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SIMONA_SEPTEMBRIE_2021\doc-de_la_CARMEN\PLANURI INVATAMANT\2023-2024\"/>
    </mc:Choice>
  </mc:AlternateContent>
  <workbookProtection workbookAlgorithmName="SHA-512" workbookHashValue="l7gPkSa7IDQHaCGU6scdO7HesKo1bvZjcQWYj4vNojHkZJjaUXPmHAGlsR4d4+crfffyq/kIVvdpxHexd01Wuw==" workbookSaltValue="glIhUceMu1ZrQCxRIoNPiA==" workbookSpinCount="100000" lockStructure="1"/>
  <bookViews>
    <workbookView xWindow="-105" yWindow="-105" windowWidth="23250" windowHeight="12720" activeTab="1"/>
  </bookViews>
  <sheets>
    <sheet name="Coperta" sheetId="16" r:id="rId1"/>
    <sheet name="MASTER" sheetId="14" r:id="rId2"/>
    <sheet name="Date sintetice" sheetId="17" r:id="rId3"/>
    <sheet name="Materii" sheetId="18" state="hidden" r:id="rId4"/>
  </sheets>
  <definedNames>
    <definedName name="_xlnm._FilterDatabase" localSheetId="3" hidden="1">Materii!$A$2:$AA$85</definedName>
    <definedName name="_xlnm.Print_Area" localSheetId="0">Coperta!$A$2:$Y$79</definedName>
    <definedName name="_xlnm.Print_Area" localSheetId="1">MASTER!$A$1:$Y$254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L422" i="14" l="1"/>
  <c r="BL421" i="14"/>
  <c r="BL420" i="14"/>
  <c r="BL419" i="14"/>
  <c r="S58" i="14" l="1"/>
  <c r="G58" i="14"/>
  <c r="D19" i="17"/>
  <c r="N247" i="14"/>
  <c r="N244" i="14"/>
  <c r="N241" i="14"/>
  <c r="N238" i="14"/>
  <c r="B247" i="14"/>
  <c r="B244" i="14"/>
  <c r="B241" i="14"/>
  <c r="B238" i="14"/>
  <c r="N227" i="14"/>
  <c r="N224" i="14"/>
  <c r="N221" i="14"/>
  <c r="N218" i="14"/>
  <c r="B227" i="14"/>
  <c r="B224" i="14"/>
  <c r="B221" i="14"/>
  <c r="B218" i="14"/>
  <c r="N94" i="14"/>
  <c r="B94" i="14"/>
  <c r="E95" i="14"/>
  <c r="M95" i="14"/>
  <c r="Q95" i="14"/>
  <c r="Y95" i="14"/>
  <c r="E96" i="14"/>
  <c r="Q96" i="14"/>
  <c r="E97" i="14"/>
  <c r="N52" i="14"/>
  <c r="B52" i="14"/>
  <c r="Y96" i="14" l="1"/>
  <c r="M96" i="14"/>
  <c r="H7" i="14"/>
  <c r="AC9" i="18" s="1"/>
  <c r="B86" i="18"/>
  <c r="N86" i="18"/>
  <c r="O86" i="18"/>
  <c r="P86" i="18"/>
  <c r="Q86" i="18"/>
  <c r="R86" i="18"/>
  <c r="S86" i="18"/>
  <c r="Z86" i="18"/>
  <c r="AB86" i="18"/>
  <c r="AD86" i="18"/>
  <c r="AE86" i="18"/>
  <c r="AF86" i="18"/>
  <c r="B87" i="18"/>
  <c r="N87" i="18"/>
  <c r="O87" i="18"/>
  <c r="P87" i="18"/>
  <c r="Q87" i="18"/>
  <c r="R87" i="18"/>
  <c r="S87" i="18"/>
  <c r="Z87" i="18"/>
  <c r="AB87" i="18"/>
  <c r="AD87" i="18"/>
  <c r="AE87" i="18"/>
  <c r="AF87" i="18"/>
  <c r="B88" i="18"/>
  <c r="N88" i="18"/>
  <c r="O88" i="18"/>
  <c r="P88" i="18"/>
  <c r="Q88" i="18"/>
  <c r="R88" i="18"/>
  <c r="S88" i="18"/>
  <c r="Z88" i="18"/>
  <c r="AB88" i="18"/>
  <c r="AD88" i="18"/>
  <c r="AE88" i="18"/>
  <c r="AF88" i="18"/>
  <c r="B4" i="18"/>
  <c r="N4" i="18"/>
  <c r="Q4" i="18"/>
  <c r="AB4" i="18"/>
  <c r="AD4" i="18"/>
  <c r="AE4" i="18"/>
  <c r="AF4" i="18"/>
  <c r="B5" i="18"/>
  <c r="N5" i="18"/>
  <c r="Q5" i="18"/>
  <c r="AB5" i="18"/>
  <c r="AD5" i="18"/>
  <c r="AE5" i="18"/>
  <c r="AF5" i="18"/>
  <c r="B6" i="18"/>
  <c r="N6" i="18"/>
  <c r="Q6" i="18"/>
  <c r="AB6" i="18"/>
  <c r="AD6" i="18"/>
  <c r="AE6" i="18"/>
  <c r="AF6" i="18"/>
  <c r="B7" i="18"/>
  <c r="N7" i="18"/>
  <c r="Q7" i="18"/>
  <c r="AB7" i="18"/>
  <c r="AD7" i="18"/>
  <c r="AE7" i="18"/>
  <c r="AF7" i="18"/>
  <c r="B8" i="18"/>
  <c r="N8" i="18"/>
  <c r="Q8" i="18"/>
  <c r="AB8" i="18"/>
  <c r="AD8" i="18"/>
  <c r="AE8" i="18"/>
  <c r="AF8" i="18"/>
  <c r="B9" i="18"/>
  <c r="N9" i="18"/>
  <c r="Q9" i="18"/>
  <c r="AB9" i="18"/>
  <c r="AD9" i="18"/>
  <c r="AE9" i="18"/>
  <c r="AF9" i="18"/>
  <c r="B10" i="18"/>
  <c r="N10" i="18"/>
  <c r="Q10" i="18"/>
  <c r="AB10" i="18"/>
  <c r="AD10" i="18"/>
  <c r="AE10" i="18"/>
  <c r="AF10" i="18"/>
  <c r="B11" i="18"/>
  <c r="N11" i="18"/>
  <c r="Q11" i="18"/>
  <c r="AB11" i="18"/>
  <c r="AD11" i="18"/>
  <c r="AE11" i="18"/>
  <c r="AF11" i="18"/>
  <c r="A12" i="18"/>
  <c r="B12" i="18"/>
  <c r="C12" i="18"/>
  <c r="D12" i="18"/>
  <c r="E12" i="18"/>
  <c r="F12" i="18"/>
  <c r="G12" i="18"/>
  <c r="H12" i="18"/>
  <c r="I12" i="18"/>
  <c r="J12" i="18"/>
  <c r="K12" i="18"/>
  <c r="L12" i="18"/>
  <c r="M12" i="18"/>
  <c r="N12" i="18"/>
  <c r="O12" i="18"/>
  <c r="P12" i="18"/>
  <c r="Q12" i="18"/>
  <c r="R12" i="18"/>
  <c r="S12" i="18"/>
  <c r="T12" i="18"/>
  <c r="U12" i="18"/>
  <c r="V12" i="18"/>
  <c r="W12" i="18"/>
  <c r="X12" i="18"/>
  <c r="Y12" i="18"/>
  <c r="Z12" i="18"/>
  <c r="AB12" i="18"/>
  <c r="AD12" i="18"/>
  <c r="AE12" i="18"/>
  <c r="AF12" i="18"/>
  <c r="B13" i="18"/>
  <c r="N13" i="18"/>
  <c r="Q13" i="18"/>
  <c r="AB13" i="18"/>
  <c r="AD13" i="18"/>
  <c r="AE13" i="18"/>
  <c r="AF13" i="18"/>
  <c r="B14" i="18"/>
  <c r="N14" i="18"/>
  <c r="Q14" i="18"/>
  <c r="AB14" i="18"/>
  <c r="AD14" i="18"/>
  <c r="AE14" i="18"/>
  <c r="AF14" i="18"/>
  <c r="B15" i="18"/>
  <c r="N15" i="18"/>
  <c r="Q15" i="18"/>
  <c r="AB15" i="18"/>
  <c r="AD15" i="18"/>
  <c r="AE15" i="18"/>
  <c r="AF15" i="18"/>
  <c r="B16" i="18"/>
  <c r="N16" i="18"/>
  <c r="Q16" i="18"/>
  <c r="AB16" i="18"/>
  <c r="AD16" i="18"/>
  <c r="AE16" i="18"/>
  <c r="AF16" i="18"/>
  <c r="B17" i="18"/>
  <c r="N17" i="18"/>
  <c r="Q17" i="18"/>
  <c r="AB17" i="18"/>
  <c r="AD17" i="18"/>
  <c r="AE17" i="18"/>
  <c r="AF17" i="18"/>
  <c r="B18" i="18"/>
  <c r="N18" i="18"/>
  <c r="Q18" i="18"/>
  <c r="AB18" i="18"/>
  <c r="AD18" i="18"/>
  <c r="AE18" i="18"/>
  <c r="AF18" i="18"/>
  <c r="B19" i="18"/>
  <c r="N19" i="18"/>
  <c r="Q19" i="18"/>
  <c r="AB19" i="18"/>
  <c r="AD19" i="18"/>
  <c r="AE19" i="18"/>
  <c r="AF19" i="18"/>
  <c r="B20" i="18"/>
  <c r="N20" i="18"/>
  <c r="Q20" i="18"/>
  <c r="AB20" i="18"/>
  <c r="AD20" i="18"/>
  <c r="AE20" i="18"/>
  <c r="AF20" i="18"/>
  <c r="A21" i="18"/>
  <c r="B21" i="18"/>
  <c r="N21" i="18"/>
  <c r="Q21" i="18"/>
  <c r="AB21" i="18"/>
  <c r="AD21" i="18"/>
  <c r="AE21" i="18"/>
  <c r="AF21" i="18"/>
  <c r="A22" i="18"/>
  <c r="B22" i="18"/>
  <c r="C22" i="18"/>
  <c r="D22" i="18"/>
  <c r="E22" i="18"/>
  <c r="F22" i="18"/>
  <c r="G22" i="18"/>
  <c r="H22" i="18"/>
  <c r="I22" i="18"/>
  <c r="J22" i="18"/>
  <c r="K22" i="18"/>
  <c r="L22" i="18"/>
  <c r="M22" i="18"/>
  <c r="N22" i="18"/>
  <c r="O22" i="18"/>
  <c r="P22" i="18"/>
  <c r="Q22" i="18"/>
  <c r="R22" i="18"/>
  <c r="S22" i="18"/>
  <c r="T22" i="18"/>
  <c r="U22" i="18"/>
  <c r="V22" i="18"/>
  <c r="W22" i="18"/>
  <c r="X22" i="18"/>
  <c r="Y22" i="18"/>
  <c r="AB22" i="18"/>
  <c r="AD22" i="18"/>
  <c r="AE22" i="18"/>
  <c r="AF22" i="18"/>
  <c r="B23" i="18"/>
  <c r="N23" i="18"/>
  <c r="Q23" i="18"/>
  <c r="AB23" i="18"/>
  <c r="AD23" i="18"/>
  <c r="AE23" i="18"/>
  <c r="AF23" i="18"/>
  <c r="B24" i="18"/>
  <c r="N24" i="18"/>
  <c r="Q24" i="18"/>
  <c r="AB24" i="18"/>
  <c r="AD24" i="18"/>
  <c r="AE24" i="18"/>
  <c r="AF24" i="18"/>
  <c r="B25" i="18"/>
  <c r="N25" i="18"/>
  <c r="Q25" i="18"/>
  <c r="AB25" i="18"/>
  <c r="AD25" i="18"/>
  <c r="AE25" i="18"/>
  <c r="AF25" i="18"/>
  <c r="B26" i="18"/>
  <c r="N26" i="18"/>
  <c r="Q26" i="18"/>
  <c r="AB26" i="18"/>
  <c r="AD26" i="18"/>
  <c r="AE26" i="18"/>
  <c r="AF26" i="18"/>
  <c r="B27" i="18"/>
  <c r="N27" i="18"/>
  <c r="Q27" i="18"/>
  <c r="AB27" i="18"/>
  <c r="AD27" i="18"/>
  <c r="AE27" i="18"/>
  <c r="AF27" i="18"/>
  <c r="B28" i="18"/>
  <c r="N28" i="18"/>
  <c r="Q28" i="18"/>
  <c r="AB28" i="18"/>
  <c r="AD28" i="18"/>
  <c r="AE28" i="18"/>
  <c r="AF28" i="18"/>
  <c r="B29" i="18"/>
  <c r="N29" i="18"/>
  <c r="Q29" i="18"/>
  <c r="AB29" i="18"/>
  <c r="AD29" i="18"/>
  <c r="AE29" i="18"/>
  <c r="AF29" i="18"/>
  <c r="B30" i="18"/>
  <c r="N30" i="18"/>
  <c r="Q30" i="18"/>
  <c r="AB30" i="18"/>
  <c r="AD30" i="18"/>
  <c r="AE30" i="18"/>
  <c r="AF30" i="18"/>
  <c r="B31" i="18"/>
  <c r="N31" i="18"/>
  <c r="Q31" i="18"/>
  <c r="AB31" i="18"/>
  <c r="AD31" i="18"/>
  <c r="AE31" i="18"/>
  <c r="AF31" i="18"/>
  <c r="A32" i="18"/>
  <c r="B32" i="18"/>
  <c r="C32" i="18"/>
  <c r="D32" i="18"/>
  <c r="E32" i="18"/>
  <c r="F32" i="18"/>
  <c r="G32" i="18"/>
  <c r="H32" i="18"/>
  <c r="I32" i="18"/>
  <c r="J32" i="18"/>
  <c r="K32" i="18"/>
  <c r="L32" i="18"/>
  <c r="M32" i="18"/>
  <c r="N32" i="18"/>
  <c r="O32" i="18"/>
  <c r="P32" i="18"/>
  <c r="Q32" i="18"/>
  <c r="R32" i="18"/>
  <c r="S32" i="18"/>
  <c r="T32" i="18"/>
  <c r="U32" i="18"/>
  <c r="V32" i="18"/>
  <c r="W32" i="18"/>
  <c r="X32" i="18"/>
  <c r="Y32" i="18"/>
  <c r="AB32" i="18"/>
  <c r="AD32" i="18"/>
  <c r="AE32" i="18"/>
  <c r="AF32" i="18"/>
  <c r="B33" i="18"/>
  <c r="N33" i="18"/>
  <c r="Q33" i="18"/>
  <c r="AB33" i="18"/>
  <c r="AD33" i="18"/>
  <c r="AE33" i="18"/>
  <c r="AF33" i="18"/>
  <c r="B34" i="18"/>
  <c r="N34" i="18"/>
  <c r="Q34" i="18"/>
  <c r="AB34" i="18"/>
  <c r="AD34" i="18"/>
  <c r="AE34" i="18"/>
  <c r="AF34" i="18"/>
  <c r="B35" i="18"/>
  <c r="N35" i="18"/>
  <c r="Q35" i="18"/>
  <c r="AB35" i="18"/>
  <c r="AD35" i="18"/>
  <c r="AE35" i="18"/>
  <c r="AF35" i="18"/>
  <c r="B36" i="18"/>
  <c r="N36" i="18"/>
  <c r="Q36" i="18"/>
  <c r="AB36" i="18"/>
  <c r="AD36" i="18"/>
  <c r="AE36" i="18"/>
  <c r="AF36" i="18"/>
  <c r="B37" i="18"/>
  <c r="N37" i="18"/>
  <c r="Q37" i="18"/>
  <c r="AB37" i="18"/>
  <c r="AD37" i="18"/>
  <c r="AE37" i="18"/>
  <c r="AF37" i="18"/>
  <c r="B38" i="18"/>
  <c r="N38" i="18"/>
  <c r="Q38" i="18"/>
  <c r="AB38" i="18"/>
  <c r="AD38" i="18"/>
  <c r="AE38" i="18"/>
  <c r="AF38" i="18"/>
  <c r="B39" i="18"/>
  <c r="N39" i="18"/>
  <c r="Q39" i="18"/>
  <c r="AB39" i="18"/>
  <c r="AD39" i="18"/>
  <c r="AE39" i="18"/>
  <c r="AF39" i="18"/>
  <c r="B40" i="18"/>
  <c r="N40" i="18"/>
  <c r="Q40" i="18"/>
  <c r="AB40" i="18"/>
  <c r="AD40" i="18"/>
  <c r="AE40" i="18"/>
  <c r="AF40" i="18"/>
  <c r="A41" i="18"/>
  <c r="B41" i="18"/>
  <c r="N41" i="18"/>
  <c r="Q41" i="18"/>
  <c r="AB41" i="18"/>
  <c r="AD41" i="18"/>
  <c r="AE41" i="18"/>
  <c r="AF41" i="18"/>
  <c r="A42" i="18"/>
  <c r="B42" i="18"/>
  <c r="C42" i="18"/>
  <c r="D42" i="18"/>
  <c r="E42" i="18"/>
  <c r="F42" i="18"/>
  <c r="G42" i="18"/>
  <c r="H42" i="18"/>
  <c r="I42" i="18"/>
  <c r="J42" i="18"/>
  <c r="K42" i="18"/>
  <c r="L42" i="18"/>
  <c r="M42" i="18"/>
  <c r="N42" i="18"/>
  <c r="O42" i="18"/>
  <c r="P42" i="18"/>
  <c r="Q42" i="18"/>
  <c r="R42" i="18"/>
  <c r="S42" i="18"/>
  <c r="T42" i="18"/>
  <c r="U42" i="18"/>
  <c r="V42" i="18"/>
  <c r="W42" i="18"/>
  <c r="X42" i="18"/>
  <c r="Y42" i="18"/>
  <c r="Z42" i="18"/>
  <c r="AB42" i="18"/>
  <c r="AD42" i="18"/>
  <c r="AE42" i="18"/>
  <c r="AF42" i="18"/>
  <c r="A43" i="18"/>
  <c r="B43" i="18"/>
  <c r="C43" i="18"/>
  <c r="D43" i="18"/>
  <c r="E43" i="18"/>
  <c r="F43" i="18"/>
  <c r="G43" i="18"/>
  <c r="H43" i="18"/>
  <c r="I43" i="18"/>
  <c r="J43" i="18"/>
  <c r="K43" i="18"/>
  <c r="L43" i="18"/>
  <c r="M43" i="18"/>
  <c r="N43" i="18"/>
  <c r="O43" i="18"/>
  <c r="P43" i="18"/>
  <c r="Q43" i="18"/>
  <c r="R43" i="18"/>
  <c r="S43" i="18"/>
  <c r="T43" i="18"/>
  <c r="U43" i="18"/>
  <c r="V43" i="18"/>
  <c r="W43" i="18"/>
  <c r="X43" i="18"/>
  <c r="Y43" i="18"/>
  <c r="Z43" i="18"/>
  <c r="AB43" i="18"/>
  <c r="AC43" i="18"/>
  <c r="AD43" i="18"/>
  <c r="AE43" i="18"/>
  <c r="AF43" i="18"/>
  <c r="A44" i="18"/>
  <c r="B44" i="18"/>
  <c r="C44" i="18"/>
  <c r="D44" i="18"/>
  <c r="E44" i="18"/>
  <c r="F44" i="18"/>
  <c r="G44" i="18"/>
  <c r="H44" i="18"/>
  <c r="I44" i="18"/>
  <c r="J44" i="18"/>
  <c r="K44" i="18"/>
  <c r="L44" i="18"/>
  <c r="M44" i="18"/>
  <c r="N44" i="18"/>
  <c r="O44" i="18"/>
  <c r="P44" i="18"/>
  <c r="Q44" i="18"/>
  <c r="R44" i="18"/>
  <c r="S44" i="18"/>
  <c r="T44" i="18"/>
  <c r="U44" i="18"/>
  <c r="V44" i="18"/>
  <c r="W44" i="18"/>
  <c r="X44" i="18"/>
  <c r="Y44" i="18"/>
  <c r="Z44" i="18"/>
  <c r="AB44" i="18"/>
  <c r="AD44" i="18"/>
  <c r="AE44" i="18"/>
  <c r="AF44" i="18"/>
  <c r="A45" i="18"/>
  <c r="B45" i="18"/>
  <c r="C45" i="18"/>
  <c r="D45" i="18"/>
  <c r="E45" i="18"/>
  <c r="F45" i="18"/>
  <c r="G45" i="18"/>
  <c r="H45" i="18"/>
  <c r="I45" i="18"/>
  <c r="J45" i="18"/>
  <c r="K45" i="18"/>
  <c r="L45" i="18"/>
  <c r="M45" i="18"/>
  <c r="N45" i="18"/>
  <c r="O45" i="18"/>
  <c r="P45" i="18"/>
  <c r="Q45" i="18"/>
  <c r="R45" i="18"/>
  <c r="S45" i="18"/>
  <c r="T45" i="18"/>
  <c r="U45" i="18"/>
  <c r="V45" i="18"/>
  <c r="W45" i="18"/>
  <c r="X45" i="18"/>
  <c r="Y45" i="18"/>
  <c r="Z45" i="18"/>
  <c r="AB45" i="18"/>
  <c r="AD45" i="18"/>
  <c r="AE45" i="18"/>
  <c r="AF45" i="18"/>
  <c r="B46" i="18"/>
  <c r="N46" i="18"/>
  <c r="O46" i="18"/>
  <c r="P46" i="18"/>
  <c r="Q46" i="18"/>
  <c r="R46" i="18"/>
  <c r="S46" i="18"/>
  <c r="Z46" i="18"/>
  <c r="AB46" i="18"/>
  <c r="AD46" i="18"/>
  <c r="AE46" i="18"/>
  <c r="AF46" i="18"/>
  <c r="B47" i="18"/>
  <c r="N47" i="18"/>
  <c r="O47" i="18"/>
  <c r="P47" i="18"/>
  <c r="Q47" i="18"/>
  <c r="R47" i="18"/>
  <c r="S47" i="18"/>
  <c r="Z47" i="18"/>
  <c r="AB47" i="18"/>
  <c r="AC47" i="18"/>
  <c r="AD47" i="18"/>
  <c r="AE47" i="18"/>
  <c r="AF47" i="18"/>
  <c r="B48" i="18"/>
  <c r="N48" i="18"/>
  <c r="O48" i="18"/>
  <c r="P48" i="18"/>
  <c r="Q48" i="18"/>
  <c r="R48" i="18"/>
  <c r="S48" i="18"/>
  <c r="Z48" i="18"/>
  <c r="AB48" i="18"/>
  <c r="AD48" i="18"/>
  <c r="AE48" i="18"/>
  <c r="AF48" i="18"/>
  <c r="B49" i="18"/>
  <c r="N49" i="18"/>
  <c r="O49" i="18"/>
  <c r="P49" i="18"/>
  <c r="Q49" i="18"/>
  <c r="R49" i="18"/>
  <c r="S49" i="18"/>
  <c r="Z49" i="18"/>
  <c r="AB49" i="18"/>
  <c r="AD49" i="18"/>
  <c r="AE49" i="18"/>
  <c r="AF49" i="18"/>
  <c r="B50" i="18"/>
  <c r="N50" i="18"/>
  <c r="O50" i="18"/>
  <c r="P50" i="18"/>
  <c r="Q50" i="18"/>
  <c r="R50" i="18"/>
  <c r="S50" i="18"/>
  <c r="Z50" i="18"/>
  <c r="AB50" i="18"/>
  <c r="AD50" i="18"/>
  <c r="AE50" i="18"/>
  <c r="AF50" i="18"/>
  <c r="B51" i="18"/>
  <c r="N51" i="18"/>
  <c r="O51" i="18"/>
  <c r="P51" i="18"/>
  <c r="Q51" i="18"/>
  <c r="R51" i="18"/>
  <c r="S51" i="18"/>
  <c r="Z51" i="18"/>
  <c r="AB51" i="18"/>
  <c r="AD51" i="18"/>
  <c r="AE51" i="18"/>
  <c r="AF51" i="18"/>
  <c r="B52" i="18"/>
  <c r="N52" i="18"/>
  <c r="O52" i="18"/>
  <c r="P52" i="18"/>
  <c r="Q52" i="18"/>
  <c r="R52" i="18"/>
  <c r="S52" i="18"/>
  <c r="Z52" i="18"/>
  <c r="AB52" i="18"/>
  <c r="AD52" i="18"/>
  <c r="AE52" i="18"/>
  <c r="AF52" i="18"/>
  <c r="B53" i="18"/>
  <c r="N53" i="18"/>
  <c r="O53" i="18"/>
  <c r="P53" i="18"/>
  <c r="Q53" i="18"/>
  <c r="R53" i="18"/>
  <c r="S53" i="18"/>
  <c r="Z53" i="18"/>
  <c r="AB53" i="18"/>
  <c r="AD53" i="18"/>
  <c r="AE53" i="18"/>
  <c r="AF53" i="18"/>
  <c r="B54" i="18"/>
  <c r="N54" i="18"/>
  <c r="O54" i="18"/>
  <c r="P54" i="18"/>
  <c r="Q54" i="18"/>
  <c r="R54" i="18"/>
  <c r="S54" i="18"/>
  <c r="Z54" i="18"/>
  <c r="AB54" i="18"/>
  <c r="AD54" i="18"/>
  <c r="AE54" i="18"/>
  <c r="AF54" i="18"/>
  <c r="B55" i="18"/>
  <c r="N55" i="18"/>
  <c r="O55" i="18"/>
  <c r="P55" i="18"/>
  <c r="Q55" i="18"/>
  <c r="R55" i="18"/>
  <c r="S55" i="18"/>
  <c r="Z55" i="18"/>
  <c r="AB55" i="18"/>
  <c r="AC55" i="18"/>
  <c r="AD55" i="18"/>
  <c r="AE55" i="18"/>
  <c r="AF55" i="18"/>
  <c r="A56" i="18"/>
  <c r="B56" i="18"/>
  <c r="C56" i="18"/>
  <c r="D56" i="18"/>
  <c r="E56" i="18"/>
  <c r="F56" i="18"/>
  <c r="G56" i="18"/>
  <c r="H56" i="18"/>
  <c r="I56" i="18"/>
  <c r="J56" i="18"/>
  <c r="K56" i="18"/>
  <c r="L56" i="18"/>
  <c r="M56" i="18"/>
  <c r="N56" i="18"/>
  <c r="O56" i="18"/>
  <c r="P56" i="18"/>
  <c r="Q56" i="18"/>
  <c r="R56" i="18"/>
  <c r="S56" i="18"/>
  <c r="T56" i="18"/>
  <c r="U56" i="18"/>
  <c r="V56" i="18"/>
  <c r="W56" i="18"/>
  <c r="X56" i="18"/>
  <c r="Y56" i="18"/>
  <c r="Z56" i="18"/>
  <c r="AB56" i="18"/>
  <c r="AD56" i="18"/>
  <c r="AE56" i="18"/>
  <c r="AF56" i="18"/>
  <c r="B57" i="18"/>
  <c r="N57" i="18"/>
  <c r="O57" i="18"/>
  <c r="P57" i="18"/>
  <c r="Q57" i="18"/>
  <c r="R57" i="18"/>
  <c r="S57" i="18"/>
  <c r="Z57" i="18"/>
  <c r="AB57" i="18"/>
  <c r="AD57" i="18"/>
  <c r="AE57" i="18"/>
  <c r="AF57" i="18"/>
  <c r="B58" i="18"/>
  <c r="N58" i="18"/>
  <c r="O58" i="18"/>
  <c r="P58" i="18"/>
  <c r="Q58" i="18"/>
  <c r="R58" i="18"/>
  <c r="S58" i="18"/>
  <c r="Z58" i="18"/>
  <c r="AB58" i="18"/>
  <c r="AD58" i="18"/>
  <c r="AE58" i="18"/>
  <c r="AF58" i="18"/>
  <c r="B59" i="18"/>
  <c r="N59" i="18"/>
  <c r="O59" i="18"/>
  <c r="P59" i="18"/>
  <c r="Q59" i="18"/>
  <c r="R59" i="18"/>
  <c r="S59" i="18"/>
  <c r="Z59" i="18"/>
  <c r="AB59" i="18"/>
  <c r="AD59" i="18"/>
  <c r="AE59" i="18"/>
  <c r="AF59" i="18"/>
  <c r="B60" i="18"/>
  <c r="N60" i="18"/>
  <c r="O60" i="18"/>
  <c r="P60" i="18"/>
  <c r="Q60" i="18"/>
  <c r="R60" i="18"/>
  <c r="S60" i="18"/>
  <c r="Z60" i="18"/>
  <c r="AB60" i="18"/>
  <c r="AD60" i="18"/>
  <c r="AE60" i="18"/>
  <c r="AF60" i="18"/>
  <c r="B61" i="18"/>
  <c r="N61" i="18"/>
  <c r="O61" i="18"/>
  <c r="P61" i="18"/>
  <c r="Q61" i="18"/>
  <c r="R61" i="18"/>
  <c r="S61" i="18"/>
  <c r="Z61" i="18"/>
  <c r="AB61" i="18"/>
  <c r="AD61" i="18"/>
  <c r="AE61" i="18"/>
  <c r="AF61" i="18"/>
  <c r="B62" i="18"/>
  <c r="N62" i="18"/>
  <c r="O62" i="18"/>
  <c r="P62" i="18"/>
  <c r="Q62" i="18"/>
  <c r="R62" i="18"/>
  <c r="S62" i="18"/>
  <c r="Z62" i="18"/>
  <c r="AB62" i="18"/>
  <c r="AC62" i="18"/>
  <c r="AD62" i="18"/>
  <c r="AE62" i="18"/>
  <c r="AF62" i="18"/>
  <c r="B63" i="18"/>
  <c r="N63" i="18"/>
  <c r="O63" i="18"/>
  <c r="P63" i="18"/>
  <c r="Q63" i="18"/>
  <c r="R63" i="18"/>
  <c r="S63" i="18"/>
  <c r="Z63" i="18"/>
  <c r="AB63" i="18"/>
  <c r="AD63" i="18"/>
  <c r="AE63" i="18"/>
  <c r="AF63" i="18"/>
  <c r="B64" i="18"/>
  <c r="N64" i="18"/>
  <c r="O64" i="18"/>
  <c r="P64" i="18"/>
  <c r="Q64" i="18"/>
  <c r="R64" i="18"/>
  <c r="S64" i="18"/>
  <c r="Z64" i="18"/>
  <c r="AB64" i="18"/>
  <c r="AD64" i="18"/>
  <c r="AE64" i="18"/>
  <c r="AF64" i="18"/>
  <c r="B65" i="18"/>
  <c r="N65" i="18"/>
  <c r="O65" i="18"/>
  <c r="P65" i="18"/>
  <c r="Q65" i="18"/>
  <c r="R65" i="18"/>
  <c r="S65" i="18"/>
  <c r="Z65" i="18"/>
  <c r="AB65" i="18"/>
  <c r="AD65" i="18"/>
  <c r="AE65" i="18"/>
  <c r="AF65" i="18"/>
  <c r="B66" i="18"/>
  <c r="N66" i="18"/>
  <c r="O66" i="18"/>
  <c r="P66" i="18"/>
  <c r="Q66" i="18"/>
  <c r="R66" i="18"/>
  <c r="S66" i="18"/>
  <c r="Z66" i="18"/>
  <c r="AB66" i="18"/>
  <c r="AD66" i="18"/>
  <c r="AE66" i="18"/>
  <c r="AF66" i="18"/>
  <c r="A67" i="18"/>
  <c r="B67" i="18"/>
  <c r="C67" i="18"/>
  <c r="D67" i="18"/>
  <c r="E67" i="18"/>
  <c r="F67" i="18"/>
  <c r="G67" i="18"/>
  <c r="H67" i="18"/>
  <c r="I67" i="18"/>
  <c r="J67" i="18"/>
  <c r="K67" i="18"/>
  <c r="L67" i="18"/>
  <c r="M67" i="18"/>
  <c r="N67" i="18"/>
  <c r="O67" i="18"/>
  <c r="P67" i="18"/>
  <c r="Q67" i="18"/>
  <c r="R67" i="18"/>
  <c r="S67" i="18"/>
  <c r="T67" i="18"/>
  <c r="U67" i="18"/>
  <c r="V67" i="18"/>
  <c r="W67" i="18"/>
  <c r="X67" i="18"/>
  <c r="Y67" i="18"/>
  <c r="Z67" i="18"/>
  <c r="AB67" i="18"/>
  <c r="AD67" i="18"/>
  <c r="AE67" i="18"/>
  <c r="AF67" i="18"/>
  <c r="B68" i="18"/>
  <c r="N68" i="18"/>
  <c r="O68" i="18"/>
  <c r="P68" i="18"/>
  <c r="Q68" i="18"/>
  <c r="R68" i="18"/>
  <c r="S68" i="18"/>
  <c r="Z68" i="18"/>
  <c r="AB68" i="18"/>
  <c r="AD68" i="18"/>
  <c r="AE68" i="18"/>
  <c r="AF68" i="18"/>
  <c r="B69" i="18"/>
  <c r="N69" i="18"/>
  <c r="O69" i="18"/>
  <c r="P69" i="18"/>
  <c r="Q69" i="18"/>
  <c r="R69" i="18"/>
  <c r="S69" i="18"/>
  <c r="Z69" i="18"/>
  <c r="AB69" i="18"/>
  <c r="AD69" i="18"/>
  <c r="AE69" i="18"/>
  <c r="AF69" i="18"/>
  <c r="B70" i="18"/>
  <c r="N70" i="18"/>
  <c r="O70" i="18"/>
  <c r="P70" i="18"/>
  <c r="Q70" i="18"/>
  <c r="R70" i="18"/>
  <c r="S70" i="18"/>
  <c r="Z70" i="18"/>
  <c r="AB70" i="18"/>
  <c r="AD70" i="18"/>
  <c r="AE70" i="18"/>
  <c r="AF70" i="18"/>
  <c r="B71" i="18"/>
  <c r="N71" i="18"/>
  <c r="O71" i="18"/>
  <c r="P71" i="18"/>
  <c r="Q71" i="18"/>
  <c r="R71" i="18"/>
  <c r="S71" i="18"/>
  <c r="Z71" i="18"/>
  <c r="AB71" i="18"/>
  <c r="AD71" i="18"/>
  <c r="AE71" i="18"/>
  <c r="AF71" i="18"/>
  <c r="B72" i="18"/>
  <c r="N72" i="18"/>
  <c r="O72" i="18"/>
  <c r="P72" i="18"/>
  <c r="Q72" i="18"/>
  <c r="R72" i="18"/>
  <c r="S72" i="18"/>
  <c r="Z72" i="18"/>
  <c r="AB72" i="18"/>
  <c r="AD72" i="18"/>
  <c r="AE72" i="18"/>
  <c r="AF72" i="18"/>
  <c r="B73" i="18"/>
  <c r="N73" i="18"/>
  <c r="O73" i="18"/>
  <c r="P73" i="18"/>
  <c r="Q73" i="18"/>
  <c r="R73" i="18"/>
  <c r="S73" i="18"/>
  <c r="Z73" i="18"/>
  <c r="AB73" i="18"/>
  <c r="AC73" i="18"/>
  <c r="AD73" i="18"/>
  <c r="AE73" i="18"/>
  <c r="AF73" i="18"/>
  <c r="B74" i="18"/>
  <c r="N74" i="18"/>
  <c r="O74" i="18"/>
  <c r="P74" i="18"/>
  <c r="Q74" i="18"/>
  <c r="R74" i="18"/>
  <c r="S74" i="18"/>
  <c r="Z74" i="18"/>
  <c r="AB74" i="18"/>
  <c r="AD74" i="18"/>
  <c r="AE74" i="18"/>
  <c r="AF74" i="18"/>
  <c r="B75" i="18"/>
  <c r="N75" i="18"/>
  <c r="O75" i="18"/>
  <c r="P75" i="18"/>
  <c r="Q75" i="18"/>
  <c r="R75" i="18"/>
  <c r="S75" i="18"/>
  <c r="Z75" i="18"/>
  <c r="AB75" i="18"/>
  <c r="AD75" i="18"/>
  <c r="AE75" i="18"/>
  <c r="AF75" i="18"/>
  <c r="B76" i="18"/>
  <c r="N76" i="18"/>
  <c r="O76" i="18"/>
  <c r="P76" i="18"/>
  <c r="Q76" i="18"/>
  <c r="R76" i="18"/>
  <c r="S76" i="18"/>
  <c r="Z76" i="18"/>
  <c r="AB76" i="18"/>
  <c r="AD76" i="18"/>
  <c r="AE76" i="18"/>
  <c r="AF76" i="18"/>
  <c r="B77" i="18"/>
  <c r="N77" i="18"/>
  <c r="O77" i="18"/>
  <c r="P77" i="18"/>
  <c r="Q77" i="18"/>
  <c r="R77" i="18"/>
  <c r="S77" i="18"/>
  <c r="Z77" i="18"/>
  <c r="AB77" i="18"/>
  <c r="AD77" i="18"/>
  <c r="AE77" i="18"/>
  <c r="AF77" i="18"/>
  <c r="A78" i="18"/>
  <c r="B78" i="18"/>
  <c r="C78" i="18"/>
  <c r="D78" i="18"/>
  <c r="E78" i="18"/>
  <c r="F78" i="18"/>
  <c r="G78" i="18"/>
  <c r="H78" i="18"/>
  <c r="I78" i="18"/>
  <c r="J78" i="18"/>
  <c r="K78" i="18"/>
  <c r="L78" i="18"/>
  <c r="M78" i="18"/>
  <c r="N78" i="18"/>
  <c r="O78" i="18"/>
  <c r="P78" i="18"/>
  <c r="Q78" i="18"/>
  <c r="R78" i="18"/>
  <c r="S78" i="18"/>
  <c r="T78" i="18"/>
  <c r="U78" i="18"/>
  <c r="V78" i="18"/>
  <c r="W78" i="18"/>
  <c r="X78" i="18"/>
  <c r="Y78" i="18"/>
  <c r="Z78" i="18"/>
  <c r="AB78" i="18"/>
  <c r="AD78" i="18"/>
  <c r="AE78" i="18"/>
  <c r="AF78" i="18"/>
  <c r="B79" i="18"/>
  <c r="N79" i="18"/>
  <c r="O79" i="18"/>
  <c r="P79" i="18"/>
  <c r="Q79" i="18"/>
  <c r="R79" i="18"/>
  <c r="S79" i="18"/>
  <c r="Z79" i="18"/>
  <c r="AB79" i="18"/>
  <c r="AC79" i="18"/>
  <c r="AD79" i="18"/>
  <c r="AE79" i="18"/>
  <c r="AF79" i="18"/>
  <c r="B80" i="18"/>
  <c r="N80" i="18"/>
  <c r="O80" i="18"/>
  <c r="P80" i="18"/>
  <c r="Q80" i="18"/>
  <c r="R80" i="18"/>
  <c r="S80" i="18"/>
  <c r="Z80" i="18"/>
  <c r="AB80" i="18"/>
  <c r="AC80" i="18"/>
  <c r="AD80" i="18"/>
  <c r="AE80" i="18"/>
  <c r="AF80" i="18"/>
  <c r="B81" i="18"/>
  <c r="N81" i="18"/>
  <c r="O81" i="18"/>
  <c r="P81" i="18"/>
  <c r="Q81" i="18"/>
  <c r="R81" i="18"/>
  <c r="S81" i="18"/>
  <c r="Z81" i="18"/>
  <c r="AB81" i="18"/>
  <c r="AD81" i="18"/>
  <c r="AE81" i="18"/>
  <c r="AF81" i="18"/>
  <c r="B82" i="18"/>
  <c r="N82" i="18"/>
  <c r="O82" i="18"/>
  <c r="P82" i="18"/>
  <c r="Q82" i="18"/>
  <c r="R82" i="18"/>
  <c r="S82" i="18"/>
  <c r="Z82" i="18"/>
  <c r="AB82" i="18"/>
  <c r="AD82" i="18"/>
  <c r="AE82" i="18"/>
  <c r="AF82" i="18"/>
  <c r="B83" i="18"/>
  <c r="N83" i="18"/>
  <c r="O83" i="18"/>
  <c r="P83" i="18"/>
  <c r="Q83" i="18"/>
  <c r="R83" i="18"/>
  <c r="S83" i="18"/>
  <c r="Z83" i="18"/>
  <c r="AB83" i="18"/>
  <c r="AD83" i="18"/>
  <c r="AE83" i="18"/>
  <c r="AF83" i="18"/>
  <c r="B84" i="18"/>
  <c r="N84" i="18"/>
  <c r="O84" i="18"/>
  <c r="P84" i="18"/>
  <c r="Q84" i="18"/>
  <c r="R84" i="18"/>
  <c r="S84" i="18"/>
  <c r="Z84" i="18"/>
  <c r="AB84" i="18"/>
  <c r="AD84" i="18"/>
  <c r="AE84" i="18"/>
  <c r="AF84" i="18"/>
  <c r="B85" i="18"/>
  <c r="N85" i="18"/>
  <c r="O85" i="18"/>
  <c r="P85" i="18"/>
  <c r="Q85" i="18"/>
  <c r="R85" i="18"/>
  <c r="S85" i="18"/>
  <c r="Z85" i="18"/>
  <c r="AB85" i="18"/>
  <c r="AD85" i="18"/>
  <c r="AE85" i="18"/>
  <c r="AF85" i="18"/>
  <c r="AC81" i="18" l="1"/>
  <c r="AC74" i="18"/>
  <c r="AC68" i="18"/>
  <c r="AC63" i="18"/>
  <c r="AC56" i="18"/>
  <c r="AC48" i="18"/>
  <c r="AC44" i="18"/>
  <c r="AC40" i="18"/>
  <c r="AC30" i="18"/>
  <c r="AC21" i="18"/>
  <c r="AC6" i="18"/>
  <c r="AC82" i="18"/>
  <c r="AC75" i="18"/>
  <c r="AC69" i="18"/>
  <c r="AC64" i="18"/>
  <c r="AC49" i="18"/>
  <c r="AC45" i="18"/>
  <c r="AC37" i="18"/>
  <c r="AC27" i="18"/>
  <c r="AC18" i="18"/>
  <c r="AC11" i="18"/>
  <c r="AC83" i="18"/>
  <c r="AC76" i="18"/>
  <c r="AC70" i="18"/>
  <c r="AC65" i="18"/>
  <c r="AC57" i="18"/>
  <c r="AC50" i="18"/>
  <c r="AC36" i="18"/>
  <c r="AC26" i="18"/>
  <c r="AC23" i="18"/>
  <c r="AC22" i="18"/>
  <c r="AC12" i="18"/>
  <c r="AC8" i="18"/>
  <c r="AC5" i="18"/>
  <c r="AC33" i="18"/>
  <c r="AC84" i="18"/>
  <c r="AC77" i="18"/>
  <c r="AC58" i="18"/>
  <c r="AC51" i="18"/>
  <c r="AC39" i="18"/>
  <c r="AC29" i="18"/>
  <c r="AC20" i="18"/>
  <c r="AC86" i="18"/>
  <c r="AC85" i="18"/>
  <c r="AC78" i="18"/>
  <c r="AC66" i="18"/>
  <c r="AC59" i="18"/>
  <c r="AC52" i="18"/>
  <c r="AC46" i="18"/>
  <c r="AC35" i="18"/>
  <c r="AC34" i="18"/>
  <c r="AC25" i="18"/>
  <c r="AC17" i="18"/>
  <c r="AC10" i="18"/>
  <c r="AC87" i="18"/>
  <c r="AC71" i="18"/>
  <c r="AC67" i="18"/>
  <c r="AC60" i="18"/>
  <c r="AC53" i="18"/>
  <c r="AC41" i="18"/>
  <c r="AC31" i="18"/>
  <c r="AC7" i="18"/>
  <c r="AC4" i="18"/>
  <c r="AC88" i="18"/>
  <c r="AC72" i="18"/>
  <c r="AC61" i="18"/>
  <c r="AC54" i="18"/>
  <c r="AC42" i="18"/>
  <c r="AC38" i="18"/>
  <c r="AC28" i="18"/>
  <c r="AC19" i="18"/>
  <c r="AC32" i="18"/>
  <c r="AC24" i="18"/>
  <c r="AC16" i="18"/>
  <c r="AC15" i="18"/>
  <c r="AC14" i="18"/>
  <c r="AC13" i="18"/>
  <c r="BT519" i="14"/>
  <c r="AG42" i="18" s="1"/>
  <c r="BT520" i="14"/>
  <c r="AG43" i="18" s="1"/>
  <c r="BT521" i="14"/>
  <c r="AG44" i="18" s="1"/>
  <c r="BT522" i="14"/>
  <c r="AG45" i="18" s="1"/>
  <c r="BT533" i="14"/>
  <c r="AG56" i="18" s="1"/>
  <c r="BT544" i="14"/>
  <c r="AG67" i="18" s="1"/>
  <c r="BT555" i="14"/>
  <c r="AG78" i="18" s="1"/>
  <c r="BT566" i="14"/>
  <c r="BT489" i="14"/>
  <c r="AG12" i="18" s="1"/>
  <c r="BT499" i="14"/>
  <c r="AG22" i="18" s="1"/>
  <c r="BT509" i="14"/>
  <c r="AG32" i="18" s="1"/>
  <c r="AF3" i="18"/>
  <c r="AE3" i="18"/>
  <c r="AD3" i="18"/>
  <c r="AC3" i="18"/>
  <c r="AB3" i="18"/>
  <c r="A63" i="14"/>
  <c r="A21" i="14"/>
  <c r="A20" i="14"/>
  <c r="A149" i="14" l="1"/>
  <c r="A234" i="14"/>
  <c r="A111" i="14"/>
  <c r="A214" i="14"/>
  <c r="A213" i="14"/>
  <c r="A233" i="14"/>
  <c r="B3" i="18"/>
  <c r="N3" i="18"/>
  <c r="Q3" i="18"/>
  <c r="AV565" i="14"/>
  <c r="C88" i="18" s="1"/>
  <c r="AV564" i="14"/>
  <c r="C87" i="18" s="1"/>
  <c r="AV563" i="14"/>
  <c r="C86" i="18" s="1"/>
  <c r="AV562" i="14"/>
  <c r="C85" i="18" s="1"/>
  <c r="AV561" i="14"/>
  <c r="C84" i="18" s="1"/>
  <c r="AV560" i="14"/>
  <c r="C83" i="18" s="1"/>
  <c r="AV559" i="14"/>
  <c r="C82" i="18" s="1"/>
  <c r="AV558" i="14"/>
  <c r="C81" i="18" s="1"/>
  <c r="AV557" i="14"/>
  <c r="C80" i="18" s="1"/>
  <c r="AV556" i="14"/>
  <c r="BP554" i="14"/>
  <c r="W77" i="18" s="1"/>
  <c r="BN554" i="14"/>
  <c r="U77" i="18" s="1"/>
  <c r="BM554" i="14"/>
  <c r="T77" i="18" s="1"/>
  <c r="BF554" i="14"/>
  <c r="M77" i="18" s="1"/>
  <c r="BE554" i="14"/>
  <c r="L77" i="18" s="1"/>
  <c r="BD554" i="14"/>
  <c r="K77" i="18" s="1"/>
  <c r="BC554" i="14"/>
  <c r="J77" i="18" s="1"/>
  <c r="BB554" i="14"/>
  <c r="I77" i="18" s="1"/>
  <c r="BA554" i="14"/>
  <c r="H77" i="18" s="1"/>
  <c r="AV554" i="14"/>
  <c r="C77" i="18" s="1"/>
  <c r="BP553" i="14"/>
  <c r="W76" i="18" s="1"/>
  <c r="BN553" i="14"/>
  <c r="U76" i="18" s="1"/>
  <c r="BM553" i="14"/>
  <c r="T76" i="18" s="1"/>
  <c r="BF553" i="14"/>
  <c r="M76" i="18" s="1"/>
  <c r="BE553" i="14"/>
  <c r="L76" i="18" s="1"/>
  <c r="BD553" i="14"/>
  <c r="K76" i="18" s="1"/>
  <c r="BC553" i="14"/>
  <c r="J76" i="18" s="1"/>
  <c r="BB553" i="14"/>
  <c r="I76" i="18" s="1"/>
  <c r="BA553" i="14"/>
  <c r="H76" i="18" s="1"/>
  <c r="AV553" i="14"/>
  <c r="C76" i="18" s="1"/>
  <c r="BP552" i="14"/>
  <c r="W75" i="18" s="1"/>
  <c r="BN552" i="14"/>
  <c r="U75" i="18" s="1"/>
  <c r="BM552" i="14"/>
  <c r="T75" i="18" s="1"/>
  <c r="BF552" i="14"/>
  <c r="M75" i="18" s="1"/>
  <c r="BE552" i="14"/>
  <c r="L75" i="18" s="1"/>
  <c r="BD552" i="14"/>
  <c r="K75" i="18" s="1"/>
  <c r="BC552" i="14"/>
  <c r="J75" i="18" s="1"/>
  <c r="BB552" i="14"/>
  <c r="I75" i="18" s="1"/>
  <c r="BA552" i="14"/>
  <c r="H75" i="18" s="1"/>
  <c r="AV552" i="14"/>
  <c r="C75" i="18" s="1"/>
  <c r="BP551" i="14"/>
  <c r="W74" i="18" s="1"/>
  <c r="BN551" i="14"/>
  <c r="U74" i="18" s="1"/>
  <c r="BM551" i="14"/>
  <c r="T74" i="18" s="1"/>
  <c r="BF551" i="14"/>
  <c r="M74" i="18" s="1"/>
  <c r="BE551" i="14"/>
  <c r="L74" i="18" s="1"/>
  <c r="BD551" i="14"/>
  <c r="K74" i="18" s="1"/>
  <c r="BC551" i="14"/>
  <c r="J74" i="18" s="1"/>
  <c r="BB551" i="14"/>
  <c r="I74" i="18" s="1"/>
  <c r="BA551" i="14"/>
  <c r="H74" i="18" s="1"/>
  <c r="AV551" i="14"/>
  <c r="C74" i="18" s="1"/>
  <c r="BP550" i="14"/>
  <c r="W73" i="18" s="1"/>
  <c r="BN550" i="14"/>
  <c r="U73" i="18" s="1"/>
  <c r="BM550" i="14"/>
  <c r="T73" i="18" s="1"/>
  <c r="BF550" i="14"/>
  <c r="M73" i="18" s="1"/>
  <c r="BE550" i="14"/>
  <c r="L73" i="18" s="1"/>
  <c r="BD550" i="14"/>
  <c r="K73" i="18" s="1"/>
  <c r="BC550" i="14"/>
  <c r="J73" i="18" s="1"/>
  <c r="BB550" i="14"/>
  <c r="I73" i="18" s="1"/>
  <c r="BA550" i="14"/>
  <c r="H73" i="18" s="1"/>
  <c r="AV550" i="14"/>
  <c r="C73" i="18" s="1"/>
  <c r="BP549" i="14"/>
  <c r="W72" i="18" s="1"/>
  <c r="BN549" i="14"/>
  <c r="U72" i="18" s="1"/>
  <c r="BM549" i="14"/>
  <c r="T72" i="18" s="1"/>
  <c r="BF549" i="14"/>
  <c r="M72" i="18" s="1"/>
  <c r="BE549" i="14"/>
  <c r="L72" i="18" s="1"/>
  <c r="BD549" i="14"/>
  <c r="K72" i="18" s="1"/>
  <c r="BC549" i="14"/>
  <c r="J72" i="18" s="1"/>
  <c r="BB549" i="14"/>
  <c r="I72" i="18" s="1"/>
  <c r="BA549" i="14"/>
  <c r="H72" i="18" s="1"/>
  <c r="AV549" i="14"/>
  <c r="C72" i="18" s="1"/>
  <c r="BP548" i="14"/>
  <c r="W71" i="18" s="1"/>
  <c r="BN548" i="14"/>
  <c r="U71" i="18" s="1"/>
  <c r="BM548" i="14"/>
  <c r="T71" i="18" s="1"/>
  <c r="BF548" i="14"/>
  <c r="M71" i="18" s="1"/>
  <c r="BE548" i="14"/>
  <c r="L71" i="18" s="1"/>
  <c r="BD548" i="14"/>
  <c r="K71" i="18" s="1"/>
  <c r="BC548" i="14"/>
  <c r="J71" i="18" s="1"/>
  <c r="BB548" i="14"/>
  <c r="I71" i="18" s="1"/>
  <c r="BA548" i="14"/>
  <c r="H71" i="18" s="1"/>
  <c r="AV548" i="14"/>
  <c r="C71" i="18" s="1"/>
  <c r="BP547" i="14"/>
  <c r="W70" i="18" s="1"/>
  <c r="BN547" i="14"/>
  <c r="U70" i="18" s="1"/>
  <c r="BM547" i="14"/>
  <c r="T70" i="18" s="1"/>
  <c r="BF547" i="14"/>
  <c r="M70" i="18" s="1"/>
  <c r="BE547" i="14"/>
  <c r="L70" i="18" s="1"/>
  <c r="BD547" i="14"/>
  <c r="K70" i="18" s="1"/>
  <c r="BC547" i="14"/>
  <c r="J70" i="18" s="1"/>
  <c r="BB547" i="14"/>
  <c r="I70" i="18" s="1"/>
  <c r="BA547" i="14"/>
  <c r="H70" i="18" s="1"/>
  <c r="AV547" i="14"/>
  <c r="C70" i="18" s="1"/>
  <c r="BP546" i="14"/>
  <c r="W69" i="18" s="1"/>
  <c r="BN546" i="14"/>
  <c r="U69" i="18" s="1"/>
  <c r="BM546" i="14"/>
  <c r="T69" i="18" s="1"/>
  <c r="BF546" i="14"/>
  <c r="M69" i="18" s="1"/>
  <c r="BE546" i="14"/>
  <c r="L69" i="18" s="1"/>
  <c r="BD546" i="14"/>
  <c r="K69" i="18" s="1"/>
  <c r="BC546" i="14"/>
  <c r="J69" i="18" s="1"/>
  <c r="BB546" i="14"/>
  <c r="I69" i="18" s="1"/>
  <c r="BA546" i="14"/>
  <c r="H69" i="18" s="1"/>
  <c r="AV546" i="14"/>
  <c r="C69" i="18" s="1"/>
  <c r="BP545" i="14"/>
  <c r="W68" i="18" s="1"/>
  <c r="BN545" i="14"/>
  <c r="U68" i="18" s="1"/>
  <c r="BM545" i="14"/>
  <c r="T68" i="18" s="1"/>
  <c r="BF545" i="14"/>
  <c r="M68" i="18" s="1"/>
  <c r="BE545" i="14"/>
  <c r="L68" i="18" s="1"/>
  <c r="BD545" i="14"/>
  <c r="K68" i="18" s="1"/>
  <c r="BC545" i="14"/>
  <c r="J68" i="18" s="1"/>
  <c r="BB545" i="14"/>
  <c r="I68" i="18" s="1"/>
  <c r="BA545" i="14"/>
  <c r="H68" i="18" s="1"/>
  <c r="AV545" i="14"/>
  <c r="C68" i="18" s="1"/>
  <c r="AW554" i="14"/>
  <c r="D77" i="18" s="1"/>
  <c r="AW552" i="14"/>
  <c r="D75" i="18" s="1"/>
  <c r="BA557" i="14"/>
  <c r="H80" i="18" s="1"/>
  <c r="BB557" i="14"/>
  <c r="I80" i="18" s="1"/>
  <c r="BC557" i="14"/>
  <c r="J80" i="18" s="1"/>
  <c r="BD557" i="14"/>
  <c r="K80" i="18" s="1"/>
  <c r="BE557" i="14"/>
  <c r="L80" i="18" s="1"/>
  <c r="BF557" i="14"/>
  <c r="M80" i="18" s="1"/>
  <c r="BM557" i="14"/>
  <c r="T80" i="18" s="1"/>
  <c r="BN557" i="14"/>
  <c r="U80" i="18" s="1"/>
  <c r="BP557" i="14"/>
  <c r="W80" i="18" s="1"/>
  <c r="BA558" i="14"/>
  <c r="H81" i="18" s="1"/>
  <c r="BB558" i="14"/>
  <c r="I81" i="18" s="1"/>
  <c r="BC558" i="14"/>
  <c r="J81" i="18" s="1"/>
  <c r="BD558" i="14"/>
  <c r="K81" i="18" s="1"/>
  <c r="BE558" i="14"/>
  <c r="L81" i="18" s="1"/>
  <c r="BF558" i="14"/>
  <c r="BM558" i="14"/>
  <c r="T81" i="18" s="1"/>
  <c r="BN558" i="14"/>
  <c r="U81" i="18" s="1"/>
  <c r="BP558" i="14"/>
  <c r="W81" i="18" s="1"/>
  <c r="BQ558" i="14"/>
  <c r="X81" i="18" s="1"/>
  <c r="BA559" i="14"/>
  <c r="H82" i="18" s="1"/>
  <c r="BB559" i="14"/>
  <c r="I82" i="18" s="1"/>
  <c r="BC559" i="14"/>
  <c r="J82" i="18" s="1"/>
  <c r="BD559" i="14"/>
  <c r="K82" i="18" s="1"/>
  <c r="BE559" i="14"/>
  <c r="L82" i="18" s="1"/>
  <c r="BF559" i="14"/>
  <c r="M82" i="18" s="1"/>
  <c r="BM559" i="14"/>
  <c r="T82" i="18" s="1"/>
  <c r="BN559" i="14"/>
  <c r="U82" i="18" s="1"/>
  <c r="BP559" i="14"/>
  <c r="W82" i="18" s="1"/>
  <c r="BA560" i="14"/>
  <c r="H83" i="18" s="1"/>
  <c r="BB560" i="14"/>
  <c r="I83" i="18" s="1"/>
  <c r="BC560" i="14"/>
  <c r="J83" i="18" s="1"/>
  <c r="BD560" i="14"/>
  <c r="K83" i="18" s="1"/>
  <c r="BE560" i="14"/>
  <c r="L83" i="18" s="1"/>
  <c r="BF560" i="14"/>
  <c r="M83" i="18" s="1"/>
  <c r="BM560" i="14"/>
  <c r="T83" i="18" s="1"/>
  <c r="BN560" i="14"/>
  <c r="U83" i="18" s="1"/>
  <c r="BP560" i="14"/>
  <c r="W83" i="18" s="1"/>
  <c r="BA561" i="14"/>
  <c r="H84" i="18" s="1"/>
  <c r="BB561" i="14"/>
  <c r="I84" i="18" s="1"/>
  <c r="BC561" i="14"/>
  <c r="J84" i="18" s="1"/>
  <c r="BD561" i="14"/>
  <c r="K84" i="18" s="1"/>
  <c r="BE561" i="14"/>
  <c r="L84" i="18" s="1"/>
  <c r="BF561" i="14"/>
  <c r="M84" i="18" s="1"/>
  <c r="BM561" i="14"/>
  <c r="T84" i="18" s="1"/>
  <c r="BN561" i="14"/>
  <c r="U84" i="18" s="1"/>
  <c r="BP561" i="14"/>
  <c r="W84" i="18" s="1"/>
  <c r="BA562" i="14"/>
  <c r="H85" i="18" s="1"/>
  <c r="BB562" i="14"/>
  <c r="I85" i="18" s="1"/>
  <c r="BC562" i="14"/>
  <c r="J85" i="18" s="1"/>
  <c r="BD562" i="14"/>
  <c r="K85" i="18" s="1"/>
  <c r="BE562" i="14"/>
  <c r="L85" i="18" s="1"/>
  <c r="BF562" i="14"/>
  <c r="BM562" i="14"/>
  <c r="T85" i="18" s="1"/>
  <c r="BN562" i="14"/>
  <c r="U85" i="18" s="1"/>
  <c r="BP562" i="14"/>
  <c r="W85" i="18" s="1"/>
  <c r="AY563" i="14"/>
  <c r="F86" i="18" s="1"/>
  <c r="BA563" i="14"/>
  <c r="H86" i="18" s="1"/>
  <c r="BB563" i="14"/>
  <c r="I86" i="18" s="1"/>
  <c r="BC563" i="14"/>
  <c r="J86" i="18" s="1"/>
  <c r="BD563" i="14"/>
  <c r="K86" i="18" s="1"/>
  <c r="BE563" i="14"/>
  <c r="L86" i="18" s="1"/>
  <c r="BF563" i="14"/>
  <c r="M86" i="18" s="1"/>
  <c r="BM563" i="14"/>
  <c r="T86" i="18" s="1"/>
  <c r="BN563" i="14"/>
  <c r="U86" i="18" s="1"/>
  <c r="BO563" i="14"/>
  <c r="V86" i="18" s="1"/>
  <c r="BP563" i="14"/>
  <c r="W86" i="18" s="1"/>
  <c r="BR563" i="14"/>
  <c r="Y86" i="18" s="1"/>
  <c r="BA564" i="14"/>
  <c r="H87" i="18" s="1"/>
  <c r="BB564" i="14"/>
  <c r="I87" i="18" s="1"/>
  <c r="BC564" i="14"/>
  <c r="J87" i="18" s="1"/>
  <c r="BD564" i="14"/>
  <c r="K87" i="18" s="1"/>
  <c r="BE564" i="14"/>
  <c r="L87" i="18" s="1"/>
  <c r="BF564" i="14"/>
  <c r="M87" i="18" s="1"/>
  <c r="BM564" i="14"/>
  <c r="T87" i="18" s="1"/>
  <c r="BN564" i="14"/>
  <c r="U87" i="18" s="1"/>
  <c r="BP564" i="14"/>
  <c r="W87" i="18" s="1"/>
  <c r="BA565" i="14"/>
  <c r="H88" i="18" s="1"/>
  <c r="BB565" i="14"/>
  <c r="I88" i="18" s="1"/>
  <c r="BC565" i="14"/>
  <c r="J88" i="18" s="1"/>
  <c r="BD565" i="14"/>
  <c r="K88" i="18" s="1"/>
  <c r="BE565" i="14"/>
  <c r="L88" i="18" s="1"/>
  <c r="BF565" i="14"/>
  <c r="M88" i="18" s="1"/>
  <c r="BM565" i="14"/>
  <c r="T88" i="18" s="1"/>
  <c r="BN565" i="14"/>
  <c r="U88" i="18" s="1"/>
  <c r="BP565" i="14"/>
  <c r="W88" i="18" s="1"/>
  <c r="BP556" i="14"/>
  <c r="W79" i="18" s="1"/>
  <c r="BN556" i="14"/>
  <c r="U79" i="18" s="1"/>
  <c r="BM556" i="14"/>
  <c r="T79" i="18" s="1"/>
  <c r="BF556" i="14"/>
  <c r="M79" i="18" s="1"/>
  <c r="BE556" i="14"/>
  <c r="L79" i="18" s="1"/>
  <c r="BD556" i="14"/>
  <c r="K79" i="18" s="1"/>
  <c r="BC556" i="14"/>
  <c r="J79" i="18" s="1"/>
  <c r="BB556" i="14"/>
  <c r="I79" i="18" s="1"/>
  <c r="BA556" i="14"/>
  <c r="H79" i="18" s="1"/>
  <c r="AV543" i="14"/>
  <c r="C66" i="18" s="1"/>
  <c r="AV542" i="14"/>
  <c r="C65" i="18" s="1"/>
  <c r="AV541" i="14"/>
  <c r="C64" i="18" s="1"/>
  <c r="AV540" i="14"/>
  <c r="AV539" i="14"/>
  <c r="C62" i="18" s="1"/>
  <c r="AV538" i="14"/>
  <c r="C61" i="18" s="1"/>
  <c r="AV537" i="14"/>
  <c r="C60" i="18" s="1"/>
  <c r="AV536" i="14"/>
  <c r="C59" i="18" s="1"/>
  <c r="AV535" i="14"/>
  <c r="C58" i="18" s="1"/>
  <c r="AV534" i="14"/>
  <c r="C57" i="18" s="1"/>
  <c r="BP532" i="14"/>
  <c r="W55" i="18" s="1"/>
  <c r="BN532" i="14"/>
  <c r="U55" i="18" s="1"/>
  <c r="BM532" i="14"/>
  <c r="T55" i="18" s="1"/>
  <c r="BF532" i="14"/>
  <c r="M55" i="18" s="1"/>
  <c r="BE532" i="14"/>
  <c r="L55" i="18" s="1"/>
  <c r="BD532" i="14"/>
  <c r="K55" i="18" s="1"/>
  <c r="BC532" i="14"/>
  <c r="J55" i="18" s="1"/>
  <c r="BB532" i="14"/>
  <c r="I55" i="18" s="1"/>
  <c r="BA532" i="14"/>
  <c r="H55" i="18" s="1"/>
  <c r="AV532" i="14"/>
  <c r="C55" i="18" s="1"/>
  <c r="BP531" i="14"/>
  <c r="W54" i="18" s="1"/>
  <c r="BN531" i="14"/>
  <c r="U54" i="18" s="1"/>
  <c r="BM531" i="14"/>
  <c r="T54" i="18" s="1"/>
  <c r="BF531" i="14"/>
  <c r="M54" i="18" s="1"/>
  <c r="BE531" i="14"/>
  <c r="L54" i="18" s="1"/>
  <c r="BD531" i="14"/>
  <c r="K54" i="18" s="1"/>
  <c r="BC531" i="14"/>
  <c r="J54" i="18" s="1"/>
  <c r="BB531" i="14"/>
  <c r="I54" i="18" s="1"/>
  <c r="BA531" i="14"/>
  <c r="H54" i="18" s="1"/>
  <c r="AV531" i="14"/>
  <c r="BP530" i="14"/>
  <c r="W53" i="18" s="1"/>
  <c r="BN530" i="14"/>
  <c r="U53" i="18" s="1"/>
  <c r="BM530" i="14"/>
  <c r="T53" i="18" s="1"/>
  <c r="BF530" i="14"/>
  <c r="M53" i="18" s="1"/>
  <c r="BE530" i="14"/>
  <c r="L53" i="18" s="1"/>
  <c r="BD530" i="14"/>
  <c r="K53" i="18" s="1"/>
  <c r="BC530" i="14"/>
  <c r="J53" i="18" s="1"/>
  <c r="BB530" i="14"/>
  <c r="I53" i="18" s="1"/>
  <c r="BA530" i="14"/>
  <c r="H53" i="18" s="1"/>
  <c r="AV530" i="14"/>
  <c r="C53" i="18" s="1"/>
  <c r="BP529" i="14"/>
  <c r="W52" i="18" s="1"/>
  <c r="BN529" i="14"/>
  <c r="U52" i="18" s="1"/>
  <c r="BM529" i="14"/>
  <c r="T52" i="18" s="1"/>
  <c r="BF529" i="14"/>
  <c r="M52" i="18" s="1"/>
  <c r="BE529" i="14"/>
  <c r="L52" i="18" s="1"/>
  <c r="BD529" i="14"/>
  <c r="K52" i="18" s="1"/>
  <c r="BC529" i="14"/>
  <c r="J52" i="18" s="1"/>
  <c r="BB529" i="14"/>
  <c r="I52" i="18" s="1"/>
  <c r="BA529" i="14"/>
  <c r="H52" i="18" s="1"/>
  <c r="AV529" i="14"/>
  <c r="BP528" i="14"/>
  <c r="W51" i="18" s="1"/>
  <c r="BN528" i="14"/>
  <c r="U51" i="18" s="1"/>
  <c r="BM528" i="14"/>
  <c r="T51" i="18" s="1"/>
  <c r="BF528" i="14"/>
  <c r="M51" i="18" s="1"/>
  <c r="BE528" i="14"/>
  <c r="L51" i="18" s="1"/>
  <c r="BD528" i="14"/>
  <c r="K51" i="18" s="1"/>
  <c r="BC528" i="14"/>
  <c r="J51" i="18" s="1"/>
  <c r="BB528" i="14"/>
  <c r="I51" i="18" s="1"/>
  <c r="BA528" i="14"/>
  <c r="H51" i="18" s="1"/>
  <c r="AV528" i="14"/>
  <c r="C51" i="18" s="1"/>
  <c r="BP527" i="14"/>
  <c r="W50" i="18" s="1"/>
  <c r="BN527" i="14"/>
  <c r="U50" i="18" s="1"/>
  <c r="BM527" i="14"/>
  <c r="T50" i="18" s="1"/>
  <c r="BF527" i="14"/>
  <c r="M50" i="18" s="1"/>
  <c r="BE527" i="14"/>
  <c r="L50" i="18" s="1"/>
  <c r="BD527" i="14"/>
  <c r="K50" i="18" s="1"/>
  <c r="BC527" i="14"/>
  <c r="J50" i="18" s="1"/>
  <c r="BB527" i="14"/>
  <c r="I50" i="18" s="1"/>
  <c r="BA527" i="14"/>
  <c r="H50" i="18" s="1"/>
  <c r="AV527" i="14"/>
  <c r="C50" i="18" s="1"/>
  <c r="BP526" i="14"/>
  <c r="W49" i="18" s="1"/>
  <c r="BN526" i="14"/>
  <c r="U49" i="18" s="1"/>
  <c r="BM526" i="14"/>
  <c r="T49" i="18" s="1"/>
  <c r="BF526" i="14"/>
  <c r="M49" i="18" s="1"/>
  <c r="BE526" i="14"/>
  <c r="L49" i="18" s="1"/>
  <c r="BD526" i="14"/>
  <c r="K49" i="18" s="1"/>
  <c r="BC526" i="14"/>
  <c r="J49" i="18" s="1"/>
  <c r="BB526" i="14"/>
  <c r="I49" i="18" s="1"/>
  <c r="BA526" i="14"/>
  <c r="H49" i="18" s="1"/>
  <c r="AV526" i="14"/>
  <c r="C49" i="18" s="1"/>
  <c r="BP525" i="14"/>
  <c r="W48" i="18" s="1"/>
  <c r="BN525" i="14"/>
  <c r="U48" i="18" s="1"/>
  <c r="BM525" i="14"/>
  <c r="T48" i="18" s="1"/>
  <c r="BF525" i="14"/>
  <c r="M48" i="18" s="1"/>
  <c r="BE525" i="14"/>
  <c r="L48" i="18" s="1"/>
  <c r="BD525" i="14"/>
  <c r="K48" i="18" s="1"/>
  <c r="BC525" i="14"/>
  <c r="J48" i="18" s="1"/>
  <c r="BB525" i="14"/>
  <c r="I48" i="18" s="1"/>
  <c r="BA525" i="14"/>
  <c r="H48" i="18" s="1"/>
  <c r="AV525" i="14"/>
  <c r="BP524" i="14"/>
  <c r="W47" i="18" s="1"/>
  <c r="BN524" i="14"/>
  <c r="U47" i="18" s="1"/>
  <c r="BM524" i="14"/>
  <c r="T47" i="18" s="1"/>
  <c r="BF524" i="14"/>
  <c r="M47" i="18" s="1"/>
  <c r="BE524" i="14"/>
  <c r="L47" i="18" s="1"/>
  <c r="BD524" i="14"/>
  <c r="K47" i="18" s="1"/>
  <c r="BC524" i="14"/>
  <c r="J47" i="18" s="1"/>
  <c r="BB524" i="14"/>
  <c r="I47" i="18" s="1"/>
  <c r="BA524" i="14"/>
  <c r="H47" i="18" s="1"/>
  <c r="AV524" i="14"/>
  <c r="C47" i="18" s="1"/>
  <c r="BP523" i="14"/>
  <c r="W46" i="18" s="1"/>
  <c r="BN523" i="14"/>
  <c r="U46" i="18" s="1"/>
  <c r="BM523" i="14"/>
  <c r="T46" i="18" s="1"/>
  <c r="BF523" i="14"/>
  <c r="M46" i="18" s="1"/>
  <c r="BE523" i="14"/>
  <c r="L46" i="18" s="1"/>
  <c r="BD523" i="14"/>
  <c r="K46" i="18" s="1"/>
  <c r="BC523" i="14"/>
  <c r="J46" i="18" s="1"/>
  <c r="BB523" i="14"/>
  <c r="I46" i="18" s="1"/>
  <c r="BA523" i="14"/>
  <c r="H46" i="18" s="1"/>
  <c r="AV523" i="14"/>
  <c r="C46" i="18" s="1"/>
  <c r="AV518" i="14"/>
  <c r="C41" i="18" s="1"/>
  <c r="AV517" i="14"/>
  <c r="C40" i="18" s="1"/>
  <c r="AV516" i="14"/>
  <c r="C39" i="18" s="1"/>
  <c r="AV515" i="14"/>
  <c r="C38" i="18" s="1"/>
  <c r="AV514" i="14"/>
  <c r="C37" i="18" s="1"/>
  <c r="AV513" i="14"/>
  <c r="C36" i="18" s="1"/>
  <c r="AV512" i="14"/>
  <c r="C35" i="18" s="1"/>
  <c r="AV511" i="14"/>
  <c r="C34" i="18" s="1"/>
  <c r="AV510" i="14"/>
  <c r="C33" i="18" s="1"/>
  <c r="AV508" i="14"/>
  <c r="C31" i="18" s="1"/>
  <c r="AV507" i="14"/>
  <c r="C30" i="18" s="1"/>
  <c r="AV506" i="14"/>
  <c r="C29" i="18" s="1"/>
  <c r="AV505" i="14"/>
  <c r="C28" i="18" s="1"/>
  <c r="AV504" i="14"/>
  <c r="C27" i="18" s="1"/>
  <c r="AV503" i="14"/>
  <c r="C26" i="18" s="1"/>
  <c r="AV502" i="14"/>
  <c r="C25" i="18" s="1"/>
  <c r="AV501" i="14"/>
  <c r="C24" i="18" s="1"/>
  <c r="AV500" i="14"/>
  <c r="C23" i="18" s="1"/>
  <c r="AV498" i="14"/>
  <c r="C21" i="18" s="1"/>
  <c r="AV497" i="14"/>
  <c r="C20" i="18" s="1"/>
  <c r="AV496" i="14"/>
  <c r="C19" i="18" s="1"/>
  <c r="AV495" i="14"/>
  <c r="C18" i="18" s="1"/>
  <c r="AV494" i="14"/>
  <c r="C17" i="18" s="1"/>
  <c r="AV493" i="14"/>
  <c r="C16" i="18" s="1"/>
  <c r="AV492" i="14"/>
  <c r="C15" i="18" s="1"/>
  <c r="AV491" i="14"/>
  <c r="C14" i="18" s="1"/>
  <c r="AV490" i="14"/>
  <c r="C13" i="18" s="1"/>
  <c r="AV488" i="14"/>
  <c r="C11" i="18" s="1"/>
  <c r="AV487" i="14"/>
  <c r="C10" i="18" s="1"/>
  <c r="AV486" i="14"/>
  <c r="C9" i="18" s="1"/>
  <c r="AV485" i="14"/>
  <c r="C8" i="18" s="1"/>
  <c r="AV484" i="14"/>
  <c r="C7" i="18" s="1"/>
  <c r="AV483" i="14"/>
  <c r="C6" i="18" s="1"/>
  <c r="AV482" i="14"/>
  <c r="C5" i="18" s="1"/>
  <c r="AV481" i="14"/>
  <c r="C4" i="18" s="1"/>
  <c r="AV480" i="14"/>
  <c r="AX554" i="14" l="1"/>
  <c r="E77" i="18" s="1"/>
  <c r="AZ546" i="14"/>
  <c r="G69" i="18" s="1"/>
  <c r="BR562" i="14"/>
  <c r="Y85" i="18" s="1"/>
  <c r="M85" i="18"/>
  <c r="BO529" i="14"/>
  <c r="V52" i="18" s="1"/>
  <c r="C52" i="18"/>
  <c r="AZ549" i="14"/>
  <c r="G72" i="18" s="1"/>
  <c r="AW549" i="14"/>
  <c r="D72" i="18" s="1"/>
  <c r="BR558" i="14"/>
  <c r="Y81" i="18" s="1"/>
  <c r="M81" i="18"/>
  <c r="AX531" i="14"/>
  <c r="E54" i="18" s="1"/>
  <c r="C54" i="18"/>
  <c r="AW540" i="14"/>
  <c r="D63" i="18" s="1"/>
  <c r="C63" i="18"/>
  <c r="BO525" i="14"/>
  <c r="V48" i="18" s="1"/>
  <c r="C48" i="18"/>
  <c r="AW556" i="14"/>
  <c r="D79" i="18" s="1"/>
  <c r="C79" i="18"/>
  <c r="BO481" i="14"/>
  <c r="V4" i="18" s="1"/>
  <c r="BO494" i="14"/>
  <c r="V17" i="18" s="1"/>
  <c r="AW507" i="14"/>
  <c r="D30" i="18" s="1"/>
  <c r="BT507" i="14"/>
  <c r="AG30" i="18" s="1"/>
  <c r="BO507" i="14"/>
  <c r="V30" i="18" s="1"/>
  <c r="AX530" i="14"/>
  <c r="E53" i="18" s="1"/>
  <c r="BT530" i="14"/>
  <c r="AG53" i="18" s="1"/>
  <c r="AW535" i="14"/>
  <c r="D58" i="18" s="1"/>
  <c r="AZ547" i="14"/>
  <c r="G70" i="18" s="1"/>
  <c r="AY549" i="14"/>
  <c r="F72" i="18" s="1"/>
  <c r="BT549" i="14"/>
  <c r="AG72" i="18" s="1"/>
  <c r="AX560" i="14"/>
  <c r="E83" i="18" s="1"/>
  <c r="BT560" i="14"/>
  <c r="AG83" i="18" s="1"/>
  <c r="BO482" i="14"/>
  <c r="V5" i="18" s="1"/>
  <c r="BT486" i="14"/>
  <c r="AG9" i="18" s="1"/>
  <c r="BO486" i="14"/>
  <c r="V9" i="18" s="1"/>
  <c r="BO491" i="14"/>
  <c r="V14" i="18" s="1"/>
  <c r="BT495" i="14"/>
  <c r="AG18" i="18" s="1"/>
  <c r="BO495" i="14"/>
  <c r="V18" i="18" s="1"/>
  <c r="AW504" i="14"/>
  <c r="D27" i="18" s="1"/>
  <c r="BO504" i="14"/>
  <c r="V27" i="18" s="1"/>
  <c r="BT508" i="14"/>
  <c r="AG31" i="18" s="1"/>
  <c r="BO508" i="14"/>
  <c r="V31" i="18" s="1"/>
  <c r="BT513" i="14"/>
  <c r="AG36" i="18" s="1"/>
  <c r="BO513" i="14"/>
  <c r="V36" i="18" s="1"/>
  <c r="BT517" i="14"/>
  <c r="AG40" i="18" s="1"/>
  <c r="BO517" i="14"/>
  <c r="V40" i="18" s="1"/>
  <c r="AX524" i="14"/>
  <c r="E47" i="18" s="1"/>
  <c r="BO527" i="14"/>
  <c r="V50" i="18" s="1"/>
  <c r="AW529" i="14"/>
  <c r="D52" i="18" s="1"/>
  <c r="BO530" i="14"/>
  <c r="V53" i="18" s="1"/>
  <c r="AX532" i="14"/>
  <c r="E55" i="18" s="1"/>
  <c r="BT532" i="14"/>
  <c r="AG55" i="18" s="1"/>
  <c r="AX536" i="14"/>
  <c r="E59" i="18" s="1"/>
  <c r="AX540" i="14"/>
  <c r="E63" i="18" s="1"/>
  <c r="BT540" i="14"/>
  <c r="AG63" i="18" s="1"/>
  <c r="AY557" i="14"/>
  <c r="F80" i="18" s="1"/>
  <c r="BT557" i="14"/>
  <c r="AG80" i="18" s="1"/>
  <c r="AY561" i="14"/>
  <c r="F84" i="18" s="1"/>
  <c r="BT561" i="14"/>
  <c r="AG84" i="18" s="1"/>
  <c r="AZ565" i="14"/>
  <c r="G88" i="18" s="1"/>
  <c r="BT565" i="14"/>
  <c r="AG88" i="18" s="1"/>
  <c r="BT485" i="14"/>
  <c r="AG8" i="18" s="1"/>
  <c r="BO485" i="14"/>
  <c r="V8" i="18" s="1"/>
  <c r="BT498" i="14"/>
  <c r="AG21" i="18" s="1"/>
  <c r="BO498" i="14"/>
  <c r="V21" i="18" s="1"/>
  <c r="BO512" i="14"/>
  <c r="V35" i="18" s="1"/>
  <c r="AW543" i="14"/>
  <c r="D66" i="18" s="1"/>
  <c r="BT543" i="14"/>
  <c r="AG66" i="18" s="1"/>
  <c r="AW551" i="14"/>
  <c r="D74" i="18" s="1"/>
  <c r="BT551" i="14"/>
  <c r="AG74" i="18" s="1"/>
  <c r="AX553" i="14"/>
  <c r="E76" i="18" s="1"/>
  <c r="BT553" i="14"/>
  <c r="AG76" i="18" s="1"/>
  <c r="AX564" i="14"/>
  <c r="E87" i="18" s="1"/>
  <c r="BT564" i="14"/>
  <c r="AG87" i="18" s="1"/>
  <c r="BO483" i="14"/>
  <c r="V6" i="18" s="1"/>
  <c r="BO492" i="14"/>
  <c r="V15" i="18" s="1"/>
  <c r="BT496" i="14"/>
  <c r="AG19" i="18" s="1"/>
  <c r="BO496" i="14"/>
  <c r="V19" i="18" s="1"/>
  <c r="AW501" i="14"/>
  <c r="D24" i="18" s="1"/>
  <c r="BT501" i="14"/>
  <c r="AG24" i="18" s="1"/>
  <c r="BO501" i="14"/>
  <c r="V24" i="18" s="1"/>
  <c r="AW505" i="14"/>
  <c r="D28" i="18" s="1"/>
  <c r="BT505" i="14"/>
  <c r="AG28" i="18" s="1"/>
  <c r="BO505" i="14"/>
  <c r="V28" i="18" s="1"/>
  <c r="BT514" i="14"/>
  <c r="AG37" i="18" s="1"/>
  <c r="BO514" i="14"/>
  <c r="V37" i="18" s="1"/>
  <c r="BT518" i="14"/>
  <c r="AG41" i="18" s="1"/>
  <c r="BO518" i="14"/>
  <c r="V41" i="18" s="1"/>
  <c r="AX526" i="14"/>
  <c r="E49" i="18" s="1"/>
  <c r="AX537" i="14"/>
  <c r="E60" i="18" s="1"/>
  <c r="AW541" i="14"/>
  <c r="D64" i="18" s="1"/>
  <c r="BT541" i="14"/>
  <c r="AG64" i="18" s="1"/>
  <c r="AY546" i="14"/>
  <c r="F69" i="18" s="1"/>
  <c r="AY548" i="14"/>
  <c r="F71" i="18" s="1"/>
  <c r="AY550" i="14"/>
  <c r="F73" i="18" s="1"/>
  <c r="AY552" i="14"/>
  <c r="F75" i="18" s="1"/>
  <c r="BT552" i="14"/>
  <c r="AG75" i="18" s="1"/>
  <c r="AY554" i="14"/>
  <c r="F77" i="18" s="1"/>
  <c r="BT554" i="14"/>
  <c r="AG77" i="18" s="1"/>
  <c r="AX558" i="14"/>
  <c r="E81" i="18" s="1"/>
  <c r="BT558" i="14"/>
  <c r="AG81" i="18" s="1"/>
  <c r="AX562" i="14"/>
  <c r="E85" i="18" s="1"/>
  <c r="BT562" i="14"/>
  <c r="AG85" i="18" s="1"/>
  <c r="BO490" i="14"/>
  <c r="V13" i="18" s="1"/>
  <c r="AW503" i="14"/>
  <c r="D26" i="18" s="1"/>
  <c r="BT503" i="14"/>
  <c r="AG26" i="18" s="1"/>
  <c r="BO503" i="14"/>
  <c r="V26" i="18" s="1"/>
  <c r="BT516" i="14"/>
  <c r="AG39" i="18" s="1"/>
  <c r="BO516" i="14"/>
  <c r="V39" i="18" s="1"/>
  <c r="AW539" i="14"/>
  <c r="D62" i="18" s="1"/>
  <c r="BR508" i="14"/>
  <c r="Y31" i="18" s="1"/>
  <c r="BT487" i="14"/>
  <c r="AG10" i="18" s="1"/>
  <c r="BO487" i="14"/>
  <c r="V10" i="18" s="1"/>
  <c r="C3" i="18"/>
  <c r="BO480" i="14"/>
  <c r="BT484" i="14"/>
  <c r="AG7" i="18" s="1"/>
  <c r="BO484" i="14"/>
  <c r="V7" i="18" s="1"/>
  <c r="BT488" i="14"/>
  <c r="AG11" i="18" s="1"/>
  <c r="BO488" i="14"/>
  <c r="V11" i="18" s="1"/>
  <c r="BO493" i="14"/>
  <c r="V16" i="18" s="1"/>
  <c r="BT497" i="14"/>
  <c r="AG20" i="18" s="1"/>
  <c r="BO497" i="14"/>
  <c r="V20" i="18" s="1"/>
  <c r="AW502" i="14"/>
  <c r="D25" i="18" s="1"/>
  <c r="BO502" i="14"/>
  <c r="V25" i="18" s="1"/>
  <c r="AW506" i="14"/>
  <c r="D29" i="18" s="1"/>
  <c r="BT506" i="14"/>
  <c r="AG29" i="18" s="1"/>
  <c r="BO506" i="14"/>
  <c r="V29" i="18" s="1"/>
  <c r="BO511" i="14"/>
  <c r="V34" i="18" s="1"/>
  <c r="BT515" i="14"/>
  <c r="AG38" i="18" s="1"/>
  <c r="BO515" i="14"/>
  <c r="V38" i="18" s="1"/>
  <c r="AW525" i="14"/>
  <c r="D48" i="18" s="1"/>
  <c r="BO526" i="14"/>
  <c r="V49" i="18" s="1"/>
  <c r="AX528" i="14"/>
  <c r="E51" i="18" s="1"/>
  <c r="BO531" i="14"/>
  <c r="V54" i="18" s="1"/>
  <c r="BT531" i="14"/>
  <c r="AG54" i="18" s="1"/>
  <c r="AX538" i="14"/>
  <c r="E61" i="18" s="1"/>
  <c r="AX542" i="14"/>
  <c r="E65" i="18" s="1"/>
  <c r="BT542" i="14"/>
  <c r="AG65" i="18" s="1"/>
  <c r="BQ553" i="14"/>
  <c r="X76" i="18" s="1"/>
  <c r="BO559" i="14"/>
  <c r="V82" i="18" s="1"/>
  <c r="BT559" i="14"/>
  <c r="AG82" i="18" s="1"/>
  <c r="AW563" i="14"/>
  <c r="D86" i="18" s="1"/>
  <c r="BT563" i="14"/>
  <c r="AG86" i="18" s="1"/>
  <c r="AX534" i="14"/>
  <c r="E57" i="18" s="1"/>
  <c r="BO523" i="14"/>
  <c r="V46" i="18" s="1"/>
  <c r="AX556" i="14"/>
  <c r="E79" i="18" s="1"/>
  <c r="BT556" i="14"/>
  <c r="AG79" i="18" s="1"/>
  <c r="AX545" i="14"/>
  <c r="E68" i="18" s="1"/>
  <c r="BO510" i="14"/>
  <c r="V33" i="18" s="1"/>
  <c r="BO500" i="14"/>
  <c r="V23" i="18" s="1"/>
  <c r="AX514" i="14"/>
  <c r="E37" i="18" s="1"/>
  <c r="AW514" i="14"/>
  <c r="D37" i="18" s="1"/>
  <c r="AX518" i="14"/>
  <c r="E41" i="18" s="1"/>
  <c r="AW518" i="14"/>
  <c r="D41" i="18" s="1"/>
  <c r="AX527" i="14"/>
  <c r="E50" i="18" s="1"/>
  <c r="AW536" i="14"/>
  <c r="D59" i="18" s="1"/>
  <c r="AX511" i="14"/>
  <c r="E34" i="18" s="1"/>
  <c r="AW511" i="14"/>
  <c r="D34" i="18" s="1"/>
  <c r="AX515" i="14"/>
  <c r="E38" i="18" s="1"/>
  <c r="AW515" i="14"/>
  <c r="D38" i="18" s="1"/>
  <c r="AY526" i="14"/>
  <c r="F49" i="18" s="1"/>
  <c r="AY527" i="14"/>
  <c r="F50" i="18" s="1"/>
  <c r="AY530" i="14"/>
  <c r="F53" i="18" s="1"/>
  <c r="AY531" i="14"/>
  <c r="F54" i="18" s="1"/>
  <c r="AX529" i="14"/>
  <c r="E52" i="18" s="1"/>
  <c r="AX539" i="14"/>
  <c r="E62" i="18" s="1"/>
  <c r="AW546" i="14"/>
  <c r="D69" i="18" s="1"/>
  <c r="BO546" i="14"/>
  <c r="V69" i="18" s="1"/>
  <c r="AX512" i="14"/>
  <c r="E35" i="18" s="1"/>
  <c r="AW512" i="14"/>
  <c r="D35" i="18" s="1"/>
  <c r="AX516" i="14"/>
  <c r="E39" i="18" s="1"/>
  <c r="AW516" i="14"/>
  <c r="D39" i="18" s="1"/>
  <c r="BQ507" i="14"/>
  <c r="X30" i="18" s="1"/>
  <c r="AZ508" i="14"/>
  <c r="G31" i="18" s="1"/>
  <c r="AW508" i="14"/>
  <c r="D31" i="18" s="1"/>
  <c r="AX513" i="14"/>
  <c r="E36" i="18" s="1"/>
  <c r="AW513" i="14"/>
  <c r="D36" i="18" s="1"/>
  <c r="AX517" i="14"/>
  <c r="E40" i="18" s="1"/>
  <c r="AW517" i="14"/>
  <c r="D40" i="18" s="1"/>
  <c r="AX525" i="14"/>
  <c r="E48" i="18" s="1"/>
  <c r="AX535" i="14"/>
  <c r="E58" i="18" s="1"/>
  <c r="AX543" i="14"/>
  <c r="E66" i="18" s="1"/>
  <c r="BQ506" i="14"/>
  <c r="X29" i="18" s="1"/>
  <c r="AX510" i="14"/>
  <c r="E33" i="18" s="1"/>
  <c r="AW510" i="14"/>
  <c r="AW500" i="14"/>
  <c r="AX500" i="14"/>
  <c r="E23" i="18" s="1"/>
  <c r="AX565" i="14"/>
  <c r="E88" i="18" s="1"/>
  <c r="AZ564" i="14"/>
  <c r="G87" i="18" s="1"/>
  <c r="BQ564" i="14"/>
  <c r="X87" i="18" s="1"/>
  <c r="AZ553" i="14"/>
  <c r="G76" i="18" s="1"/>
  <c r="BO553" i="14"/>
  <c r="V76" i="18" s="1"/>
  <c r="AW553" i="14"/>
  <c r="D76" i="18" s="1"/>
  <c r="AZ551" i="14"/>
  <c r="G74" i="18" s="1"/>
  <c r="AY560" i="14"/>
  <c r="F83" i="18" s="1"/>
  <c r="AW560" i="14"/>
  <c r="D83" i="18" s="1"/>
  <c r="AZ560" i="14"/>
  <c r="G83" i="18" s="1"/>
  <c r="BR549" i="14"/>
  <c r="Y72" i="18" s="1"/>
  <c r="AX549" i="14"/>
  <c r="E72" i="18" s="1"/>
  <c r="AZ559" i="14"/>
  <c r="G82" i="18" s="1"/>
  <c r="BO547" i="14"/>
  <c r="V70" i="18" s="1"/>
  <c r="AX547" i="14"/>
  <c r="E70" i="18" s="1"/>
  <c r="AY547" i="14"/>
  <c r="F70" i="18" s="1"/>
  <c r="BR547" i="14"/>
  <c r="Y70" i="18" s="1"/>
  <c r="BR556" i="14"/>
  <c r="Y79" i="18" s="1"/>
  <c r="AY545" i="14"/>
  <c r="F68" i="18" s="1"/>
  <c r="AY523" i="14"/>
  <c r="F46" i="18" s="1"/>
  <c r="AX523" i="14"/>
  <c r="E46" i="18" s="1"/>
  <c r="BH508" i="14"/>
  <c r="O31" i="18" s="1"/>
  <c r="BQ508" i="14"/>
  <c r="X31" i="18" s="1"/>
  <c r="AX508" i="14"/>
  <c r="E31" i="18" s="1"/>
  <c r="BK508" i="14"/>
  <c r="R31" i="18" s="1"/>
  <c r="AY508" i="14"/>
  <c r="F31" i="18" s="1"/>
  <c r="AY564" i="14"/>
  <c r="F87" i="18" s="1"/>
  <c r="AX563" i="14"/>
  <c r="E86" i="18" s="1"/>
  <c r="AZ562" i="14"/>
  <c r="G85" i="18" s="1"/>
  <c r="AW562" i="14"/>
  <c r="D85" i="18" s="1"/>
  <c r="AZ561" i="14"/>
  <c r="G84" i="18" s="1"/>
  <c r="AX561" i="14"/>
  <c r="E84" i="18" s="1"/>
  <c r="AY559" i="14"/>
  <c r="F82" i="18" s="1"/>
  <c r="BR559" i="14"/>
  <c r="Y82" i="18" s="1"/>
  <c r="AW559" i="14"/>
  <c r="D82" i="18" s="1"/>
  <c r="AW558" i="14"/>
  <c r="D81" i="18" s="1"/>
  <c r="AZ558" i="14"/>
  <c r="G81" i="18" s="1"/>
  <c r="BR518" i="14"/>
  <c r="Y41" i="18" s="1"/>
  <c r="BO554" i="14"/>
  <c r="V77" i="18" s="1"/>
  <c r="AX541" i="14"/>
  <c r="E64" i="18" s="1"/>
  <c r="BO524" i="14"/>
  <c r="V47" i="18" s="1"/>
  <c r="AY525" i="14"/>
  <c r="F48" i="18" s="1"/>
  <c r="BO528" i="14"/>
  <c r="V51" i="18" s="1"/>
  <c r="AY529" i="14"/>
  <c r="F52" i="18" s="1"/>
  <c r="BO532" i="14"/>
  <c r="V55" i="18" s="1"/>
  <c r="AW523" i="14"/>
  <c r="D46" i="18" s="1"/>
  <c r="AW527" i="14"/>
  <c r="D50" i="18" s="1"/>
  <c r="AW531" i="14"/>
  <c r="D54" i="18" s="1"/>
  <c r="AW537" i="14"/>
  <c r="D60" i="18" s="1"/>
  <c r="AZ552" i="14"/>
  <c r="G75" i="18" s="1"/>
  <c r="AZ548" i="14"/>
  <c r="G71" i="18" s="1"/>
  <c r="BR565" i="14"/>
  <c r="Y88" i="18" s="1"/>
  <c r="AY565" i="14"/>
  <c r="F88" i="18" s="1"/>
  <c r="BO561" i="14"/>
  <c r="V84" i="18" s="1"/>
  <c r="AW545" i="14"/>
  <c r="D68" i="18" s="1"/>
  <c r="AX548" i="14"/>
  <c r="E71" i="18" s="1"/>
  <c r="AX550" i="14"/>
  <c r="E73" i="18" s="1"/>
  <c r="AX557" i="14"/>
  <c r="E80" i="18" s="1"/>
  <c r="AW561" i="14"/>
  <c r="D84" i="18" s="1"/>
  <c r="AW565" i="14"/>
  <c r="D88" i="18" s="1"/>
  <c r="BO548" i="14"/>
  <c r="V71" i="18" s="1"/>
  <c r="BO550" i="14"/>
  <c r="V73" i="18" s="1"/>
  <c r="BO552" i="14"/>
  <c r="V75" i="18" s="1"/>
  <c r="AY553" i="14"/>
  <c r="F76" i="18" s="1"/>
  <c r="BR553" i="14"/>
  <c r="Y76" i="18" s="1"/>
  <c r="BR554" i="14"/>
  <c r="Y77" i="18" s="1"/>
  <c r="AW524" i="14"/>
  <c r="D47" i="18" s="1"/>
  <c r="AW526" i="14"/>
  <c r="D49" i="18" s="1"/>
  <c r="AW528" i="14"/>
  <c r="D51" i="18" s="1"/>
  <c r="AW530" i="14"/>
  <c r="D53" i="18" s="1"/>
  <c r="AW532" i="14"/>
  <c r="D55" i="18" s="1"/>
  <c r="AW534" i="14"/>
  <c r="D57" i="18" s="1"/>
  <c r="AW538" i="14"/>
  <c r="D61" i="18" s="1"/>
  <c r="AW542" i="14"/>
  <c r="D65" i="18" s="1"/>
  <c r="BO565" i="14"/>
  <c r="V88" i="18" s="1"/>
  <c r="BR561" i="14"/>
  <c r="Y84" i="18" s="1"/>
  <c r="BO557" i="14"/>
  <c r="V80" i="18" s="1"/>
  <c r="AX552" i="14"/>
  <c r="E75" i="18" s="1"/>
  <c r="BO545" i="14"/>
  <c r="V68" i="18" s="1"/>
  <c r="AY524" i="14"/>
  <c r="F47" i="18" s="1"/>
  <c r="AY528" i="14"/>
  <c r="F51" i="18" s="1"/>
  <c r="AY532" i="14"/>
  <c r="F55" i="18" s="1"/>
  <c r="AZ557" i="14"/>
  <c r="G80" i="18" s="1"/>
  <c r="AW548" i="14"/>
  <c r="D71" i="18" s="1"/>
  <c r="AW550" i="14"/>
  <c r="D73" i="18" s="1"/>
  <c r="AW557" i="14"/>
  <c r="D80" i="18" s="1"/>
  <c r="BR545" i="14"/>
  <c r="Y68" i="18" s="1"/>
  <c r="BR548" i="14"/>
  <c r="Y71" i="18" s="1"/>
  <c r="BR550" i="14"/>
  <c r="Y73" i="18" s="1"/>
  <c r="BR552" i="14"/>
  <c r="Y75" i="18" s="1"/>
  <c r="BR564" i="14"/>
  <c r="Y87" i="18" s="1"/>
  <c r="AW564" i="14"/>
  <c r="D87" i="18" s="1"/>
  <c r="AZ563" i="14"/>
  <c r="G86" i="18" s="1"/>
  <c r="BQ562" i="14"/>
  <c r="X85" i="18" s="1"/>
  <c r="AY562" i="14"/>
  <c r="F85" i="18" s="1"/>
  <c r="BQ560" i="14"/>
  <c r="X83" i="18" s="1"/>
  <c r="BR560" i="14"/>
  <c r="Y83" i="18" s="1"/>
  <c r="AX559" i="14"/>
  <c r="E82" i="18" s="1"/>
  <c r="AY558" i="14"/>
  <c r="F81" i="18" s="1"/>
  <c r="BR557" i="14"/>
  <c r="Y80" i="18" s="1"/>
  <c r="BR551" i="14"/>
  <c r="Y74" i="18" s="1"/>
  <c r="AX551" i="14"/>
  <c r="E74" i="18" s="1"/>
  <c r="AY551" i="14"/>
  <c r="F74" i="18" s="1"/>
  <c r="BQ551" i="14"/>
  <c r="X74" i="18" s="1"/>
  <c r="BO551" i="14"/>
  <c r="V74" i="18" s="1"/>
  <c r="AZ550" i="14"/>
  <c r="G73" i="18" s="1"/>
  <c r="BQ549" i="14"/>
  <c r="X72" i="18" s="1"/>
  <c r="BO549" i="14"/>
  <c r="V72" i="18" s="1"/>
  <c r="BQ547" i="14"/>
  <c r="X70" i="18" s="1"/>
  <c r="AW547" i="14"/>
  <c r="D70" i="18" s="1"/>
  <c r="BR546" i="14"/>
  <c r="Y69" i="18" s="1"/>
  <c r="AX546" i="14"/>
  <c r="E69" i="18" s="1"/>
  <c r="BQ565" i="14"/>
  <c r="X88" i="18" s="1"/>
  <c r="BO564" i="14"/>
  <c r="V87" i="18" s="1"/>
  <c r="BQ563" i="14"/>
  <c r="X86" i="18" s="1"/>
  <c r="BO562" i="14"/>
  <c r="V85" i="18" s="1"/>
  <c r="BQ561" i="14"/>
  <c r="X84" i="18" s="1"/>
  <c r="BO560" i="14"/>
  <c r="V83" i="18" s="1"/>
  <c r="BQ559" i="14"/>
  <c r="X82" i="18" s="1"/>
  <c r="BO558" i="14"/>
  <c r="V81" i="18" s="1"/>
  <c r="BQ557" i="14"/>
  <c r="X80" i="18" s="1"/>
  <c r="BO556" i="14"/>
  <c r="V79" i="18" s="1"/>
  <c r="AY556" i="14"/>
  <c r="F79" i="18" s="1"/>
  <c r="BQ556" i="14"/>
  <c r="X79" i="18" s="1"/>
  <c r="AZ556" i="14"/>
  <c r="G79" i="18" s="1"/>
  <c r="AZ554" i="14"/>
  <c r="G77" i="18" s="1"/>
  <c r="BQ554" i="14"/>
  <c r="X77" i="18" s="1"/>
  <c r="BQ552" i="14"/>
  <c r="X75" i="18" s="1"/>
  <c r="BQ550" i="14"/>
  <c r="X73" i="18" s="1"/>
  <c r="BQ548" i="14"/>
  <c r="X71" i="18" s="1"/>
  <c r="BQ546" i="14"/>
  <c r="X69" i="18" s="1"/>
  <c r="BQ545" i="14"/>
  <c r="X68" i="18" s="1"/>
  <c r="AZ545" i="14"/>
  <c r="G68" i="18" s="1"/>
  <c r="BN518" i="14"/>
  <c r="BL518" i="14"/>
  <c r="BF518" i="14"/>
  <c r="M41" i="18" s="1"/>
  <c r="BE518" i="14"/>
  <c r="L41" i="18" s="1"/>
  <c r="BD518" i="14"/>
  <c r="K41" i="18" s="1"/>
  <c r="BC518" i="14"/>
  <c r="J41" i="18" s="1"/>
  <c r="BB518" i="14"/>
  <c r="I41" i="18" s="1"/>
  <c r="BA518" i="14"/>
  <c r="H41" i="18" s="1"/>
  <c r="BQ518" i="14"/>
  <c r="X41" i="18" s="1"/>
  <c r="BN517" i="14"/>
  <c r="BL517" i="14"/>
  <c r="BF517" i="14"/>
  <c r="M40" i="18" s="1"/>
  <c r="BE517" i="14"/>
  <c r="L40" i="18" s="1"/>
  <c r="BD517" i="14"/>
  <c r="K40" i="18" s="1"/>
  <c r="BC517" i="14"/>
  <c r="J40" i="18" s="1"/>
  <c r="BB517" i="14"/>
  <c r="I40" i="18" s="1"/>
  <c r="BA517" i="14"/>
  <c r="H40" i="18" s="1"/>
  <c r="AY517" i="14"/>
  <c r="F40" i="18" s="1"/>
  <c r="BN516" i="14"/>
  <c r="BL516" i="14"/>
  <c r="S39" i="18" s="1"/>
  <c r="BF516" i="14"/>
  <c r="M39" i="18" s="1"/>
  <c r="BE516" i="14"/>
  <c r="L39" i="18" s="1"/>
  <c r="BD516" i="14"/>
  <c r="K39" i="18" s="1"/>
  <c r="BC516" i="14"/>
  <c r="J39" i="18" s="1"/>
  <c r="BB516" i="14"/>
  <c r="I39" i="18" s="1"/>
  <c r="BA516" i="14"/>
  <c r="H39" i="18" s="1"/>
  <c r="AY516" i="14"/>
  <c r="F39" i="18" s="1"/>
  <c r="BN515" i="14"/>
  <c r="BL515" i="14"/>
  <c r="BF515" i="14"/>
  <c r="M38" i="18" s="1"/>
  <c r="BE515" i="14"/>
  <c r="L38" i="18" s="1"/>
  <c r="BD515" i="14"/>
  <c r="K38" i="18" s="1"/>
  <c r="BC515" i="14"/>
  <c r="J38" i="18" s="1"/>
  <c r="BB515" i="14"/>
  <c r="I38" i="18" s="1"/>
  <c r="BA515" i="14"/>
  <c r="H38" i="18" s="1"/>
  <c r="AY515" i="14"/>
  <c r="F38" i="18" s="1"/>
  <c r="BN514" i="14"/>
  <c r="BL514" i="14"/>
  <c r="BF514" i="14"/>
  <c r="M37" i="18" s="1"/>
  <c r="BE514" i="14"/>
  <c r="L37" i="18" s="1"/>
  <c r="BD514" i="14"/>
  <c r="K37" i="18" s="1"/>
  <c r="BC514" i="14"/>
  <c r="J37" i="18" s="1"/>
  <c r="BB514" i="14"/>
  <c r="I37" i="18" s="1"/>
  <c r="BA514" i="14"/>
  <c r="H37" i="18" s="1"/>
  <c r="BQ514" i="14"/>
  <c r="X37" i="18" s="1"/>
  <c r="AY514" i="14"/>
  <c r="F37" i="18" s="1"/>
  <c r="BN513" i="14"/>
  <c r="BL513" i="14"/>
  <c r="BF513" i="14"/>
  <c r="M36" i="18" s="1"/>
  <c r="BE513" i="14"/>
  <c r="L36" i="18" s="1"/>
  <c r="BD513" i="14"/>
  <c r="K36" i="18" s="1"/>
  <c r="BC513" i="14"/>
  <c r="J36" i="18" s="1"/>
  <c r="BB513" i="14"/>
  <c r="I36" i="18" s="1"/>
  <c r="BA513" i="14"/>
  <c r="H36" i="18" s="1"/>
  <c r="AY513" i="14"/>
  <c r="F36" i="18" s="1"/>
  <c r="BN512" i="14"/>
  <c r="BL512" i="14"/>
  <c r="BF512" i="14"/>
  <c r="M35" i="18" s="1"/>
  <c r="BE512" i="14"/>
  <c r="L35" i="18" s="1"/>
  <c r="BD512" i="14"/>
  <c r="K35" i="18" s="1"/>
  <c r="BC512" i="14"/>
  <c r="J35" i="18" s="1"/>
  <c r="BB512" i="14"/>
  <c r="I35" i="18" s="1"/>
  <c r="BA512" i="14"/>
  <c r="H35" i="18" s="1"/>
  <c r="AY512" i="14"/>
  <c r="F35" i="18" s="1"/>
  <c r="BN511" i="14"/>
  <c r="BL511" i="14"/>
  <c r="BF511" i="14"/>
  <c r="M34" i="18" s="1"/>
  <c r="BE511" i="14"/>
  <c r="L34" i="18" s="1"/>
  <c r="BD511" i="14"/>
  <c r="K34" i="18" s="1"/>
  <c r="BC511" i="14"/>
  <c r="J34" i="18" s="1"/>
  <c r="BB511" i="14"/>
  <c r="I34" i="18" s="1"/>
  <c r="BA511" i="14"/>
  <c r="H34" i="18" s="1"/>
  <c r="AY511" i="14"/>
  <c r="F34" i="18" s="1"/>
  <c r="BP511" i="14"/>
  <c r="W34" i="18" s="1"/>
  <c r="BP510" i="14"/>
  <c r="W33" i="18" s="1"/>
  <c r="BN510" i="14"/>
  <c r="BL510" i="14"/>
  <c r="BF510" i="14"/>
  <c r="M33" i="18" s="1"/>
  <c r="BE510" i="14"/>
  <c r="L33" i="18" s="1"/>
  <c r="BD510" i="14"/>
  <c r="K33" i="18" s="1"/>
  <c r="BC510" i="14"/>
  <c r="J33" i="18" s="1"/>
  <c r="BB510" i="14"/>
  <c r="I33" i="18" s="1"/>
  <c r="BA510" i="14"/>
  <c r="H33" i="18" s="1"/>
  <c r="BH511" i="14"/>
  <c r="O34" i="18" s="1"/>
  <c r="BR517" i="14"/>
  <c r="Y40" i="18" s="1"/>
  <c r="BR516" i="14"/>
  <c r="Y39" i="18" s="1"/>
  <c r="BR515" i="14"/>
  <c r="Y38" i="18" s="1"/>
  <c r="BR514" i="14"/>
  <c r="Y37" i="18" s="1"/>
  <c r="BR513" i="14"/>
  <c r="Y36" i="18" s="1"/>
  <c r="BR512" i="14"/>
  <c r="Y35" i="18" s="1"/>
  <c r="BR511" i="14"/>
  <c r="Y34" i="18" s="1"/>
  <c r="BR510" i="14"/>
  <c r="Y33" i="18" s="1"/>
  <c r="AY510" i="14"/>
  <c r="F33" i="18" s="1"/>
  <c r="BK517" i="14"/>
  <c r="R40" i="18" s="1"/>
  <c r="BQ517" i="14"/>
  <c r="X40" i="18" s="1"/>
  <c r="BI516" i="14"/>
  <c r="P39" i="18" s="1"/>
  <c r="BQ515" i="14"/>
  <c r="X38" i="18" s="1"/>
  <c r="BH515" i="14"/>
  <c r="O38" i="18" s="1"/>
  <c r="BH514" i="14"/>
  <c r="O37" i="18" s="1"/>
  <c r="AZ514" i="14"/>
  <c r="G37" i="18" s="1"/>
  <c r="BK513" i="14"/>
  <c r="R36" i="18" s="1"/>
  <c r="BH510" i="14"/>
  <c r="O33" i="18" s="1"/>
  <c r="AZ510" i="14"/>
  <c r="G33" i="18" s="1"/>
  <c r="BN508" i="14"/>
  <c r="BL508" i="14"/>
  <c r="BF508" i="14"/>
  <c r="M31" i="18" s="1"/>
  <c r="BE508" i="14"/>
  <c r="L31" i="18" s="1"/>
  <c r="BD508" i="14"/>
  <c r="K31" i="18" s="1"/>
  <c r="BC508" i="14"/>
  <c r="J31" i="18" s="1"/>
  <c r="BB508" i="14"/>
  <c r="I31" i="18" s="1"/>
  <c r="BA508" i="14"/>
  <c r="H31" i="18" s="1"/>
  <c r="BN507" i="14"/>
  <c r="BL507" i="14"/>
  <c r="BF507" i="14"/>
  <c r="M30" i="18" s="1"/>
  <c r="BE507" i="14"/>
  <c r="L30" i="18" s="1"/>
  <c r="BD507" i="14"/>
  <c r="K30" i="18" s="1"/>
  <c r="BC507" i="14"/>
  <c r="J30" i="18" s="1"/>
  <c r="BB507" i="14"/>
  <c r="I30" i="18" s="1"/>
  <c r="BA507" i="14"/>
  <c r="H30" i="18" s="1"/>
  <c r="AY507" i="14"/>
  <c r="F30" i="18" s="1"/>
  <c r="BN506" i="14"/>
  <c r="U29" i="18" s="1"/>
  <c r="BL506" i="14"/>
  <c r="BF506" i="14"/>
  <c r="M29" i="18" s="1"/>
  <c r="BE506" i="14"/>
  <c r="L29" i="18" s="1"/>
  <c r="BD506" i="14"/>
  <c r="K29" i="18" s="1"/>
  <c r="BC506" i="14"/>
  <c r="J29" i="18" s="1"/>
  <c r="BB506" i="14"/>
  <c r="I29" i="18" s="1"/>
  <c r="BA506" i="14"/>
  <c r="H29" i="18" s="1"/>
  <c r="AY506" i="14"/>
  <c r="F29" i="18" s="1"/>
  <c r="BN505" i="14"/>
  <c r="BL505" i="14"/>
  <c r="BF505" i="14"/>
  <c r="M28" i="18" s="1"/>
  <c r="BE505" i="14"/>
  <c r="L28" i="18" s="1"/>
  <c r="BD505" i="14"/>
  <c r="K28" i="18" s="1"/>
  <c r="BC505" i="14"/>
  <c r="BB505" i="14"/>
  <c r="I28" i="18" s="1"/>
  <c r="BA505" i="14"/>
  <c r="H28" i="18" s="1"/>
  <c r="AY505" i="14"/>
  <c r="F28" i="18" s="1"/>
  <c r="BN504" i="14"/>
  <c r="BL504" i="14"/>
  <c r="BF504" i="14"/>
  <c r="M27" i="18" s="1"/>
  <c r="BE504" i="14"/>
  <c r="L27" i="18" s="1"/>
  <c r="BD504" i="14"/>
  <c r="K27" i="18" s="1"/>
  <c r="BC504" i="14"/>
  <c r="J27" i="18" s="1"/>
  <c r="BB504" i="14"/>
  <c r="I27" i="18" s="1"/>
  <c r="BA504" i="14"/>
  <c r="H27" i="18" s="1"/>
  <c r="AY504" i="14"/>
  <c r="F27" i="18" s="1"/>
  <c r="BN503" i="14"/>
  <c r="BL503" i="14"/>
  <c r="BF503" i="14"/>
  <c r="M26" i="18" s="1"/>
  <c r="BE503" i="14"/>
  <c r="L26" i="18" s="1"/>
  <c r="BD503" i="14"/>
  <c r="K26" i="18" s="1"/>
  <c r="BC503" i="14"/>
  <c r="J26" i="18" s="1"/>
  <c r="BB503" i="14"/>
  <c r="I26" i="18" s="1"/>
  <c r="BA503" i="14"/>
  <c r="H26" i="18" s="1"/>
  <c r="AY503" i="14"/>
  <c r="F26" i="18" s="1"/>
  <c r="BN502" i="14"/>
  <c r="BL502" i="14"/>
  <c r="BF502" i="14"/>
  <c r="M25" i="18" s="1"/>
  <c r="BE502" i="14"/>
  <c r="L25" i="18" s="1"/>
  <c r="BD502" i="14"/>
  <c r="K25" i="18" s="1"/>
  <c r="BC502" i="14"/>
  <c r="J25" i="18" s="1"/>
  <c r="BB502" i="14"/>
  <c r="I25" i="18" s="1"/>
  <c r="BA502" i="14"/>
  <c r="H25" i="18" s="1"/>
  <c r="AY502" i="14"/>
  <c r="F25" i="18" s="1"/>
  <c r="BN501" i="14"/>
  <c r="BL501" i="14"/>
  <c r="BF501" i="14"/>
  <c r="M24" i="18" s="1"/>
  <c r="BE501" i="14"/>
  <c r="L24" i="18" s="1"/>
  <c r="BD501" i="14"/>
  <c r="K24" i="18" s="1"/>
  <c r="BC501" i="14"/>
  <c r="J24" i="18" s="1"/>
  <c r="BB501" i="14"/>
  <c r="I24" i="18" s="1"/>
  <c r="BA501" i="14"/>
  <c r="H24" i="18" s="1"/>
  <c r="AY501" i="14"/>
  <c r="F24" i="18" s="1"/>
  <c r="BP501" i="14"/>
  <c r="W24" i="18" s="1"/>
  <c r="BP500" i="14"/>
  <c r="W23" i="18" s="1"/>
  <c r="BN500" i="14"/>
  <c r="BL500" i="14"/>
  <c r="BF500" i="14"/>
  <c r="M23" i="18" s="1"/>
  <c r="BE500" i="14"/>
  <c r="L23" i="18" s="1"/>
  <c r="BD500" i="14"/>
  <c r="K23" i="18" s="1"/>
  <c r="BC500" i="14"/>
  <c r="J23" i="18" s="1"/>
  <c r="BB500" i="14"/>
  <c r="I23" i="18" s="1"/>
  <c r="BA500" i="14"/>
  <c r="H23" i="18" s="1"/>
  <c r="AY500" i="14"/>
  <c r="F23" i="18" s="1"/>
  <c r="BR507" i="14"/>
  <c r="Y30" i="18" s="1"/>
  <c r="BH506" i="14"/>
  <c r="O29" i="18" s="1"/>
  <c r="AX506" i="14"/>
  <c r="E29" i="18" s="1"/>
  <c r="AX505" i="14"/>
  <c r="E28" i="18" s="1"/>
  <c r="BK505" i="14"/>
  <c r="R28" i="18" s="1"/>
  <c r="BK504" i="14"/>
  <c r="R27" i="18" s="1"/>
  <c r="BH504" i="14"/>
  <c r="O27" i="18" s="1"/>
  <c r="AX504" i="14"/>
  <c r="E27" i="18" s="1"/>
  <c r="AZ504" i="14"/>
  <c r="G27" i="18" s="1"/>
  <c r="BH502" i="14"/>
  <c r="O25" i="18" s="1"/>
  <c r="AX502" i="14"/>
  <c r="E25" i="18" s="1"/>
  <c r="AX501" i="14"/>
  <c r="E24" i="18" s="1"/>
  <c r="BK501" i="14"/>
  <c r="R24" i="18" s="1"/>
  <c r="BH500" i="14"/>
  <c r="O23" i="18" s="1"/>
  <c r="BT550" i="14" l="1"/>
  <c r="AG73" i="18" s="1"/>
  <c r="BT539" i="14"/>
  <c r="AG62" i="18" s="1"/>
  <c r="BT529" i="14"/>
  <c r="AG52" i="18" s="1"/>
  <c r="BI515" i="14"/>
  <c r="P38" i="18" s="1"/>
  <c r="S38" i="18"/>
  <c r="BI506" i="14"/>
  <c r="P29" i="18" s="1"/>
  <c r="S29" i="18"/>
  <c r="BM517" i="14"/>
  <c r="T40" i="18" s="1"/>
  <c r="U40" i="18"/>
  <c r="BT546" i="14"/>
  <c r="AG69" i="18" s="1"/>
  <c r="BI508" i="14"/>
  <c r="P31" i="18" s="1"/>
  <c r="S31" i="18"/>
  <c r="BM508" i="14"/>
  <c r="T31" i="18" s="1"/>
  <c r="U31" i="18"/>
  <c r="BM515" i="14"/>
  <c r="T38" i="18" s="1"/>
  <c r="U38" i="18"/>
  <c r="BQ505" i="14"/>
  <c r="X28" i="18" s="1"/>
  <c r="J28" i="18"/>
  <c r="BT528" i="14"/>
  <c r="AG51" i="18" s="1"/>
  <c r="BI505" i="14"/>
  <c r="P28" i="18" s="1"/>
  <c r="S28" i="18"/>
  <c r="BM505" i="14"/>
  <c r="T28" i="18" s="1"/>
  <c r="U28" i="18"/>
  <c r="BM516" i="14"/>
  <c r="T39" i="18" s="1"/>
  <c r="U39" i="18"/>
  <c r="BI518" i="14"/>
  <c r="P41" i="18" s="1"/>
  <c r="S41" i="18"/>
  <c r="BM506" i="14"/>
  <c r="T29" i="18" s="1"/>
  <c r="BM518" i="14"/>
  <c r="T41" i="18" s="1"/>
  <c r="U41" i="18"/>
  <c r="BT536" i="14"/>
  <c r="AG59" i="18" s="1"/>
  <c r="BI517" i="14"/>
  <c r="P40" i="18" s="1"/>
  <c r="S40" i="18"/>
  <c r="BI507" i="14"/>
  <c r="P30" i="18" s="1"/>
  <c r="S30" i="18"/>
  <c r="BM507" i="14"/>
  <c r="T30" i="18" s="1"/>
  <c r="U30" i="18"/>
  <c r="BT547" i="14"/>
  <c r="AG70" i="18" s="1"/>
  <c r="BT538" i="14"/>
  <c r="AG61" i="18" s="1"/>
  <c r="BT537" i="14"/>
  <c r="AG60" i="18" s="1"/>
  <c r="BT535" i="14"/>
  <c r="AG58" i="18" s="1"/>
  <c r="BT527" i="14"/>
  <c r="AG50" i="18" s="1"/>
  <c r="BT526" i="14"/>
  <c r="AG49" i="18" s="1"/>
  <c r="BT525" i="14"/>
  <c r="AG48" i="18" s="1"/>
  <c r="BT511" i="14"/>
  <c r="AG34" i="18" s="1"/>
  <c r="BM503" i="14"/>
  <c r="T26" i="18" s="1"/>
  <c r="U26" i="18"/>
  <c r="BI513" i="14"/>
  <c r="P36" i="18" s="1"/>
  <c r="S36" i="18"/>
  <c r="BM513" i="14"/>
  <c r="T36" i="18" s="1"/>
  <c r="U36" i="18"/>
  <c r="BI503" i="14"/>
  <c r="S26" i="18"/>
  <c r="BI502" i="14"/>
  <c r="P25" i="18" s="1"/>
  <c r="S25" i="18"/>
  <c r="BT502" i="14"/>
  <c r="AG25" i="18" s="1"/>
  <c r="BM502" i="14"/>
  <c r="T25" i="18" s="1"/>
  <c r="U25" i="18"/>
  <c r="BI511" i="14"/>
  <c r="P34" i="18" s="1"/>
  <c r="S34" i="18"/>
  <c r="BM511" i="14"/>
  <c r="T34" i="18" s="1"/>
  <c r="U34" i="18"/>
  <c r="BM501" i="14"/>
  <c r="T24" i="18" s="1"/>
  <c r="U24" i="18"/>
  <c r="BI501" i="14"/>
  <c r="P24" i="18" s="1"/>
  <c r="S24" i="18"/>
  <c r="BT524" i="14"/>
  <c r="AG47" i="18" s="1"/>
  <c r="BI512" i="14"/>
  <c r="P35" i="18" s="1"/>
  <c r="S35" i="18"/>
  <c r="BM512" i="14"/>
  <c r="T35" i="18" s="1"/>
  <c r="U35" i="18"/>
  <c r="BT512" i="14"/>
  <c r="AG35" i="18" s="1"/>
  <c r="BI510" i="14"/>
  <c r="P33" i="18" s="1"/>
  <c r="S33" i="18"/>
  <c r="BI500" i="14"/>
  <c r="P23" i="18" s="1"/>
  <c r="S23" i="18"/>
  <c r="BM510" i="14"/>
  <c r="T33" i="18" s="1"/>
  <c r="U33" i="18"/>
  <c r="BM500" i="14"/>
  <c r="T23" i="18" s="1"/>
  <c r="U23" i="18"/>
  <c r="BT510" i="14"/>
  <c r="AG33" i="18" s="1"/>
  <c r="D33" i="18"/>
  <c r="BT500" i="14"/>
  <c r="AG23" i="18" s="1"/>
  <c r="D23" i="18"/>
  <c r="BT548" i="14"/>
  <c r="AG71" i="18" s="1"/>
  <c r="BI514" i="14"/>
  <c r="P37" i="18" s="1"/>
  <c r="S37" i="18"/>
  <c r="BI504" i="14"/>
  <c r="S27" i="18"/>
  <c r="BM514" i="14"/>
  <c r="T37" i="18" s="1"/>
  <c r="U37" i="18"/>
  <c r="BM504" i="14"/>
  <c r="T27" i="18" s="1"/>
  <c r="U27" i="18"/>
  <c r="BT504" i="14"/>
  <c r="AG27" i="18" s="1"/>
  <c r="BS504" i="14"/>
  <c r="Z27" i="18" s="1"/>
  <c r="BS512" i="14"/>
  <c r="Z35" i="18" s="1"/>
  <c r="BS514" i="14"/>
  <c r="Z37" i="18" s="1"/>
  <c r="BT534" i="14"/>
  <c r="AG57" i="18" s="1"/>
  <c r="BT523" i="14"/>
  <c r="AG46" i="18" s="1"/>
  <c r="BT545" i="14"/>
  <c r="AG68" i="18" s="1"/>
  <c r="BS517" i="14"/>
  <c r="Z40" i="18" s="1"/>
  <c r="BS508" i="14"/>
  <c r="Z31" i="18" s="1"/>
  <c r="BS511" i="14"/>
  <c r="Z34" i="18" s="1"/>
  <c r="BS506" i="14"/>
  <c r="Z29" i="18" s="1"/>
  <c r="BS510" i="14"/>
  <c r="Z33" i="18" s="1"/>
  <c r="BS502" i="14"/>
  <c r="Z25" i="18" s="1"/>
  <c r="BS501" i="14"/>
  <c r="Z24" i="18" s="1"/>
  <c r="BS507" i="14"/>
  <c r="Z30" i="18" s="1"/>
  <c r="BS503" i="14"/>
  <c r="Z26" i="18" s="1"/>
  <c r="BS505" i="14"/>
  <c r="Z28" i="18" s="1"/>
  <c r="BS513" i="14"/>
  <c r="Z36" i="18" s="1"/>
  <c r="BS515" i="14"/>
  <c r="Z38" i="18" s="1"/>
  <c r="BS516" i="14"/>
  <c r="Z39" i="18" s="1"/>
  <c r="BS518" i="14"/>
  <c r="Z41" i="18" s="1"/>
  <c r="AY518" i="14"/>
  <c r="F41" i="18" s="1"/>
  <c r="BQ513" i="14"/>
  <c r="X36" i="18" s="1"/>
  <c r="BK511" i="14"/>
  <c r="R34" i="18" s="1"/>
  <c r="BH518" i="14"/>
  <c r="O41" i="18" s="1"/>
  <c r="AZ516" i="14"/>
  <c r="G39" i="18" s="1"/>
  <c r="BK510" i="14"/>
  <c r="R33" i="18" s="1"/>
  <c r="BH512" i="14"/>
  <c r="O35" i="18" s="1"/>
  <c r="AZ513" i="14"/>
  <c r="G36" i="18" s="1"/>
  <c r="BK514" i="14"/>
  <c r="R37" i="18" s="1"/>
  <c r="BH516" i="14"/>
  <c r="O39" i="18" s="1"/>
  <c r="BQ516" i="14"/>
  <c r="X39" i="18" s="1"/>
  <c r="AZ517" i="14"/>
  <c r="G40" i="18" s="1"/>
  <c r="AZ512" i="14"/>
  <c r="G35" i="18" s="1"/>
  <c r="AZ511" i="14"/>
  <c r="G34" i="18" s="1"/>
  <c r="BK512" i="14"/>
  <c r="R35" i="18" s="1"/>
  <c r="AZ515" i="14"/>
  <c r="G38" i="18" s="1"/>
  <c r="BK516" i="14"/>
  <c r="R39" i="18" s="1"/>
  <c r="AZ518" i="14"/>
  <c r="G41" i="18" s="1"/>
  <c r="BH513" i="14"/>
  <c r="O36" i="18" s="1"/>
  <c r="BK515" i="14"/>
  <c r="R38" i="18" s="1"/>
  <c r="BH517" i="14"/>
  <c r="O40" i="18" s="1"/>
  <c r="BK518" i="14"/>
  <c r="R41" i="18" s="1"/>
  <c r="BH501" i="14"/>
  <c r="O24" i="18" s="1"/>
  <c r="BS500" i="14"/>
  <c r="Z23" i="18" s="1"/>
  <c r="AZ500" i="14"/>
  <c r="G23" i="18" s="1"/>
  <c r="BK500" i="14"/>
  <c r="R23" i="18" s="1"/>
  <c r="AZ507" i="14"/>
  <c r="G30" i="18" s="1"/>
  <c r="AZ502" i="14"/>
  <c r="G25" i="18" s="1"/>
  <c r="BK503" i="14"/>
  <c r="R26" i="18" s="1"/>
  <c r="BH505" i="14"/>
  <c r="O28" i="18" s="1"/>
  <c r="AZ506" i="14"/>
  <c r="G29" i="18" s="1"/>
  <c r="BK507" i="14"/>
  <c r="R30" i="18" s="1"/>
  <c r="BK502" i="14"/>
  <c r="R25" i="18" s="1"/>
  <c r="AX503" i="14"/>
  <c r="E26" i="18" s="1"/>
  <c r="AZ505" i="14"/>
  <c r="G28" i="18" s="1"/>
  <c r="BK506" i="14"/>
  <c r="R29" i="18" s="1"/>
  <c r="AX507" i="14"/>
  <c r="E30" i="18" s="1"/>
  <c r="AZ503" i="14"/>
  <c r="G26" i="18" s="1"/>
  <c r="AZ501" i="14"/>
  <c r="G24" i="18" s="1"/>
  <c r="BH503" i="14"/>
  <c r="O26" i="18" s="1"/>
  <c r="BH507" i="14"/>
  <c r="O30" i="18" s="1"/>
  <c r="AV476" i="14"/>
  <c r="AV474" i="14"/>
  <c r="AV473" i="14"/>
  <c r="BQ511" i="14" l="1"/>
  <c r="X34" i="18" s="1"/>
  <c r="P26" i="18"/>
  <c r="BQ503" i="14"/>
  <c r="X26" i="18" s="1"/>
  <c r="BQ502" i="14"/>
  <c r="X25" i="18" s="1"/>
  <c r="BQ501" i="14"/>
  <c r="X24" i="18" s="1"/>
  <c r="BQ500" i="14"/>
  <c r="X23" i="18" s="1"/>
  <c r="BQ510" i="14"/>
  <c r="X33" i="18" s="1"/>
  <c r="BQ512" i="14"/>
  <c r="X35" i="18" s="1"/>
  <c r="BQ504" i="14"/>
  <c r="X27" i="18" s="1"/>
  <c r="P27" i="18"/>
  <c r="A7" i="14"/>
  <c r="AY422" i="14"/>
  <c r="AX422" i="14"/>
  <c r="AW422" i="14"/>
  <c r="AY421" i="14"/>
  <c r="AX421" i="14"/>
  <c r="AW421" i="14"/>
  <c r="A106" i="14"/>
  <c r="A206" i="14" l="1"/>
  <c r="A253" i="14"/>
  <c r="BQ495" i="14"/>
  <c r="X18" i="18" s="1"/>
  <c r="BQ496" i="14"/>
  <c r="X19" i="18" s="1"/>
  <c r="BQ497" i="14"/>
  <c r="X20" i="18" s="1"/>
  <c r="BQ498" i="14"/>
  <c r="X21" i="18" s="1"/>
  <c r="BQ487" i="14"/>
  <c r="X10" i="18" s="1"/>
  <c r="BQ488" i="14"/>
  <c r="X11" i="18" s="1"/>
  <c r="B43" i="14"/>
  <c r="BP498" i="14" s="1"/>
  <c r="W21" i="18" s="1"/>
  <c r="B40" i="14"/>
  <c r="AT485" i="14" s="1"/>
  <c r="A8" i="18" s="1"/>
  <c r="B37" i="14"/>
  <c r="B34" i="14"/>
  <c r="AT483" i="14" s="1"/>
  <c r="A6" i="18" s="1"/>
  <c r="B31" i="14"/>
  <c r="BP484" i="14" s="1"/>
  <c r="W7" i="18" s="1"/>
  <c r="B28" i="14"/>
  <c r="BP483" i="14" s="1"/>
  <c r="W6" i="18" s="1"/>
  <c r="B25" i="14"/>
  <c r="BP492" i="14" s="1"/>
  <c r="W15" i="18" s="1"/>
  <c r="BP491" i="14"/>
  <c r="W14" i="18" s="1"/>
  <c r="BP490" i="14"/>
  <c r="W13" i="18" s="1"/>
  <c r="BN498" i="14"/>
  <c r="BN497" i="14"/>
  <c r="U20" i="18" s="1"/>
  <c r="BN496" i="14"/>
  <c r="BN495" i="14"/>
  <c r="BN494" i="14"/>
  <c r="U17" i="18" s="1"/>
  <c r="BN493" i="14"/>
  <c r="BN492" i="14"/>
  <c r="BN491" i="14"/>
  <c r="BN490" i="14"/>
  <c r="U13" i="18" s="1"/>
  <c r="BL498" i="14"/>
  <c r="BL497" i="14"/>
  <c r="BL496" i="14"/>
  <c r="S19" i="18" s="1"/>
  <c r="BL495" i="14"/>
  <c r="BL494" i="14"/>
  <c r="BL493" i="14"/>
  <c r="S16" i="18" s="1"/>
  <c r="BL492" i="14"/>
  <c r="BL491" i="14"/>
  <c r="BL490" i="14"/>
  <c r="BP481" i="14"/>
  <c r="W4" i="18" s="1"/>
  <c r="BN488" i="14"/>
  <c r="U11" i="18" s="1"/>
  <c r="BN487" i="14"/>
  <c r="U10" i="18" s="1"/>
  <c r="BN486" i="14"/>
  <c r="U9" i="18" s="1"/>
  <c r="BN485" i="14"/>
  <c r="U8" i="18" s="1"/>
  <c r="BN484" i="14"/>
  <c r="U7" i="18" s="1"/>
  <c r="BN483" i="14"/>
  <c r="U6" i="18" s="1"/>
  <c r="BN482" i="14"/>
  <c r="U5" i="18" s="1"/>
  <c r="BN481" i="14"/>
  <c r="U4" i="18" s="1"/>
  <c r="BN480" i="14"/>
  <c r="U3" i="18" s="1"/>
  <c r="BL488" i="14"/>
  <c r="S11" i="18" s="1"/>
  <c r="BL487" i="14"/>
  <c r="S10" i="18" s="1"/>
  <c r="BL486" i="14"/>
  <c r="S9" i="18" s="1"/>
  <c r="BL485" i="14"/>
  <c r="S8" i="18" s="1"/>
  <c r="BL484" i="14"/>
  <c r="S7" i="18" s="1"/>
  <c r="BL483" i="14"/>
  <c r="S6" i="18" s="1"/>
  <c r="BL482" i="14"/>
  <c r="S5" i="18" s="1"/>
  <c r="BL481" i="14"/>
  <c r="S4" i="18" s="1"/>
  <c r="BL480" i="14"/>
  <c r="B67" i="14"/>
  <c r="B70" i="14"/>
  <c r="AT501" i="14" s="1"/>
  <c r="A24" i="18" s="1"/>
  <c r="B73" i="14"/>
  <c r="AT502" i="14" s="1"/>
  <c r="A25" i="18" s="1"/>
  <c r="B76" i="14"/>
  <c r="AT503" i="14" s="1"/>
  <c r="A26" i="18" s="1"/>
  <c r="B79" i="14"/>
  <c r="AT504" i="14" s="1"/>
  <c r="A27" i="18" s="1"/>
  <c r="B82" i="14"/>
  <c r="AT505" i="14" s="1"/>
  <c r="A28" i="18" s="1"/>
  <c r="B85" i="14"/>
  <c r="AT506" i="14" s="1"/>
  <c r="A29" i="18" s="1"/>
  <c r="B88" i="14"/>
  <c r="AT507" i="14" s="1"/>
  <c r="A30" i="18" s="1"/>
  <c r="B91" i="14"/>
  <c r="AT508" i="14" s="1"/>
  <c r="A31" i="18" s="1"/>
  <c r="N142" i="14"/>
  <c r="AT543" i="14" s="1"/>
  <c r="A66" i="18" s="1"/>
  <c r="B142" i="14"/>
  <c r="AT532" i="14" s="1"/>
  <c r="A55" i="18" s="1"/>
  <c r="E53" i="14"/>
  <c r="B44" i="17" s="1"/>
  <c r="Q53" i="14"/>
  <c r="C44" i="17" s="1"/>
  <c r="D44" i="17"/>
  <c r="E44" i="17"/>
  <c r="G100" i="14"/>
  <c r="S100" i="14"/>
  <c r="E54" i="14"/>
  <c r="B45" i="17" s="1"/>
  <c r="M53" i="14"/>
  <c r="M56" i="14" s="1"/>
  <c r="Q54" i="14"/>
  <c r="C45" i="17" s="1"/>
  <c r="Y53" i="14"/>
  <c r="Y56" i="14" s="1"/>
  <c r="D45" i="17"/>
  <c r="M98" i="14"/>
  <c r="Y98" i="14"/>
  <c r="AW480" i="14"/>
  <c r="AX480" i="14"/>
  <c r="E3" i="18" s="1"/>
  <c r="AY480" i="14"/>
  <c r="F3" i="18" s="1"/>
  <c r="AZ480" i="14"/>
  <c r="G3" i="18" s="1"/>
  <c r="BA480" i="14"/>
  <c r="H3" i="18" s="1"/>
  <c r="BB480" i="14"/>
  <c r="I3" i="18" s="1"/>
  <c r="BC480" i="14"/>
  <c r="J3" i="18" s="1"/>
  <c r="BD480" i="14"/>
  <c r="K3" i="18" s="1"/>
  <c r="BE480" i="14"/>
  <c r="L3" i="18" s="1"/>
  <c r="BF480" i="14"/>
  <c r="M3" i="18" s="1"/>
  <c r="BH480" i="14"/>
  <c r="O3" i="18" s="1"/>
  <c r="BK480" i="14"/>
  <c r="R3" i="18" s="1"/>
  <c r="BP480" i="14"/>
  <c r="W3" i="18" s="1"/>
  <c r="AW481" i="14"/>
  <c r="D4" i="18" s="1"/>
  <c r="AX481" i="14"/>
  <c r="E4" i="18" s="1"/>
  <c r="AY481" i="14"/>
  <c r="F4" i="18" s="1"/>
  <c r="AZ481" i="14"/>
  <c r="G4" i="18" s="1"/>
  <c r="BA481" i="14"/>
  <c r="H4" i="18" s="1"/>
  <c r="BB481" i="14"/>
  <c r="I4" i="18" s="1"/>
  <c r="BC481" i="14"/>
  <c r="J4" i="18" s="1"/>
  <c r="BD481" i="14"/>
  <c r="K4" i="18" s="1"/>
  <c r="BE481" i="14"/>
  <c r="L4" i="18" s="1"/>
  <c r="BF481" i="14"/>
  <c r="M4" i="18" s="1"/>
  <c r="BH481" i="14"/>
  <c r="O4" i="18" s="1"/>
  <c r="BK481" i="14"/>
  <c r="R4" i="18" s="1"/>
  <c r="AW482" i="14"/>
  <c r="AX482" i="14"/>
  <c r="E5" i="18" s="1"/>
  <c r="AY482" i="14"/>
  <c r="F5" i="18" s="1"/>
  <c r="AZ482" i="14"/>
  <c r="G5" i="18" s="1"/>
  <c r="BA482" i="14"/>
  <c r="H5" i="18" s="1"/>
  <c r="BB482" i="14"/>
  <c r="I5" i="18" s="1"/>
  <c r="BC482" i="14"/>
  <c r="J5" i="18" s="1"/>
  <c r="BD482" i="14"/>
  <c r="K5" i="18" s="1"/>
  <c r="BE482" i="14"/>
  <c r="L5" i="18" s="1"/>
  <c r="BF482" i="14"/>
  <c r="M5" i="18" s="1"/>
  <c r="BH482" i="14"/>
  <c r="O5" i="18" s="1"/>
  <c r="BK482" i="14"/>
  <c r="R5" i="18" s="1"/>
  <c r="AW483" i="14"/>
  <c r="AX483" i="14"/>
  <c r="E6" i="18" s="1"/>
  <c r="AY483" i="14"/>
  <c r="F6" i="18" s="1"/>
  <c r="AZ483" i="14"/>
  <c r="G6" i="18" s="1"/>
  <c r="BA483" i="14"/>
  <c r="H6" i="18" s="1"/>
  <c r="BB483" i="14"/>
  <c r="I6" i="18" s="1"/>
  <c r="BC483" i="14"/>
  <c r="J6" i="18" s="1"/>
  <c r="BD483" i="14"/>
  <c r="K6" i="18" s="1"/>
  <c r="BE483" i="14"/>
  <c r="L6" i="18" s="1"/>
  <c r="BF483" i="14"/>
  <c r="BH483" i="14"/>
  <c r="O6" i="18" s="1"/>
  <c r="BK483" i="14"/>
  <c r="R6" i="18" s="1"/>
  <c r="AW484" i="14"/>
  <c r="D7" i="18" s="1"/>
  <c r="AX484" i="14"/>
  <c r="E7" i="18" s="1"/>
  <c r="AY484" i="14"/>
  <c r="F7" i="18" s="1"/>
  <c r="AZ484" i="14"/>
  <c r="G7" i="18" s="1"/>
  <c r="BA484" i="14"/>
  <c r="H7" i="18" s="1"/>
  <c r="BB484" i="14"/>
  <c r="I7" i="18" s="1"/>
  <c r="BC484" i="14"/>
  <c r="J7" i="18" s="1"/>
  <c r="BD484" i="14"/>
  <c r="K7" i="18" s="1"/>
  <c r="BE484" i="14"/>
  <c r="L7" i="18" s="1"/>
  <c r="BF484" i="14"/>
  <c r="M7" i="18" s="1"/>
  <c r="BH484" i="14"/>
  <c r="O7" i="18" s="1"/>
  <c r="BK484" i="14"/>
  <c r="R7" i="18" s="1"/>
  <c r="BR484" i="14"/>
  <c r="Y7" i="18" s="1"/>
  <c r="AW485" i="14"/>
  <c r="D8" i="18" s="1"/>
  <c r="AX485" i="14"/>
  <c r="E8" i="18" s="1"/>
  <c r="AY485" i="14"/>
  <c r="F8" i="18" s="1"/>
  <c r="AZ485" i="14"/>
  <c r="G8" i="18" s="1"/>
  <c r="BA485" i="14"/>
  <c r="H8" i="18" s="1"/>
  <c r="BB485" i="14"/>
  <c r="I8" i="18" s="1"/>
  <c r="BC485" i="14"/>
  <c r="J8" i="18" s="1"/>
  <c r="BD485" i="14"/>
  <c r="K8" i="18" s="1"/>
  <c r="BE485" i="14"/>
  <c r="L8" i="18" s="1"/>
  <c r="BF485" i="14"/>
  <c r="M8" i="18" s="1"/>
  <c r="BH485" i="14"/>
  <c r="O8" i="18" s="1"/>
  <c r="BK485" i="14"/>
  <c r="R8" i="18" s="1"/>
  <c r="AW486" i="14"/>
  <c r="D9" i="18" s="1"/>
  <c r="AX486" i="14"/>
  <c r="E9" i="18" s="1"/>
  <c r="AY486" i="14"/>
  <c r="F9" i="18" s="1"/>
  <c r="AZ486" i="14"/>
  <c r="G9" i="18" s="1"/>
  <c r="BA486" i="14"/>
  <c r="H9" i="18" s="1"/>
  <c r="BB486" i="14"/>
  <c r="I9" i="18" s="1"/>
  <c r="BC486" i="14"/>
  <c r="J9" i="18" s="1"/>
  <c r="BD486" i="14"/>
  <c r="K9" i="18" s="1"/>
  <c r="BE486" i="14"/>
  <c r="L9" i="18" s="1"/>
  <c r="BF486" i="14"/>
  <c r="M9" i="18" s="1"/>
  <c r="BH486" i="14"/>
  <c r="O9" i="18" s="1"/>
  <c r="BK486" i="14"/>
  <c r="R9" i="18" s="1"/>
  <c r="BR486" i="14"/>
  <c r="Y9" i="18" s="1"/>
  <c r="B46" i="14"/>
  <c r="AT487" i="14" s="1"/>
  <c r="A10" i="18" s="1"/>
  <c r="AW487" i="14"/>
  <c r="D10" i="18" s="1"/>
  <c r="AX487" i="14"/>
  <c r="E10" i="18" s="1"/>
  <c r="AY487" i="14"/>
  <c r="F10" i="18" s="1"/>
  <c r="AZ487" i="14"/>
  <c r="G10" i="18" s="1"/>
  <c r="BA487" i="14"/>
  <c r="H10" i="18" s="1"/>
  <c r="BB487" i="14"/>
  <c r="I10" i="18" s="1"/>
  <c r="BC487" i="14"/>
  <c r="J10" i="18" s="1"/>
  <c r="BD487" i="14"/>
  <c r="K10" i="18" s="1"/>
  <c r="BE487" i="14"/>
  <c r="L10" i="18" s="1"/>
  <c r="BF487" i="14"/>
  <c r="M10" i="18" s="1"/>
  <c r="BH487" i="14"/>
  <c r="O10" i="18" s="1"/>
  <c r="BK487" i="14"/>
  <c r="R10" i="18" s="1"/>
  <c r="BR487" i="14"/>
  <c r="Y10" i="18" s="1"/>
  <c r="B49" i="14"/>
  <c r="AT488" i="14" s="1"/>
  <c r="A11" i="18" s="1"/>
  <c r="AW488" i="14"/>
  <c r="D11" i="18" s="1"/>
  <c r="AX488" i="14"/>
  <c r="E11" i="18" s="1"/>
  <c r="AY488" i="14"/>
  <c r="F11" i="18" s="1"/>
  <c r="AZ488" i="14"/>
  <c r="G11" i="18" s="1"/>
  <c r="BA488" i="14"/>
  <c r="H11" i="18" s="1"/>
  <c r="BB488" i="14"/>
  <c r="I11" i="18" s="1"/>
  <c r="BC488" i="14"/>
  <c r="J11" i="18" s="1"/>
  <c r="BD488" i="14"/>
  <c r="K11" i="18" s="1"/>
  <c r="BE488" i="14"/>
  <c r="L11" i="18" s="1"/>
  <c r="BF488" i="14"/>
  <c r="M11" i="18" s="1"/>
  <c r="BH488" i="14"/>
  <c r="O11" i="18" s="1"/>
  <c r="BK488" i="14"/>
  <c r="R11" i="18" s="1"/>
  <c r="BR488" i="14"/>
  <c r="Y11" i="18" s="1"/>
  <c r="N25" i="14"/>
  <c r="AT490" i="14" s="1"/>
  <c r="A13" i="18" s="1"/>
  <c r="AW490" i="14"/>
  <c r="D13" i="18" s="1"/>
  <c r="AX490" i="14"/>
  <c r="E13" i="18" s="1"/>
  <c r="AY490" i="14"/>
  <c r="F13" i="18" s="1"/>
  <c r="AZ490" i="14"/>
  <c r="G13" i="18" s="1"/>
  <c r="BA490" i="14"/>
  <c r="H13" i="18" s="1"/>
  <c r="BB490" i="14"/>
  <c r="I13" i="18" s="1"/>
  <c r="BC490" i="14"/>
  <c r="J13" i="18" s="1"/>
  <c r="BD490" i="14"/>
  <c r="K13" i="18" s="1"/>
  <c r="BE490" i="14"/>
  <c r="L13" i="18" s="1"/>
  <c r="BF490" i="14"/>
  <c r="M13" i="18" s="1"/>
  <c r="BH490" i="14"/>
  <c r="O13" i="18" s="1"/>
  <c r="BK490" i="14"/>
  <c r="R13" i="18" s="1"/>
  <c r="BR490" i="14"/>
  <c r="Y13" i="18" s="1"/>
  <c r="N28" i="14"/>
  <c r="AT491" i="14" s="1"/>
  <c r="A14" i="18" s="1"/>
  <c r="AW491" i="14"/>
  <c r="D14" i="18" s="1"/>
  <c r="AX491" i="14"/>
  <c r="E14" i="18" s="1"/>
  <c r="AY491" i="14"/>
  <c r="F14" i="18" s="1"/>
  <c r="AZ491" i="14"/>
  <c r="G14" i="18" s="1"/>
  <c r="BA491" i="14"/>
  <c r="H14" i="18" s="1"/>
  <c r="BB491" i="14"/>
  <c r="I14" i="18" s="1"/>
  <c r="BC491" i="14"/>
  <c r="J14" i="18" s="1"/>
  <c r="BD491" i="14"/>
  <c r="K14" i="18" s="1"/>
  <c r="BE491" i="14"/>
  <c r="L14" i="18" s="1"/>
  <c r="BF491" i="14"/>
  <c r="M14" i="18" s="1"/>
  <c r="BH491" i="14"/>
  <c r="O14" i="18" s="1"/>
  <c r="BK491" i="14"/>
  <c r="R14" i="18" s="1"/>
  <c r="BR491" i="14"/>
  <c r="Y14" i="18" s="1"/>
  <c r="N31" i="14"/>
  <c r="AT492" i="14" s="1"/>
  <c r="A15" i="18" s="1"/>
  <c r="AW492" i="14"/>
  <c r="AX492" i="14"/>
  <c r="E15" i="18" s="1"/>
  <c r="AY492" i="14"/>
  <c r="F15" i="18" s="1"/>
  <c r="AZ492" i="14"/>
  <c r="G15" i="18" s="1"/>
  <c r="BA492" i="14"/>
  <c r="H15" i="18" s="1"/>
  <c r="BB492" i="14"/>
  <c r="I15" i="18" s="1"/>
  <c r="BC492" i="14"/>
  <c r="J15" i="18" s="1"/>
  <c r="BD492" i="14"/>
  <c r="K15" i="18" s="1"/>
  <c r="BE492" i="14"/>
  <c r="L15" i="18" s="1"/>
  <c r="BF492" i="14"/>
  <c r="M15" i="18" s="1"/>
  <c r="BH492" i="14"/>
  <c r="O15" i="18" s="1"/>
  <c r="BK492" i="14"/>
  <c r="R15" i="18" s="1"/>
  <c r="BR492" i="14"/>
  <c r="Y15" i="18" s="1"/>
  <c r="N34" i="14"/>
  <c r="AT493" i="14" s="1"/>
  <c r="A16" i="18" s="1"/>
  <c r="AW493" i="14"/>
  <c r="AX493" i="14"/>
  <c r="E16" i="18" s="1"/>
  <c r="AY493" i="14"/>
  <c r="F16" i="18" s="1"/>
  <c r="AZ493" i="14"/>
  <c r="G16" i="18" s="1"/>
  <c r="BA493" i="14"/>
  <c r="H16" i="18" s="1"/>
  <c r="BB493" i="14"/>
  <c r="I16" i="18" s="1"/>
  <c r="BC493" i="14"/>
  <c r="J16" i="18" s="1"/>
  <c r="BD493" i="14"/>
  <c r="K16" i="18" s="1"/>
  <c r="BE493" i="14"/>
  <c r="L16" i="18" s="1"/>
  <c r="BF493" i="14"/>
  <c r="M16" i="18" s="1"/>
  <c r="BH493" i="14"/>
  <c r="O16" i="18" s="1"/>
  <c r="BK493" i="14"/>
  <c r="R16" i="18" s="1"/>
  <c r="BR493" i="14"/>
  <c r="Y16" i="18" s="1"/>
  <c r="N37" i="14"/>
  <c r="AT494" i="14" s="1"/>
  <c r="A17" i="18" s="1"/>
  <c r="AW494" i="14"/>
  <c r="AX494" i="14"/>
  <c r="E17" i="18" s="1"/>
  <c r="AY494" i="14"/>
  <c r="F17" i="18" s="1"/>
  <c r="AZ494" i="14"/>
  <c r="G17" i="18" s="1"/>
  <c r="BA494" i="14"/>
  <c r="H17" i="18" s="1"/>
  <c r="BB494" i="14"/>
  <c r="I17" i="18" s="1"/>
  <c r="BC494" i="14"/>
  <c r="J17" i="18" s="1"/>
  <c r="BD494" i="14"/>
  <c r="K17" i="18" s="1"/>
  <c r="BE494" i="14"/>
  <c r="L17" i="18" s="1"/>
  <c r="BF494" i="14"/>
  <c r="M17" i="18" s="1"/>
  <c r="BH494" i="14"/>
  <c r="O17" i="18" s="1"/>
  <c r="BK494" i="14"/>
  <c r="R17" i="18" s="1"/>
  <c r="BR494" i="14"/>
  <c r="Y17" i="18" s="1"/>
  <c r="N40" i="14"/>
  <c r="AT495" i="14" s="1"/>
  <c r="A18" i="18" s="1"/>
  <c r="AW495" i="14"/>
  <c r="D18" i="18" s="1"/>
  <c r="AX495" i="14"/>
  <c r="E18" i="18" s="1"/>
  <c r="AY495" i="14"/>
  <c r="F18" i="18" s="1"/>
  <c r="AZ495" i="14"/>
  <c r="G18" i="18" s="1"/>
  <c r="BA495" i="14"/>
  <c r="H18" i="18" s="1"/>
  <c r="BB495" i="14"/>
  <c r="I18" i="18" s="1"/>
  <c r="BC495" i="14"/>
  <c r="J18" i="18" s="1"/>
  <c r="BD495" i="14"/>
  <c r="K18" i="18" s="1"/>
  <c r="BE495" i="14"/>
  <c r="L18" i="18" s="1"/>
  <c r="BF495" i="14"/>
  <c r="M18" i="18" s="1"/>
  <c r="BH495" i="14"/>
  <c r="O18" i="18" s="1"/>
  <c r="BK495" i="14"/>
  <c r="R18" i="18" s="1"/>
  <c r="BR495" i="14"/>
  <c r="Y18" i="18" s="1"/>
  <c r="N43" i="14"/>
  <c r="AT496" i="14" s="1"/>
  <c r="A19" i="18" s="1"/>
  <c r="AW496" i="14"/>
  <c r="D19" i="18" s="1"/>
  <c r="AX496" i="14"/>
  <c r="E19" i="18" s="1"/>
  <c r="AY496" i="14"/>
  <c r="F19" i="18" s="1"/>
  <c r="AZ496" i="14"/>
  <c r="G19" i="18" s="1"/>
  <c r="BA496" i="14"/>
  <c r="H19" i="18" s="1"/>
  <c r="BB496" i="14"/>
  <c r="I19" i="18" s="1"/>
  <c r="BC496" i="14"/>
  <c r="J19" i="18" s="1"/>
  <c r="BD496" i="14"/>
  <c r="K19" i="18" s="1"/>
  <c r="BE496" i="14"/>
  <c r="L19" i="18" s="1"/>
  <c r="BF496" i="14"/>
  <c r="M19" i="18" s="1"/>
  <c r="BH496" i="14"/>
  <c r="O19" i="18" s="1"/>
  <c r="BK496" i="14"/>
  <c r="R19" i="18" s="1"/>
  <c r="BR496" i="14"/>
  <c r="Y19" i="18" s="1"/>
  <c r="N46" i="14"/>
  <c r="AT497" i="14" s="1"/>
  <c r="A20" i="18" s="1"/>
  <c r="AW497" i="14"/>
  <c r="D20" i="18" s="1"/>
  <c r="AX497" i="14"/>
  <c r="E20" i="18" s="1"/>
  <c r="AY497" i="14"/>
  <c r="F20" i="18" s="1"/>
  <c r="AZ497" i="14"/>
  <c r="G20" i="18" s="1"/>
  <c r="BA497" i="14"/>
  <c r="H20" i="18" s="1"/>
  <c r="BB497" i="14"/>
  <c r="I20" i="18" s="1"/>
  <c r="BC497" i="14"/>
  <c r="J20" i="18" s="1"/>
  <c r="BD497" i="14"/>
  <c r="K20" i="18" s="1"/>
  <c r="BE497" i="14"/>
  <c r="L20" i="18" s="1"/>
  <c r="BF497" i="14"/>
  <c r="M20" i="18" s="1"/>
  <c r="BH497" i="14"/>
  <c r="O20" i="18" s="1"/>
  <c r="BK497" i="14"/>
  <c r="R20" i="18" s="1"/>
  <c r="BR497" i="14"/>
  <c r="Y20" i="18" s="1"/>
  <c r="AW498" i="14"/>
  <c r="D21" i="18" s="1"/>
  <c r="AX498" i="14"/>
  <c r="E21" i="18" s="1"/>
  <c r="AY498" i="14"/>
  <c r="F21" i="18" s="1"/>
  <c r="AZ498" i="14"/>
  <c r="G21" i="18" s="1"/>
  <c r="BA498" i="14"/>
  <c r="H21" i="18" s="1"/>
  <c r="BB498" i="14"/>
  <c r="I21" i="18" s="1"/>
  <c r="BC498" i="14"/>
  <c r="J21" i="18" s="1"/>
  <c r="BD498" i="14"/>
  <c r="K21" i="18" s="1"/>
  <c r="BE498" i="14"/>
  <c r="L21" i="18" s="1"/>
  <c r="BF498" i="14"/>
  <c r="M21" i="18" s="1"/>
  <c r="BH498" i="14"/>
  <c r="O21" i="18" s="1"/>
  <c r="BK498" i="14"/>
  <c r="R21" i="18" s="1"/>
  <c r="BR498" i="14"/>
  <c r="Y21" i="18" s="1"/>
  <c r="BS499" i="14"/>
  <c r="Z22" i="18" s="1"/>
  <c r="BS509" i="14"/>
  <c r="Z32" i="18" s="1"/>
  <c r="H100" i="14"/>
  <c r="I100" i="14"/>
  <c r="J100" i="14"/>
  <c r="K100" i="14"/>
  <c r="T100" i="14"/>
  <c r="U100" i="14"/>
  <c r="W100" i="14"/>
  <c r="V100" i="14"/>
  <c r="AZ422" i="14"/>
  <c r="X97" i="14" s="1"/>
  <c r="AZ523" i="14"/>
  <c r="G46" i="18" s="1"/>
  <c r="BQ523" i="14"/>
  <c r="X46" i="18" s="1"/>
  <c r="BR523" i="14"/>
  <c r="Y46" i="18" s="1"/>
  <c r="AZ524" i="14"/>
  <c r="G47" i="18" s="1"/>
  <c r="BQ524" i="14"/>
  <c r="X47" i="18" s="1"/>
  <c r="BR524" i="14"/>
  <c r="Y47" i="18" s="1"/>
  <c r="AZ525" i="14"/>
  <c r="G48" i="18" s="1"/>
  <c r="BQ525" i="14"/>
  <c r="X48" i="18" s="1"/>
  <c r="BR525" i="14"/>
  <c r="Y48" i="18" s="1"/>
  <c r="AZ526" i="14"/>
  <c r="G49" i="18" s="1"/>
  <c r="BQ526" i="14"/>
  <c r="X49" i="18" s="1"/>
  <c r="BR526" i="14"/>
  <c r="Y49" i="18" s="1"/>
  <c r="AZ527" i="14"/>
  <c r="G50" i="18" s="1"/>
  <c r="BQ527" i="14"/>
  <c r="X50" i="18" s="1"/>
  <c r="BR527" i="14"/>
  <c r="Y50" i="18" s="1"/>
  <c r="AZ528" i="14"/>
  <c r="G51" i="18" s="1"/>
  <c r="BQ528" i="14"/>
  <c r="X51" i="18" s="1"/>
  <c r="BR528" i="14"/>
  <c r="Y51" i="18" s="1"/>
  <c r="AZ529" i="14"/>
  <c r="G52" i="18" s="1"/>
  <c r="BQ529" i="14"/>
  <c r="X52" i="18" s="1"/>
  <c r="BR529" i="14"/>
  <c r="Y52" i="18" s="1"/>
  <c r="AZ530" i="14"/>
  <c r="G53" i="18" s="1"/>
  <c r="BQ530" i="14"/>
  <c r="X53" i="18" s="1"/>
  <c r="BR530" i="14"/>
  <c r="Y53" i="18" s="1"/>
  <c r="AZ531" i="14"/>
  <c r="G54" i="18" s="1"/>
  <c r="BQ531" i="14"/>
  <c r="X54" i="18" s="1"/>
  <c r="BR531" i="14"/>
  <c r="Y54" i="18" s="1"/>
  <c r="AZ532" i="14"/>
  <c r="G55" i="18" s="1"/>
  <c r="BQ532" i="14"/>
  <c r="X55" i="18" s="1"/>
  <c r="BR532" i="14"/>
  <c r="Y55" i="18" s="1"/>
  <c r="AY534" i="14"/>
  <c r="F57" i="18" s="1"/>
  <c r="AZ534" i="14"/>
  <c r="G57" i="18" s="1"/>
  <c r="BA534" i="14"/>
  <c r="H57" i="18" s="1"/>
  <c r="BB534" i="14"/>
  <c r="I57" i="18" s="1"/>
  <c r="BC534" i="14"/>
  <c r="J57" i="18" s="1"/>
  <c r="BD534" i="14"/>
  <c r="K57" i="18" s="1"/>
  <c r="BE534" i="14"/>
  <c r="L57" i="18" s="1"/>
  <c r="BF534" i="14"/>
  <c r="M57" i="18" s="1"/>
  <c r="BM534" i="14"/>
  <c r="T57" i="18" s="1"/>
  <c r="BN534" i="14"/>
  <c r="U57" i="18" s="1"/>
  <c r="BO534" i="14"/>
  <c r="V57" i="18" s="1"/>
  <c r="BP534" i="14"/>
  <c r="W57" i="18" s="1"/>
  <c r="AY535" i="14"/>
  <c r="F58" i="18" s="1"/>
  <c r="AZ535" i="14"/>
  <c r="G58" i="18" s="1"/>
  <c r="BA535" i="14"/>
  <c r="H58" i="18" s="1"/>
  <c r="BB535" i="14"/>
  <c r="I58" i="18" s="1"/>
  <c r="BC535" i="14"/>
  <c r="J58" i="18" s="1"/>
  <c r="BD535" i="14"/>
  <c r="K58" i="18" s="1"/>
  <c r="BE535" i="14"/>
  <c r="L58" i="18" s="1"/>
  <c r="BF535" i="14"/>
  <c r="M58" i="18" s="1"/>
  <c r="BM535" i="14"/>
  <c r="T58" i="18" s="1"/>
  <c r="BN535" i="14"/>
  <c r="U58" i="18" s="1"/>
  <c r="BO535" i="14"/>
  <c r="V58" i="18" s="1"/>
  <c r="BP535" i="14"/>
  <c r="W58" i="18" s="1"/>
  <c r="BQ535" i="14"/>
  <c r="X58" i="18" s="1"/>
  <c r="AY536" i="14"/>
  <c r="F59" i="18" s="1"/>
  <c r="AZ536" i="14"/>
  <c r="G59" i="18" s="1"/>
  <c r="BA536" i="14"/>
  <c r="H59" i="18" s="1"/>
  <c r="BB536" i="14"/>
  <c r="I59" i="18" s="1"/>
  <c r="BC536" i="14"/>
  <c r="J59" i="18" s="1"/>
  <c r="BD536" i="14"/>
  <c r="K59" i="18" s="1"/>
  <c r="BE536" i="14"/>
  <c r="L59" i="18" s="1"/>
  <c r="BF536" i="14"/>
  <c r="M59" i="18" s="1"/>
  <c r="BM536" i="14"/>
  <c r="T59" i="18" s="1"/>
  <c r="BN536" i="14"/>
  <c r="U59" i="18" s="1"/>
  <c r="BO536" i="14"/>
  <c r="V59" i="18" s="1"/>
  <c r="BP536" i="14"/>
  <c r="W59" i="18" s="1"/>
  <c r="BQ536" i="14"/>
  <c r="X59" i="18" s="1"/>
  <c r="AY537" i="14"/>
  <c r="F60" i="18" s="1"/>
  <c r="AZ537" i="14"/>
  <c r="G60" i="18" s="1"/>
  <c r="BA537" i="14"/>
  <c r="H60" i="18" s="1"/>
  <c r="BB537" i="14"/>
  <c r="I60" i="18" s="1"/>
  <c r="BC537" i="14"/>
  <c r="J60" i="18" s="1"/>
  <c r="BD537" i="14"/>
  <c r="K60" i="18" s="1"/>
  <c r="BE537" i="14"/>
  <c r="L60" i="18" s="1"/>
  <c r="BF537" i="14"/>
  <c r="M60" i="18" s="1"/>
  <c r="BM537" i="14"/>
  <c r="T60" i="18" s="1"/>
  <c r="BN537" i="14"/>
  <c r="U60" i="18" s="1"/>
  <c r="BO537" i="14"/>
  <c r="V60" i="18" s="1"/>
  <c r="BP537" i="14"/>
  <c r="W60" i="18" s="1"/>
  <c r="AY538" i="14"/>
  <c r="F61" i="18" s="1"/>
  <c r="AZ538" i="14"/>
  <c r="G61" i="18" s="1"/>
  <c r="BA538" i="14"/>
  <c r="H61" i="18" s="1"/>
  <c r="BB538" i="14"/>
  <c r="I61" i="18" s="1"/>
  <c r="BC538" i="14"/>
  <c r="J61" i="18" s="1"/>
  <c r="BD538" i="14"/>
  <c r="K61" i="18" s="1"/>
  <c r="BE538" i="14"/>
  <c r="L61" i="18" s="1"/>
  <c r="BF538" i="14"/>
  <c r="M61" i="18" s="1"/>
  <c r="BM538" i="14"/>
  <c r="T61" i="18" s="1"/>
  <c r="BN538" i="14"/>
  <c r="U61" i="18" s="1"/>
  <c r="BO538" i="14"/>
  <c r="V61" i="18" s="1"/>
  <c r="BP538" i="14"/>
  <c r="W61" i="18" s="1"/>
  <c r="AY539" i="14"/>
  <c r="F62" i="18" s="1"/>
  <c r="AZ539" i="14"/>
  <c r="G62" i="18" s="1"/>
  <c r="BA539" i="14"/>
  <c r="H62" i="18" s="1"/>
  <c r="BB539" i="14"/>
  <c r="I62" i="18" s="1"/>
  <c r="BC539" i="14"/>
  <c r="J62" i="18" s="1"/>
  <c r="BD539" i="14"/>
  <c r="K62" i="18" s="1"/>
  <c r="BE539" i="14"/>
  <c r="L62" i="18" s="1"/>
  <c r="BF539" i="14"/>
  <c r="M62" i="18" s="1"/>
  <c r="BM539" i="14"/>
  <c r="T62" i="18" s="1"/>
  <c r="BN539" i="14"/>
  <c r="U62" i="18" s="1"/>
  <c r="BO539" i="14"/>
  <c r="V62" i="18" s="1"/>
  <c r="BP539" i="14"/>
  <c r="W62" i="18" s="1"/>
  <c r="BQ539" i="14"/>
  <c r="X62" i="18" s="1"/>
  <c r="BR539" i="14"/>
  <c r="Y62" i="18" s="1"/>
  <c r="AY540" i="14"/>
  <c r="F63" i="18" s="1"/>
  <c r="AZ540" i="14"/>
  <c r="G63" i="18" s="1"/>
  <c r="BA540" i="14"/>
  <c r="H63" i="18" s="1"/>
  <c r="BB540" i="14"/>
  <c r="I63" i="18" s="1"/>
  <c r="BC540" i="14"/>
  <c r="J63" i="18" s="1"/>
  <c r="BD540" i="14"/>
  <c r="K63" i="18" s="1"/>
  <c r="BE540" i="14"/>
  <c r="L63" i="18" s="1"/>
  <c r="BF540" i="14"/>
  <c r="M63" i="18" s="1"/>
  <c r="BM540" i="14"/>
  <c r="T63" i="18" s="1"/>
  <c r="BN540" i="14"/>
  <c r="U63" i="18" s="1"/>
  <c r="BO540" i="14"/>
  <c r="V63" i="18" s="1"/>
  <c r="BP540" i="14"/>
  <c r="W63" i="18" s="1"/>
  <c r="BQ540" i="14"/>
  <c r="X63" i="18" s="1"/>
  <c r="BR540" i="14"/>
  <c r="Y63" i="18" s="1"/>
  <c r="AY541" i="14"/>
  <c r="F64" i="18" s="1"/>
  <c r="AZ541" i="14"/>
  <c r="G64" i="18" s="1"/>
  <c r="BA541" i="14"/>
  <c r="H64" i="18" s="1"/>
  <c r="BB541" i="14"/>
  <c r="I64" i="18" s="1"/>
  <c r="BC541" i="14"/>
  <c r="J64" i="18" s="1"/>
  <c r="BD541" i="14"/>
  <c r="K64" i="18" s="1"/>
  <c r="BE541" i="14"/>
  <c r="L64" i="18" s="1"/>
  <c r="BF541" i="14"/>
  <c r="M64" i="18" s="1"/>
  <c r="BM541" i="14"/>
  <c r="T64" i="18" s="1"/>
  <c r="BN541" i="14"/>
  <c r="U64" i="18" s="1"/>
  <c r="BO541" i="14"/>
  <c r="V64" i="18" s="1"/>
  <c r="BP541" i="14"/>
  <c r="W64" i="18" s="1"/>
  <c r="BQ541" i="14"/>
  <c r="X64" i="18" s="1"/>
  <c r="BR541" i="14"/>
  <c r="Y64" i="18" s="1"/>
  <c r="AY542" i="14"/>
  <c r="F65" i="18" s="1"/>
  <c r="AZ542" i="14"/>
  <c r="G65" i="18" s="1"/>
  <c r="BA542" i="14"/>
  <c r="H65" i="18" s="1"/>
  <c r="BB542" i="14"/>
  <c r="I65" i="18" s="1"/>
  <c r="BC542" i="14"/>
  <c r="J65" i="18" s="1"/>
  <c r="BD542" i="14"/>
  <c r="K65" i="18" s="1"/>
  <c r="BE542" i="14"/>
  <c r="L65" i="18" s="1"/>
  <c r="BF542" i="14"/>
  <c r="M65" i="18" s="1"/>
  <c r="BM542" i="14"/>
  <c r="T65" i="18" s="1"/>
  <c r="BN542" i="14"/>
  <c r="U65" i="18" s="1"/>
  <c r="BO542" i="14"/>
  <c r="V65" i="18" s="1"/>
  <c r="BP542" i="14"/>
  <c r="W65" i="18" s="1"/>
  <c r="BQ542" i="14"/>
  <c r="X65" i="18" s="1"/>
  <c r="BR542" i="14"/>
  <c r="Y65" i="18" s="1"/>
  <c r="AY543" i="14"/>
  <c r="F66" i="18" s="1"/>
  <c r="AZ543" i="14"/>
  <c r="G66" i="18" s="1"/>
  <c r="BA543" i="14"/>
  <c r="H66" i="18" s="1"/>
  <c r="BB543" i="14"/>
  <c r="I66" i="18" s="1"/>
  <c r="BC543" i="14"/>
  <c r="J66" i="18" s="1"/>
  <c r="BD543" i="14"/>
  <c r="K66" i="18" s="1"/>
  <c r="BE543" i="14"/>
  <c r="L66" i="18" s="1"/>
  <c r="BF543" i="14"/>
  <c r="M66" i="18" s="1"/>
  <c r="BM543" i="14"/>
  <c r="T66" i="18" s="1"/>
  <c r="BN543" i="14"/>
  <c r="U66" i="18" s="1"/>
  <c r="BO543" i="14"/>
  <c r="V66" i="18" s="1"/>
  <c r="BP543" i="14"/>
  <c r="W66" i="18" s="1"/>
  <c r="BQ543" i="14"/>
  <c r="X66" i="18" s="1"/>
  <c r="BR543" i="14"/>
  <c r="Y66" i="18" s="1"/>
  <c r="Z2" i="18"/>
  <c r="X2" i="18"/>
  <c r="Y2" i="18"/>
  <c r="W2" i="18"/>
  <c r="U2" i="18"/>
  <c r="V2" i="18"/>
  <c r="B2" i="18"/>
  <c r="C2" i="18"/>
  <c r="D2" i="18"/>
  <c r="E2" i="18"/>
  <c r="F2" i="18"/>
  <c r="G2" i="18"/>
  <c r="H2" i="18"/>
  <c r="I2" i="18"/>
  <c r="J2" i="18"/>
  <c r="K2" i="18"/>
  <c r="L2" i="18"/>
  <c r="M2" i="18"/>
  <c r="N2" i="18"/>
  <c r="O2" i="18"/>
  <c r="P2" i="18"/>
  <c r="Q2" i="18"/>
  <c r="R2" i="18"/>
  <c r="S2" i="18"/>
  <c r="T2" i="18"/>
  <c r="A2" i="18"/>
  <c r="N91" i="14"/>
  <c r="N88" i="14"/>
  <c r="AT517" i="14" s="1"/>
  <c r="A40" i="18" s="1"/>
  <c r="N85" i="14"/>
  <c r="AT516" i="14" s="1"/>
  <c r="A39" i="18" s="1"/>
  <c r="N82" i="14"/>
  <c r="AT515" i="14" s="1"/>
  <c r="A38" i="18" s="1"/>
  <c r="N79" i="14"/>
  <c r="AT514" i="14" s="1"/>
  <c r="A37" i="18" s="1"/>
  <c r="N76" i="14"/>
  <c r="AT513" i="14" s="1"/>
  <c r="A36" i="18" s="1"/>
  <c r="N73" i="14"/>
  <c r="AT512" i="14" s="1"/>
  <c r="A35" i="18" s="1"/>
  <c r="N70" i="14"/>
  <c r="AT511" i="14" s="1"/>
  <c r="A34" i="18" s="1"/>
  <c r="N67" i="14"/>
  <c r="N49" i="14"/>
  <c r="N139" i="14"/>
  <c r="AT542" i="14" s="1"/>
  <c r="A65" i="18" s="1"/>
  <c r="N136" i="14"/>
  <c r="AT541" i="14" s="1"/>
  <c r="A64" i="18" s="1"/>
  <c r="N133" i="14"/>
  <c r="AT540" i="14" s="1"/>
  <c r="A63" i="18" s="1"/>
  <c r="B139" i="14"/>
  <c r="AT531" i="14" s="1"/>
  <c r="A54" i="18" s="1"/>
  <c r="B136" i="14"/>
  <c r="AT530" i="14" s="1"/>
  <c r="A53" i="18" s="1"/>
  <c r="BX517" i="14"/>
  <c r="BX516" i="14"/>
  <c r="BX515" i="14"/>
  <c r="BX514" i="14"/>
  <c r="BX513" i="14"/>
  <c r="BX512" i="14"/>
  <c r="BX500" i="14"/>
  <c r="BX501" i="14"/>
  <c r="BX502" i="14"/>
  <c r="BX503" i="14"/>
  <c r="BX504" i="14"/>
  <c r="BX505" i="14"/>
  <c r="BX506" i="14"/>
  <c r="BX507" i="14"/>
  <c r="BX497" i="14"/>
  <c r="BX490" i="14"/>
  <c r="BX491" i="14"/>
  <c r="BX492" i="14"/>
  <c r="BX493" i="14"/>
  <c r="BX494" i="14"/>
  <c r="BX495" i="14"/>
  <c r="BX496" i="14"/>
  <c r="BX480" i="14"/>
  <c r="BX481" i="14"/>
  <c r="BX482" i="14"/>
  <c r="BX483" i="14"/>
  <c r="BX484" i="14"/>
  <c r="BX485" i="14"/>
  <c r="BX486" i="14"/>
  <c r="BX487" i="14"/>
  <c r="BX511" i="14"/>
  <c r="BX510" i="14"/>
  <c r="CG447" i="14"/>
  <c r="CP447" i="14" s="1"/>
  <c r="CF447" i="14"/>
  <c r="CK447" i="14" s="1"/>
  <c r="CE447" i="14"/>
  <c r="CJ447" i="14" s="1"/>
  <c r="CD447" i="14"/>
  <c r="CM447" i="14" s="1"/>
  <c r="CG446" i="14"/>
  <c r="CP446" i="14" s="1"/>
  <c r="CF446" i="14"/>
  <c r="CK446" i="14" s="1"/>
  <c r="CE446" i="14"/>
  <c r="CJ446" i="14" s="1"/>
  <c r="CD446" i="14"/>
  <c r="CM446" i="14" s="1"/>
  <c r="CG445" i="14"/>
  <c r="CP445" i="14" s="1"/>
  <c r="CF445" i="14"/>
  <c r="CO445" i="14" s="1"/>
  <c r="CE445" i="14"/>
  <c r="CJ445" i="14" s="1"/>
  <c r="CD445" i="14"/>
  <c r="CM445" i="14" s="1"/>
  <c r="CG444" i="14"/>
  <c r="CL444" i="14" s="1"/>
  <c r="CF444" i="14"/>
  <c r="CO444" i="14" s="1"/>
  <c r="CE444" i="14"/>
  <c r="CN444" i="14" s="1"/>
  <c r="CD444" i="14"/>
  <c r="CI444" i="14" s="1"/>
  <c r="CG443" i="14"/>
  <c r="CL443" i="14" s="1"/>
  <c r="CF443" i="14"/>
  <c r="CK443" i="14" s="1"/>
  <c r="CE443" i="14"/>
  <c r="CD443" i="14"/>
  <c r="CI443" i="14" s="1"/>
  <c r="CG442" i="14"/>
  <c r="CP442" i="14" s="1"/>
  <c r="CF442" i="14"/>
  <c r="CK442" i="14" s="1"/>
  <c r="CE442" i="14"/>
  <c r="CJ442" i="14" s="1"/>
  <c r="CD442" i="14"/>
  <c r="CI442" i="14" s="1"/>
  <c r="CG441" i="14"/>
  <c r="CL441" i="14" s="1"/>
  <c r="CF441" i="14"/>
  <c r="CO441" i="14" s="1"/>
  <c r="CE441" i="14"/>
  <c r="CJ441" i="14" s="1"/>
  <c r="CD441" i="14"/>
  <c r="CM441" i="14" s="1"/>
  <c r="CG440" i="14"/>
  <c r="CL440" i="14" s="1"/>
  <c r="CF440" i="14"/>
  <c r="CO440" i="14" s="1"/>
  <c r="CE440" i="14"/>
  <c r="CN440" i="14" s="1"/>
  <c r="CD440" i="14"/>
  <c r="CI440" i="14" s="1"/>
  <c r="CL446" i="14"/>
  <c r="BT446" i="14"/>
  <c r="BY446" i="14" s="1"/>
  <c r="BV447" i="14"/>
  <c r="CA447" i="14" s="1"/>
  <c r="BU447" i="14"/>
  <c r="BZ447" i="14" s="1"/>
  <c r="BT447" i="14"/>
  <c r="BY447" i="14" s="1"/>
  <c r="BS447" i="14"/>
  <c r="BX447" i="14" s="1"/>
  <c r="BV446" i="14"/>
  <c r="CA446" i="14" s="1"/>
  <c r="BU446" i="14"/>
  <c r="BZ446" i="14" s="1"/>
  <c r="BS446" i="14"/>
  <c r="BX446" i="14" s="1"/>
  <c r="BV445" i="14"/>
  <c r="CA445" i="14" s="1"/>
  <c r="BU445" i="14"/>
  <c r="BZ445" i="14" s="1"/>
  <c r="BT445" i="14"/>
  <c r="BY445" i="14" s="1"/>
  <c r="BS445" i="14"/>
  <c r="BX445" i="14" s="1"/>
  <c r="BV444" i="14"/>
  <c r="CA444" i="14" s="1"/>
  <c r="BU444" i="14"/>
  <c r="BZ444" i="14" s="1"/>
  <c r="BT444" i="14"/>
  <c r="BY444" i="14" s="1"/>
  <c r="BS444" i="14"/>
  <c r="BX444" i="14" s="1"/>
  <c r="BV443" i="14"/>
  <c r="CA443" i="14" s="1"/>
  <c r="BU443" i="14"/>
  <c r="BZ443" i="14" s="1"/>
  <c r="BT443" i="14"/>
  <c r="BY443" i="14" s="1"/>
  <c r="BS443" i="14"/>
  <c r="BX443" i="14" s="1"/>
  <c r="BV442" i="14"/>
  <c r="CA442" i="14" s="1"/>
  <c r="BU442" i="14"/>
  <c r="BZ442" i="14" s="1"/>
  <c r="BT442" i="14"/>
  <c r="BY442" i="14" s="1"/>
  <c r="BS442" i="14"/>
  <c r="BX442" i="14" s="1"/>
  <c r="BV441" i="14"/>
  <c r="CA441" i="14" s="1"/>
  <c r="BU441" i="14"/>
  <c r="BZ441" i="14" s="1"/>
  <c r="BT441" i="14"/>
  <c r="BY441" i="14" s="1"/>
  <c r="BS441" i="14"/>
  <c r="BX441" i="14" s="1"/>
  <c r="BV440" i="14"/>
  <c r="CA440" i="14" s="1"/>
  <c r="BU440" i="14"/>
  <c r="BZ440" i="14" s="1"/>
  <c r="BT440" i="14"/>
  <c r="BY440" i="14" s="1"/>
  <c r="BS440" i="14"/>
  <c r="BX440" i="14" s="1"/>
  <c r="BK447" i="14"/>
  <c r="BP447" i="14" s="1"/>
  <c r="BJ447" i="14"/>
  <c r="BO447" i="14" s="1"/>
  <c r="BI447" i="14"/>
  <c r="BN447" i="14" s="1"/>
  <c r="BH447" i="14"/>
  <c r="BM447" i="14" s="1"/>
  <c r="BK446" i="14"/>
  <c r="BP446" i="14" s="1"/>
  <c r="BJ446" i="14"/>
  <c r="BO446" i="14" s="1"/>
  <c r="BI446" i="14"/>
  <c r="BN446" i="14" s="1"/>
  <c r="BH446" i="14"/>
  <c r="BM446" i="14" s="1"/>
  <c r="BK445" i="14"/>
  <c r="BP445" i="14" s="1"/>
  <c r="BJ445" i="14"/>
  <c r="BO445" i="14" s="1"/>
  <c r="BI445" i="14"/>
  <c r="BN445" i="14" s="1"/>
  <c r="BH445" i="14"/>
  <c r="BM445" i="14" s="1"/>
  <c r="BK444" i="14"/>
  <c r="BP444" i="14" s="1"/>
  <c r="BJ444" i="14"/>
  <c r="BO444" i="14" s="1"/>
  <c r="BI444" i="14"/>
  <c r="BN444" i="14" s="1"/>
  <c r="BH444" i="14"/>
  <c r="BM444" i="14" s="1"/>
  <c r="BK443" i="14"/>
  <c r="BP443" i="14" s="1"/>
  <c r="BJ443" i="14"/>
  <c r="BO443" i="14" s="1"/>
  <c r="BI443" i="14"/>
  <c r="BN443" i="14" s="1"/>
  <c r="BH443" i="14"/>
  <c r="BM443" i="14" s="1"/>
  <c r="BK442" i="14"/>
  <c r="BP442" i="14" s="1"/>
  <c r="BJ442" i="14"/>
  <c r="BO442" i="14" s="1"/>
  <c r="BI442" i="14"/>
  <c r="BN442" i="14" s="1"/>
  <c r="BH442" i="14"/>
  <c r="BM442" i="14" s="1"/>
  <c r="BK441" i="14"/>
  <c r="BP441" i="14" s="1"/>
  <c r="BJ441" i="14"/>
  <c r="BO441" i="14" s="1"/>
  <c r="BI441" i="14"/>
  <c r="BN441" i="14" s="1"/>
  <c r="BH441" i="14"/>
  <c r="BM441" i="14" s="1"/>
  <c r="BK440" i="14"/>
  <c r="BP440" i="14" s="1"/>
  <c r="BJ440" i="14"/>
  <c r="BO440" i="14" s="1"/>
  <c r="BI440" i="14"/>
  <c r="BN440" i="14" s="1"/>
  <c r="BH440" i="14"/>
  <c r="BM440" i="14" s="1"/>
  <c r="AY447" i="14"/>
  <c r="BD447" i="14" s="1"/>
  <c r="AY446" i="14"/>
  <c r="BD446" i="14" s="1"/>
  <c r="AY445" i="14"/>
  <c r="BD445" i="14" s="1"/>
  <c r="AY444" i="14"/>
  <c r="BD444" i="14" s="1"/>
  <c r="AY443" i="14"/>
  <c r="BD443" i="14" s="1"/>
  <c r="AY442" i="14"/>
  <c r="BD442" i="14" s="1"/>
  <c r="AY441" i="14"/>
  <c r="BD441" i="14" s="1"/>
  <c r="AY440" i="14"/>
  <c r="BD440" i="14" s="1"/>
  <c r="AX447" i="14"/>
  <c r="BC447" i="14" s="1"/>
  <c r="AX446" i="14"/>
  <c r="BC446" i="14" s="1"/>
  <c r="AX445" i="14"/>
  <c r="BC445" i="14" s="1"/>
  <c r="AX444" i="14"/>
  <c r="BC444" i="14" s="1"/>
  <c r="AX443" i="14"/>
  <c r="BC443" i="14" s="1"/>
  <c r="AX442" i="14"/>
  <c r="BC442" i="14" s="1"/>
  <c r="AX441" i="14"/>
  <c r="BC441" i="14" s="1"/>
  <c r="AX440" i="14"/>
  <c r="BC440" i="14" s="1"/>
  <c r="AW447" i="14"/>
  <c r="BB447" i="14" s="1"/>
  <c r="AW446" i="14"/>
  <c r="BB446" i="14" s="1"/>
  <c r="AW445" i="14"/>
  <c r="BB445" i="14" s="1"/>
  <c r="AW444" i="14"/>
  <c r="BB444" i="14" s="1"/>
  <c r="AW443" i="14"/>
  <c r="BB443" i="14" s="1"/>
  <c r="AW442" i="14"/>
  <c r="BB442" i="14" s="1"/>
  <c r="AW441" i="14"/>
  <c r="BB441" i="14" s="1"/>
  <c r="AW440" i="14"/>
  <c r="BB440" i="14" s="1"/>
  <c r="AV447" i="14"/>
  <c r="BA447" i="14" s="1"/>
  <c r="AV445" i="14"/>
  <c r="BA445" i="14" s="1"/>
  <c r="AV444" i="14"/>
  <c r="BA444" i="14" s="1"/>
  <c r="AV443" i="14"/>
  <c r="BA443" i="14" s="1"/>
  <c r="AV442" i="14"/>
  <c r="BA442" i="14" s="1"/>
  <c r="AV441" i="14"/>
  <c r="BA441" i="14" s="1"/>
  <c r="AV440" i="14"/>
  <c r="BA440" i="14" s="1"/>
  <c r="AV446" i="14"/>
  <c r="BA446" i="14" s="1"/>
  <c r="CN446" i="14"/>
  <c r="AY420" i="14"/>
  <c r="AX420" i="14"/>
  <c r="AW420" i="14"/>
  <c r="AY419" i="14"/>
  <c r="AX419" i="14"/>
  <c r="AW419" i="14"/>
  <c r="U58" i="14"/>
  <c r="V58" i="14"/>
  <c r="W58" i="14"/>
  <c r="T58" i="14"/>
  <c r="Q55" i="14"/>
  <c r="D18" i="17" s="1"/>
  <c r="I58" i="14"/>
  <c r="J58" i="14"/>
  <c r="K58" i="14"/>
  <c r="H58" i="14"/>
  <c r="E55" i="14"/>
  <c r="C18" i="17" s="1"/>
  <c r="D7" i="17"/>
  <c r="D6" i="17"/>
  <c r="D5" i="17"/>
  <c r="D4" i="17"/>
  <c r="A2" i="17"/>
  <c r="U106" i="14"/>
  <c r="AU469" i="14"/>
  <c r="AU468" i="14"/>
  <c r="AV463" i="14"/>
  <c r="BS423" i="14"/>
  <c r="BK423" i="14"/>
  <c r="CA422" i="14"/>
  <c r="BZ422" i="14"/>
  <c r="BY422" i="14"/>
  <c r="BX422" i="14"/>
  <c r="BV422" i="14"/>
  <c r="BU422" i="14"/>
  <c r="BT422" i="14"/>
  <c r="BR422" i="14"/>
  <c r="BO422" i="14"/>
  <c r="BN422" i="14"/>
  <c r="BM422" i="14"/>
  <c r="BJ422" i="14"/>
  <c r="BI422" i="14"/>
  <c r="BD422" i="14"/>
  <c r="BC422" i="14"/>
  <c r="CA421" i="14"/>
  <c r="BZ421" i="14"/>
  <c r="BY421" i="14"/>
  <c r="BX421" i="14"/>
  <c r="BV421" i="14"/>
  <c r="BR421" i="14"/>
  <c r="BV420" i="14"/>
  <c r="BR420" i="14"/>
  <c r="BO420" i="14"/>
  <c r="BN420" i="14"/>
  <c r="BM420" i="14"/>
  <c r="BJ420" i="14"/>
  <c r="BI420" i="14"/>
  <c r="BD420" i="14"/>
  <c r="BC420" i="14"/>
  <c r="CA419" i="14"/>
  <c r="CA423" i="14" s="1"/>
  <c r="BZ419" i="14"/>
  <c r="BZ423" i="14" s="1"/>
  <c r="BY419" i="14"/>
  <c r="BY423" i="14" s="1"/>
  <c r="BX419" i="14"/>
  <c r="BX423" i="14" s="1"/>
  <c r="BV419" i="14"/>
  <c r="BR419" i="14"/>
  <c r="A148" i="14"/>
  <c r="A110" i="14"/>
  <c r="A62" i="14"/>
  <c r="H14" i="14"/>
  <c r="H13" i="14"/>
  <c r="H12" i="14"/>
  <c r="AV475" i="14" s="1"/>
  <c r="H9" i="14"/>
  <c r="H6" i="14"/>
  <c r="A3" i="14"/>
  <c r="BK463" i="14"/>
  <c r="BJ463" i="14"/>
  <c r="BH463" i="14"/>
  <c r="AY435" i="14"/>
  <c r="AX435" i="14"/>
  <c r="AW435" i="14"/>
  <c r="A54" i="16"/>
  <c r="C19" i="17"/>
  <c r="BI463" i="14"/>
  <c r="B133" i="14" l="1"/>
  <c r="AT529" i="14" s="1"/>
  <c r="A52" i="18" s="1"/>
  <c r="CP444" i="14"/>
  <c r="BR536" i="14"/>
  <c r="Y59" i="18" s="1"/>
  <c r="N130" i="14"/>
  <c r="AT539" i="14" s="1"/>
  <c r="A62" i="18" s="1"/>
  <c r="CL447" i="14"/>
  <c r="BR538" i="14"/>
  <c r="Y61" i="18" s="1"/>
  <c r="BI495" i="14"/>
  <c r="P18" i="18" s="1"/>
  <c r="S18" i="18"/>
  <c r="BR537" i="14"/>
  <c r="Y60" i="18" s="1"/>
  <c r="BQ537" i="14"/>
  <c r="X60" i="18" s="1"/>
  <c r="BI497" i="14"/>
  <c r="P20" i="18" s="1"/>
  <c r="S20" i="18"/>
  <c r="BI498" i="14"/>
  <c r="P21" i="18" s="1"/>
  <c r="S21" i="18"/>
  <c r="BQ538" i="14"/>
  <c r="X61" i="18" s="1"/>
  <c r="BM495" i="14"/>
  <c r="T18" i="18" s="1"/>
  <c r="U18" i="18"/>
  <c r="BM496" i="14"/>
  <c r="T19" i="18" s="1"/>
  <c r="U19" i="18"/>
  <c r="BM498" i="14"/>
  <c r="T21" i="18" s="1"/>
  <c r="U21" i="18"/>
  <c r="BR535" i="14"/>
  <c r="Y58" i="18" s="1"/>
  <c r="N118" i="14"/>
  <c r="AT535" i="14" s="1"/>
  <c r="A58" i="18" s="1"/>
  <c r="N124" i="14"/>
  <c r="AT537" i="14" s="1"/>
  <c r="A60" i="18" s="1"/>
  <c r="N121" i="14"/>
  <c r="AT536" i="14" s="1"/>
  <c r="A59" i="18" s="1"/>
  <c r="N127" i="14"/>
  <c r="AT538" i="14" s="1"/>
  <c r="A61" i="18" s="1"/>
  <c r="B130" i="14"/>
  <c r="AT528" i="14" s="1"/>
  <c r="A51" i="18" s="1"/>
  <c r="B121" i="14"/>
  <c r="AT525" i="14" s="1"/>
  <c r="A48" i="18" s="1"/>
  <c r="B124" i="14"/>
  <c r="AT526" i="14" s="1"/>
  <c r="A49" i="18" s="1"/>
  <c r="B127" i="14"/>
  <c r="AT527" i="14" s="1"/>
  <c r="A50" i="18" s="1"/>
  <c r="BI494" i="14"/>
  <c r="P17" i="18" s="1"/>
  <c r="S17" i="18"/>
  <c r="D17" i="18"/>
  <c r="BT494" i="14"/>
  <c r="AG17" i="18" s="1"/>
  <c r="M6" i="18"/>
  <c r="BR503" i="14"/>
  <c r="Y26" i="18" s="1"/>
  <c r="D6" i="18"/>
  <c r="BT483" i="14"/>
  <c r="AG6" i="18" s="1"/>
  <c r="BR483" i="14"/>
  <c r="Y6" i="18" s="1"/>
  <c r="D5" i="18"/>
  <c r="BT482" i="14"/>
  <c r="AG5" i="18" s="1"/>
  <c r="BI490" i="14"/>
  <c r="P13" i="18" s="1"/>
  <c r="S13" i="18"/>
  <c r="U206" i="14"/>
  <c r="U253" i="14"/>
  <c r="BM492" i="14"/>
  <c r="T15" i="18" s="1"/>
  <c r="U15" i="18"/>
  <c r="BI492" i="14"/>
  <c r="P15" i="18" s="1"/>
  <c r="S15" i="18"/>
  <c r="D15" i="18"/>
  <c r="BT492" i="14"/>
  <c r="AG15" i="18" s="1"/>
  <c r="BM493" i="14"/>
  <c r="T16" i="18" s="1"/>
  <c r="U16" i="18"/>
  <c r="D16" i="18"/>
  <c r="BT493" i="14"/>
  <c r="AG16" i="18" s="1"/>
  <c r="BM491" i="14"/>
  <c r="T14" i="18" s="1"/>
  <c r="U14" i="18"/>
  <c r="BI491" i="14"/>
  <c r="P14" i="18" s="1"/>
  <c r="S14" i="18"/>
  <c r="AA3" i="18"/>
  <c r="AA87" i="18"/>
  <c r="AA22" i="18"/>
  <c r="AA23" i="18"/>
  <c r="AA24" i="18"/>
  <c r="AA25" i="18"/>
  <c r="AA26" i="18"/>
  <c r="AA46" i="18"/>
  <c r="AA50" i="18"/>
  <c r="AA54" i="18"/>
  <c r="AA59" i="18"/>
  <c r="AA63" i="18"/>
  <c r="AA81" i="18"/>
  <c r="AA85" i="18"/>
  <c r="AA86" i="18"/>
  <c r="AA37" i="18"/>
  <c r="AA40" i="18"/>
  <c r="AA43" i="18"/>
  <c r="AA58" i="18"/>
  <c r="AA68" i="18"/>
  <c r="AA69" i="18"/>
  <c r="AA88" i="18"/>
  <c r="AA4" i="18"/>
  <c r="AA5" i="18"/>
  <c r="AA6" i="18"/>
  <c r="AA7" i="18"/>
  <c r="AA8" i="18"/>
  <c r="AA9" i="18"/>
  <c r="AA10" i="18"/>
  <c r="AA11" i="18"/>
  <c r="AA12" i="18"/>
  <c r="AA13" i="18"/>
  <c r="AA14" i="18"/>
  <c r="AA15" i="18"/>
  <c r="AA16" i="18"/>
  <c r="AA17" i="18"/>
  <c r="AA18" i="18"/>
  <c r="AA19" i="18"/>
  <c r="AA20" i="18"/>
  <c r="AA21" i="18"/>
  <c r="AA32" i="18"/>
  <c r="AA33" i="18"/>
  <c r="AA34" i="18"/>
  <c r="AA35" i="18"/>
  <c r="AA36" i="18"/>
  <c r="AA47" i="18"/>
  <c r="AA51" i="18"/>
  <c r="AA55" i="18"/>
  <c r="AA56" i="18"/>
  <c r="AA60" i="18"/>
  <c r="AA64" i="18"/>
  <c r="AA71" i="18"/>
  <c r="AA72" i="18"/>
  <c r="AA73" i="18"/>
  <c r="AA74" i="18"/>
  <c r="AA75" i="18"/>
  <c r="AA76" i="18"/>
  <c r="AA77" i="18"/>
  <c r="AA78" i="18"/>
  <c r="AA82" i="18"/>
  <c r="AA38" i="18"/>
  <c r="AA44" i="18"/>
  <c r="AA45" i="18"/>
  <c r="AA53" i="18"/>
  <c r="AA62" i="18"/>
  <c r="AA70" i="18"/>
  <c r="AA84" i="18"/>
  <c r="AA27" i="18"/>
  <c r="AA28" i="18"/>
  <c r="AA29" i="18"/>
  <c r="AA30" i="18"/>
  <c r="AA31" i="18"/>
  <c r="AA48" i="18"/>
  <c r="AA52" i="18"/>
  <c r="AA57" i="18"/>
  <c r="AA61" i="18"/>
  <c r="AA65" i="18"/>
  <c r="AA79" i="18"/>
  <c r="AA83" i="18"/>
  <c r="AA39" i="18"/>
  <c r="AA41" i="18"/>
  <c r="AA42" i="18"/>
  <c r="AA49" i="18"/>
  <c r="AA66" i="18"/>
  <c r="AA67" i="18"/>
  <c r="AA80" i="18"/>
  <c r="CJ444" i="14"/>
  <c r="BR423" i="14"/>
  <c r="BH422" i="14"/>
  <c r="CI447" i="14"/>
  <c r="CM443" i="14"/>
  <c r="CI446" i="14"/>
  <c r="CO446" i="14"/>
  <c r="CN443" i="14"/>
  <c r="CJ443" i="14"/>
  <c r="CO447" i="14"/>
  <c r="BT491" i="14"/>
  <c r="AG14" i="18" s="1"/>
  <c r="BT490" i="14"/>
  <c r="AG13" i="18" s="1"/>
  <c r="BT481" i="14"/>
  <c r="AG4" i="18" s="1"/>
  <c r="D3" i="18"/>
  <c r="BT480" i="14"/>
  <c r="AG3" i="18" s="1"/>
  <c r="BR534" i="14"/>
  <c r="Y57" i="18" s="1"/>
  <c r="BI483" i="14"/>
  <c r="P6" i="18" s="1"/>
  <c r="V3" i="18"/>
  <c r="G12" i="17"/>
  <c r="G13" i="17"/>
  <c r="CO442" i="14"/>
  <c r="BS491" i="14"/>
  <c r="Z14" i="18" s="1"/>
  <c r="BM483" i="14"/>
  <c r="T6" i="18" s="1"/>
  <c r="BS483" i="14"/>
  <c r="Z6" i="18" s="1"/>
  <c r="BV423" i="14"/>
  <c r="BS490" i="14"/>
  <c r="Z13" i="18" s="1"/>
  <c r="CJ440" i="14"/>
  <c r="CP440" i="14"/>
  <c r="CK444" i="14"/>
  <c r="BY500" i="14"/>
  <c r="I39" i="17" s="1"/>
  <c r="CO443" i="14"/>
  <c r="BY510" i="14"/>
  <c r="E98" i="14"/>
  <c r="CL442" i="14"/>
  <c r="Q99" i="14"/>
  <c r="E99" i="14"/>
  <c r="M99" i="14" s="1"/>
  <c r="CK441" i="14"/>
  <c r="CA449" i="14"/>
  <c r="BP449" i="14"/>
  <c r="CP441" i="14"/>
  <c r="Q98" i="14"/>
  <c r="Y99" i="14"/>
  <c r="D46" i="17"/>
  <c r="BI488" i="14"/>
  <c r="P11" i="18" s="1"/>
  <c r="CN447" i="14"/>
  <c r="BY480" i="14"/>
  <c r="G39" i="17" s="1"/>
  <c r="BP488" i="14"/>
  <c r="W11" i="18" s="1"/>
  <c r="AT486" i="14"/>
  <c r="A9" i="18" s="1"/>
  <c r="BM486" i="14"/>
  <c r="T9" i="18" s="1"/>
  <c r="AV464" i="14"/>
  <c r="BR506" i="14"/>
  <c r="Y29" i="18" s="1"/>
  <c r="BI486" i="14"/>
  <c r="P9" i="18" s="1"/>
  <c r="BI496" i="14"/>
  <c r="P19" i="18" s="1"/>
  <c r="BS495" i="14"/>
  <c r="Z18" i="18" s="1"/>
  <c r="BS485" i="14"/>
  <c r="Z8" i="18" s="1"/>
  <c r="BM485" i="14"/>
  <c r="T8" i="18" s="1"/>
  <c r="E57" i="14"/>
  <c r="M57" i="14" s="1"/>
  <c r="BS484" i="14"/>
  <c r="Z7" i="18" s="1"/>
  <c r="BM494" i="14"/>
  <c r="T17" i="18" s="1"/>
  <c r="CM444" i="14"/>
  <c r="BY490" i="14"/>
  <c r="H39" i="17" s="1"/>
  <c r="AZ420" i="14"/>
  <c r="X55" i="14" s="1"/>
  <c r="AX423" i="14"/>
  <c r="G35" i="17" s="1"/>
  <c r="Q56" i="14"/>
  <c r="Y54" i="14"/>
  <c r="Q57" i="14"/>
  <c r="BU420" i="14" s="1"/>
  <c r="E56" i="14"/>
  <c r="AW423" i="14"/>
  <c r="G34" i="17" s="1"/>
  <c r="CM442" i="14"/>
  <c r="BI482" i="14"/>
  <c r="P5" i="18" s="1"/>
  <c r="BM482" i="14"/>
  <c r="T5" i="18" s="1"/>
  <c r="BR502" i="14"/>
  <c r="Y25" i="18" s="1"/>
  <c r="CN441" i="14"/>
  <c r="H54" i="17"/>
  <c r="AZ419" i="14"/>
  <c r="L55" i="14" s="1"/>
  <c r="BH420" i="14"/>
  <c r="BP487" i="14"/>
  <c r="W10" i="18" s="1"/>
  <c r="E45" i="17"/>
  <c r="F45" i="17" s="1"/>
  <c r="AT510" i="14"/>
  <c r="A33" i="18" s="1"/>
  <c r="N180" i="14"/>
  <c r="AT565" i="14" s="1"/>
  <c r="A88" i="18" s="1"/>
  <c r="N168" i="14"/>
  <c r="AT561" i="14" s="1"/>
  <c r="A84" i="18" s="1"/>
  <c r="N156" i="14"/>
  <c r="AT557" i="14" s="1"/>
  <c r="A80" i="18" s="1"/>
  <c r="N165" i="14"/>
  <c r="AT560" i="14" s="1"/>
  <c r="A83" i="18" s="1"/>
  <c r="N171" i="14"/>
  <c r="AT562" i="14" s="1"/>
  <c r="A85" i="18" s="1"/>
  <c r="N177" i="14"/>
  <c r="AT564" i="14" s="1"/>
  <c r="A87" i="18" s="1"/>
  <c r="N159" i="14"/>
  <c r="AT558" i="14" s="1"/>
  <c r="A81" i="18" s="1"/>
  <c r="N174" i="14"/>
  <c r="AT563" i="14" s="1"/>
  <c r="A86" i="18" s="1"/>
  <c r="N162" i="14"/>
  <c r="AT559" i="14" s="1"/>
  <c r="A82" i="18" s="1"/>
  <c r="B159" i="14"/>
  <c r="AT547" i="14" s="1"/>
  <c r="A70" i="18" s="1"/>
  <c r="B162" i="14"/>
  <c r="AT548" i="14" s="1"/>
  <c r="A71" i="18" s="1"/>
  <c r="AT481" i="14"/>
  <c r="A4" i="18" s="1"/>
  <c r="B153" i="14"/>
  <c r="AT545" i="14" s="1"/>
  <c r="A68" i="18" s="1"/>
  <c r="BP485" i="14"/>
  <c r="W8" i="18" s="1"/>
  <c r="B156" i="14"/>
  <c r="AT546" i="14" s="1"/>
  <c r="A69" i="18" s="1"/>
  <c r="AT482" i="14"/>
  <c r="A5" i="18" s="1"/>
  <c r="B171" i="14"/>
  <c r="AT551" i="14" s="1"/>
  <c r="A74" i="18" s="1"/>
  <c r="B165" i="14"/>
  <c r="AT549" i="14" s="1"/>
  <c r="A72" i="18" s="1"/>
  <c r="B168" i="14"/>
  <c r="AT550" i="14" s="1"/>
  <c r="A73" i="18" s="1"/>
  <c r="BS497" i="14"/>
  <c r="Z20" i="18" s="1"/>
  <c r="BS498" i="14"/>
  <c r="Z21" i="18" s="1"/>
  <c r="BI487" i="14"/>
  <c r="P10" i="18" s="1"/>
  <c r="B115" i="14"/>
  <c r="AT523" i="14" s="1"/>
  <c r="A46" i="18" s="1"/>
  <c r="BN449" i="14"/>
  <c r="N115" i="14"/>
  <c r="AT534" i="14" s="1"/>
  <c r="A57" i="18" s="1"/>
  <c r="CM440" i="14"/>
  <c r="BI419" i="14"/>
  <c r="BM481" i="14"/>
  <c r="T4" i="18" s="1"/>
  <c r="BD419" i="14"/>
  <c r="B118" i="14"/>
  <c r="AT524" i="14" s="1"/>
  <c r="A47" i="18" s="1"/>
  <c r="BC419" i="14"/>
  <c r="BM419" i="14"/>
  <c r="BU419" i="14"/>
  <c r="BU423" i="14" s="1"/>
  <c r="BJ419" i="14"/>
  <c r="BT419" i="14"/>
  <c r="BT423" i="14" s="1"/>
  <c r="BN419" i="14"/>
  <c r="BO419" i="14"/>
  <c r="M54" i="14"/>
  <c r="B46" i="17" s="1"/>
  <c r="BI480" i="14"/>
  <c r="P3" i="18" s="1"/>
  <c r="S3" i="18"/>
  <c r="CK445" i="14"/>
  <c r="E18" i="17"/>
  <c r="BM449" i="14"/>
  <c r="BX449" i="14"/>
  <c r="BC449" i="14"/>
  <c r="AY423" i="14"/>
  <c r="G36" i="17" s="1"/>
  <c r="CL445" i="14"/>
  <c r="CN442" i="14"/>
  <c r="BO449" i="14"/>
  <c r="BZ449" i="14"/>
  <c r="CI441" i="14"/>
  <c r="CI445" i="14"/>
  <c r="CN445" i="14"/>
  <c r="CP443" i="14"/>
  <c r="N153" i="14"/>
  <c r="AT556" i="14" s="1"/>
  <c r="A79" i="18" s="1"/>
  <c r="BS496" i="14"/>
  <c r="Z19" i="18" s="1"/>
  <c r="BS493" i="14"/>
  <c r="Z16" i="18" s="1"/>
  <c r="BS488" i="14"/>
  <c r="Z11" i="18" s="1"/>
  <c r="BS487" i="14"/>
  <c r="Z10" i="18" s="1"/>
  <c r="BS480" i="14"/>
  <c r="Z3" i="18" s="1"/>
  <c r="BD449" i="14"/>
  <c r="BY449" i="14"/>
  <c r="BA449" i="14"/>
  <c r="BB449" i="14"/>
  <c r="BI481" i="14"/>
  <c r="P4" i="18" s="1"/>
  <c r="BI485" i="14"/>
  <c r="P8" i="18" s="1"/>
  <c r="BQ534" i="14"/>
  <c r="X57" i="18" s="1"/>
  <c r="BS492" i="14"/>
  <c r="Z15" i="18" s="1"/>
  <c r="BQ486" i="14"/>
  <c r="X9" i="18" s="1"/>
  <c r="BS494" i="14"/>
  <c r="Z17" i="18" s="1"/>
  <c r="BS486" i="14"/>
  <c r="Z9" i="18" s="1"/>
  <c r="BI484" i="14"/>
  <c r="P7" i="18" s="1"/>
  <c r="BM480" i="14"/>
  <c r="T3" i="18" s="1"/>
  <c r="BM484" i="14"/>
  <c r="T7" i="18" s="1"/>
  <c r="BM488" i="14"/>
  <c r="T11" i="18" s="1"/>
  <c r="BI493" i="14"/>
  <c r="P16" i="18" s="1"/>
  <c r="BM497" i="14"/>
  <c r="T20" i="18" s="1"/>
  <c r="BP504" i="14"/>
  <c r="W27" i="18" s="1"/>
  <c r="BP514" i="14"/>
  <c r="W37" i="18" s="1"/>
  <c r="BR505" i="14"/>
  <c r="Y28" i="18" s="1"/>
  <c r="BR485" i="14"/>
  <c r="Y8" i="18" s="1"/>
  <c r="BP506" i="14"/>
  <c r="W29" i="18" s="1"/>
  <c r="BP516" i="14"/>
  <c r="W39" i="18" s="1"/>
  <c r="BP486" i="14"/>
  <c r="W9" i="18" s="1"/>
  <c r="AT484" i="14"/>
  <c r="A7" i="18" s="1"/>
  <c r="BP496" i="14"/>
  <c r="W19" i="18" s="1"/>
  <c r="BR481" i="14"/>
  <c r="Y4" i="18" s="1"/>
  <c r="BP494" i="14"/>
  <c r="W17" i="18" s="1"/>
  <c r="BR504" i="14"/>
  <c r="Y27" i="18" s="1"/>
  <c r="BS482" i="14"/>
  <c r="Z5" i="18" s="1"/>
  <c r="BR500" i="14"/>
  <c r="Y23" i="18" s="1"/>
  <c r="BR480" i="14"/>
  <c r="Y3" i="18" s="1"/>
  <c r="BQ491" i="14"/>
  <c r="X14" i="18" s="1"/>
  <c r="BM490" i="14"/>
  <c r="T13" i="18" s="1"/>
  <c r="BP502" i="14"/>
  <c r="W25" i="18" s="1"/>
  <c r="AT480" i="14"/>
  <c r="A3" i="18" s="1"/>
  <c r="BP482" i="14"/>
  <c r="W5" i="18" s="1"/>
  <c r="BS481" i="14"/>
  <c r="Z4" i="18" s="1"/>
  <c r="BM487" i="14"/>
  <c r="T10" i="18" s="1"/>
  <c r="BR482" i="14"/>
  <c r="Y5" i="18" s="1"/>
  <c r="BP513" i="14"/>
  <c r="W36" i="18" s="1"/>
  <c r="BP503" i="14"/>
  <c r="W26" i="18" s="1"/>
  <c r="BP515" i="14"/>
  <c r="W38" i="18" s="1"/>
  <c r="BP505" i="14"/>
  <c r="W28" i="18" s="1"/>
  <c r="BP507" i="14"/>
  <c r="W30" i="18" s="1"/>
  <c r="BP517" i="14"/>
  <c r="W40" i="18" s="1"/>
  <c r="BP518" i="14"/>
  <c r="W41" i="18" s="1"/>
  <c r="BP508" i="14"/>
  <c r="W31" i="18" s="1"/>
  <c r="BR501" i="14"/>
  <c r="Y24" i="18" s="1"/>
  <c r="AT500" i="14"/>
  <c r="A23" i="18" s="1"/>
  <c r="BP512" i="14"/>
  <c r="W35" i="18" s="1"/>
  <c r="BP493" i="14"/>
  <c r="W16" i="18" s="1"/>
  <c r="BP495" i="14"/>
  <c r="W18" i="18" s="1"/>
  <c r="BP497" i="14"/>
  <c r="W20" i="18" s="1"/>
  <c r="B177" i="14"/>
  <c r="AT553" i="14" s="1"/>
  <c r="A76" i="18" s="1"/>
  <c r="CK440" i="14"/>
  <c r="B174" i="14"/>
  <c r="AT552" i="14" s="1"/>
  <c r="A75" i="18" s="1"/>
  <c r="B180" i="14"/>
  <c r="AT554" i="14" s="1"/>
  <c r="A77" i="18" s="1"/>
  <c r="BQ485" i="14"/>
  <c r="X8" i="18" s="1"/>
  <c r="AZ421" i="14"/>
  <c r="L97" i="14" s="1"/>
  <c r="BQ492" i="14" l="1"/>
  <c r="X15" i="18" s="1"/>
  <c r="CK449" i="14"/>
  <c r="CJ449" i="14"/>
  <c r="BQ494" i="14"/>
  <c r="X17" i="18" s="1"/>
  <c r="BQ483" i="14"/>
  <c r="X6" i="18" s="1"/>
  <c r="BQ482" i="14"/>
  <c r="X5" i="18" s="1"/>
  <c r="BQ480" i="14"/>
  <c r="X3" i="18" s="1"/>
  <c r="CO449" i="14"/>
  <c r="BQ493" i="14"/>
  <c r="X16" i="18" s="1"/>
  <c r="CA420" i="14"/>
  <c r="BZ420" i="14"/>
  <c r="CP449" i="14"/>
  <c r="Q97" i="14" s="1"/>
  <c r="BM421" i="14"/>
  <c r="BC421" i="14"/>
  <c r="CM449" i="14"/>
  <c r="CL449" i="14"/>
  <c r="G33" i="17"/>
  <c r="H36" i="17" s="1"/>
  <c r="E46" i="17"/>
  <c r="BN421" i="14"/>
  <c r="BN423" i="14" s="1"/>
  <c r="BI421" i="14"/>
  <c r="BU421" i="14"/>
  <c r="BD421" i="14"/>
  <c r="BT421" i="14"/>
  <c r="BJ421" i="14"/>
  <c r="BJ423" i="14" s="1"/>
  <c r="BO421" i="14"/>
  <c r="BO423" i="14" s="1"/>
  <c r="CN449" i="14"/>
  <c r="BY420" i="14"/>
  <c r="C46" i="17"/>
  <c r="Y57" i="14"/>
  <c r="BX420" i="14"/>
  <c r="BT420" i="14"/>
  <c r="BM423" i="14"/>
  <c r="BL423" i="14"/>
  <c r="BH419" i="14"/>
  <c r="A49" i="17"/>
  <c r="A51" i="17"/>
  <c r="BQ481" i="14"/>
  <c r="X4" i="18" s="1"/>
  <c r="BQ484" i="14"/>
  <c r="X7" i="18" s="1"/>
  <c r="CI449" i="14"/>
  <c r="BQ490" i="14"/>
  <c r="X13" i="18" s="1"/>
  <c r="G11" i="17" l="1"/>
  <c r="E19" i="17" s="1"/>
  <c r="G10" i="17" s="1"/>
  <c r="BH421" i="14"/>
  <c r="BI423" i="14"/>
  <c r="H35" i="17"/>
  <c r="H34" i="17"/>
  <c r="BH423" i="14"/>
</calcChain>
</file>

<file path=xl/sharedStrings.xml><?xml version="1.0" encoding="utf-8"?>
<sst xmlns="http://schemas.openxmlformats.org/spreadsheetml/2006/main" count="557" uniqueCount="325">
  <si>
    <t>SEMESTRUL 1</t>
  </si>
  <si>
    <t>SEMESTRUL 2</t>
  </si>
  <si>
    <t>SEMESTRUL 3</t>
  </si>
  <si>
    <t>SEMESTRUL 4</t>
  </si>
  <si>
    <t>E</t>
  </si>
  <si>
    <t>VPI:</t>
  </si>
  <si>
    <t xml:space="preserve">credite: </t>
  </si>
  <si>
    <t xml:space="preserve">evaluări: </t>
  </si>
  <si>
    <t>din care:</t>
  </si>
  <si>
    <t>Legenda</t>
  </si>
  <si>
    <t>Nume disciplina</t>
  </si>
  <si>
    <t>Cod</t>
  </si>
  <si>
    <t>nc</t>
  </si>
  <si>
    <t>FE</t>
  </si>
  <si>
    <t>c</t>
  </si>
  <si>
    <t>s</t>
  </si>
  <si>
    <t>l</t>
  </si>
  <si>
    <t>p</t>
  </si>
  <si>
    <t>CF</t>
  </si>
  <si>
    <t>VPI</t>
  </si>
  <si>
    <t>RECTOR,</t>
  </si>
  <si>
    <t>DECAN,</t>
  </si>
  <si>
    <t>Exemplu</t>
  </si>
  <si>
    <t>Universitatea Politehnica Timişoara</t>
  </si>
  <si>
    <t>ciclul</t>
  </si>
  <si>
    <t>c1c2c3</t>
  </si>
  <si>
    <t>a1a2</t>
  </si>
  <si>
    <t>PLAN DE ÎNVĂŢĂMÂNT</t>
  </si>
  <si>
    <t>1</t>
  </si>
  <si>
    <t>2</t>
  </si>
  <si>
    <t>3</t>
  </si>
  <si>
    <t>4</t>
  </si>
  <si>
    <t>5</t>
  </si>
  <si>
    <t>01</t>
  </si>
  <si>
    <t>02</t>
  </si>
  <si>
    <t>03</t>
  </si>
  <si>
    <t>04</t>
  </si>
  <si>
    <t>DISCIPLINE OPTIONALE</t>
  </si>
  <si>
    <t>05</t>
  </si>
  <si>
    <t>06</t>
  </si>
  <si>
    <t>Cod DFI</t>
  </si>
  <si>
    <t>Cod RSI</t>
  </si>
  <si>
    <t>Cod DSU_M</t>
  </si>
  <si>
    <t>Tehnologii avansate de măsurare</t>
  </si>
  <si>
    <t>DCAV</t>
  </si>
  <si>
    <t>Forma de invatamant:</t>
  </si>
  <si>
    <t xml:space="preserve">Durata studiilor: </t>
  </si>
  <si>
    <t>2 ani</t>
  </si>
  <si>
    <t>total / sem.</t>
  </si>
  <si>
    <t>total / săpt.</t>
  </si>
  <si>
    <t>6</t>
  </si>
  <si>
    <t>7</t>
  </si>
  <si>
    <t>VAi:</t>
  </si>
  <si>
    <t>VA (VAi+VAp):</t>
  </si>
  <si>
    <t>(c, s, l, p, VAp)</t>
  </si>
  <si>
    <t>VCA (VA+VPI):</t>
  </si>
  <si>
    <r>
      <rPr>
        <sz val="11"/>
        <color indexed="18"/>
        <rFont val="Arial"/>
        <family val="2"/>
      </rPr>
      <t>Domeniul de licenta</t>
    </r>
    <r>
      <rPr>
        <b/>
        <sz val="11"/>
        <color indexed="18"/>
        <rFont val="Arial"/>
        <family val="2"/>
      </rPr>
      <t>:</t>
    </r>
  </si>
  <si>
    <r>
      <t xml:space="preserve">Domeniul fundamental  </t>
    </r>
    <r>
      <rPr>
        <b/>
        <sz val="11"/>
        <color indexed="18"/>
        <rFont val="Arial"/>
        <family val="2"/>
      </rPr>
      <t>(DFI):</t>
    </r>
    <r>
      <rPr>
        <sz val="11"/>
        <color indexed="18"/>
        <rFont val="Arial"/>
        <family val="2"/>
      </rPr>
      <t xml:space="preserve"> </t>
    </r>
  </si>
  <si>
    <r>
      <t xml:space="preserve">Ramura de stiinta </t>
    </r>
    <r>
      <rPr>
        <b/>
        <sz val="11"/>
        <color indexed="18"/>
        <rFont val="Arial"/>
        <family val="2"/>
      </rPr>
      <t>(RSI):</t>
    </r>
    <r>
      <rPr>
        <sz val="11"/>
        <color indexed="18"/>
        <rFont val="Arial"/>
        <family val="2"/>
      </rPr>
      <t xml:space="preserve"> </t>
    </r>
  </si>
  <si>
    <r>
      <t xml:space="preserve">Domeniul de studii universitare de master </t>
    </r>
    <r>
      <rPr>
        <b/>
        <sz val="11"/>
        <color indexed="18"/>
        <rFont val="Arial"/>
        <family val="2"/>
      </rPr>
      <t>(DSU_M)</t>
    </r>
    <r>
      <rPr>
        <sz val="11"/>
        <color indexed="18"/>
        <rFont val="Arial"/>
        <family val="2"/>
      </rPr>
      <t xml:space="preserve">: </t>
    </r>
  </si>
  <si>
    <r>
      <rPr>
        <b/>
        <sz val="11"/>
        <color indexed="18"/>
        <rFont val="Arial"/>
        <family val="2"/>
      </rPr>
      <t>VAp</t>
    </r>
    <r>
      <rPr>
        <sz val="11"/>
        <color indexed="18"/>
        <rFont val="Arial"/>
        <family val="2"/>
      </rPr>
      <t>- volum de ore necesar activitatilor partial asistate</t>
    </r>
  </si>
  <si>
    <r>
      <rPr>
        <b/>
        <sz val="11"/>
        <color indexed="18"/>
        <rFont val="Arial"/>
        <family val="2"/>
      </rPr>
      <t>Cod</t>
    </r>
    <r>
      <rPr>
        <sz val="11"/>
        <color indexed="18"/>
        <rFont val="Arial"/>
        <family val="2"/>
      </rPr>
      <t xml:space="preserve"> = cod disciplina</t>
    </r>
  </si>
  <si>
    <r>
      <rPr>
        <b/>
        <sz val="11"/>
        <color indexed="18"/>
        <rFont val="Arial"/>
        <family val="2"/>
      </rPr>
      <t xml:space="preserve">nc </t>
    </r>
    <r>
      <rPr>
        <sz val="11"/>
        <color indexed="18"/>
        <rFont val="Arial"/>
        <family val="2"/>
      </rPr>
      <t>= nr.credite transferabile</t>
    </r>
  </si>
  <si>
    <r>
      <rPr>
        <b/>
        <sz val="11"/>
        <color indexed="18"/>
        <rFont val="Arial"/>
        <family val="2"/>
      </rPr>
      <t>FE</t>
    </r>
    <r>
      <rPr>
        <sz val="11"/>
        <color indexed="18"/>
        <rFont val="Arial"/>
        <family val="2"/>
      </rPr>
      <t xml:space="preserve"> = forma de evaluare</t>
    </r>
  </si>
  <si>
    <r>
      <rPr>
        <b/>
        <sz val="11"/>
        <color indexed="18"/>
        <rFont val="Arial"/>
        <family val="2"/>
      </rPr>
      <t>CF=</t>
    </r>
    <r>
      <rPr>
        <sz val="11"/>
        <color indexed="18"/>
        <rFont val="Arial"/>
        <family val="2"/>
      </rPr>
      <t>categorie formativa careia ii apartine disciplina</t>
    </r>
  </si>
  <si>
    <r>
      <rPr>
        <b/>
        <sz val="11"/>
        <color indexed="18"/>
        <rFont val="Arial"/>
        <family val="2"/>
      </rPr>
      <t>E</t>
    </r>
    <r>
      <rPr>
        <sz val="11"/>
        <color indexed="18"/>
        <rFont val="Arial"/>
        <family val="2"/>
      </rPr>
      <t>=examen</t>
    </r>
  </si>
  <si>
    <r>
      <rPr>
        <b/>
        <sz val="11"/>
        <color indexed="18"/>
        <rFont val="Arial"/>
        <family val="2"/>
      </rPr>
      <t>DA</t>
    </r>
    <r>
      <rPr>
        <sz val="11"/>
        <color indexed="18"/>
        <rFont val="Arial"/>
        <family val="2"/>
      </rPr>
      <t xml:space="preserve"> - disciplina de aprofundare</t>
    </r>
  </si>
  <si>
    <r>
      <rPr>
        <b/>
        <sz val="11"/>
        <color indexed="18"/>
        <rFont val="Arial"/>
        <family val="2"/>
      </rPr>
      <t>D</t>
    </r>
    <r>
      <rPr>
        <sz val="11"/>
        <color indexed="18"/>
        <rFont val="Arial"/>
        <family val="2"/>
      </rPr>
      <t>=evaluare distribuita</t>
    </r>
  </si>
  <si>
    <r>
      <t xml:space="preserve">DCAV - </t>
    </r>
    <r>
      <rPr>
        <sz val="11"/>
        <color indexed="18"/>
        <rFont val="Arial"/>
        <family val="2"/>
      </rPr>
      <t>disciplina de cunoastere avansata</t>
    </r>
  </si>
  <si>
    <r>
      <rPr>
        <b/>
        <sz val="11"/>
        <color indexed="18"/>
        <rFont val="Arial"/>
        <family val="2"/>
      </rPr>
      <t>c</t>
    </r>
    <r>
      <rPr>
        <sz val="11"/>
        <color indexed="18"/>
        <rFont val="Arial"/>
        <family val="2"/>
      </rPr>
      <t>=nr.ore curs/semestru</t>
    </r>
  </si>
  <si>
    <r>
      <rPr>
        <b/>
        <sz val="11"/>
        <color indexed="18"/>
        <rFont val="Arial"/>
        <family val="2"/>
      </rPr>
      <t>DS</t>
    </r>
    <r>
      <rPr>
        <sz val="11"/>
        <color indexed="18"/>
        <rFont val="Arial"/>
        <family val="2"/>
      </rPr>
      <t>- disciplina de sinteza</t>
    </r>
  </si>
  <si>
    <r>
      <rPr>
        <b/>
        <sz val="11"/>
        <color indexed="18"/>
        <rFont val="Arial"/>
        <family val="2"/>
      </rPr>
      <t>s</t>
    </r>
    <r>
      <rPr>
        <sz val="11"/>
        <color indexed="18"/>
        <rFont val="Arial"/>
        <family val="2"/>
      </rPr>
      <t>=nr.ore seminar</t>
    </r>
  </si>
  <si>
    <r>
      <rPr>
        <b/>
        <sz val="11"/>
        <color indexed="18"/>
        <rFont val="Arial"/>
        <family val="2"/>
      </rPr>
      <t>l</t>
    </r>
    <r>
      <rPr>
        <sz val="11"/>
        <color indexed="18"/>
        <rFont val="Arial"/>
        <family val="2"/>
      </rPr>
      <t>=nr.ore laborator</t>
    </r>
  </si>
  <si>
    <r>
      <rPr>
        <b/>
        <sz val="11"/>
        <color indexed="18"/>
        <rFont val="Arial"/>
        <family val="2"/>
      </rPr>
      <t>p</t>
    </r>
    <r>
      <rPr>
        <sz val="11"/>
        <color indexed="18"/>
        <rFont val="Arial"/>
        <family val="2"/>
      </rPr>
      <t>=nr.ore proiect</t>
    </r>
  </si>
  <si>
    <t>VAp</t>
  </si>
  <si>
    <t>CF={DA, DCAV, DS, DC}</t>
  </si>
  <si>
    <r>
      <rPr>
        <b/>
        <sz val="11"/>
        <color indexed="18"/>
        <rFont val="Arial"/>
        <family val="2"/>
      </rPr>
      <t>DC</t>
    </r>
    <r>
      <rPr>
        <sz val="11"/>
        <color indexed="18"/>
        <rFont val="Arial"/>
        <family val="2"/>
      </rPr>
      <t xml:space="preserve"> - disciplina complementara</t>
    </r>
  </si>
  <si>
    <t>M170.17.01.V1</t>
  </si>
  <si>
    <r>
      <rPr>
        <b/>
        <sz val="11"/>
        <color indexed="18"/>
        <rFont val="Arial"/>
        <family val="2"/>
      </rPr>
      <t>VAi</t>
    </r>
    <r>
      <rPr>
        <sz val="11"/>
        <color indexed="18"/>
        <rFont val="Arial"/>
        <family val="2"/>
      </rPr>
      <t>- volum de ore necesar activitatilor integral asistate=c+s+l+p</t>
    </r>
  </si>
  <si>
    <r>
      <rPr>
        <b/>
        <sz val="11"/>
        <color indexed="18"/>
        <rFont val="Arial"/>
        <family val="2"/>
      </rPr>
      <t xml:space="preserve">VCA </t>
    </r>
    <r>
      <rPr>
        <sz val="11"/>
        <color indexed="18"/>
        <rFont val="Arial"/>
        <family val="2"/>
      </rPr>
      <t>- volum de ore cumulat al tuturor activitatilor = VA+VPI</t>
    </r>
  </si>
  <si>
    <r>
      <t xml:space="preserve"> </t>
    </r>
    <r>
      <rPr>
        <b/>
        <sz val="11"/>
        <color indexed="18"/>
        <rFont val="Arial"/>
        <family val="2"/>
      </rPr>
      <t>FE</t>
    </r>
    <r>
      <rPr>
        <sz val="11"/>
        <color indexed="18"/>
        <rFont val="Arial"/>
        <family val="2"/>
      </rPr>
      <t xml:space="preserve"> </t>
    </r>
    <r>
      <rPr>
        <sz val="11"/>
        <color indexed="18"/>
        <rFont val="Symbol"/>
        <family val="1"/>
        <charset val="2"/>
      </rPr>
      <t>Î</t>
    </r>
    <r>
      <rPr>
        <sz val="11"/>
        <color indexed="18"/>
        <rFont val="Arial"/>
        <family val="2"/>
      </rPr>
      <t xml:space="preserve"> {E, D, C}</t>
    </r>
  </si>
  <si>
    <r>
      <rPr>
        <b/>
        <sz val="11"/>
        <color indexed="18"/>
        <rFont val="Arial"/>
        <family val="2"/>
      </rPr>
      <t>C</t>
    </r>
    <r>
      <rPr>
        <sz val="11"/>
        <color indexed="18"/>
        <rFont val="Arial"/>
        <family val="2"/>
      </rPr>
      <t>=colocviu</t>
    </r>
  </si>
  <si>
    <t xml:space="preserve"> </t>
  </si>
  <si>
    <t>Invatamant la distanta</t>
  </si>
  <si>
    <t>IFR - Invatamant cu frecventa redusa</t>
  </si>
  <si>
    <t>IF - Invatamant cu frecventa</t>
  </si>
  <si>
    <t>Finalități:</t>
  </si>
  <si>
    <t>Competenţe transversale:</t>
  </si>
  <si>
    <t>Competenţe profesionale:</t>
  </si>
  <si>
    <t>Compentențele programului de studii:</t>
  </si>
  <si>
    <t>Obiectivele programului de studii:</t>
  </si>
  <si>
    <t>Misiunea programului de studii:</t>
  </si>
  <si>
    <t>Forma de învățământ:</t>
  </si>
  <si>
    <t>Durata studiilor / Numărul de credite:</t>
  </si>
  <si>
    <t xml:space="preserve">Domeniul de licenta (DL): </t>
  </si>
  <si>
    <t xml:space="preserve">Ramura de stiinta (RSI): </t>
  </si>
  <si>
    <t xml:space="preserve">Domeniul fundamental (DFI): </t>
  </si>
  <si>
    <t>PLAN DE ÎNVĂȚĂMÂNT</t>
  </si>
  <si>
    <t>Facultatea</t>
  </si>
  <si>
    <t>Programul de studii univ. de master:</t>
  </si>
  <si>
    <t xml:space="preserve">Domeniul de studii universitare de master (DSU_M): </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</si>
  <si>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</si>
  <si>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</si>
  <si>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</si>
  <si>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I. Credite</t>
  </si>
  <si>
    <t>Numărul de credite alocate conform legislației</t>
  </si>
  <si>
    <t>Distribuția numărului de credite pe semestre:</t>
  </si>
  <si>
    <t>Anul</t>
  </si>
  <si>
    <t>sem. I</t>
  </si>
  <si>
    <t>sem. II</t>
  </si>
  <si>
    <t>Total</t>
  </si>
  <si>
    <t>Anul I</t>
  </si>
  <si>
    <t>Anul II</t>
  </si>
  <si>
    <t>II. Structura Anului Universitar (în nr. săptămâni)</t>
  </si>
  <si>
    <t>Activități didactice</t>
  </si>
  <si>
    <t>Sesiuni</t>
  </si>
  <si>
    <t>Iarnă</t>
  </si>
  <si>
    <t>Restanțe iarnă</t>
  </si>
  <si>
    <t>Vară</t>
  </si>
  <si>
    <t>Restanță vară</t>
  </si>
  <si>
    <t>Restanță Toamnă</t>
  </si>
  <si>
    <t>Practică*</t>
  </si>
  <si>
    <t>III. Examinare</t>
  </si>
  <si>
    <t>procent:</t>
  </si>
  <si>
    <t>Nr. total discipline obligatorii:</t>
  </si>
  <si>
    <t>Nr. discipline finalizate cu Examen:</t>
  </si>
  <si>
    <t>min 50%</t>
  </si>
  <si>
    <t>Nr. discipline finalizate cu Evaluare Distribuită:</t>
  </si>
  <si>
    <t>Nr. discipline finalizate cu Colocviu:</t>
  </si>
  <si>
    <t>ore</t>
  </si>
  <si>
    <t>VI. Examenul de finalizare a studiilor</t>
  </si>
  <si>
    <t>M</t>
  </si>
  <si>
    <t>Zona de date</t>
  </si>
  <si>
    <t>nr.discipline</t>
  </si>
  <si>
    <t>credite.discipline</t>
  </si>
  <si>
    <t>ore.discipline</t>
  </si>
  <si>
    <t>ore curs</t>
  </si>
  <si>
    <t>An /semestru</t>
  </si>
  <si>
    <t>Ex</t>
  </si>
  <si>
    <t>ED</t>
  </si>
  <si>
    <t>C</t>
  </si>
  <si>
    <t>Explicatii</t>
  </si>
  <si>
    <t>tot</t>
  </si>
  <si>
    <t>impus</t>
  </si>
  <si>
    <t>opt</t>
  </si>
  <si>
    <t>prac</t>
  </si>
  <si>
    <t>elab</t>
  </si>
  <si>
    <t>sus</t>
  </si>
  <si>
    <t>edfiz</t>
  </si>
  <si>
    <t>fac</t>
  </si>
  <si>
    <t>DF</t>
  </si>
  <si>
    <t>DD</t>
  </si>
  <si>
    <t>DS</t>
  </si>
  <si>
    <t>DC</t>
  </si>
  <si>
    <t>total</t>
  </si>
  <si>
    <t>facultative</t>
  </si>
  <si>
    <t>sem</t>
  </si>
  <si>
    <t>V4</t>
  </si>
  <si>
    <t>2019_01_01_1230</t>
  </si>
  <si>
    <t>24 optionale</t>
  </si>
  <si>
    <t>Universitatea</t>
  </si>
  <si>
    <t>Ciclu</t>
  </si>
  <si>
    <t>Program Studii</t>
  </si>
  <si>
    <t>Semestrul 1</t>
  </si>
  <si>
    <t>codDisciplina</t>
  </si>
  <si>
    <t>ID</t>
  </si>
  <si>
    <t>Disciplina</t>
  </si>
  <si>
    <t>An</t>
  </si>
  <si>
    <t>Sem</t>
  </si>
  <si>
    <t>Tip Ev</t>
  </si>
  <si>
    <t>Regim Disc</t>
  </si>
  <si>
    <t>C/sapt</t>
  </si>
  <si>
    <t>S/L/P/sapt</t>
  </si>
  <si>
    <t>Total ore integral/sapt</t>
  </si>
  <si>
    <t>C/sem</t>
  </si>
  <si>
    <t>S/L/P/sem</t>
  </si>
  <si>
    <t>Total ore integral /sem</t>
  </si>
  <si>
    <t>Practica/sapt</t>
  </si>
  <si>
    <t>Elab proiect/sapt</t>
  </si>
  <si>
    <t>Total ore partial /sapt</t>
  </si>
  <si>
    <t>Practica/sem</t>
  </si>
  <si>
    <t>Elab proiect/sem</t>
  </si>
  <si>
    <t>Total ore partial /sem</t>
  </si>
  <si>
    <t>VPI/sapt</t>
  </si>
  <si>
    <t>VPI/sem</t>
  </si>
  <si>
    <t>Nr credite</t>
  </si>
  <si>
    <t>Categorie formativa</t>
  </si>
  <si>
    <t>Total ore/sapt</t>
  </si>
  <si>
    <t>Total ore/sem</t>
  </si>
  <si>
    <t>Semestrul 2</t>
  </si>
  <si>
    <t>Semestrul 3</t>
  </si>
  <si>
    <t>Semestrul 4</t>
  </si>
  <si>
    <t>Optionale</t>
  </si>
  <si>
    <t>24.09.2019</t>
  </si>
  <si>
    <t>versiunea 1</t>
  </si>
  <si>
    <t>2 ani / 120 credite</t>
  </si>
  <si>
    <t>Tip activitate</t>
  </si>
  <si>
    <t>Ore/săptămână</t>
  </si>
  <si>
    <t>Sem.I</t>
  </si>
  <si>
    <t>Sem.II</t>
  </si>
  <si>
    <t>Sem.III</t>
  </si>
  <si>
    <t>Sem.IV</t>
  </si>
  <si>
    <t>VAi</t>
  </si>
  <si>
    <t>min. 14 ore/săpt. în semestrele 1-3</t>
  </si>
  <si>
    <t>VA=Vai+Vap</t>
  </si>
  <si>
    <t>VA+VPI</t>
  </si>
  <si>
    <t>min. 90 ore</t>
  </si>
  <si>
    <t>min. 60 ore</t>
  </si>
  <si>
    <t>Raport ore curs / ore aplicații pentru disciplinele integral asistate</t>
  </si>
  <si>
    <t>1. Comunicarea temei lucrării de disertație - semestrul III (repartizarea se va face cel mai târziu în săpt.a 10)</t>
  </si>
  <si>
    <t>2. Elaborarea lucrării de disertație - semestrul IV</t>
  </si>
  <si>
    <t>3. Susținerea lucrării de disertație: sesiuni iunie, septembrie, februarie</t>
  </si>
  <si>
    <t>* Practica se elaborează pe baza unor programe elaborate în departamente și aprobate de Consiliul Facultății. Practica se desfășoară în cadrul facultății sau în unități economice de profil, pe baza unor convenții de practică. Practica de cercetare se poate efectua și în laboratoarele și/sau centrele de cercetare ale facultății/universității. Practica se poate realiza cumulat la sfârșitul semestrelor, sau distribuită pe parcursul acestora. Pentru fiecare stagiu de practică se întocmește fișa de disciplină</t>
  </si>
  <si>
    <t>IV. Volumul activităților</t>
  </si>
  <si>
    <t xml:space="preserve">Numărul de discipline de predare dintr-un semestru: </t>
  </si>
  <si>
    <t>sem I</t>
  </si>
  <si>
    <t>sem II</t>
  </si>
  <si>
    <t>sem III</t>
  </si>
  <si>
    <t>min. 4 - max. 6/sem</t>
  </si>
  <si>
    <t xml:space="preserve">Durata practicii (profesională sau de cercetare funcție de tipul de masterat) </t>
  </si>
  <si>
    <t xml:space="preserve">Durata practicii pentru elaborarea lucrării de disertație </t>
  </si>
  <si>
    <t>8</t>
  </si>
  <si>
    <t>9</t>
  </si>
  <si>
    <t>07</t>
  </si>
  <si>
    <t>08</t>
  </si>
  <si>
    <t>discip_predare</t>
  </si>
  <si>
    <t>VAP</t>
  </si>
  <si>
    <t>practica profesionala</t>
  </si>
  <si>
    <t>TOTAL</t>
  </si>
  <si>
    <t>practica de cercet</t>
  </si>
  <si>
    <t>practica elaborare</t>
  </si>
  <si>
    <t>Credite</t>
  </si>
  <si>
    <t>examen de disertatie</t>
  </si>
  <si>
    <t>suma c+l+p+s</t>
  </si>
  <si>
    <t>nr.dp</t>
  </si>
  <si>
    <t>Total ore/ciclu</t>
  </si>
  <si>
    <t>09</t>
  </si>
  <si>
    <t>din 120</t>
  </si>
  <si>
    <t>10</t>
  </si>
  <si>
    <r>
      <rPr>
        <b/>
        <sz val="11"/>
        <color indexed="18"/>
        <rFont val="Arial"/>
        <family val="2"/>
      </rPr>
      <t>VPI</t>
    </r>
    <r>
      <rPr>
        <sz val="11"/>
        <color indexed="18"/>
        <rFont val="Arial"/>
        <family val="2"/>
      </rPr>
      <t xml:space="preserve"> = volum de ore necesar pregatirii individuale pentru un semestru de 14 sapt. plus 4
          sapt. de sesiune</t>
    </r>
  </si>
  <si>
    <r>
      <t xml:space="preserve">VA - </t>
    </r>
    <r>
      <rPr>
        <sz val="11"/>
        <color indexed="18"/>
        <rFont val="Arial"/>
        <family val="2"/>
      </rPr>
      <t>volum de ore necesar activitatilor integral asistate si al celor asistate partial 
       =VAi+Vap</t>
    </r>
  </si>
  <si>
    <t>max. 40 ore/săpt.</t>
  </si>
  <si>
    <t>(0.8  -  1.2)</t>
  </si>
  <si>
    <t>Total ore as. partial /sapt</t>
  </si>
  <si>
    <t>Total ore as. partial /sem</t>
  </si>
  <si>
    <t>Tipul de masterat:</t>
  </si>
  <si>
    <t>de cercetare</t>
  </si>
  <si>
    <t>profesional</t>
  </si>
  <si>
    <t>Conf.univ.dr.ing. Florin DRĂGAN</t>
  </si>
  <si>
    <t>Absolvenții programului de studii universitare de master vor accesa următoarele ocupații posibile conform Clasificării Ocupațiilor din România ISCO-08:</t>
  </si>
  <si>
    <t>Credite pentru promovarea disertației:</t>
  </si>
  <si>
    <t>784 ore pentru întregul ciclu de studii</t>
  </si>
  <si>
    <t>Numărul minim de credite alocat unei discipline</t>
  </si>
  <si>
    <t>Numărul maxim de credite alocat unei discipline</t>
  </si>
  <si>
    <t>Domeniu</t>
  </si>
  <si>
    <t>Cod_DL</t>
  </si>
  <si>
    <t>Program</t>
  </si>
  <si>
    <t>DFI</t>
  </si>
  <si>
    <t>RSI</t>
  </si>
  <si>
    <t>Cod_S</t>
  </si>
  <si>
    <t>An_cal</t>
  </si>
  <si>
    <t>diverse formatari</t>
  </si>
  <si>
    <t>08.09.2021</t>
  </si>
  <si>
    <t xml:space="preserve">organizare pe serii de studenti </t>
  </si>
  <si>
    <t>versiune</t>
  </si>
  <si>
    <t>stiinte ingineresti</t>
  </si>
  <si>
    <t>D</t>
  </si>
  <si>
    <r>
      <t>Observatii:</t>
    </r>
    <r>
      <rPr>
        <b/>
        <i/>
        <sz val="11"/>
        <color indexed="18"/>
        <rFont val="Arial"/>
        <family val="2"/>
      </rPr>
      <t xml:space="preserve"> </t>
    </r>
  </si>
  <si>
    <t>* Credite suplimentare alocate Examenului de diserație</t>
  </si>
  <si>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 în anul univ. 2020-2021</t>
    </r>
  </si>
  <si>
    <t>disciplina facultativa</t>
  </si>
  <si>
    <t>DISCIPLINE FACULTATIVE</t>
  </si>
  <si>
    <r>
      <t>Observatii:</t>
    </r>
    <r>
      <rPr>
        <b/>
        <i/>
        <sz val="11"/>
        <color indexed="18"/>
        <rFont val="Arial"/>
        <family val="2"/>
      </rPr>
      <t xml:space="preserve"> </t>
    </r>
    <r>
      <rPr>
        <b/>
        <sz val="11"/>
        <color indexed="18"/>
        <rFont val="Arial"/>
        <family val="2"/>
      </rPr>
      <t/>
    </r>
  </si>
  <si>
    <t>03.07.2022</t>
  </si>
  <si>
    <t>separare credite disertatie</t>
  </si>
  <si>
    <t>introducere observatii</t>
  </si>
  <si>
    <t>introducere discipline facultative</t>
  </si>
  <si>
    <t>Facultatea de AUTOMATICĂ ȘI CALCULATOARE</t>
  </si>
  <si>
    <t>CLOUD COMPUTING AND INTERNET OF THINGS/ PROCESARE CLOUD SI INTERNETUL LUCRURILOR</t>
  </si>
  <si>
    <t>Engineering Science/ Științe Inginerești</t>
  </si>
  <si>
    <t>System Engineering, Computer and Information Technology/ Ingineria sistemelor, calculatoare si tehnologia informatiei</t>
  </si>
  <si>
    <t>Computer and Information Technology</t>
  </si>
  <si>
    <t>Prof.univ.dr.habil.ing. Marius-George MARCU</t>
  </si>
  <si>
    <t>• Advanced knowledge of the main topics and problems in the field of cloud computing and IoT;
• Knowledge of the current technologies and abilities to select and apply them in the development of cloud computing and IoT projects;
• Combining knowledge from the area of computer and information technology, with skills to critically analyze and innovate, in order to research, design, optimize, implement and test specific methods and systems;
• Development ot techniques, technologies, methods and methodologies specific to computer systems and information technology.</t>
  </si>
  <si>
    <t>Elective 1 (choose one from Master CI/ IT/ ML/ SE)</t>
  </si>
  <si>
    <t>Research Topics in CC and IoT</t>
  </si>
  <si>
    <t>Elective 2 (choose one from Master CI/ IT/ ML/ SE)</t>
  </si>
  <si>
    <t>Introduction to Research</t>
  </si>
  <si>
    <t>Academic Ethics and Integrity</t>
  </si>
  <si>
    <t>Elective 3 (choose one from Master CI/ IT/ ML/ SE)</t>
  </si>
  <si>
    <t>Directed Thesis Research</t>
  </si>
  <si>
    <t>Research Activity and Internship</t>
  </si>
  <si>
    <t>Master Thesis Development</t>
  </si>
  <si>
    <t>Examen de disertaţie/ Master Thesis Defense</t>
  </si>
  <si>
    <t>DA</t>
  </si>
  <si>
    <t>To provide students with advanced knowledge in the field of cloud computing and internet of things, familiarize them with the evolution of the current techniques, develop research abilities and prepare them for successful careers as key contributors in information technology development and research projects.</t>
  </si>
  <si>
    <t xml:space="preserve">The main objective of the Master in Cloud Computing and Internet of Things (MCI) programme is to produce highly qualified engineers at master level, with research and development abilities, in the field of Cloud Computing and Internet of Things.
Ca obiective strategice în domeniul educaţional se menţionează completarea domeniului de licenţă pentru ingineri în domeniul infrastructurilor pentru transporturi care au ca misiune: proiectarea şi execuţia drumurilor, căilor ferate şi podurilor; întreţinerea şi exploatarea acestora; întocmirea băncilor de date rutiere; realizarea şi implementarea de sisteme informatice în domeniu; siguranţa circulaţiei în transporturi.
Absolventul programului de studii master Infrastructuri pentru Transporturi dobândeşte competenţe şi cunoştinţe privind: proiectarea în construcţii cu posibilitatea asumării responsabilităţii de conducător; activităţi de coordonare, execuţie şi mentenanţă în construcţii; activităţi de cercetare, dezvoltare în construcţii; consultanţă, asistenţă tehnică şi proiectare.
Ca obiective strategice în domeniul educaţional se menţionează completarea domeniului de licenţă pentru ingineri în domeniul infrastructurilor pentru transporturi care au ca misiune: proiectarea şi execuţia drumurilor, căilor ferate şi podurilor; întreţinerea şi exploatarea acestora; întocmirea băncilor de date rutiere; realizarea şi implementarea de sisteme informatice în domeniu; siguranţa circulaţiei în transporturi.
Absolventul programului de studii master Infrastructuri pentru Transporturi dobândeşte competenţe şi cunoştinţe privind: proiectarea în construcţii cu posibilitatea asumării responsabilităţii de conducător; activităţi de coordonare, execuţie şi mentenanţă în construcţii; activităţi de cercetare, dezvoltare în construcţii; consultanţă, asistenţă tehnică şi proiectare.
</t>
  </si>
  <si>
    <t>• Skills of communication, inter-disciplinary co-operation and team project management</t>
  </si>
  <si>
    <t xml:space="preserve">252901 - specialist SIG/ IT
215236 - inginer de cercetare in calculatoare
215235 - cercetator in calculatoare
</t>
  </si>
  <si>
    <t>Optional Core 1
(choose one from positions 1-5)</t>
  </si>
  <si>
    <t>Optional Core 2
(choose one from positions 1-5)</t>
  </si>
  <si>
    <t>Optional Core 3
(choose one from positions 1-5)</t>
  </si>
  <si>
    <t>Optional Core 4
(choose one from positions 1-5)</t>
  </si>
  <si>
    <t>Optional Core 5
(choose one from positions 1-5)</t>
  </si>
  <si>
    <t>Optional Core 6
(choose one from positions 1-5)</t>
  </si>
  <si>
    <t>Optional Core 1-2
IoT and Cloud Architectures and Communication Technologies</t>
  </si>
  <si>
    <t>Optional Core 1-2
Smart Sensors and Sensor Networks</t>
  </si>
  <si>
    <t>Optional Core 1-2
Hardware Acceleration Techniques for Cloud Computing</t>
  </si>
  <si>
    <t>Optional Core 1-2
Cyber Physical Systems</t>
  </si>
  <si>
    <t>Optional Core 1-2
Data Transmission, Coding and Compression</t>
  </si>
  <si>
    <t>Optional Core 3-4
Mobile Cloud Computing and Applications</t>
  </si>
  <si>
    <t>Optional Core 3-4
Advanced Embedded Systems</t>
  </si>
  <si>
    <t>Optional Core 3-4
Big Data in Cloud and IoT</t>
  </si>
  <si>
    <t>Optional Core 3-4
Cloud Based AI Services</t>
  </si>
  <si>
    <t>Optional Core 3-4
Fault-Tolerance of IoT and Dependable Cloud Computing</t>
  </si>
  <si>
    <t>Optional Core 5-6
Security and Privacy in IoT and Cloud</t>
  </si>
  <si>
    <t>Optional Core 5-6
Advanced DSP Systems</t>
  </si>
  <si>
    <t>Optional Core 5-6
Operating Systems for IoT</t>
  </si>
  <si>
    <t>Optional Core 5-6
Vehicle to X Communication</t>
  </si>
  <si>
    <t>Optional Core 5-6
Development of IoT Products</t>
  </si>
  <si>
    <t>Optional Core 1-2
Communication Technologies in IoT and Cloud</t>
  </si>
  <si>
    <t>Optional Core 1-2
Cloud Foundations</t>
  </si>
  <si>
    <t>Optional Core 3-4
DevOps</t>
  </si>
  <si>
    <t>Optional Core 5-6
Cloud Technologies in Telecommunications</t>
  </si>
  <si>
    <t>Volunteering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</si>
</sst>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8" x14ac:knownFonts="1">
    <font>
      <sz val="10"/>
      <name val="Arial"/>
      <charset val="238"/>
    </font>
    <font>
      <sz val="8"/>
      <name val="Arial"/>
      <family val="2"/>
    </font>
    <font>
      <b/>
      <sz val="11"/>
      <color indexed="18"/>
      <name val="Arial"/>
      <family val="2"/>
    </font>
    <font>
      <sz val="11"/>
      <color indexed="18"/>
      <name val="Arial"/>
      <family val="2"/>
    </font>
    <font>
      <sz val="11"/>
      <color indexed="18"/>
      <name val="Symbol"/>
      <family val="1"/>
      <charset val="2"/>
    </font>
    <font>
      <sz val="11"/>
      <color indexed="18"/>
      <name val="Arial"/>
      <family val="2"/>
      <charset val="238"/>
    </font>
    <font>
      <sz val="11"/>
      <color indexed="18"/>
      <name val="Microsoft Sans Serif"/>
      <family val="2"/>
    </font>
    <font>
      <u/>
      <sz val="10"/>
      <color theme="10"/>
      <name val="Arial"/>
      <family val="2"/>
    </font>
    <font>
      <b/>
      <sz val="11"/>
      <color rgb="FF000080"/>
      <name val="Arial"/>
      <family val="2"/>
    </font>
    <font>
      <b/>
      <sz val="11"/>
      <color rgb="FF000080"/>
      <name val="Arial"/>
      <family val="2"/>
      <charset val="238"/>
    </font>
    <font>
      <sz val="11"/>
      <color rgb="FF000080"/>
      <name val="Arial"/>
      <family val="2"/>
    </font>
    <font>
      <sz val="11"/>
      <color rgb="FF000080"/>
      <name val="Arial"/>
      <family val="2"/>
      <charset val="238"/>
    </font>
    <font>
      <u/>
      <sz val="11"/>
      <color rgb="FF000080"/>
      <name val="Arial"/>
      <family val="2"/>
    </font>
    <font>
      <sz val="11"/>
      <color rgb="FF000080"/>
      <name val="Microsoft Sans Serif"/>
      <family val="2"/>
    </font>
    <font>
      <b/>
      <sz val="11"/>
      <color rgb="FF000080"/>
      <name val="Franklin Gothic Medium"/>
      <family val="2"/>
    </font>
    <font>
      <sz val="10"/>
      <color indexed="18"/>
      <name val="Arial"/>
      <family val="2"/>
      <charset val="238"/>
    </font>
    <font>
      <sz val="11"/>
      <name val="Arial"/>
      <family val="2"/>
      <charset val="238"/>
    </font>
    <font>
      <sz val="14"/>
      <name val="Arial"/>
      <family val="2"/>
      <charset val="238"/>
    </font>
    <font>
      <sz val="10"/>
      <name val="Arial"/>
      <family val="2"/>
      <charset val="238"/>
    </font>
    <font>
      <sz val="12"/>
      <color rgb="FF000000"/>
      <name val="Calibri"/>
      <family val="2"/>
    </font>
    <font>
      <b/>
      <sz val="11"/>
      <color indexed="18"/>
      <name val="Arial"/>
      <family val="2"/>
      <charset val="238"/>
    </font>
    <font>
      <sz val="12"/>
      <color indexed="8"/>
      <name val="Arial"/>
      <family val="2"/>
      <charset val="238"/>
    </font>
    <font>
      <b/>
      <sz val="12"/>
      <color indexed="18"/>
      <name val="Arial"/>
      <family val="2"/>
      <charset val="238"/>
    </font>
    <font>
      <sz val="12"/>
      <name val="Arial"/>
      <family val="2"/>
      <charset val="238"/>
    </font>
    <font>
      <b/>
      <sz val="12"/>
      <color indexed="8"/>
      <name val="Arial"/>
      <family val="2"/>
      <charset val="238"/>
    </font>
    <font>
      <sz val="16"/>
      <name val="Arial"/>
      <family val="2"/>
      <charset val="238"/>
    </font>
    <font>
      <sz val="11"/>
      <color indexed="8"/>
      <name val="Arial"/>
      <family val="2"/>
      <charset val="238"/>
    </font>
    <font>
      <sz val="11"/>
      <color rgb="FF006100"/>
      <name val="Calibri"/>
      <family val="2"/>
      <charset val="238"/>
      <scheme val="minor"/>
    </font>
    <font>
      <sz val="12"/>
      <color indexed="18"/>
      <name val="Arial"/>
      <family val="2"/>
      <charset val="238"/>
    </font>
    <font>
      <sz val="20"/>
      <color indexed="18"/>
      <name val="Arial"/>
      <family val="2"/>
      <charset val="238"/>
    </font>
    <font>
      <sz val="14"/>
      <color indexed="18"/>
      <name val="Arial"/>
      <family val="2"/>
      <charset val="238"/>
    </font>
    <font>
      <b/>
      <sz val="10"/>
      <color indexed="18"/>
      <name val="Arial"/>
      <family val="2"/>
      <charset val="238"/>
    </font>
    <font>
      <b/>
      <sz val="14"/>
      <color indexed="18"/>
      <name val="Arial"/>
      <family val="2"/>
      <charset val="238"/>
    </font>
    <font>
      <sz val="18"/>
      <color indexed="18"/>
      <name val="Arial"/>
      <family val="2"/>
      <charset val="238"/>
    </font>
    <font>
      <b/>
      <sz val="24"/>
      <color indexed="18"/>
      <name val="Arial"/>
      <family val="2"/>
    </font>
    <font>
      <sz val="14"/>
      <color rgb="FF00007A"/>
      <name val="Arial"/>
      <family val="2"/>
    </font>
    <font>
      <b/>
      <sz val="12"/>
      <color theme="3" tint="-0.249977111117893"/>
      <name val="Arial"/>
      <family val="2"/>
      <charset val="238"/>
    </font>
    <font>
      <sz val="12"/>
      <color theme="3" tint="-0.249977111117893"/>
      <name val="Arial"/>
      <family val="2"/>
      <charset val="238"/>
    </font>
    <font>
      <b/>
      <sz val="12"/>
      <color indexed="62"/>
      <name val="Arial"/>
      <family val="2"/>
      <charset val="238"/>
    </font>
    <font>
      <sz val="12"/>
      <color indexed="62"/>
      <name val="Arial"/>
      <family val="2"/>
      <charset val="238"/>
    </font>
    <font>
      <b/>
      <sz val="18"/>
      <color indexed="8"/>
      <name val="Arial"/>
      <family val="2"/>
      <charset val="238"/>
    </font>
    <font>
      <sz val="18"/>
      <name val="Arial"/>
      <family val="2"/>
      <charset val="238"/>
    </font>
    <font>
      <sz val="18"/>
      <name val="Arial"/>
      <family val="2"/>
    </font>
    <font>
      <b/>
      <sz val="18"/>
      <color theme="3" tint="-0.249977111117893"/>
      <name val="Arial"/>
      <family val="2"/>
    </font>
    <font>
      <sz val="18"/>
      <color theme="3" tint="-0.249977111117893"/>
      <name val="Arial"/>
      <family val="2"/>
    </font>
    <font>
      <b/>
      <sz val="18"/>
      <color rgb="FFFF0000"/>
      <name val="Arial"/>
      <family val="2"/>
    </font>
    <font>
      <sz val="16"/>
      <name val="Arial"/>
      <family val="2"/>
    </font>
    <font>
      <sz val="18"/>
      <color theme="9" tint="-0.249977111117893"/>
      <name val="Arial"/>
      <family val="2"/>
    </font>
    <font>
      <i/>
      <sz val="18"/>
      <name val="Arial"/>
      <family val="2"/>
    </font>
    <font>
      <b/>
      <sz val="18"/>
      <color rgb="FF002060"/>
      <name val="Arial"/>
      <family val="2"/>
    </font>
    <font>
      <sz val="18"/>
      <color rgb="FF002060"/>
      <name val="Arial"/>
      <family val="2"/>
    </font>
    <font>
      <i/>
      <sz val="18"/>
      <color rgb="FF002060"/>
      <name val="Arial"/>
      <family val="2"/>
    </font>
    <font>
      <i/>
      <sz val="18"/>
      <color theme="9" tint="-0.249977111117893"/>
      <name val="Arial"/>
      <family val="2"/>
    </font>
    <font>
      <b/>
      <sz val="18"/>
      <name val="Arial"/>
      <family val="2"/>
    </font>
    <font>
      <sz val="18"/>
      <color rgb="FFFF0000"/>
      <name val="Arial"/>
      <family val="2"/>
    </font>
    <font>
      <sz val="12"/>
      <color rgb="FF002060"/>
      <name val="Arial"/>
      <family val="2"/>
      <charset val="238"/>
    </font>
    <font>
      <sz val="9"/>
      <color rgb="FF000080"/>
      <name val="Arial"/>
      <family val="2"/>
    </font>
    <font>
      <sz val="9"/>
      <color rgb="FF000080"/>
      <name val="Verdana"/>
      <family val="2"/>
    </font>
    <font>
      <b/>
      <sz val="14"/>
      <color rgb="FF000080"/>
      <name val="Arial"/>
      <family val="2"/>
    </font>
    <font>
      <b/>
      <sz val="14"/>
      <color indexed="18"/>
      <name val="Arial"/>
      <family val="2"/>
    </font>
    <font>
      <sz val="12"/>
      <color rgb="FF000080"/>
      <name val="Arial"/>
      <family val="2"/>
      <charset val="238"/>
    </font>
    <font>
      <sz val="14"/>
      <color rgb="FF000080"/>
      <name val="Arial"/>
      <family val="2"/>
      <charset val="238"/>
    </font>
    <font>
      <sz val="14"/>
      <color rgb="FF002060"/>
      <name val="Arial"/>
      <family val="2"/>
      <charset val="238"/>
    </font>
    <font>
      <sz val="12"/>
      <color rgb="FF000080"/>
      <name val="Arial"/>
      <family val="2"/>
    </font>
    <font>
      <b/>
      <sz val="12"/>
      <color rgb="FF000080"/>
      <name val="Arial"/>
      <family val="2"/>
    </font>
    <font>
      <u/>
      <sz val="12"/>
      <color rgb="FF000080"/>
      <name val="Arial"/>
      <family val="2"/>
    </font>
    <font>
      <sz val="12"/>
      <color rgb="FF000080"/>
      <name val="Microsoft Sans Serif"/>
      <family val="2"/>
    </font>
    <font>
      <sz val="12"/>
      <color indexed="18"/>
      <name val="Arial"/>
      <family val="2"/>
    </font>
    <font>
      <b/>
      <sz val="12"/>
      <color indexed="18"/>
      <name val="Arial"/>
      <family val="2"/>
    </font>
    <font>
      <sz val="14"/>
      <color rgb="FF002060"/>
      <name val="Arial"/>
      <family val="2"/>
    </font>
    <font>
      <sz val="12"/>
      <color indexed="8"/>
      <name val="Arial"/>
      <family val="2"/>
    </font>
    <font>
      <b/>
      <sz val="12"/>
      <color rgb="FF00007A"/>
      <name val="Arial"/>
      <family val="2"/>
    </font>
    <font>
      <sz val="10"/>
      <name val="Arial"/>
      <family val="2"/>
    </font>
    <font>
      <b/>
      <i/>
      <sz val="11"/>
      <color indexed="18"/>
      <name val="Arial"/>
      <family val="2"/>
    </font>
    <font>
      <i/>
      <sz val="11"/>
      <color indexed="18"/>
      <name val="Arial"/>
      <family val="2"/>
    </font>
    <font>
      <sz val="12"/>
      <name val="Arial"/>
      <family val="2"/>
    </font>
    <font>
      <b/>
      <sz val="11"/>
      <color rgb="FF92D050"/>
      <name val="Arial"/>
      <family val="2"/>
    </font>
    <font>
      <sz val="11"/>
      <color rgb="FF002060"/>
      <name val="Arial"/>
      <family val="2"/>
      <charset val="238"/>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6" tint="0.79998168889431442"/>
        <bgColor indexed="64"/>
      </patternFill>
    </fill>
    <fill>
      <patternFill patternType="solid">
        <fgColor indexed="4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2"/>
      </left>
      <right/>
      <top style="medium">
        <color indexed="62"/>
      </top>
      <bottom/>
      <diagonal/>
    </border>
    <border>
      <left/>
      <right/>
      <top style="medium">
        <color indexed="62"/>
      </top>
      <bottom/>
      <diagonal/>
    </border>
    <border>
      <left/>
      <right style="medium">
        <color indexed="62"/>
      </right>
      <top style="medium">
        <color indexed="62"/>
      </top>
      <bottom/>
      <diagonal/>
    </border>
    <border>
      <left style="double">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2"/>
      </right>
      <top style="thin">
        <color indexed="64"/>
      </top>
      <bottom style="double">
        <color indexed="64"/>
      </bottom>
      <diagonal/>
    </border>
    <border>
      <left style="medium">
        <color indexed="62"/>
      </left>
      <right/>
      <top/>
      <bottom/>
      <diagonal/>
    </border>
    <border>
      <left/>
      <right style="medium">
        <color indexed="62"/>
      </right>
      <top/>
      <bottom/>
      <diagonal/>
    </border>
    <border>
      <left style="medium">
        <color indexed="62"/>
      </left>
      <right/>
      <top/>
      <bottom style="medium">
        <color indexed="62"/>
      </bottom>
      <diagonal/>
    </border>
    <border>
      <left/>
      <right/>
      <top/>
      <bottom style="medium">
        <color indexed="62"/>
      </bottom>
      <diagonal/>
    </border>
    <border>
      <left style="double">
        <color indexed="64"/>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medium">
        <color indexed="62"/>
      </right>
      <top style="double">
        <color indexed="64"/>
      </top>
      <bottom style="double">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2"/>
      </left>
      <right/>
      <top style="double">
        <color indexed="64"/>
      </top>
      <bottom/>
      <diagonal/>
    </border>
    <border>
      <left style="medium">
        <color indexed="62"/>
      </left>
      <right/>
      <top/>
      <bottom style="thin">
        <color indexed="64"/>
      </bottom>
      <diagonal/>
    </border>
    <border>
      <left style="medium">
        <color indexed="62"/>
      </left>
      <right/>
      <top style="thin">
        <color indexed="64"/>
      </top>
      <bottom style="double">
        <color indexed="64"/>
      </bottom>
      <diagonal/>
    </border>
    <border>
      <left/>
      <right style="medium">
        <color indexed="62"/>
      </right>
      <top/>
      <bottom style="medium">
        <color indexed="62"/>
      </bottom>
      <diagonal/>
    </border>
  </borders>
  <cellStyleXfs count="3">
    <xf numFmtId="0" fontId="0" fillId="0" borderId="0"/>
    <xf numFmtId="0" fontId="7" fillId="0" borderId="0" applyNumberFormat="0" applyFill="0" applyBorder="0" applyAlignment="0" applyProtection="0"/>
    <xf numFmtId="0" fontId="27" fillId="3" borderId="0" applyNumberFormat="0" applyBorder="0" applyAlignment="0" applyProtection="0"/>
  </cellStyleXfs>
  <cellXfs count="529">
    <xf numFmtId="0" fontId="0" fillId="0" borderId="0" xfId="0"/>
    <xf numFmtId="0" fontId="5" fillId="0" borderId="0" xfId="0" applyFont="1"/>
    <xf numFmtId="0" fontId="15" fillId="0" borderId="0" xfId="0" applyFont="1" applyAlignment="1">
      <alignment horizontal="center"/>
    </xf>
    <xf numFmtId="0" fontId="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8" fillId="0" borderId="0" xfId="0" applyFont="1" applyAlignment="1">
      <alignment horizontal="center"/>
    </xf>
    <xf numFmtId="0" fontId="19" fillId="0" borderId="1" xfId="0" applyFont="1" applyBorder="1" applyAlignment="1">
      <alignment vertical="center"/>
    </xf>
    <xf numFmtId="0" fontId="16" fillId="0" borderId="0" xfId="0" applyFont="1"/>
    <xf numFmtId="0" fontId="16" fillId="0" borderId="0" xfId="0" applyFont="1" applyFill="1" applyAlignment="1">
      <alignment horizontal="center"/>
    </xf>
    <xf numFmtId="0" fontId="18" fillId="0" borderId="0" xfId="0" applyFont="1" applyFill="1" applyAlignment="1">
      <alignment horizontal="center"/>
    </xf>
    <xf numFmtId="0" fontId="16" fillId="0" borderId="0" xfId="0" applyFont="1" applyFill="1" applyAlignment="1"/>
    <xf numFmtId="0" fontId="20" fillId="0" borderId="0" xfId="0" applyFont="1" applyFill="1" applyAlignment="1"/>
    <xf numFmtId="0" fontId="16" fillId="0" borderId="0" xfId="0" applyFont="1" applyFill="1"/>
    <xf numFmtId="0" fontId="22" fillId="0" borderId="0" xfId="0" applyFont="1" applyFill="1" applyAlignment="1"/>
    <xf numFmtId="0" fontId="23" fillId="2" borderId="0" xfId="0" applyFont="1" applyFill="1" applyAlignment="1"/>
    <xf numFmtId="0" fontId="23" fillId="0" borderId="0" xfId="0" applyFont="1" applyFill="1"/>
    <xf numFmtId="0" fontId="23" fillId="0" borderId="0" xfId="0" applyFont="1" applyAlignment="1"/>
    <xf numFmtId="0" fontId="25" fillId="0" borderId="0" xfId="0" applyFont="1" applyFill="1"/>
    <xf numFmtId="0" fontId="23" fillId="5" borderId="0" xfId="0" applyFont="1" applyFill="1" applyAlignment="1"/>
    <xf numFmtId="0" fontId="23" fillId="0" borderId="0" xfId="0" applyFont="1" applyFill="1" applyAlignment="1">
      <alignment horizontal="center"/>
    </xf>
    <xf numFmtId="0" fontId="23" fillId="0" borderId="0" xfId="0" applyFont="1" applyFill="1" applyAlignment="1"/>
    <xf numFmtId="0" fontId="16" fillId="0" borderId="0" xfId="0" applyFont="1" applyAlignment="1"/>
    <xf numFmtId="0" fontId="25" fillId="0" borderId="0" xfId="0" applyFont="1" applyFill="1" applyProtection="1"/>
    <xf numFmtId="0" fontId="23" fillId="0" borderId="0" xfId="0" applyFont="1" applyFill="1" applyProtection="1"/>
    <xf numFmtId="0" fontId="23" fillId="5" borderId="0" xfId="0" applyFont="1" applyFill="1" applyAlignment="1" applyProtection="1"/>
    <xf numFmtId="0" fontId="23" fillId="0" borderId="0" xfId="0" applyFont="1" applyFill="1" applyAlignment="1" applyProtection="1"/>
    <xf numFmtId="0" fontId="26" fillId="0" borderId="0" xfId="0" applyFont="1" applyFill="1" applyBorder="1" applyAlignment="1" applyProtection="1">
      <alignment horizontal="left" wrapText="1"/>
    </xf>
    <xf numFmtId="0" fontId="26" fillId="0" borderId="46" xfId="0" applyFont="1" applyFill="1" applyBorder="1" applyAlignment="1" applyProtection="1">
      <alignment horizontal="left" wrapText="1"/>
    </xf>
    <xf numFmtId="0" fontId="5" fillId="0" borderId="0" xfId="0" applyFont="1" applyFill="1"/>
    <xf numFmtId="0" fontId="28" fillId="0" borderId="0" xfId="0" applyFont="1" applyFill="1"/>
    <xf numFmtId="0" fontId="21" fillId="0" borderId="46" xfId="0" applyFont="1" applyBorder="1" applyAlignment="1">
      <alignment wrapText="1"/>
    </xf>
    <xf numFmtId="0" fontId="26" fillId="0" borderId="0" xfId="0" applyFont="1" applyBorder="1" applyAlignment="1">
      <alignment wrapText="1"/>
    </xf>
    <xf numFmtId="0" fontId="15" fillId="0" borderId="0" xfId="0" applyFont="1" applyFill="1" applyAlignment="1">
      <alignment horizontal="center"/>
    </xf>
    <xf numFmtId="0" fontId="5" fillId="0" borderId="0" xfId="0" applyFont="1" applyFill="1" applyAlignment="1">
      <alignment horizontal="center"/>
    </xf>
    <xf numFmtId="0" fontId="15" fillId="0" borderId="0" xfId="0" applyFont="1" applyFill="1" applyAlignment="1"/>
    <xf numFmtId="0" fontId="5" fillId="0" borderId="0" xfId="0" applyFont="1" applyFill="1" applyAlignment="1"/>
    <xf numFmtId="0" fontId="29" fillId="0" borderId="0" xfId="0" applyFont="1" applyFill="1" applyAlignment="1"/>
    <xf numFmtId="0" fontId="30" fillId="0" borderId="0" xfId="0" applyFont="1" applyFill="1" applyAlignment="1"/>
    <xf numFmtId="0" fontId="31" fillId="0" borderId="0" xfId="0" applyFont="1" applyFill="1" applyAlignment="1">
      <alignment horizontal="center"/>
    </xf>
    <xf numFmtId="0" fontId="20" fillId="0" borderId="0" xfId="0" applyFont="1" applyFill="1" applyAlignment="1">
      <alignment horizontal="center"/>
    </xf>
    <xf numFmtId="0" fontId="32" fillId="0" borderId="0" xfId="0" applyFont="1" applyFill="1" applyAlignment="1"/>
    <xf numFmtId="0" fontId="28" fillId="0" borderId="0" xfId="0" applyFont="1" applyFill="1" applyAlignment="1">
      <alignment horizontal="center"/>
    </xf>
    <xf numFmtId="0" fontId="28" fillId="0" borderId="0" xfId="0" applyFont="1" applyFill="1" applyAlignment="1"/>
    <xf numFmtId="0" fontId="23" fillId="2" borderId="0" xfId="0" applyFont="1" applyFill="1" applyAlignment="1">
      <alignment horizontal="center"/>
    </xf>
    <xf numFmtId="0" fontId="22" fillId="0" borderId="0" xfId="0" applyFont="1" applyFill="1" applyAlignment="1">
      <alignment horizontal="center"/>
    </xf>
    <xf numFmtId="0" fontId="28" fillId="0" borderId="0" xfId="0" applyFont="1"/>
    <xf numFmtId="0" fontId="28" fillId="0" borderId="0" xfId="0" applyFont="1" applyAlignment="1">
      <alignment horizontal="center"/>
    </xf>
    <xf numFmtId="0" fontId="33" fillId="0" borderId="0" xfId="0" applyFont="1" applyFill="1"/>
    <xf numFmtId="0" fontId="33" fillId="0" borderId="0" xfId="0" applyFont="1" applyFill="1" applyAlignment="1">
      <alignment horizontal="center"/>
    </xf>
    <xf numFmtId="0" fontId="28" fillId="0" borderId="0" xfId="0" applyFont="1" applyFill="1" applyAlignment="1">
      <alignment horizontal="left" shrinkToFit="1"/>
    </xf>
    <xf numFmtId="0" fontId="22" fillId="0" borderId="0" xfId="0" applyFont="1" applyFill="1" applyAlignment="1">
      <alignment horizontal="left" shrinkToFit="1"/>
    </xf>
    <xf numFmtId="0" fontId="34" fillId="0" borderId="0" xfId="0" applyFont="1" applyFill="1" applyAlignment="1"/>
    <xf numFmtId="0" fontId="30" fillId="0" borderId="0" xfId="0" applyFont="1" applyFill="1" applyAlignment="1">
      <alignment horizontal="center"/>
    </xf>
    <xf numFmtId="0" fontId="32" fillId="0" borderId="0" xfId="0" applyFont="1" applyFill="1" applyAlignment="1">
      <alignment horizontal="center"/>
    </xf>
    <xf numFmtId="0" fontId="0" fillId="8" borderId="0" xfId="0" applyFill="1"/>
    <xf numFmtId="0" fontId="0" fillId="0" borderId="0" xfId="0" applyFill="1"/>
    <xf numFmtId="0" fontId="10" fillId="0" borderId="0" xfId="0" applyFont="1" applyProtection="1">
      <protection hidden="1"/>
    </xf>
    <xf numFmtId="0" fontId="10" fillId="0" borderId="0" xfId="0" applyFont="1" applyAlignment="1" applyProtection="1">
      <protection hidden="1"/>
    </xf>
    <xf numFmtId="0" fontId="10" fillId="0" borderId="0" xfId="0" applyFont="1" applyAlignment="1" applyProtection="1">
      <alignment horizontal="center"/>
      <protection hidden="1"/>
    </xf>
    <xf numFmtId="0" fontId="63" fillId="0" borderId="0" xfId="0" applyFont="1" applyAlignment="1" applyProtection="1">
      <protection hidden="1"/>
    </xf>
    <xf numFmtId="0" fontId="63" fillId="0" borderId="0" xfId="0" applyFont="1" applyProtection="1">
      <protection hidden="1"/>
    </xf>
    <xf numFmtId="0" fontId="8" fillId="0" borderId="0" xfId="0" applyFont="1" applyAlignment="1" applyProtection="1">
      <protection hidden="1"/>
    </xf>
    <xf numFmtId="0" fontId="8" fillId="0" borderId="0" xfId="0" applyFont="1" applyFill="1" applyAlignment="1" applyProtection="1">
      <protection hidden="1"/>
    </xf>
    <xf numFmtId="0" fontId="64" fillId="0" borderId="0" xfId="0" applyFont="1" applyAlignment="1" applyProtection="1">
      <alignment vertical="center" wrapText="1"/>
      <protection hidden="1"/>
    </xf>
    <xf numFmtId="0" fontId="8" fillId="0" borderId="0" xfId="0" applyFont="1" applyAlignment="1" applyProtection="1">
      <alignment vertical="center" wrapText="1"/>
      <protection hidden="1"/>
    </xf>
    <xf numFmtId="0" fontId="8" fillId="0" borderId="0" xfId="0" applyFont="1" applyAlignment="1" applyProtection="1">
      <alignment horizontal="center" vertical="center" wrapText="1"/>
      <protection hidden="1"/>
    </xf>
    <xf numFmtId="0" fontId="64" fillId="0" borderId="0" xfId="0" applyFont="1" applyAlignment="1" applyProtection="1">
      <protection hidden="1"/>
    </xf>
    <xf numFmtId="0" fontId="8" fillId="0" borderId="0" xfId="0" applyFont="1" applyAlignment="1" applyProtection="1">
      <alignment horizontal="center"/>
      <protection hidden="1"/>
    </xf>
    <xf numFmtId="0" fontId="10" fillId="0" borderId="0" xfId="0" applyFont="1" applyFill="1" applyProtection="1">
      <protection hidden="1"/>
    </xf>
    <xf numFmtId="0" fontId="10" fillId="0" borderId="0" xfId="0" applyFont="1" applyFill="1" applyAlignment="1" applyProtection="1">
      <protection hidden="1"/>
    </xf>
    <xf numFmtId="0" fontId="10" fillId="0" borderId="0" xfId="0" applyFont="1" applyFill="1" applyAlignment="1" applyProtection="1">
      <alignment vertical="center"/>
      <protection hidden="1"/>
    </xf>
    <xf numFmtId="0" fontId="8" fillId="0" borderId="0" xfId="0" applyFont="1" applyFill="1" applyAlignment="1" applyProtection="1">
      <alignment vertical="center"/>
      <protection hidden="1"/>
    </xf>
    <xf numFmtId="0" fontId="10" fillId="0" borderId="0" xfId="0" applyFont="1" applyAlignment="1" applyProtection="1">
      <alignment horizontal="left" vertical="center"/>
      <protection hidden="1"/>
    </xf>
    <xf numFmtId="0" fontId="8" fillId="0" borderId="0" xfId="0" applyFont="1" applyFill="1" applyAlignment="1" applyProtection="1">
      <alignment horizontal="left" vertical="center" wrapText="1"/>
      <protection hidden="1"/>
    </xf>
    <xf numFmtId="0" fontId="63" fillId="0" borderId="0" xfId="0" applyFont="1" applyAlignment="1" applyProtection="1">
      <alignment horizontal="left" vertical="center"/>
      <protection hidden="1"/>
    </xf>
    <xf numFmtId="0" fontId="12" fillId="0" borderId="0" xfId="1" applyFont="1" applyFill="1" applyAlignment="1" applyProtection="1">
      <alignment horizontal="left" vertical="center" wrapText="1"/>
      <protection hidden="1"/>
    </xf>
    <xf numFmtId="0" fontId="65" fillId="0" borderId="0" xfId="1" applyFont="1" applyFill="1" applyAlignment="1" applyProtection="1">
      <alignment horizontal="left" vertical="center" wrapText="1"/>
      <protection hidden="1"/>
    </xf>
    <xf numFmtId="0" fontId="9" fillId="0" borderId="0" xfId="0" applyFont="1" applyAlignment="1" applyProtection="1">
      <alignment horizontal="left" vertical="center"/>
      <protection hidden="1"/>
    </xf>
    <xf numFmtId="0" fontId="10" fillId="0" borderId="0" xfId="0" applyFont="1" applyAlignment="1" applyProtection="1">
      <alignment vertical="center"/>
      <protection hidden="1"/>
    </xf>
    <xf numFmtId="0" fontId="8" fillId="0" borderId="0" xfId="0" applyFont="1" applyAlignment="1" applyProtection="1">
      <alignment horizontal="left" vertical="center"/>
      <protection hidden="1"/>
    </xf>
    <xf numFmtId="0" fontId="65" fillId="0" borderId="0" xfId="1" applyFont="1" applyFill="1" applyAlignment="1" applyProtection="1">
      <alignment wrapText="1"/>
      <protection hidden="1"/>
    </xf>
    <xf numFmtId="0" fontId="12" fillId="0" borderId="0" xfId="1" applyFont="1" applyFill="1" applyAlignment="1" applyProtection="1">
      <alignment wrapText="1"/>
      <protection hidden="1"/>
    </xf>
    <xf numFmtId="0" fontId="8" fillId="0" borderId="0" xfId="0" applyFont="1" applyAlignment="1" applyProtection="1">
      <alignment horizontal="left"/>
      <protection hidden="1"/>
    </xf>
    <xf numFmtId="0" fontId="63" fillId="0" borderId="0" xfId="0" applyFont="1" applyFill="1" applyAlignment="1" applyProtection="1">
      <protection hidden="1"/>
    </xf>
    <xf numFmtId="0" fontId="10" fillId="0" borderId="0" xfId="0" applyFont="1" applyFill="1" applyAlignment="1" applyProtection="1">
      <alignment horizontal="center"/>
      <protection hidden="1"/>
    </xf>
    <xf numFmtId="0" fontId="10" fillId="0" borderId="0" xfId="0" applyFont="1" applyAlignment="1" applyProtection="1">
      <alignment horizontal="left"/>
      <protection hidden="1"/>
    </xf>
    <xf numFmtId="0" fontId="63" fillId="0" borderId="0" xfId="0" applyFont="1" applyFill="1" applyProtection="1">
      <protection hidden="1"/>
    </xf>
    <xf numFmtId="0" fontId="10" fillId="0" borderId="0" xfId="0" applyFont="1" applyFill="1" applyAlignment="1" applyProtection="1">
      <alignment horizontal="center" vertical="center"/>
      <protection hidden="1"/>
    </xf>
    <xf numFmtId="0" fontId="11" fillId="0" borderId="0" xfId="0" applyFont="1" applyFill="1" applyAlignment="1" applyProtection="1">
      <protection hidden="1"/>
    </xf>
    <xf numFmtId="0" fontId="56" fillId="0" borderId="1" xfId="0" applyFont="1" applyFill="1" applyBorder="1" applyAlignment="1" applyProtection="1">
      <alignment horizontal="center" vertical="center" wrapText="1"/>
      <protection hidden="1"/>
    </xf>
    <xf numFmtId="0" fontId="56" fillId="0" borderId="0" xfId="0" applyFont="1" applyProtection="1">
      <protection hidden="1"/>
    </xf>
    <xf numFmtId="0" fontId="57" fillId="0" borderId="1" xfId="0" applyFont="1" applyFill="1" applyBorder="1" applyAlignment="1" applyProtection="1">
      <alignment horizontal="center" vertical="center" wrapText="1"/>
      <protection hidden="1"/>
    </xf>
    <xf numFmtId="0" fontId="12" fillId="0" borderId="0" xfId="1" applyFont="1" applyFill="1" applyBorder="1" applyAlignment="1" applyProtection="1">
      <alignment wrapText="1"/>
      <protection hidden="1"/>
    </xf>
    <xf numFmtId="0" fontId="65" fillId="0" borderId="0" xfId="1" applyFont="1" applyFill="1" applyBorder="1" applyAlignment="1" applyProtection="1">
      <alignment wrapText="1"/>
      <protection hidden="1"/>
    </xf>
    <xf numFmtId="0" fontId="2" fillId="0" borderId="1" xfId="0" applyFont="1" applyFill="1" applyBorder="1" applyAlignment="1" applyProtection="1">
      <alignment horizontal="center" vertical="center"/>
      <protection hidden="1"/>
    </xf>
    <xf numFmtId="0" fontId="10" fillId="0" borderId="0" xfId="0" applyFont="1" applyFill="1" applyBorder="1" applyAlignment="1" applyProtection="1">
      <alignment horizontal="center" vertical="center"/>
      <protection hidden="1"/>
    </xf>
    <xf numFmtId="0" fontId="8" fillId="0" borderId="0" xfId="0" applyFont="1" applyFill="1" applyAlignment="1" applyProtection="1">
      <alignment horizontal="center"/>
      <protection hidden="1"/>
    </xf>
    <xf numFmtId="0" fontId="10" fillId="0" borderId="7" xfId="0" applyFont="1" applyFill="1" applyBorder="1" applyAlignment="1" applyProtection="1">
      <protection hidden="1"/>
    </xf>
    <xf numFmtId="0" fontId="11" fillId="0" borderId="0" xfId="0" applyFont="1" applyFill="1" applyProtection="1">
      <protection hidden="1"/>
    </xf>
    <xf numFmtId="0" fontId="8" fillId="0" borderId="8" xfId="0" applyFont="1" applyFill="1" applyBorder="1" applyAlignment="1" applyProtection="1">
      <alignment vertical="center" wrapText="1"/>
      <protection hidden="1"/>
    </xf>
    <xf numFmtId="0" fontId="8" fillId="0" borderId="9" xfId="0" applyFont="1" applyFill="1" applyBorder="1" applyAlignment="1" applyProtection="1">
      <alignment vertical="center" wrapText="1"/>
      <protection hidden="1"/>
    </xf>
    <xf numFmtId="0" fontId="8" fillId="0" borderId="8" xfId="0" applyFont="1" applyFill="1" applyBorder="1" applyAlignment="1" applyProtection="1">
      <alignment vertical="center"/>
      <protection hidden="1"/>
    </xf>
    <xf numFmtId="0" fontId="8" fillId="0" borderId="9" xfId="0" applyFont="1" applyFill="1" applyBorder="1" applyAlignment="1" applyProtection="1">
      <alignment vertical="center"/>
      <protection hidden="1"/>
    </xf>
    <xf numFmtId="0" fontId="63" fillId="0" borderId="9" xfId="0" applyFont="1" applyFill="1" applyBorder="1" applyProtection="1">
      <protection hidden="1"/>
    </xf>
    <xf numFmtId="1" fontId="8" fillId="0" borderId="9"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vertical="center" wrapText="1"/>
      <protection hidden="1"/>
    </xf>
    <xf numFmtId="0" fontId="63" fillId="0" borderId="11" xfId="0" applyFont="1" applyFill="1" applyBorder="1" applyProtection="1">
      <protection hidden="1"/>
    </xf>
    <xf numFmtId="1" fontId="8" fillId="0" borderId="11"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64" fillId="0" borderId="11" xfId="0"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0" fontId="10" fillId="0" borderId="0" xfId="0" applyFont="1" applyFill="1" applyBorder="1" applyAlignment="1" applyProtection="1">
      <alignment vertical="center"/>
      <protection hidden="1"/>
    </xf>
    <xf numFmtId="0" fontId="10" fillId="0" borderId="14" xfId="0" applyFont="1" applyFill="1" applyBorder="1" applyAlignment="1" applyProtection="1">
      <alignment vertical="center"/>
      <protection hidden="1"/>
    </xf>
    <xf numFmtId="0" fontId="10" fillId="0" borderId="13" xfId="0" applyFont="1" applyFill="1" applyBorder="1" applyAlignment="1" applyProtection="1">
      <alignment horizontal="center" vertical="center"/>
      <protection hidden="1"/>
    </xf>
    <xf numFmtId="164" fontId="8" fillId="0" borderId="9" xfId="0" applyNumberFormat="1" applyFont="1" applyFill="1" applyBorder="1" applyAlignment="1" applyProtection="1">
      <alignment vertical="center"/>
      <protection hidden="1"/>
    </xf>
    <xf numFmtId="0" fontId="64" fillId="0" borderId="9" xfId="0" applyFont="1" applyFill="1" applyBorder="1" applyAlignment="1" applyProtection="1">
      <alignment vertical="center"/>
      <protection hidden="1"/>
    </xf>
    <xf numFmtId="164" fontId="8" fillId="0" borderId="15" xfId="0" applyNumberFormat="1" applyFont="1" applyFill="1" applyBorder="1" applyAlignment="1" applyProtection="1">
      <alignment vertical="center"/>
      <protection hidden="1"/>
    </xf>
    <xf numFmtId="164" fontId="8" fillId="0" borderId="11" xfId="0" applyNumberFormat="1" applyFont="1" applyFill="1" applyBorder="1" applyAlignment="1" applyProtection="1">
      <alignment vertical="center"/>
      <protection hidden="1"/>
    </xf>
    <xf numFmtId="0" fontId="8" fillId="0" borderId="0" xfId="0" applyFont="1" applyFill="1" applyBorder="1" applyAlignment="1" applyProtection="1">
      <alignment vertical="center"/>
      <protection hidden="1"/>
    </xf>
    <xf numFmtId="0" fontId="64" fillId="0" borderId="0" xfId="0" applyFont="1" applyFill="1" applyBorder="1" applyAlignment="1" applyProtection="1">
      <alignment vertical="center"/>
      <protection hidden="1"/>
    </xf>
    <xf numFmtId="164" fontId="8" fillId="0" borderId="16" xfId="0" applyNumberFormat="1" applyFont="1" applyFill="1" applyBorder="1" applyAlignment="1" applyProtection="1">
      <alignment vertical="center"/>
      <protection hidden="1"/>
    </xf>
    <xf numFmtId="0" fontId="10" fillId="0" borderId="13" xfId="0" applyFont="1" applyFill="1" applyBorder="1" applyAlignment="1" applyProtection="1">
      <alignment vertical="center"/>
      <protection hidden="1"/>
    </xf>
    <xf numFmtId="0" fontId="10" fillId="0" borderId="6" xfId="0" applyFont="1" applyFill="1" applyBorder="1" applyAlignment="1" applyProtection="1">
      <alignment horizontal="center" vertical="center"/>
      <protection hidden="1"/>
    </xf>
    <xf numFmtId="166" fontId="10" fillId="0" borderId="17" xfId="0" applyNumberFormat="1" applyFont="1" applyFill="1" applyBorder="1" applyAlignment="1" applyProtection="1">
      <alignment horizontal="center" vertical="center"/>
      <protection hidden="1"/>
    </xf>
    <xf numFmtId="0" fontId="10" fillId="0" borderId="0" xfId="0" applyFont="1" applyFill="1" applyAlignment="1" applyProtection="1">
      <alignment horizontal="left" vertical="center"/>
      <protection hidden="1"/>
    </xf>
    <xf numFmtId="0" fontId="13" fillId="0" borderId="0" xfId="0" applyFont="1" applyFill="1" applyBorder="1" applyProtection="1">
      <protection hidden="1"/>
    </xf>
    <xf numFmtId="0" fontId="10" fillId="0" borderId="0" xfId="0" applyFont="1" applyFill="1" applyBorder="1" applyProtection="1">
      <protection hidden="1"/>
    </xf>
    <xf numFmtId="0" fontId="10" fillId="0" borderId="0" xfId="0" applyFont="1" applyFill="1" applyBorder="1" applyAlignment="1" applyProtection="1">
      <alignment horizontal="center"/>
      <protection hidden="1"/>
    </xf>
    <xf numFmtId="0" fontId="13" fillId="0" borderId="0" xfId="0" applyFont="1" applyFill="1" applyBorder="1" applyAlignment="1" applyProtection="1">
      <alignment horizontal="left"/>
      <protection hidden="1"/>
    </xf>
    <xf numFmtId="0" fontId="66" fillId="0" borderId="0" xfId="0" applyFont="1" applyFill="1" applyBorder="1" applyProtection="1">
      <protection hidden="1"/>
    </xf>
    <xf numFmtId="0" fontId="63" fillId="0" borderId="0" xfId="0" applyFont="1" applyFill="1" applyBorder="1" applyProtection="1">
      <protection hidden="1"/>
    </xf>
    <xf numFmtId="0" fontId="11" fillId="0" borderId="0" xfId="0" applyFont="1" applyProtection="1">
      <protection hidden="1"/>
    </xf>
    <xf numFmtId="0" fontId="11" fillId="0" borderId="0" xfId="0" applyFont="1" applyAlignment="1" applyProtection="1">
      <alignment horizontal="center" vertical="center"/>
      <protection hidden="1"/>
    </xf>
    <xf numFmtId="1" fontId="8" fillId="0" borderId="15" xfId="0" applyNumberFormat="1" applyFont="1" applyFill="1" applyBorder="1" applyAlignment="1" applyProtection="1">
      <alignment vertical="center"/>
      <protection hidden="1"/>
    </xf>
    <xf numFmtId="1" fontId="8" fillId="0" borderId="12" xfId="0" applyNumberFormat="1" applyFont="1" applyFill="1" applyBorder="1" applyAlignment="1" applyProtection="1">
      <alignment horizontal="right" vertical="center"/>
      <protection hidden="1"/>
    </xf>
    <xf numFmtId="0" fontId="11" fillId="0" borderId="0" xfId="0" applyFont="1" applyFill="1" applyAlignment="1" applyProtection="1">
      <alignment horizontal="center"/>
      <protection hidden="1"/>
    </xf>
    <xf numFmtId="0" fontId="63" fillId="0" borderId="0" xfId="0" applyFont="1" applyFill="1" applyAlignment="1" applyProtection="1">
      <alignment horizont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Border="1" applyAlignment="1" applyProtection="1">
      <alignment horizontal="center" vertical="center"/>
      <protection hidden="1"/>
    </xf>
    <xf numFmtId="0" fontId="60" fillId="0" borderId="0" xfId="0" applyFont="1" applyFill="1" applyBorder="1" applyAlignment="1" applyProtection="1">
      <alignment horizontal="center" vertical="center" wrapText="1"/>
      <protection hidden="1"/>
    </xf>
    <xf numFmtId="0" fontId="63"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0" fontId="8" fillId="0" borderId="0" xfId="0" applyFont="1" applyFill="1" applyAlignment="1" applyProtection="1">
      <alignment horizontal="left"/>
      <protection hidden="1"/>
    </xf>
    <xf numFmtId="0" fontId="9" fillId="0" borderId="0" xfId="0" applyFont="1" applyFill="1" applyAlignment="1" applyProtection="1">
      <alignment horizontal="center"/>
      <protection hidden="1"/>
    </xf>
    <xf numFmtId="49" fontId="11" fillId="0" borderId="0" xfId="0" applyNumberFormat="1" applyFont="1" applyFill="1" applyBorder="1" applyAlignment="1" applyProtection="1">
      <alignment horizontal="center" vertical="center" wrapText="1"/>
      <protection hidden="1"/>
    </xf>
    <xf numFmtId="0" fontId="2" fillId="0" borderId="19" xfId="0" applyFont="1" applyFill="1" applyBorder="1" applyAlignment="1" applyProtection="1">
      <alignment vertical="center"/>
      <protection hidden="1"/>
    </xf>
    <xf numFmtId="0" fontId="3" fillId="0" borderId="20" xfId="0" applyFont="1" applyFill="1" applyBorder="1" applyAlignment="1" applyProtection="1">
      <alignment horizontal="center" vertical="center" wrapText="1"/>
      <protection hidden="1"/>
    </xf>
    <xf numFmtId="0" fontId="67" fillId="0" borderId="20" xfId="0" applyFont="1" applyFill="1" applyBorder="1" applyAlignment="1" applyProtection="1">
      <alignment horizontal="center" vertical="center" wrapText="1"/>
      <protection hidden="1"/>
    </xf>
    <xf numFmtId="0" fontId="3" fillId="0" borderId="21" xfId="0" applyFont="1" applyFill="1" applyBorder="1" applyAlignment="1" applyProtection="1">
      <alignment horizontal="center" vertical="center" wrapText="1"/>
      <protection hidden="1"/>
    </xf>
    <xf numFmtId="0" fontId="3" fillId="0" borderId="0" xfId="0" applyFont="1" applyProtection="1">
      <protection hidden="1"/>
    </xf>
    <xf numFmtId="0" fontId="3" fillId="0" borderId="0" xfId="0" applyFont="1" applyFill="1" applyBorder="1" applyProtection="1">
      <protection hidden="1"/>
    </xf>
    <xf numFmtId="0" fontId="3" fillId="0" borderId="0" xfId="0" applyFont="1" applyFill="1" applyProtection="1">
      <protection hidden="1"/>
    </xf>
    <xf numFmtId="0" fontId="3" fillId="0" borderId="0" xfId="0" applyFont="1" applyFill="1" applyBorder="1" applyAlignment="1" applyProtection="1">
      <alignment horizontal="left" vertical="center"/>
      <protection hidden="1"/>
    </xf>
    <xf numFmtId="0" fontId="3" fillId="0" borderId="3" xfId="0" applyFont="1" applyFill="1" applyBorder="1" applyAlignment="1" applyProtection="1">
      <alignment horizontal="center" wrapText="1"/>
      <protection hidden="1"/>
    </xf>
    <xf numFmtId="0" fontId="3" fillId="0" borderId="4" xfId="0" applyFont="1" applyFill="1" applyBorder="1" applyAlignment="1" applyProtection="1">
      <alignment horizontal="center" wrapText="1"/>
      <protection hidden="1"/>
    </xf>
    <xf numFmtId="0" fontId="3" fillId="0" borderId="18" xfId="0" applyFont="1" applyFill="1" applyBorder="1" applyAlignment="1" applyProtection="1">
      <alignment horizontal="center" wrapText="1"/>
      <protection hidden="1"/>
    </xf>
    <xf numFmtId="0" fontId="67" fillId="0" borderId="5" xfId="0" applyFont="1" applyFill="1" applyBorder="1" applyAlignment="1" applyProtection="1">
      <alignment horizontal="center" wrapText="1"/>
      <protection hidden="1"/>
    </xf>
    <xf numFmtId="0" fontId="3" fillId="0" borderId="0" xfId="0" applyFont="1" applyFill="1" applyBorder="1" applyAlignment="1" applyProtection="1">
      <alignment horizontal="center"/>
      <protection hidden="1"/>
    </xf>
    <xf numFmtId="0" fontId="5" fillId="0" borderId="22"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67" fillId="0" borderId="18" xfId="0" applyFont="1" applyFill="1" applyBorder="1" applyAlignment="1" applyProtection="1">
      <alignment horizontal="center" wrapText="1"/>
      <protection hidden="1"/>
    </xf>
    <xf numFmtId="0" fontId="5" fillId="0" borderId="24" xfId="0" applyFont="1" applyFill="1" applyBorder="1" applyAlignment="1" applyProtection="1">
      <alignment horizontal="center" wrapText="1"/>
      <protection hidden="1"/>
    </xf>
    <xf numFmtId="0" fontId="3" fillId="0" borderId="25"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center" vertical="center" wrapText="1"/>
      <protection hidden="1"/>
    </xf>
    <xf numFmtId="0" fontId="67" fillId="0" borderId="0" xfId="0" applyFont="1" applyFill="1" applyBorder="1" applyAlignment="1" applyProtection="1">
      <alignment horizontal="center" vertical="center" wrapText="1"/>
      <protection hidden="1"/>
    </xf>
    <xf numFmtId="0" fontId="3" fillId="0" borderId="26" xfId="0" applyFont="1" applyFill="1" applyBorder="1" applyProtection="1">
      <protection hidden="1"/>
    </xf>
    <xf numFmtId="0" fontId="3" fillId="0" borderId="25" xfId="0" applyFont="1" applyFill="1" applyBorder="1" applyAlignment="1" applyProtection="1">
      <alignment horizontal="left" vertical="center"/>
      <protection hidden="1"/>
    </xf>
    <xf numFmtId="0" fontId="3" fillId="0" borderId="0" xfId="0" applyFont="1" applyFill="1" applyBorder="1" applyAlignment="1" applyProtection="1">
      <alignment horizontal="center" vertical="center"/>
      <protection hidden="1"/>
    </xf>
    <xf numFmtId="0" fontId="67" fillId="0" borderId="0" xfId="0" applyFont="1" applyFill="1" applyBorder="1" applyAlignment="1" applyProtection="1">
      <alignment horizontal="left" vertical="center"/>
      <protection hidden="1"/>
    </xf>
    <xf numFmtId="0" fontId="3" fillId="0" borderId="25" xfId="0" applyFont="1" applyFill="1" applyBorder="1" applyAlignment="1" applyProtection="1">
      <alignment horizontal="left" vertical="center" wrapText="1"/>
      <protection hidden="1"/>
    </xf>
    <xf numFmtId="0" fontId="67" fillId="0" borderId="0" xfId="0" applyFont="1" applyFill="1" applyBorder="1" applyAlignment="1" applyProtection="1">
      <alignment horizontal="left" vertical="center" wrapText="1"/>
      <protection hidden="1"/>
    </xf>
    <xf numFmtId="0" fontId="3" fillId="0" borderId="0" xfId="0" applyFont="1" applyFill="1" applyBorder="1" applyAlignment="1" applyProtection="1">
      <alignment vertical="center" wrapText="1"/>
      <protection hidden="1"/>
    </xf>
    <xf numFmtId="0" fontId="67" fillId="0" borderId="0" xfId="0" applyFont="1" applyFill="1" applyBorder="1" applyAlignment="1" applyProtection="1">
      <alignment vertical="center" wrapText="1"/>
      <protection hidden="1"/>
    </xf>
    <xf numFmtId="0" fontId="2" fillId="0" borderId="0" xfId="0" applyFont="1" applyFill="1" applyBorder="1" applyAlignment="1" applyProtection="1">
      <alignment horizontal="left" vertical="center"/>
      <protection hidden="1"/>
    </xf>
    <xf numFmtId="0" fontId="3" fillId="0" borderId="25" xfId="0" quotePrefix="1" applyFont="1" applyFill="1" applyBorder="1" applyAlignment="1" applyProtection="1">
      <alignment horizontal="left" vertical="center" wrapText="1"/>
      <protection hidden="1"/>
    </xf>
    <xf numFmtId="0" fontId="3" fillId="0" borderId="0" xfId="0" quotePrefix="1" applyFont="1" applyFill="1" applyBorder="1" applyAlignment="1" applyProtection="1">
      <alignment vertical="center" wrapText="1"/>
      <protection hidden="1"/>
    </xf>
    <xf numFmtId="0" fontId="3" fillId="0" borderId="26" xfId="0" applyFont="1" applyFill="1" applyBorder="1" applyAlignment="1" applyProtection="1">
      <alignment vertical="center" wrapText="1"/>
      <protection hidden="1"/>
    </xf>
    <xf numFmtId="0" fontId="3" fillId="0" borderId="0" xfId="0" applyFont="1" applyFill="1" applyBorder="1" applyAlignment="1" applyProtection="1">
      <alignment vertical="center"/>
      <protection hidden="1"/>
    </xf>
    <xf numFmtId="0" fontId="2" fillId="0" borderId="0" xfId="0" applyFont="1" applyFill="1" applyBorder="1" applyAlignment="1" applyProtection="1">
      <alignment vertical="center"/>
      <protection hidden="1"/>
    </xf>
    <xf numFmtId="0" fontId="3" fillId="0" borderId="26" xfId="0" applyFont="1" applyFill="1" applyBorder="1" applyAlignment="1" applyProtection="1">
      <alignment horizontal="left" vertical="center"/>
      <protection hidden="1"/>
    </xf>
    <xf numFmtId="0" fontId="2" fillId="0" borderId="0" xfId="0" applyFont="1" applyFill="1" applyBorder="1" applyAlignment="1" applyProtection="1">
      <alignment horizontal="center" vertical="center"/>
      <protection hidden="1"/>
    </xf>
    <xf numFmtId="0" fontId="2" fillId="0" borderId="26" xfId="0" applyFont="1" applyFill="1" applyBorder="1" applyAlignment="1" applyProtection="1">
      <alignment horizontal="center" vertical="center"/>
      <protection hidden="1"/>
    </xf>
    <xf numFmtId="0" fontId="68" fillId="0" borderId="0" xfId="0" applyFont="1" applyFill="1" applyBorder="1" applyAlignment="1" applyProtection="1">
      <alignment horizontal="center" vertical="center"/>
      <protection hidden="1"/>
    </xf>
    <xf numFmtId="0" fontId="6" fillId="0" borderId="25" xfId="0" applyFont="1" applyFill="1" applyBorder="1" applyProtection="1">
      <protection hidden="1"/>
    </xf>
    <xf numFmtId="0" fontId="67" fillId="0" borderId="0" xfId="0" applyFont="1" applyFill="1" applyBorder="1" applyProtection="1">
      <protection hidden="1"/>
    </xf>
    <xf numFmtId="0" fontId="3" fillId="0" borderId="27" xfId="0" applyFont="1" applyFill="1" applyBorder="1" applyAlignment="1" applyProtection="1">
      <alignment horizontal="left" vertical="center"/>
      <protection hidden="1"/>
    </xf>
    <xf numFmtId="0" fontId="3" fillId="0" borderId="28" xfId="0" applyFont="1" applyFill="1" applyBorder="1" applyProtection="1">
      <protection hidden="1"/>
    </xf>
    <xf numFmtId="0" fontId="3" fillId="0" borderId="28" xfId="0" applyFont="1" applyFill="1" applyBorder="1" applyAlignment="1" applyProtection="1">
      <alignment vertical="center" wrapText="1"/>
      <protection hidden="1"/>
    </xf>
    <xf numFmtId="0" fontId="67" fillId="0" borderId="28" xfId="0" applyFont="1" applyFill="1" applyBorder="1" applyAlignment="1" applyProtection="1">
      <alignment vertical="center" wrapText="1"/>
      <protection hidden="1"/>
    </xf>
    <xf numFmtId="0" fontId="67" fillId="0" borderId="28" xfId="0" applyFont="1" applyFill="1" applyBorder="1" applyProtection="1">
      <protection hidden="1"/>
    </xf>
    <xf numFmtId="0" fontId="11" fillId="0" borderId="0" xfId="0" applyFont="1" applyBorder="1" applyAlignment="1" applyProtection="1">
      <alignment horizontal="center"/>
      <protection hidden="1"/>
    </xf>
    <xf numFmtId="0" fontId="11" fillId="0" borderId="0" xfId="0" applyFont="1" applyBorder="1" applyAlignment="1" applyProtection="1">
      <alignment horizontal="right"/>
      <protection hidden="1"/>
    </xf>
    <xf numFmtId="0" fontId="14" fillId="0" borderId="0" xfId="0" applyFont="1" applyFill="1" applyAlignment="1" applyProtection="1">
      <protection hidden="1"/>
    </xf>
    <xf numFmtId="0" fontId="5" fillId="0" borderId="0" xfId="0" applyFont="1" applyAlignment="1" applyProtection="1">
      <alignment horizontal="center"/>
      <protection hidden="1"/>
    </xf>
    <xf numFmtId="0" fontId="15" fillId="0" borderId="0" xfId="0" applyFont="1" applyAlignment="1" applyProtection="1">
      <alignment horizontal="center"/>
      <protection hidden="1"/>
    </xf>
    <xf numFmtId="0" fontId="28" fillId="0" borderId="0" xfId="0" applyFont="1" applyAlignment="1" applyProtection="1">
      <alignment horizontal="center"/>
      <protection hidden="1"/>
    </xf>
    <xf numFmtId="0" fontId="67" fillId="0" borderId="0" xfId="0" applyFont="1" applyAlignment="1" applyProtection="1">
      <alignment horizontal="center"/>
      <protection hidden="1"/>
    </xf>
    <xf numFmtId="0" fontId="5" fillId="0" borderId="0" xfId="0" applyFont="1" applyProtection="1">
      <protection hidden="1"/>
    </xf>
    <xf numFmtId="0" fontId="5" fillId="0" borderId="1" xfId="0" applyFont="1" applyBorder="1" applyAlignment="1" applyProtection="1">
      <alignment horizontal="center"/>
      <protection hidden="1"/>
    </xf>
    <xf numFmtId="0" fontId="67" fillId="0" borderId="1" xfId="0" applyFont="1" applyBorder="1" applyAlignment="1" applyProtection="1">
      <alignment horizontal="center"/>
      <protection hidden="1"/>
    </xf>
    <xf numFmtId="0" fontId="5" fillId="0" borderId="67" xfId="0" applyFont="1" applyBorder="1" applyAlignment="1" applyProtection="1">
      <alignment horizontal="center"/>
      <protection hidden="1"/>
    </xf>
    <xf numFmtId="0" fontId="5" fillId="6" borderId="67" xfId="0" applyFont="1" applyFill="1" applyBorder="1" applyAlignment="1" applyProtection="1">
      <alignment horizontal="center"/>
      <protection hidden="1"/>
    </xf>
    <xf numFmtId="0" fontId="15" fillId="0" borderId="67" xfId="0" applyFont="1" applyBorder="1" applyAlignment="1" applyProtection="1">
      <alignment horizontal="center"/>
      <protection hidden="1"/>
    </xf>
    <xf numFmtId="0" fontId="5" fillId="0" borderId="0" xfId="0" applyFont="1" applyAlignment="1" applyProtection="1">
      <protection hidden="1"/>
    </xf>
    <xf numFmtId="0" fontId="5" fillId="0" borderId="1" xfId="0" applyFont="1" applyBorder="1" applyProtection="1">
      <protection hidden="1"/>
    </xf>
    <xf numFmtId="164" fontId="5" fillId="0" borderId="1" xfId="0" applyNumberFormat="1" applyFont="1" applyBorder="1" applyAlignment="1" applyProtection="1">
      <alignment horizontal="center"/>
      <protection hidden="1"/>
    </xf>
    <xf numFmtId="0" fontId="15" fillId="8" borderId="1" xfId="0" applyFont="1" applyFill="1" applyBorder="1" applyAlignment="1" applyProtection="1">
      <alignment horizontal="center"/>
      <protection hidden="1"/>
    </xf>
    <xf numFmtId="0" fontId="5" fillId="8" borderId="1" xfId="0" applyFont="1" applyFill="1" applyBorder="1" applyAlignment="1" applyProtection="1">
      <alignment horizontal="center"/>
      <protection hidden="1"/>
    </xf>
    <xf numFmtId="0" fontId="5" fillId="4" borderId="1" xfId="0" applyFont="1" applyFill="1" applyBorder="1" applyAlignment="1" applyProtection="1">
      <alignment horizontal="center"/>
      <protection hidden="1"/>
    </xf>
    <xf numFmtId="0" fontId="5" fillId="4" borderId="0" xfId="0" applyFont="1" applyFill="1" applyAlignment="1" applyProtection="1">
      <alignment horizontal="center"/>
      <protection hidden="1"/>
    </xf>
    <xf numFmtId="0" fontId="15" fillId="0" borderId="1" xfId="0" applyFont="1" applyBorder="1" applyAlignment="1" applyProtection="1">
      <alignment horizontal="center"/>
      <protection hidden="1"/>
    </xf>
    <xf numFmtId="0" fontId="5" fillId="4" borderId="70" xfId="0" applyFont="1" applyFill="1" applyBorder="1" applyAlignment="1" applyProtection="1">
      <alignment horizontal="center"/>
      <protection hidden="1"/>
    </xf>
    <xf numFmtId="0" fontId="5" fillId="2" borderId="1" xfId="0" applyFont="1" applyFill="1" applyBorder="1" applyProtection="1">
      <protection hidden="1"/>
    </xf>
    <xf numFmtId="0" fontId="5" fillId="2" borderId="1" xfId="0" applyFont="1" applyFill="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0" xfId="0" applyFont="1" applyBorder="1" applyProtection="1">
      <protection hidden="1"/>
    </xf>
    <xf numFmtId="0" fontId="15" fillId="0" borderId="0" xfId="0" applyFont="1" applyBorder="1" applyAlignment="1" applyProtection="1">
      <alignment horizontal="center"/>
      <protection hidden="1"/>
    </xf>
    <xf numFmtId="0" fontId="28" fillId="0" borderId="0" xfId="0" applyFont="1" applyBorder="1" applyAlignment="1" applyProtection="1">
      <alignment horizontal="center"/>
      <protection hidden="1"/>
    </xf>
    <xf numFmtId="0" fontId="67" fillId="0" borderId="0" xfId="0" applyFont="1" applyBorder="1" applyAlignment="1" applyProtection="1">
      <alignment horizontal="center"/>
      <protection hidden="1"/>
    </xf>
    <xf numFmtId="0" fontId="22" fillId="0" borderId="0" xfId="0" applyFont="1" applyBorder="1" applyAlignment="1" applyProtection="1">
      <alignment wrapText="1"/>
      <protection hidden="1"/>
    </xf>
    <xf numFmtId="0" fontId="68" fillId="0" borderId="0" xfId="0" applyFont="1" applyBorder="1" applyAlignment="1" applyProtection="1">
      <alignment wrapText="1"/>
      <protection hidden="1"/>
    </xf>
    <xf numFmtId="0" fontId="22" fillId="0" borderId="1" xfId="0" applyFont="1" applyBorder="1" applyAlignment="1" applyProtection="1">
      <alignment horizontal="center" wrapText="1"/>
      <protection hidden="1"/>
    </xf>
    <xf numFmtId="0" fontId="22" fillId="0" borderId="1" xfId="0" applyFont="1" applyBorder="1" applyAlignment="1" applyProtection="1">
      <alignment wrapText="1"/>
      <protection hidden="1"/>
    </xf>
    <xf numFmtId="0" fontId="22" fillId="0" borderId="0" xfId="0" applyFont="1" applyBorder="1" applyAlignment="1" applyProtection="1">
      <alignment horizontal="center" wrapText="1"/>
      <protection hidden="1"/>
    </xf>
    <xf numFmtId="0" fontId="5" fillId="0" borderId="67" xfId="0" applyFont="1" applyBorder="1" applyProtection="1">
      <protection hidden="1"/>
    </xf>
    <xf numFmtId="0" fontId="22" fillId="0" borderId="0" xfId="0" applyFont="1" applyBorder="1" applyProtection="1">
      <protection hidden="1"/>
    </xf>
    <xf numFmtId="0" fontId="68" fillId="0" borderId="0" xfId="0" applyFont="1" applyBorder="1" applyProtection="1">
      <protection hidden="1"/>
    </xf>
    <xf numFmtId="0" fontId="22" fillId="0" borderId="1" xfId="0" applyFont="1" applyBorder="1" applyAlignment="1" applyProtection="1">
      <alignment horizontal="center"/>
      <protection hidden="1"/>
    </xf>
    <xf numFmtId="0" fontId="22" fillId="0" borderId="1" xfId="0" applyFont="1" applyBorder="1" applyProtection="1">
      <protection hidden="1"/>
    </xf>
    <xf numFmtId="0" fontId="22" fillId="0" borderId="0" xfId="0" applyFont="1" applyBorder="1" applyAlignment="1" applyProtection="1">
      <alignment horizontal="center"/>
      <protection hidden="1"/>
    </xf>
    <xf numFmtId="0" fontId="36" fillId="0" borderId="0" xfId="0" applyFont="1" applyFill="1" applyAlignment="1" applyProtection="1">
      <protection hidden="1"/>
    </xf>
    <xf numFmtId="0" fontId="36" fillId="0" borderId="0" xfId="0" applyFont="1" applyFill="1" applyAlignment="1" applyProtection="1">
      <alignment horizontal="center"/>
      <protection hidden="1"/>
    </xf>
    <xf numFmtId="0" fontId="20" fillId="0" borderId="0" xfId="0" applyFont="1" applyFill="1" applyAlignment="1" applyProtection="1">
      <alignment horizontal="center"/>
      <protection hidden="1"/>
    </xf>
    <xf numFmtId="0" fontId="31" fillId="0" borderId="0" xfId="0" applyFont="1" applyFill="1" applyAlignment="1" applyProtection="1">
      <alignment horizontal="center"/>
      <protection hidden="1"/>
    </xf>
    <xf numFmtId="0" fontId="15" fillId="0" borderId="0" xfId="0" applyFont="1" applyFill="1" applyAlignment="1" applyProtection="1">
      <alignment horizontal="center"/>
      <protection hidden="1"/>
    </xf>
    <xf numFmtId="0" fontId="5" fillId="0" borderId="0" xfId="0" applyFont="1" applyFill="1" applyAlignment="1" applyProtection="1">
      <alignment horizontal="center"/>
      <protection hidden="1"/>
    </xf>
    <xf numFmtId="0" fontId="5" fillId="0" borderId="0" xfId="0" applyFont="1" applyFill="1" applyProtection="1">
      <protection hidden="1"/>
    </xf>
    <xf numFmtId="0" fontId="37" fillId="6" borderId="0" xfId="0" applyFont="1" applyFill="1" applyAlignment="1" applyProtection="1">
      <protection hidden="1"/>
    </xf>
    <xf numFmtId="0" fontId="37" fillId="6" borderId="0" xfId="0" applyFont="1" applyFill="1" applyAlignment="1" applyProtection="1">
      <alignment horizontal="center"/>
      <protection hidden="1"/>
    </xf>
    <xf numFmtId="0" fontId="37" fillId="0" borderId="0" xfId="0" applyFont="1" applyFill="1" applyAlignment="1" applyProtection="1">
      <alignment horizontal="center"/>
      <protection hidden="1"/>
    </xf>
    <xf numFmtId="0" fontId="37" fillId="0" borderId="0" xfId="0" applyFont="1" applyFill="1" applyAlignment="1" applyProtection="1">
      <protection hidden="1"/>
    </xf>
    <xf numFmtId="0" fontId="5" fillId="0" borderId="0" xfId="0" applyFont="1" applyFill="1" applyAlignment="1" applyProtection="1">
      <protection hidden="1"/>
    </xf>
    <xf numFmtId="0" fontId="15" fillId="0" borderId="0" xfId="0" applyFont="1" applyFill="1" applyAlignment="1" applyProtection="1">
      <protection hidden="1"/>
    </xf>
    <xf numFmtId="0" fontId="5" fillId="6" borderId="0" xfId="0" applyFont="1" applyFill="1" applyAlignment="1" applyProtection="1">
      <protection hidden="1"/>
    </xf>
    <xf numFmtId="0" fontId="42" fillId="0" borderId="0" xfId="0" applyFont="1" applyProtection="1">
      <protection hidden="1"/>
    </xf>
    <xf numFmtId="0" fontId="43" fillId="6" borderId="0" xfId="0" applyFont="1" applyFill="1" applyProtection="1">
      <protection hidden="1"/>
    </xf>
    <xf numFmtId="0" fontId="0" fillId="0" borderId="0" xfId="0" applyProtection="1">
      <protection hidden="1"/>
    </xf>
    <xf numFmtId="0" fontId="43" fillId="0" borderId="0" xfId="0" applyFont="1" applyFill="1" applyProtection="1">
      <protection hidden="1"/>
    </xf>
    <xf numFmtId="0" fontId="42" fillId="0" borderId="51" xfId="0" applyFont="1" applyBorder="1" applyAlignment="1" applyProtection="1">
      <alignment vertical="top"/>
      <protection hidden="1"/>
    </xf>
    <xf numFmtId="0" fontId="42" fillId="0" borderId="52" xfId="0" applyFont="1" applyBorder="1" applyAlignment="1" applyProtection="1">
      <alignment vertical="top"/>
      <protection hidden="1"/>
    </xf>
    <xf numFmtId="0" fontId="42" fillId="0" borderId="53" xfId="0" applyFont="1" applyBorder="1" applyProtection="1">
      <protection hidden="1"/>
    </xf>
    <xf numFmtId="0" fontId="42" fillId="0" borderId="54" xfId="0" applyFont="1" applyBorder="1" applyProtection="1">
      <protection hidden="1"/>
    </xf>
    <xf numFmtId="1" fontId="44" fillId="6" borderId="55" xfId="0" applyNumberFormat="1" applyFont="1" applyFill="1" applyBorder="1" applyAlignment="1" applyProtection="1">
      <alignment horizontal="center"/>
      <protection hidden="1"/>
    </xf>
    <xf numFmtId="0" fontId="44" fillId="6" borderId="55" xfId="0" applyFont="1" applyFill="1" applyBorder="1" applyAlignment="1" applyProtection="1">
      <alignment horizontal="center"/>
      <protection hidden="1"/>
    </xf>
    <xf numFmtId="0" fontId="44" fillId="6" borderId="55" xfId="0" applyFont="1" applyFill="1" applyBorder="1" applyProtection="1">
      <protection hidden="1"/>
    </xf>
    <xf numFmtId="0" fontId="42" fillId="0" borderId="56" xfId="0" applyFont="1" applyBorder="1" applyProtection="1">
      <protection hidden="1"/>
    </xf>
    <xf numFmtId="1" fontId="44" fillId="6" borderId="57" xfId="0" applyNumberFormat="1" applyFont="1" applyFill="1" applyBorder="1" applyAlignment="1" applyProtection="1">
      <alignment horizontal="center"/>
      <protection hidden="1"/>
    </xf>
    <xf numFmtId="0" fontId="44" fillId="6" borderId="57" xfId="0" applyFont="1" applyFill="1" applyBorder="1" applyAlignment="1" applyProtection="1">
      <alignment horizontal="center"/>
      <protection hidden="1"/>
    </xf>
    <xf numFmtId="0" fontId="44" fillId="6" borderId="57" xfId="0" applyFont="1" applyFill="1" applyBorder="1" applyProtection="1">
      <protection hidden="1"/>
    </xf>
    <xf numFmtId="0" fontId="42" fillId="0" borderId="0" xfId="0" applyFont="1" applyBorder="1" applyProtection="1">
      <protection hidden="1"/>
    </xf>
    <xf numFmtId="0" fontId="42" fillId="0" borderId="0" xfId="0" applyFont="1" applyBorder="1" applyAlignment="1" applyProtection="1">
      <alignment horizontal="center"/>
      <protection hidden="1"/>
    </xf>
    <xf numFmtId="0" fontId="45" fillId="0" borderId="0" xfId="0" applyFont="1" applyProtection="1">
      <protection hidden="1"/>
    </xf>
    <xf numFmtId="0" fontId="42" fillId="0" borderId="55" xfId="0" applyFont="1" applyBorder="1" applyProtection="1">
      <protection hidden="1"/>
    </xf>
    <xf numFmtId="0" fontId="42" fillId="0" borderId="53" xfId="0" applyFont="1" applyBorder="1" applyAlignment="1" applyProtection="1">
      <alignment vertical="top"/>
      <protection hidden="1"/>
    </xf>
    <xf numFmtId="0" fontId="42" fillId="0" borderId="52" xfId="0" applyFont="1" applyBorder="1" applyAlignment="1" applyProtection="1">
      <alignment vertical="top" wrapText="1"/>
      <protection hidden="1"/>
    </xf>
    <xf numFmtId="0" fontId="42" fillId="0" borderId="53" xfId="0" applyFont="1" applyBorder="1" applyAlignment="1" applyProtection="1">
      <alignment vertical="top" wrapText="1"/>
      <protection hidden="1"/>
    </xf>
    <xf numFmtId="0" fontId="42" fillId="0" borderId="58" xfId="0" applyFont="1" applyBorder="1" applyAlignment="1" applyProtection="1">
      <alignment vertical="top" wrapText="1"/>
      <protection hidden="1"/>
    </xf>
    <xf numFmtId="0" fontId="42" fillId="0" borderId="64" xfId="0" applyFont="1" applyBorder="1" applyProtection="1">
      <protection hidden="1"/>
    </xf>
    <xf numFmtId="0" fontId="42" fillId="0" borderId="57" xfId="0" applyFont="1" applyBorder="1" applyProtection="1">
      <protection hidden="1"/>
    </xf>
    <xf numFmtId="0" fontId="42" fillId="0" borderId="0" xfId="0" applyFont="1" applyAlignment="1" applyProtection="1">
      <alignment vertical="center" wrapText="1"/>
      <protection hidden="1"/>
    </xf>
    <xf numFmtId="0" fontId="0" fillId="0" borderId="0" xfId="0" applyAlignment="1" applyProtection="1">
      <alignment wrapText="1"/>
      <protection hidden="1"/>
    </xf>
    <xf numFmtId="0" fontId="46" fillId="0" borderId="0" xfId="0" applyFont="1" applyAlignment="1" applyProtection="1">
      <alignment horizontal="right"/>
      <protection hidden="1"/>
    </xf>
    <xf numFmtId="9" fontId="44" fillId="6" borderId="0" xfId="0" applyNumberFormat="1" applyFont="1" applyFill="1" applyProtection="1">
      <protection hidden="1"/>
    </xf>
    <xf numFmtId="9" fontId="42" fillId="0" borderId="0" xfId="0" applyNumberFormat="1" applyFont="1" applyProtection="1">
      <protection hidden="1"/>
    </xf>
    <xf numFmtId="10" fontId="44" fillId="6" borderId="0" xfId="0" applyNumberFormat="1" applyFont="1" applyFill="1" applyProtection="1">
      <protection hidden="1"/>
    </xf>
    <xf numFmtId="10" fontId="47" fillId="6" borderId="0" xfId="0" applyNumberFormat="1" applyFont="1" applyFill="1" applyProtection="1">
      <protection hidden="1"/>
    </xf>
    <xf numFmtId="0" fontId="48" fillId="0" borderId="0" xfId="0" applyFont="1" applyProtection="1">
      <protection hidden="1"/>
    </xf>
    <xf numFmtId="0" fontId="42" fillId="0" borderId="0" xfId="0" applyFont="1" applyAlignment="1" applyProtection="1">
      <protection hidden="1"/>
    </xf>
    <xf numFmtId="0" fontId="42" fillId="0" borderId="1" xfId="0" applyFont="1" applyBorder="1" applyProtection="1">
      <protection hidden="1"/>
    </xf>
    <xf numFmtId="0" fontId="42" fillId="0" borderId="0" xfId="0" applyFont="1" applyBorder="1" applyAlignment="1" applyProtection="1">
      <protection hidden="1"/>
    </xf>
    <xf numFmtId="0" fontId="42" fillId="6" borderId="1" xfId="0" applyFont="1" applyFill="1" applyBorder="1" applyProtection="1">
      <protection hidden="1"/>
    </xf>
    <xf numFmtId="2" fontId="46" fillId="0" borderId="1" xfId="0" applyNumberFormat="1" applyFont="1" applyBorder="1" applyProtection="1">
      <protection hidden="1"/>
    </xf>
    <xf numFmtId="2" fontId="46" fillId="6" borderId="1" xfId="0" applyNumberFormat="1" applyFont="1" applyFill="1" applyBorder="1" applyProtection="1">
      <protection hidden="1"/>
    </xf>
    <xf numFmtId="1" fontId="46" fillId="0" borderId="1" xfId="0" applyNumberFormat="1" applyFont="1" applyFill="1" applyBorder="1" applyProtection="1">
      <protection hidden="1"/>
    </xf>
    <xf numFmtId="0" fontId="46" fillId="0" borderId="0" xfId="0" applyFont="1" applyProtection="1">
      <protection hidden="1"/>
    </xf>
    <xf numFmtId="10" fontId="50" fillId="0" borderId="0" xfId="0" applyNumberFormat="1" applyFont="1" applyProtection="1">
      <protection hidden="1"/>
    </xf>
    <xf numFmtId="0" fontId="54" fillId="0" borderId="0" xfId="0" applyFont="1" applyProtection="1">
      <protection hidden="1"/>
    </xf>
    <xf numFmtId="9" fontId="47" fillId="0" borderId="0" xfId="0" applyNumberFormat="1" applyFont="1" applyProtection="1">
      <protection hidden="1"/>
    </xf>
    <xf numFmtId="10" fontId="42" fillId="0" borderId="0" xfId="0" applyNumberFormat="1" applyFont="1" applyProtection="1">
      <protection hidden="1"/>
    </xf>
    <xf numFmtId="0" fontId="49" fillId="6" borderId="0" xfId="0" applyFont="1" applyFill="1" applyProtection="1">
      <protection hidden="1"/>
    </xf>
    <xf numFmtId="0" fontId="51" fillId="0" borderId="0" xfId="0" applyFont="1" applyProtection="1">
      <protection hidden="1"/>
    </xf>
    <xf numFmtId="0" fontId="52" fillId="0" borderId="0" xfId="0" applyFont="1" applyProtection="1">
      <protection hidden="1"/>
    </xf>
    <xf numFmtId="0" fontId="50" fillId="0" borderId="0" xfId="0" applyFont="1" applyProtection="1">
      <protection hidden="1"/>
    </xf>
    <xf numFmtId="165" fontId="49" fillId="6" borderId="0" xfId="0" applyNumberFormat="1" applyFont="1" applyFill="1" applyProtection="1">
      <protection hidden="1"/>
    </xf>
    <xf numFmtId="0" fontId="53" fillId="0" borderId="0" xfId="0" applyFont="1" applyProtection="1">
      <protection hidden="1"/>
    </xf>
    <xf numFmtId="0" fontId="2" fillId="4" borderId="1" xfId="0" applyFont="1" applyFill="1" applyBorder="1" applyAlignment="1" applyProtection="1">
      <alignment horizontal="center" vertical="center"/>
      <protection locked="0"/>
    </xf>
    <xf numFmtId="0" fontId="55" fillId="4" borderId="13"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protection locked="0"/>
    </xf>
    <xf numFmtId="0" fontId="55" fillId="4" borderId="3" xfId="0" applyFont="1" applyFill="1" applyBorder="1" applyAlignment="1" applyProtection="1">
      <alignment horizontal="center" vertical="center"/>
      <protection locked="0"/>
    </xf>
    <xf numFmtId="0" fontId="55" fillId="4" borderId="4" xfId="0" applyFont="1" applyFill="1" applyBorder="1" applyAlignment="1" applyProtection="1">
      <alignment horizontal="center" vertical="center"/>
      <protection locked="0"/>
    </xf>
    <xf numFmtId="0" fontId="55" fillId="4" borderId="5"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wrapText="1"/>
      <protection locked="0"/>
    </xf>
    <xf numFmtId="0" fontId="55" fillId="4" borderId="6" xfId="0" applyFont="1" applyFill="1" applyBorder="1" applyAlignment="1" applyProtection="1">
      <alignment horizontal="center" vertical="center" wrapText="1"/>
      <protection locked="0"/>
    </xf>
    <xf numFmtId="0" fontId="55" fillId="4" borderId="3" xfId="0" applyFont="1" applyFill="1" applyBorder="1" applyAlignment="1" applyProtection="1">
      <alignment horizontal="center" vertical="center" wrapText="1"/>
      <protection locked="0"/>
    </xf>
    <xf numFmtId="0" fontId="55" fillId="4" borderId="4" xfId="0" applyFont="1" applyFill="1" applyBorder="1" applyAlignment="1" applyProtection="1">
      <alignment horizontal="center" vertical="center" wrapText="1"/>
      <protection locked="0"/>
    </xf>
    <xf numFmtId="0" fontId="55" fillId="4" borderId="5" xfId="0" applyFont="1" applyFill="1" applyBorder="1" applyAlignment="1" applyProtection="1">
      <alignment horizontal="center" vertical="center" wrapText="1"/>
      <protection locked="0"/>
    </xf>
    <xf numFmtId="0" fontId="60" fillId="4" borderId="2" xfId="0" applyFont="1" applyFill="1" applyBorder="1" applyAlignment="1" applyProtection="1">
      <alignment horizontal="center" vertical="center"/>
      <protection locked="0"/>
    </xf>
    <xf numFmtId="0" fontId="60" fillId="4" borderId="3" xfId="0" applyFont="1" applyFill="1" applyBorder="1" applyAlignment="1" applyProtection="1">
      <alignment horizontal="center" vertical="center"/>
      <protection locked="0"/>
    </xf>
    <xf numFmtId="0" fontId="60" fillId="4" borderId="4" xfId="0" applyFont="1" applyFill="1" applyBorder="1" applyAlignment="1" applyProtection="1">
      <alignment horizontal="center" vertical="center"/>
      <protection locked="0"/>
    </xf>
    <xf numFmtId="0" fontId="60" fillId="4" borderId="5" xfId="0" applyFont="1" applyFill="1" applyBorder="1" applyAlignment="1" applyProtection="1">
      <alignment horizontal="center" vertical="center"/>
      <protection locked="0"/>
    </xf>
    <xf numFmtId="0" fontId="60" fillId="4" borderId="2" xfId="0" applyFont="1" applyFill="1" applyBorder="1" applyAlignment="1" applyProtection="1">
      <alignment horizontal="center" vertical="center" wrapText="1"/>
      <protection locked="0"/>
    </xf>
    <xf numFmtId="0" fontId="60" fillId="4" borderId="6" xfId="0" applyFont="1" applyFill="1" applyBorder="1" applyAlignment="1" applyProtection="1">
      <alignment horizontal="center" vertical="center" wrapText="1"/>
      <protection locked="0"/>
    </xf>
    <xf numFmtId="0" fontId="42" fillId="4" borderId="65" xfId="0" applyFont="1" applyFill="1" applyBorder="1" applyAlignment="1" applyProtection="1">
      <alignment horizontal="center"/>
      <protection locked="0"/>
    </xf>
    <xf numFmtId="0" fontId="42" fillId="4" borderId="66" xfId="0" applyFont="1" applyFill="1" applyBorder="1" applyAlignment="1" applyProtection="1">
      <alignment horizontal="center"/>
      <protection locked="0"/>
    </xf>
    <xf numFmtId="0" fontId="42" fillId="4" borderId="67" xfId="0" applyFont="1" applyFill="1" applyBorder="1" applyAlignment="1" applyProtection="1">
      <alignment horizontal="center"/>
      <protection locked="0"/>
    </xf>
    <xf numFmtId="0" fontId="42" fillId="4" borderId="64" xfId="0" applyFont="1" applyFill="1" applyBorder="1" applyAlignment="1" applyProtection="1">
      <alignment horizontal="center"/>
      <protection locked="0"/>
    </xf>
    <xf numFmtId="0" fontId="42" fillId="4" borderId="68" xfId="0" applyFont="1" applyFill="1" applyBorder="1" applyAlignment="1" applyProtection="1">
      <alignment horizontal="center"/>
      <protection locked="0"/>
    </xf>
    <xf numFmtId="0" fontId="42" fillId="4" borderId="69" xfId="0" applyFont="1" applyFill="1" applyBorder="1" applyAlignment="1" applyProtection="1">
      <alignment horizontal="center"/>
      <protection locked="0"/>
    </xf>
    <xf numFmtId="0" fontId="42" fillId="4" borderId="1" xfId="0" applyFont="1" applyFill="1" applyBorder="1" applyAlignment="1" applyProtection="1">
      <alignment horizontal="center"/>
      <protection locked="0"/>
    </xf>
    <xf numFmtId="0" fontId="42" fillId="4" borderId="57" xfId="0" applyFont="1" applyFill="1" applyBorder="1" applyAlignment="1" applyProtection="1">
      <alignment horizontal="center"/>
      <protection locked="0"/>
    </xf>
    <xf numFmtId="0" fontId="9" fillId="0" borderId="0" xfId="0" applyFont="1" applyFill="1" applyAlignment="1" applyProtection="1">
      <alignment horizontal="left" vertical="center"/>
      <protection hidden="1"/>
    </xf>
    <xf numFmtId="0" fontId="8" fillId="0" borderId="0" xfId="0" applyFont="1" applyFill="1" applyAlignment="1" applyProtection="1">
      <alignment horizontal="left" vertical="center"/>
      <protection hidden="1"/>
    </xf>
    <xf numFmtId="0" fontId="55" fillId="4" borderId="4" xfId="0" applyFont="1" applyFill="1" applyBorder="1" applyAlignment="1" applyProtection="1">
      <alignment horizontal="center" vertical="center"/>
      <protection locked="0" hidden="1"/>
    </xf>
    <xf numFmtId="0" fontId="5" fillId="0" borderId="1"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72" fillId="0" borderId="0" xfId="0" applyFont="1" applyAlignment="1">
      <alignment wrapText="1"/>
    </xf>
    <xf numFmtId="0" fontId="22" fillId="0" borderId="1" xfId="0" applyFont="1" applyBorder="1" applyAlignment="1">
      <alignment horizontal="center"/>
    </xf>
    <xf numFmtId="0" fontId="22" fillId="0" borderId="70" xfId="0" applyFont="1" applyBorder="1" applyAlignment="1" applyProtection="1">
      <alignment wrapText="1"/>
      <protection hidden="1"/>
    </xf>
    <xf numFmtId="0" fontId="5" fillId="0" borderId="70" xfId="0" applyFont="1" applyBorder="1" applyProtection="1">
      <protection hidden="1"/>
    </xf>
    <xf numFmtId="0" fontId="10" fillId="0" borderId="0"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wrapText="1"/>
      <protection hidden="1"/>
    </xf>
    <xf numFmtId="0" fontId="3" fillId="0" borderId="0" xfId="0" quotePrefix="1" applyFont="1" applyFill="1" applyBorder="1" applyAlignment="1" applyProtection="1">
      <alignment horizontal="left" vertical="center" wrapText="1"/>
      <protection hidden="1"/>
    </xf>
    <xf numFmtId="49" fontId="8" fillId="0" borderId="0" xfId="0" applyNumberFormat="1" applyFont="1" applyFill="1" applyBorder="1" applyAlignment="1" applyProtection="1">
      <alignment horizontal="center" vertical="center"/>
      <protection hidden="1"/>
    </xf>
    <xf numFmtId="166" fontId="10" fillId="0" borderId="0" xfId="0" applyNumberFormat="1" applyFont="1" applyFill="1" applyBorder="1" applyAlignment="1" applyProtection="1">
      <alignment horizontal="center" vertical="center"/>
      <protection hidden="1"/>
    </xf>
    <xf numFmtId="0" fontId="63" fillId="0" borderId="0" xfId="0" applyFont="1" applyFill="1" applyBorder="1" applyAlignment="1" applyProtection="1">
      <alignment horizontal="center" vertical="center" shrinkToFit="1"/>
      <protection hidden="1"/>
    </xf>
    <xf numFmtId="0" fontId="20" fillId="0" borderId="0" xfId="0" applyFont="1" applyFill="1" applyAlignment="1" applyProtection="1">
      <protection locked="0"/>
    </xf>
    <xf numFmtId="0" fontId="16" fillId="0" borderId="0" xfId="0" applyFont="1" applyBorder="1" applyAlignment="1">
      <alignment vertical="center" wrapText="1"/>
    </xf>
    <xf numFmtId="0" fontId="55" fillId="0" borderId="0" xfId="0" applyFont="1" applyFill="1" applyBorder="1" applyAlignment="1" applyProtection="1">
      <alignment horizontal="center" vertical="center" wrapText="1"/>
      <protection hidden="1"/>
    </xf>
    <xf numFmtId="0" fontId="55" fillId="0" borderId="0" xfId="0" applyFont="1" applyFill="1" applyBorder="1" applyAlignment="1" applyProtection="1">
      <alignment horizontal="center" vertical="center"/>
      <protection locked="0"/>
    </xf>
    <xf numFmtId="0" fontId="55" fillId="0" borderId="0" xfId="0" applyFont="1" applyFill="1" applyBorder="1" applyAlignment="1" applyProtection="1">
      <alignment horizontal="center" vertical="center" wrapText="1"/>
      <protection locked="0"/>
    </xf>
    <xf numFmtId="0" fontId="20" fillId="0" borderId="0" xfId="0" applyFont="1" applyFill="1" applyAlignment="1" applyProtection="1">
      <alignment wrapText="1"/>
      <protection locked="0"/>
    </xf>
    <xf numFmtId="0" fontId="55" fillId="9" borderId="2" xfId="0" applyFont="1" applyFill="1" applyBorder="1" applyAlignment="1" applyProtection="1">
      <alignment horizontal="center" vertical="center" wrapText="1"/>
      <protection locked="0"/>
    </xf>
    <xf numFmtId="0" fontId="55" fillId="9" borderId="3" xfId="0" applyFont="1" applyFill="1" applyBorder="1" applyAlignment="1" applyProtection="1">
      <alignment horizontal="center" vertical="center" wrapText="1"/>
      <protection locked="0"/>
    </xf>
    <xf numFmtId="0" fontId="55" fillId="9" borderId="4" xfId="0" applyFont="1" applyFill="1" applyBorder="1" applyAlignment="1" applyProtection="1">
      <alignment horizontal="center" vertical="center" wrapText="1"/>
      <protection locked="0"/>
    </xf>
    <xf numFmtId="0" fontId="55" fillId="9" borderId="5" xfId="0" applyFont="1" applyFill="1" applyBorder="1" applyAlignment="1" applyProtection="1">
      <alignment horizontal="center" vertical="center" wrapText="1"/>
      <protection locked="0"/>
    </xf>
    <xf numFmtId="0" fontId="55" fillId="9" borderId="6" xfId="0" applyFont="1" applyFill="1" applyBorder="1" applyAlignment="1" applyProtection="1">
      <alignment horizontal="center" vertical="center" wrapText="1"/>
      <protection locked="0"/>
    </xf>
    <xf numFmtId="0" fontId="55" fillId="9" borderId="2" xfId="0" applyFont="1" applyFill="1" applyBorder="1" applyAlignment="1" applyProtection="1">
      <alignment horizontal="center" vertical="center"/>
      <protection locked="0"/>
    </xf>
    <xf numFmtId="0" fontId="55" fillId="9" borderId="3" xfId="0" applyFont="1" applyFill="1" applyBorder="1" applyAlignment="1" applyProtection="1">
      <alignment horizontal="center" vertical="center"/>
      <protection locked="0"/>
    </xf>
    <xf numFmtId="0" fontId="55" fillId="9" borderId="4" xfId="0" applyFont="1" applyFill="1" applyBorder="1" applyAlignment="1" applyProtection="1">
      <alignment horizontal="center" vertical="center"/>
      <protection locked="0"/>
    </xf>
    <xf numFmtId="0" fontId="55" fillId="9" borderId="5" xfId="0" applyFont="1" applyFill="1" applyBorder="1" applyAlignment="1" applyProtection="1">
      <alignment horizontal="center" vertical="center"/>
      <protection locked="0"/>
    </xf>
    <xf numFmtId="0" fontId="5" fillId="0" borderId="0" xfId="0" applyFont="1" applyAlignment="1"/>
    <xf numFmtId="0" fontId="75" fillId="0" borderId="1" xfId="0" applyFont="1" applyBorder="1" applyProtection="1">
      <protection hidden="1"/>
    </xf>
    <xf numFmtId="0" fontId="75" fillId="0" borderId="1" xfId="0" applyFont="1" applyBorder="1" applyAlignment="1" applyProtection="1">
      <alignment vertical="distributed"/>
      <protection hidden="1"/>
    </xf>
    <xf numFmtId="0" fontId="20" fillId="0" borderId="0" xfId="0" applyFont="1" applyFill="1" applyAlignment="1" applyProtection="1">
      <alignment horizontal="left" wrapText="1"/>
      <protection locked="0"/>
    </xf>
    <xf numFmtId="0" fontId="2" fillId="0" borderId="76" xfId="0" applyFont="1" applyFill="1" applyBorder="1" applyAlignment="1" applyProtection="1">
      <alignment horizontal="center" vertical="center"/>
      <protection hidden="1"/>
    </xf>
    <xf numFmtId="0" fontId="76" fillId="0" borderId="1" xfId="0" applyFont="1" applyBorder="1" applyAlignment="1" applyProtection="1">
      <alignment horizontal="center"/>
      <protection hidden="1"/>
    </xf>
    <xf numFmtId="0" fontId="77" fillId="4" borderId="2" xfId="0" applyFont="1" applyFill="1" applyBorder="1" applyAlignment="1" applyProtection="1">
      <alignment horizontal="center" vertical="center" wrapText="1"/>
      <protection locked="0"/>
    </xf>
    <xf numFmtId="0" fontId="22" fillId="4" borderId="0" xfId="0" applyFont="1" applyFill="1" applyAlignment="1" applyProtection="1">
      <alignment horizontal="left" shrinkToFit="1"/>
      <protection locked="0"/>
    </xf>
    <xf numFmtId="0" fontId="22" fillId="6" borderId="0" xfId="0" applyFont="1" applyFill="1" applyAlignment="1">
      <alignment horizontal="left" shrinkToFit="1"/>
    </xf>
    <xf numFmtId="0" fontId="21" fillId="4" borderId="46" xfId="0" applyFont="1" applyFill="1" applyBorder="1" applyAlignment="1" applyProtection="1">
      <alignment horizontal="left" vertical="top" wrapText="1"/>
      <protection locked="0"/>
    </xf>
    <xf numFmtId="0" fontId="21" fillId="4" borderId="0" xfId="0" applyFont="1" applyFill="1" applyBorder="1" applyAlignment="1" applyProtection="1">
      <alignment horizontal="left" vertical="top" wrapText="1"/>
      <protection locked="0"/>
    </xf>
    <xf numFmtId="0" fontId="21" fillId="4" borderId="46" xfId="0" applyFont="1" applyFill="1" applyBorder="1" applyAlignment="1" applyProtection="1">
      <alignment wrapText="1"/>
      <protection locked="0"/>
    </xf>
    <xf numFmtId="0" fontId="21" fillId="4" borderId="0" xfId="0" applyFont="1" applyFill="1" applyBorder="1" applyAlignment="1" applyProtection="1">
      <alignment wrapText="1"/>
      <protection locked="0"/>
    </xf>
    <xf numFmtId="0" fontId="21" fillId="0" borderId="46" xfId="0" applyFont="1" applyBorder="1" applyAlignment="1">
      <alignment wrapText="1"/>
    </xf>
    <xf numFmtId="0" fontId="23" fillId="0" borderId="0" xfId="0" applyFont="1" applyAlignment="1"/>
    <xf numFmtId="0" fontId="71" fillId="4" borderId="0" xfId="0" applyFont="1" applyFill="1" applyAlignment="1" applyProtection="1">
      <alignment horizontal="left"/>
      <protection locked="0"/>
    </xf>
    <xf numFmtId="0" fontId="24" fillId="5" borderId="46" xfId="0" applyFont="1" applyFill="1" applyBorder="1" applyAlignment="1">
      <alignment horizontal="left" wrapText="1"/>
    </xf>
    <xf numFmtId="0" fontId="24" fillId="5" borderId="0" xfId="0" applyFont="1" applyFill="1" applyBorder="1" applyAlignment="1">
      <alignment horizontal="left" wrapText="1"/>
    </xf>
    <xf numFmtId="0" fontId="21" fillId="4" borderId="46" xfId="0" applyFont="1" applyFill="1" applyBorder="1" applyAlignment="1" applyProtection="1">
      <alignment horizontal="left" vertical="top" wrapText="1" shrinkToFit="1"/>
      <protection locked="0"/>
    </xf>
    <xf numFmtId="0" fontId="21" fillId="4" borderId="0" xfId="0" applyFont="1" applyFill="1" applyBorder="1" applyAlignment="1" applyProtection="1">
      <alignment horizontal="left" vertical="top" shrinkToFit="1"/>
      <protection locked="0"/>
    </xf>
    <xf numFmtId="0" fontId="35" fillId="4" borderId="0" xfId="0" applyFont="1" applyFill="1" applyAlignment="1" applyProtection="1">
      <alignment horizontal="left"/>
      <protection locked="0"/>
    </xf>
    <xf numFmtId="0" fontId="70" fillId="4" borderId="46" xfId="0" applyFont="1" applyFill="1" applyBorder="1" applyAlignment="1" applyProtection="1">
      <alignment horizontal="left" vertical="center" wrapText="1"/>
      <protection locked="0"/>
    </xf>
    <xf numFmtId="0" fontId="70" fillId="4" borderId="0" xfId="0" applyFont="1" applyFill="1" applyBorder="1" applyAlignment="1" applyProtection="1">
      <alignment horizontal="left" vertical="center" wrapText="1"/>
      <protection locked="0"/>
    </xf>
    <xf numFmtId="0" fontId="23" fillId="4" borderId="0" xfId="0" applyFont="1" applyFill="1" applyAlignment="1" applyProtection="1">
      <alignment horizontal="center"/>
      <protection locked="0"/>
    </xf>
    <xf numFmtId="0" fontId="21" fillId="0" borderId="46" xfId="0" applyFont="1" applyBorder="1" applyAlignment="1">
      <alignment horizontal="left" wrapText="1"/>
    </xf>
    <xf numFmtId="0" fontId="21" fillId="0" borderId="0" xfId="0" applyFont="1" applyBorder="1" applyAlignment="1">
      <alignment horizontal="left" wrapText="1"/>
    </xf>
    <xf numFmtId="0" fontId="5" fillId="0" borderId="39"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71" xfId="0" applyFont="1" applyBorder="1" applyAlignment="1" applyProtection="1">
      <alignment horizontal="center"/>
      <protection hidden="1"/>
    </xf>
    <xf numFmtId="49" fontId="11" fillId="0" borderId="33" xfId="0" applyNumberFormat="1" applyFont="1" applyFill="1" applyBorder="1" applyAlignment="1" applyProtection="1">
      <alignment horizontal="center" vertical="center" wrapText="1"/>
      <protection hidden="1"/>
    </xf>
    <xf numFmtId="49" fontId="11" fillId="0" borderId="34" xfId="0" applyNumberFormat="1" applyFont="1" applyFill="1" applyBorder="1" applyAlignment="1" applyProtection="1">
      <alignment horizontal="center" vertical="center" wrapText="1"/>
      <protection hidden="1"/>
    </xf>
    <xf numFmtId="49" fontId="11" fillId="0" borderId="35" xfId="0" applyNumberFormat="1" applyFont="1" applyFill="1" applyBorder="1" applyAlignment="1" applyProtection="1">
      <alignment horizontal="center" vertical="center" wrapText="1"/>
      <protection hidden="1"/>
    </xf>
    <xf numFmtId="0" fontId="69" fillId="4" borderId="36" xfId="0" applyFont="1" applyFill="1" applyBorder="1" applyAlignment="1" applyProtection="1">
      <alignment horizontal="center" vertical="center" wrapText="1"/>
      <protection locked="0"/>
    </xf>
    <xf numFmtId="0" fontId="69" fillId="4" borderId="10" xfId="0" applyFont="1" applyFill="1" applyBorder="1" applyAlignment="1" applyProtection="1">
      <alignment horizontal="center" vertical="center" wrapText="1"/>
      <protection locked="0"/>
    </xf>
    <xf numFmtId="0" fontId="69" fillId="4" borderId="37" xfId="0" applyFont="1" applyFill="1" applyBorder="1" applyAlignment="1" applyProtection="1">
      <alignment horizontal="center" vertical="center" wrapText="1"/>
      <protection locked="0"/>
    </xf>
    <xf numFmtId="0" fontId="69" fillId="4" borderId="38" xfId="0" applyFont="1" applyFill="1" applyBorder="1" applyAlignment="1" applyProtection="1">
      <alignment horizontal="center" vertical="center" wrapText="1"/>
      <protection locked="0"/>
    </xf>
    <xf numFmtId="0" fontId="69" fillId="4" borderId="39" xfId="0" applyFont="1" applyFill="1" applyBorder="1" applyAlignment="1" applyProtection="1">
      <alignment horizontal="center" vertical="center" wrapText="1"/>
      <protection locked="0"/>
    </xf>
    <xf numFmtId="0" fontId="69" fillId="4" borderId="40" xfId="0" applyFont="1" applyFill="1" applyBorder="1" applyAlignment="1" applyProtection="1">
      <alignment horizontal="center" vertical="center" wrapText="1"/>
      <protection locked="0"/>
    </xf>
    <xf numFmtId="0" fontId="55" fillId="0" borderId="29" xfId="0" applyFont="1" applyFill="1" applyBorder="1" applyAlignment="1" applyProtection="1">
      <alignment horizontal="center" vertical="center" wrapText="1"/>
      <protection hidden="1"/>
    </xf>
    <xf numFmtId="0" fontId="55" fillId="0" borderId="13" xfId="0" applyFont="1" applyFill="1" applyBorder="1" applyAlignment="1" applyProtection="1">
      <alignment horizontal="center" vertical="center" wrapText="1"/>
      <protection hidden="1"/>
    </xf>
    <xf numFmtId="0" fontId="55" fillId="0" borderId="6"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left" vertical="center" wrapText="1"/>
      <protection hidden="1"/>
    </xf>
    <xf numFmtId="0" fontId="5" fillId="0" borderId="1" xfId="0" applyFont="1" applyBorder="1" applyAlignment="1" applyProtection="1">
      <alignment horizontal="center"/>
      <protection hidden="1"/>
    </xf>
    <xf numFmtId="0" fontId="33" fillId="7" borderId="0" xfId="0" applyFont="1" applyFill="1" applyAlignment="1" applyProtection="1">
      <alignment horizontal="center"/>
      <protection hidden="1"/>
    </xf>
    <xf numFmtId="0" fontId="8" fillId="0" borderId="42" xfId="0" applyFont="1" applyFill="1" applyBorder="1" applyAlignment="1" applyProtection="1">
      <alignment horizontal="center" vertical="center"/>
      <protection hidden="1"/>
    </xf>
    <xf numFmtId="0" fontId="8" fillId="0" borderId="43" xfId="0" applyFont="1" applyFill="1" applyBorder="1" applyAlignment="1" applyProtection="1">
      <alignment horizontal="center" vertical="center"/>
      <protection hidden="1"/>
    </xf>
    <xf numFmtId="0" fontId="20" fillId="2" borderId="7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71" xfId="0" applyFont="1" applyFill="1" applyBorder="1" applyAlignment="1" applyProtection="1">
      <alignment horizontal="left"/>
      <protection hidden="1"/>
    </xf>
    <xf numFmtId="0" fontId="20" fillId="2" borderId="11" xfId="0" applyFont="1" applyFill="1" applyBorder="1" applyAlignment="1" applyProtection="1">
      <alignment horizontal="left"/>
      <protection hidden="1"/>
    </xf>
    <xf numFmtId="0" fontId="20" fillId="2" borderId="71" xfId="0" applyFont="1" applyFill="1" applyBorder="1" applyAlignment="1" applyProtection="1">
      <alignment horizontal="left"/>
      <protection hidden="1"/>
    </xf>
    <xf numFmtId="0" fontId="3" fillId="0" borderId="0" xfId="0" quotePrefix="1" applyFont="1" applyFill="1" applyBorder="1" applyAlignment="1" applyProtection="1">
      <alignment horizontal="left" vertical="center" wrapText="1"/>
      <protection hidden="1"/>
    </xf>
    <xf numFmtId="0" fontId="3" fillId="0" borderId="26" xfId="0" quotePrefix="1" applyFont="1" applyFill="1" applyBorder="1" applyAlignment="1" applyProtection="1">
      <alignment horizontal="left" vertical="center" wrapText="1"/>
      <protection hidden="1"/>
    </xf>
    <xf numFmtId="0" fontId="5" fillId="0" borderId="0" xfId="0" applyFont="1" applyAlignment="1" applyProtection="1">
      <alignment horizontal="center"/>
      <protection hidden="1"/>
    </xf>
    <xf numFmtId="0" fontId="2" fillId="0" borderId="0" xfId="0" applyFont="1" applyFill="1" applyBorder="1" applyAlignment="1" applyProtection="1">
      <alignment horizontal="left" vertical="center" wrapText="1"/>
      <protection hidden="1"/>
    </xf>
    <xf numFmtId="0" fontId="2" fillId="0" borderId="26" xfId="0" applyFont="1" applyFill="1" applyBorder="1" applyAlignment="1" applyProtection="1">
      <alignment horizontal="left" vertical="center" wrapText="1"/>
      <protection hidden="1"/>
    </xf>
    <xf numFmtId="0" fontId="3" fillId="0" borderId="26" xfId="0" applyFont="1" applyFill="1" applyBorder="1" applyAlignment="1" applyProtection="1">
      <alignment horizontal="left" vertical="center" wrapText="1"/>
      <protection hidden="1"/>
    </xf>
    <xf numFmtId="0" fontId="2" fillId="0" borderId="41" xfId="0" applyFont="1" applyFill="1" applyBorder="1" applyAlignment="1" applyProtection="1">
      <alignment horizontal="center" vertical="center"/>
      <protection hidden="1"/>
    </xf>
    <xf numFmtId="0" fontId="2" fillId="0" borderId="42"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protection hidden="1"/>
    </xf>
    <xf numFmtId="0" fontId="58" fillId="0" borderId="0" xfId="0" applyFont="1" applyFill="1" applyBorder="1" applyAlignment="1" applyProtection="1">
      <alignment horizontal="center" vertical="center"/>
      <protection hidden="1"/>
    </xf>
    <xf numFmtId="0" fontId="59" fillId="0" borderId="0" xfId="0" applyFont="1" applyFill="1" applyBorder="1" applyAlignment="1" applyProtection="1">
      <alignment horizontal="center" vertical="center" wrapText="1"/>
      <protection hidden="1"/>
    </xf>
    <xf numFmtId="0" fontId="8" fillId="0" borderId="14" xfId="0" applyFont="1" applyFill="1" applyBorder="1" applyAlignment="1" applyProtection="1">
      <alignment horizontal="center"/>
      <protection hidden="1"/>
    </xf>
    <xf numFmtId="0" fontId="8" fillId="0" borderId="41" xfId="0" applyFont="1" applyFill="1" applyBorder="1" applyAlignment="1" applyProtection="1">
      <alignment horizontal="center" vertical="center"/>
      <protection hidden="1"/>
    </xf>
    <xf numFmtId="0" fontId="69" fillId="9" borderId="36" xfId="0" applyFont="1" applyFill="1" applyBorder="1" applyAlignment="1" applyProtection="1">
      <alignment horizontal="center" vertical="center" wrapText="1"/>
      <protection locked="0"/>
    </xf>
    <xf numFmtId="0" fontId="69" fillId="9" borderId="10" xfId="0" applyFont="1" applyFill="1" applyBorder="1" applyAlignment="1" applyProtection="1">
      <alignment horizontal="center" vertical="center" wrapText="1"/>
      <protection locked="0"/>
    </xf>
    <xf numFmtId="0" fontId="69" fillId="9" borderId="37" xfId="0" applyFont="1" applyFill="1" applyBorder="1" applyAlignment="1" applyProtection="1">
      <alignment horizontal="center" vertical="center" wrapText="1"/>
      <protection locked="0"/>
    </xf>
    <xf numFmtId="0" fontId="69" fillId="9" borderId="38" xfId="0" applyFont="1" applyFill="1" applyBorder="1" applyAlignment="1" applyProtection="1">
      <alignment horizontal="center" vertical="center" wrapText="1"/>
      <protection locked="0"/>
    </xf>
    <xf numFmtId="0" fontId="69" fillId="9" borderId="39" xfId="0" applyFont="1" applyFill="1" applyBorder="1" applyAlignment="1" applyProtection="1">
      <alignment horizontal="center" vertical="center" wrapText="1"/>
      <protection locked="0"/>
    </xf>
    <xf numFmtId="0" fontId="69" fillId="9" borderId="40" xfId="0" applyFont="1" applyFill="1" applyBorder="1" applyAlignment="1" applyProtection="1">
      <alignment horizontal="center" vertical="center" wrapText="1"/>
      <protection locked="0"/>
    </xf>
    <xf numFmtId="0" fontId="69" fillId="9" borderId="44" xfId="0" applyFont="1" applyFill="1" applyBorder="1" applyAlignment="1" applyProtection="1">
      <alignment horizontal="center" vertical="center" wrapText="1"/>
      <protection locked="0"/>
    </xf>
    <xf numFmtId="0" fontId="69" fillId="9" borderId="0" xfId="0" applyFont="1" applyFill="1" applyBorder="1" applyAlignment="1" applyProtection="1">
      <alignment horizontal="center" vertical="center" wrapText="1"/>
      <protection locked="0"/>
    </xf>
    <xf numFmtId="0" fontId="69" fillId="9" borderId="16" xfId="0" applyFont="1" applyFill="1" applyBorder="1" applyAlignment="1" applyProtection="1">
      <alignment horizontal="center" vertical="center" wrapText="1"/>
      <protection locked="0"/>
    </xf>
    <xf numFmtId="0" fontId="62" fillId="4" borderId="36" xfId="0" applyFont="1" applyFill="1" applyBorder="1" applyAlignment="1" applyProtection="1">
      <alignment horizontal="center" vertical="center" wrapText="1"/>
      <protection locked="0"/>
    </xf>
    <xf numFmtId="0" fontId="62" fillId="4" borderId="10" xfId="0" applyFont="1" applyFill="1" applyBorder="1" applyAlignment="1" applyProtection="1">
      <alignment horizontal="center" vertical="center" wrapText="1"/>
      <protection locked="0"/>
    </xf>
    <xf numFmtId="0" fontId="62" fillId="4" borderId="37" xfId="0" applyFont="1" applyFill="1" applyBorder="1" applyAlignment="1" applyProtection="1">
      <alignment horizontal="center" vertical="center" wrapText="1"/>
      <protection locked="0"/>
    </xf>
    <xf numFmtId="0" fontId="62" fillId="4" borderId="38" xfId="0" applyFont="1" applyFill="1" applyBorder="1" applyAlignment="1" applyProtection="1">
      <alignment horizontal="center" vertical="center" wrapText="1"/>
      <protection locked="0"/>
    </xf>
    <xf numFmtId="0" fontId="62" fillId="4" borderId="39" xfId="0" applyFont="1" applyFill="1" applyBorder="1" applyAlignment="1" applyProtection="1">
      <alignment horizontal="center" vertical="center" wrapText="1"/>
      <protection locked="0"/>
    </xf>
    <xf numFmtId="0" fontId="62" fillId="4" borderId="40"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left" vertical="center" wrapText="1"/>
      <protection hidden="1"/>
    </xf>
    <xf numFmtId="0" fontId="8" fillId="0" borderId="11" xfId="0" applyFont="1" applyFill="1" applyBorder="1" applyAlignment="1" applyProtection="1">
      <alignment horizontal="left" vertical="center" wrapText="1"/>
      <protection hidden="1"/>
    </xf>
    <xf numFmtId="49" fontId="8" fillId="0" borderId="33" xfId="0" applyNumberFormat="1" applyFont="1" applyFill="1" applyBorder="1" applyAlignment="1" applyProtection="1">
      <alignment horizontal="center" vertical="center" wrapText="1"/>
      <protection hidden="1"/>
    </xf>
    <xf numFmtId="49" fontId="8" fillId="0" borderId="34" xfId="0" applyNumberFormat="1" applyFont="1" applyFill="1" applyBorder="1" applyAlignment="1" applyProtection="1">
      <alignment horizontal="center" vertical="center" wrapText="1"/>
      <protection hidden="1"/>
    </xf>
    <xf numFmtId="49" fontId="8" fillId="0" borderId="35" xfId="0" applyNumberFormat="1" applyFont="1" applyFill="1" applyBorder="1" applyAlignment="1" applyProtection="1">
      <alignment horizontal="center" vertical="center"/>
      <protection hidden="1"/>
    </xf>
    <xf numFmtId="0" fontId="63" fillId="0" borderId="18" xfId="0" applyFont="1" applyFill="1" applyBorder="1" applyAlignment="1" applyProtection="1">
      <alignment horizontal="center" vertical="center" shrinkToFit="1"/>
      <protection hidden="1"/>
    </xf>
    <xf numFmtId="0" fontId="63" fillId="0" borderId="6" xfId="0" applyFont="1" applyFill="1" applyBorder="1" applyAlignment="1" applyProtection="1">
      <alignment horizontal="center" vertical="center" shrinkToFit="1"/>
      <protection hidden="1"/>
    </xf>
    <xf numFmtId="0" fontId="10" fillId="0" borderId="29" xfId="0" applyFont="1" applyFill="1" applyBorder="1" applyAlignment="1" applyProtection="1">
      <alignment horizontal="left" vertical="center"/>
      <protection hidden="1"/>
    </xf>
    <xf numFmtId="0" fontId="10" fillId="0" borderId="13" xfId="0" applyFont="1" applyFill="1" applyBorder="1" applyAlignment="1" applyProtection="1">
      <alignment horizontal="left" vertical="center"/>
      <protection hidden="1"/>
    </xf>
    <xf numFmtId="0" fontId="61" fillId="4" borderId="36" xfId="0" applyFont="1" applyFill="1" applyBorder="1" applyAlignment="1" applyProtection="1">
      <alignment horizontal="center" vertical="center" wrapText="1"/>
      <protection locked="0"/>
    </xf>
    <xf numFmtId="0" fontId="61" fillId="4" borderId="10" xfId="0" applyFont="1" applyFill="1" applyBorder="1" applyAlignment="1" applyProtection="1">
      <alignment horizontal="center" vertical="center" wrapText="1"/>
      <protection locked="0"/>
    </xf>
    <xf numFmtId="0" fontId="61" fillId="4" borderId="37" xfId="0" applyFont="1" applyFill="1" applyBorder="1" applyAlignment="1" applyProtection="1">
      <alignment horizontal="center" vertical="center" wrapText="1"/>
      <protection locked="0"/>
    </xf>
    <xf numFmtId="0" fontId="61" fillId="4" borderId="38" xfId="0" applyFont="1" applyFill="1" applyBorder="1" applyAlignment="1" applyProtection="1">
      <alignment horizontal="center" vertical="center" wrapText="1"/>
      <protection locked="0"/>
    </xf>
    <xf numFmtId="0" fontId="61" fillId="4" borderId="39" xfId="0" applyFont="1" applyFill="1" applyBorder="1" applyAlignment="1" applyProtection="1">
      <alignment horizontal="center" vertical="center" wrapText="1"/>
      <protection locked="0"/>
    </xf>
    <xf numFmtId="0" fontId="61" fillId="4" borderId="40" xfId="0" applyFont="1" applyFill="1" applyBorder="1" applyAlignment="1" applyProtection="1">
      <alignment horizontal="center" vertical="center" wrapText="1"/>
      <protection locked="0"/>
    </xf>
    <xf numFmtId="0" fontId="10" fillId="0" borderId="13" xfId="0" applyFont="1" applyFill="1" applyBorder="1" applyAlignment="1" applyProtection="1">
      <alignment horizontal="right" vertical="center"/>
      <protection hidden="1"/>
    </xf>
    <xf numFmtId="0" fontId="10" fillId="0" borderId="6" xfId="0" applyFont="1" applyFill="1" applyBorder="1" applyAlignment="1" applyProtection="1">
      <alignment horizontal="right" vertical="center"/>
      <protection hidden="1"/>
    </xf>
    <xf numFmtId="0" fontId="58" fillId="0" borderId="0" xfId="0" applyFont="1" applyFill="1" applyAlignment="1" applyProtection="1">
      <alignment horizontal="center" vertical="center"/>
      <protection hidden="1"/>
    </xf>
    <xf numFmtId="0" fontId="8" fillId="0" borderId="14" xfId="0" applyFont="1" applyFill="1" applyBorder="1" applyAlignment="1" applyProtection="1">
      <alignment horizontal="center" vertical="center"/>
      <protection hidden="1"/>
    </xf>
    <xf numFmtId="49" fontId="8" fillId="0" borderId="35" xfId="0" applyNumberFormat="1" applyFont="1" applyFill="1" applyBorder="1" applyAlignment="1" applyProtection="1">
      <alignment horizontal="center" vertical="center" wrapText="1"/>
      <protection hidden="1"/>
    </xf>
    <xf numFmtId="0" fontId="10" fillId="0" borderId="14" xfId="0" applyFont="1" applyFill="1" applyBorder="1" applyAlignment="1" applyProtection="1">
      <alignment horizontal="right" vertical="center"/>
      <protection hidden="1"/>
    </xf>
    <xf numFmtId="0" fontId="10" fillId="0" borderId="32" xfId="0" applyFont="1" applyFill="1" applyBorder="1" applyAlignment="1" applyProtection="1">
      <alignment horizontal="right" vertical="center"/>
      <protection hidden="1"/>
    </xf>
    <xf numFmtId="0" fontId="10" fillId="0" borderId="44" xfId="0" applyFont="1" applyFill="1" applyBorder="1" applyAlignment="1" applyProtection="1">
      <alignment horizontal="left" vertical="center"/>
      <protection hidden="1"/>
    </xf>
    <xf numFmtId="0" fontId="10" fillId="0" borderId="0" xfId="0" applyFont="1" applyFill="1" applyBorder="1" applyAlignment="1" applyProtection="1">
      <alignment horizontal="left" vertical="center"/>
      <protection hidden="1"/>
    </xf>
    <xf numFmtId="0" fontId="10" fillId="0" borderId="31" xfId="0" applyFont="1" applyFill="1" applyBorder="1" applyAlignment="1" applyProtection="1">
      <alignment horizontal="left" vertical="center"/>
      <protection hidden="1"/>
    </xf>
    <xf numFmtId="0" fontId="10" fillId="0" borderId="14" xfId="0" applyFont="1" applyFill="1" applyBorder="1" applyAlignment="1" applyProtection="1">
      <alignment horizontal="left" vertical="center"/>
      <protection hidden="1"/>
    </xf>
    <xf numFmtId="1" fontId="8" fillId="0" borderId="11" xfId="0" applyNumberFormat="1"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1" fontId="8" fillId="0" borderId="9" xfId="0" applyNumberFormat="1" applyFont="1" applyFill="1" applyBorder="1" applyAlignment="1" applyProtection="1">
      <alignment horizontal="center" vertical="center"/>
      <protection hidden="1"/>
    </xf>
    <xf numFmtId="1" fontId="8" fillId="0" borderId="15" xfId="0" applyNumberFormat="1" applyFont="1" applyFill="1" applyBorder="1" applyAlignment="1" applyProtection="1">
      <alignment horizontal="center" vertical="center"/>
      <protection hidden="1"/>
    </xf>
    <xf numFmtId="0" fontId="3" fillId="0" borderId="73" xfId="0" applyFont="1" applyFill="1" applyBorder="1" applyAlignment="1" applyProtection="1">
      <alignment horizontal="center" vertical="center" wrapText="1"/>
      <protection hidden="1"/>
    </xf>
    <xf numFmtId="0" fontId="3" fillId="0" borderId="10" xfId="0" applyFont="1" applyFill="1" applyBorder="1" applyAlignment="1" applyProtection="1">
      <alignment horizontal="center" vertical="center" wrapText="1"/>
      <protection hidden="1"/>
    </xf>
    <xf numFmtId="0" fontId="3" fillId="0" borderId="37" xfId="0" applyFont="1" applyFill="1" applyBorder="1" applyAlignment="1" applyProtection="1">
      <alignment horizontal="center" vertical="center" wrapText="1"/>
      <protection hidden="1"/>
    </xf>
    <xf numFmtId="0" fontId="3" fillId="0" borderId="74" xfId="0" applyFont="1" applyFill="1" applyBorder="1" applyAlignment="1" applyProtection="1">
      <alignment horizontal="center" vertical="center" wrapText="1"/>
      <protection hidden="1"/>
    </xf>
    <xf numFmtId="0" fontId="3" fillId="0" borderId="39" xfId="0" applyFont="1" applyFill="1" applyBorder="1" applyAlignment="1" applyProtection="1">
      <alignment horizontal="center" vertical="center" wrapText="1"/>
      <protection hidden="1"/>
    </xf>
    <xf numFmtId="0" fontId="3" fillId="0" borderId="40" xfId="0" applyFont="1" applyFill="1" applyBorder="1" applyAlignment="1" applyProtection="1">
      <alignment horizontal="center" vertical="center" wrapText="1"/>
      <protection hidden="1"/>
    </xf>
    <xf numFmtId="0" fontId="3" fillId="0" borderId="75" xfId="0" applyFont="1" applyFill="1" applyBorder="1" applyAlignment="1" applyProtection="1">
      <alignment horizontal="center" wrapText="1"/>
      <protection hidden="1"/>
    </xf>
    <xf numFmtId="0" fontId="3" fillId="0" borderId="13" xfId="0" applyFont="1" applyFill="1" applyBorder="1" applyAlignment="1" applyProtection="1">
      <alignment horizontal="center" wrapText="1"/>
      <protection hidden="1"/>
    </xf>
    <xf numFmtId="0" fontId="3" fillId="0" borderId="6" xfId="0" applyFont="1" applyFill="1" applyBorder="1" applyAlignment="1" applyProtection="1">
      <alignment horizontal="center" wrapText="1"/>
      <protection hidden="1"/>
    </xf>
    <xf numFmtId="0" fontId="3" fillId="0" borderId="41" xfId="0" applyFont="1" applyFill="1" applyBorder="1" applyAlignment="1" applyProtection="1">
      <alignment horizontal="center"/>
      <protection hidden="1"/>
    </xf>
    <xf numFmtId="0" fontId="3" fillId="0" borderId="42" xfId="0" applyFont="1" applyFill="1" applyBorder="1" applyAlignment="1" applyProtection="1">
      <alignment horizontal="center"/>
      <protection hidden="1"/>
    </xf>
    <xf numFmtId="0" fontId="3" fillId="0" borderId="43" xfId="0" applyFont="1" applyFill="1" applyBorder="1" applyAlignment="1" applyProtection="1">
      <alignment horizontal="center"/>
      <protection hidden="1"/>
    </xf>
    <xf numFmtId="0" fontId="69" fillId="4" borderId="44" xfId="0" applyFont="1" applyFill="1" applyBorder="1" applyAlignment="1" applyProtection="1">
      <alignment horizontal="center" vertical="center" wrapText="1"/>
      <protection locked="0"/>
    </xf>
    <xf numFmtId="0" fontId="69" fillId="4" borderId="0" xfId="0" applyFont="1" applyFill="1" applyBorder="1" applyAlignment="1" applyProtection="1">
      <alignment horizontal="center" vertical="center" wrapText="1"/>
      <protection locked="0"/>
    </xf>
    <xf numFmtId="0" fontId="69" fillId="4" borderId="16" xfId="0" applyFont="1" applyFill="1" applyBorder="1" applyAlignment="1" applyProtection="1">
      <alignment horizontal="center" vertical="center" wrapText="1"/>
      <protection locked="0"/>
    </xf>
    <xf numFmtId="1" fontId="8" fillId="0" borderId="13" xfId="0" applyNumberFormat="1" applyFont="1" applyFill="1" applyBorder="1" applyAlignment="1" applyProtection="1">
      <alignment horizontal="center" vertical="center"/>
      <protection hidden="1"/>
    </xf>
    <xf numFmtId="1" fontId="8" fillId="0" borderId="6" xfId="0" applyNumberFormat="1"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8" fillId="0" borderId="15" xfId="0"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8" fillId="0" borderId="12" xfId="0" applyFont="1" applyFill="1" applyBorder="1" applyAlignment="1" applyProtection="1">
      <alignment horizontal="center" vertical="center"/>
      <protection hidden="1"/>
    </xf>
    <xf numFmtId="164" fontId="8" fillId="0" borderId="9" xfId="0" applyNumberFormat="1" applyFont="1" applyFill="1" applyBorder="1" applyAlignment="1" applyProtection="1">
      <alignment horizontal="center" vertical="center"/>
      <protection hidden="1"/>
    </xf>
    <xf numFmtId="164" fontId="8" fillId="0" borderId="15" xfId="0" applyNumberFormat="1" applyFont="1" applyFill="1" applyBorder="1" applyAlignment="1" applyProtection="1">
      <alignment horizontal="center" vertical="center"/>
      <protection hidden="1"/>
    </xf>
    <xf numFmtId="164" fontId="8" fillId="0" borderId="11" xfId="0" applyNumberFormat="1" applyFont="1" applyFill="1" applyBorder="1" applyAlignment="1" applyProtection="1">
      <alignment horizontal="center" vertical="center"/>
      <protection hidden="1"/>
    </xf>
    <xf numFmtId="164" fontId="8" fillId="0" borderId="12" xfId="0" applyNumberFormat="1" applyFont="1" applyFill="1" applyBorder="1" applyAlignment="1" applyProtection="1">
      <alignment horizontal="center" vertical="center"/>
      <protection hidden="1"/>
    </xf>
    <xf numFmtId="0" fontId="10" fillId="0" borderId="13" xfId="0" applyFont="1" applyFill="1" applyBorder="1" applyAlignment="1" applyProtection="1">
      <alignment horizontal="right" vertical="center"/>
      <protection locked="0" hidden="1"/>
    </xf>
    <xf numFmtId="0" fontId="10" fillId="0" borderId="6" xfId="0" applyFont="1" applyFill="1" applyBorder="1" applyAlignment="1" applyProtection="1">
      <alignment horizontal="right" vertical="center"/>
      <protection locked="0" hidden="1"/>
    </xf>
    <xf numFmtId="0" fontId="62" fillId="4" borderId="44" xfId="0" applyFont="1" applyFill="1" applyBorder="1" applyAlignment="1" applyProtection="1">
      <alignment horizontal="center" vertical="center" wrapText="1"/>
      <protection locked="0"/>
    </xf>
    <xf numFmtId="0" fontId="62" fillId="4" borderId="0" xfId="0" applyFont="1" applyFill="1" applyBorder="1" applyAlignment="1" applyProtection="1">
      <alignment horizontal="center" vertical="center" wrapText="1"/>
      <protection locked="0"/>
    </xf>
    <xf numFmtId="0" fontId="62" fillId="4" borderId="16" xfId="0" applyFont="1" applyFill="1" applyBorder="1" applyAlignment="1" applyProtection="1">
      <alignment horizontal="center" vertical="center" wrapText="1"/>
      <protection locked="0"/>
    </xf>
    <xf numFmtId="0" fontId="20" fillId="4" borderId="0" xfId="0" applyFont="1" applyFill="1" applyAlignment="1" applyProtection="1">
      <alignment horizontal="left" wrapText="1"/>
      <protection locked="0"/>
    </xf>
    <xf numFmtId="0" fontId="28" fillId="9" borderId="36" xfId="0" applyFont="1" applyFill="1" applyBorder="1" applyAlignment="1" applyProtection="1">
      <alignment horizontal="center" vertical="center" wrapText="1"/>
      <protection locked="0"/>
    </xf>
    <xf numFmtId="0" fontId="28" fillId="9" borderId="10" xfId="0" applyFont="1" applyFill="1" applyBorder="1" applyAlignment="1" applyProtection="1">
      <alignment horizontal="center" vertical="center" wrapText="1"/>
      <protection locked="0"/>
    </xf>
    <xf numFmtId="0" fontId="28" fillId="9" borderId="37" xfId="0" applyFont="1" applyFill="1" applyBorder="1" applyAlignment="1" applyProtection="1">
      <alignment horizontal="center" vertical="center" wrapText="1"/>
      <protection locked="0"/>
    </xf>
    <xf numFmtId="0" fontId="28" fillId="9" borderId="38" xfId="0" applyFont="1" applyFill="1" applyBorder="1" applyAlignment="1" applyProtection="1">
      <alignment horizontal="center" vertical="center" wrapText="1"/>
      <protection locked="0"/>
    </xf>
    <xf numFmtId="0" fontId="28" fillId="9" borderId="39" xfId="0" applyFont="1" applyFill="1" applyBorder="1" applyAlignment="1" applyProtection="1">
      <alignment horizontal="center" vertical="center" wrapText="1"/>
      <protection locked="0"/>
    </xf>
    <xf numFmtId="0" fontId="28" fillId="9" borderId="40" xfId="0" applyFont="1" applyFill="1" applyBorder="1" applyAlignment="1" applyProtection="1">
      <alignment horizontal="center" vertical="center" wrapText="1"/>
      <protection locked="0"/>
    </xf>
    <xf numFmtId="0" fontId="16" fillId="0" borderId="10" xfId="0" applyFont="1" applyBorder="1" applyAlignment="1">
      <alignment horizontal="left" vertical="center" wrapText="1"/>
    </xf>
    <xf numFmtId="0" fontId="8" fillId="0" borderId="1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40" fillId="5" borderId="46" xfId="0" applyFont="1" applyFill="1" applyBorder="1" applyAlignment="1" applyProtection="1">
      <alignment wrapText="1"/>
      <protection hidden="1"/>
    </xf>
    <xf numFmtId="0" fontId="40" fillId="5" borderId="0" xfId="0" applyFont="1" applyFill="1" applyBorder="1" applyAlignment="1" applyProtection="1">
      <alignment wrapText="1"/>
      <protection hidden="1"/>
    </xf>
    <xf numFmtId="0" fontId="42" fillId="4" borderId="0" xfId="0" applyFont="1" applyFill="1" applyAlignment="1" applyProtection="1">
      <alignment horizontal="left"/>
      <protection locked="0"/>
    </xf>
    <xf numFmtId="0" fontId="42" fillId="0" borderId="0" xfId="0" applyFont="1" applyAlignment="1" applyProtection="1">
      <alignment vertical="top" wrapText="1"/>
      <protection hidden="1"/>
    </xf>
    <xf numFmtId="0" fontId="0" fillId="0" borderId="0" xfId="0" applyAlignment="1" applyProtection="1">
      <alignment vertical="top" wrapText="1"/>
      <protection hidden="1"/>
    </xf>
    <xf numFmtId="0" fontId="42" fillId="0" borderId="72" xfId="0" applyFont="1" applyBorder="1" applyAlignment="1" applyProtection="1">
      <alignment horizontal="justify"/>
      <protection hidden="1"/>
    </xf>
    <xf numFmtId="0" fontId="42" fillId="0" borderId="67" xfId="0" applyFont="1" applyBorder="1" applyAlignment="1" applyProtection="1">
      <alignment horizontal="justify"/>
      <protection hidden="1"/>
    </xf>
    <xf numFmtId="0" fontId="42" fillId="0" borderId="70" xfId="0" applyFont="1" applyBorder="1" applyAlignment="1" applyProtection="1">
      <alignment horizontal="center"/>
      <protection hidden="1"/>
    </xf>
    <xf numFmtId="0" fontId="42" fillId="0" borderId="11" xfId="0" applyFont="1" applyBorder="1" applyAlignment="1" applyProtection="1">
      <alignment horizontal="center"/>
      <protection hidden="1"/>
    </xf>
    <xf numFmtId="0" fontId="42" fillId="0" borderId="71" xfId="0" applyFont="1" applyBorder="1" applyAlignment="1" applyProtection="1">
      <alignment horizontal="center"/>
      <protection hidden="1"/>
    </xf>
    <xf numFmtId="0" fontId="42" fillId="0" borderId="72" xfId="0" applyFont="1" applyBorder="1" applyAlignment="1" applyProtection="1">
      <alignment horizontal="center" wrapText="1"/>
      <protection hidden="1"/>
    </xf>
    <xf numFmtId="0" fontId="42" fillId="0" borderId="67" xfId="0" applyFont="1" applyBorder="1" applyAlignment="1" applyProtection="1">
      <alignment horizontal="center" wrapText="1"/>
      <protection hidden="1"/>
    </xf>
    <xf numFmtId="0" fontId="41" fillId="5" borderId="0" xfId="0" applyFont="1" applyFill="1" applyAlignment="1" applyProtection="1">
      <protection hidden="1"/>
    </xf>
    <xf numFmtId="0" fontId="42" fillId="0" borderId="47" xfId="0" applyFont="1" applyBorder="1" applyAlignment="1" applyProtection="1">
      <alignment horizontal="center" vertical="center"/>
      <protection hidden="1"/>
    </xf>
    <xf numFmtId="0" fontId="0" fillId="0" borderId="50" xfId="0" applyBorder="1" applyAlignment="1" applyProtection="1">
      <alignment horizontal="center" vertical="center"/>
      <protection hidden="1"/>
    </xf>
    <xf numFmtId="0" fontId="42" fillId="0" borderId="47" xfId="0" applyFont="1" applyBorder="1" applyAlignment="1" applyProtection="1">
      <protection hidden="1"/>
    </xf>
    <xf numFmtId="0" fontId="0" fillId="0" borderId="48" xfId="0" applyBorder="1" applyAlignment="1" applyProtection="1">
      <protection hidden="1"/>
    </xf>
    <xf numFmtId="0" fontId="0" fillId="0" borderId="49" xfId="0" applyBorder="1" applyAlignment="1" applyProtection="1">
      <protection hidden="1"/>
    </xf>
    <xf numFmtId="0" fontId="42" fillId="0" borderId="59" xfId="0" applyFont="1" applyBorder="1" applyAlignment="1" applyProtection="1">
      <alignment horizontal="center" vertical="center"/>
      <protection hidden="1"/>
    </xf>
    <xf numFmtId="0" fontId="0" fillId="0" borderId="63" xfId="0" applyBorder="1" applyAlignment="1" applyProtection="1">
      <alignment horizontal="center" vertical="center"/>
      <protection hidden="1"/>
    </xf>
    <xf numFmtId="0" fontId="42" fillId="0" borderId="60" xfId="0" applyFont="1" applyBorder="1" applyAlignment="1" applyProtection="1">
      <protection hidden="1"/>
    </xf>
    <xf numFmtId="0" fontId="0" fillId="0" borderId="61" xfId="0" applyBorder="1" applyAlignment="1" applyProtection="1">
      <protection hidden="1"/>
    </xf>
    <xf numFmtId="0" fontId="42" fillId="0" borderId="60" xfId="0" applyFont="1" applyBorder="1" applyAlignment="1" applyProtection="1">
      <alignment horizontal="center"/>
      <protection hidden="1"/>
    </xf>
    <xf numFmtId="0" fontId="0" fillId="0" borderId="62" xfId="0" applyBorder="1" applyAlignment="1" applyProtection="1">
      <alignment horizontal="center"/>
      <protection hidden="1"/>
    </xf>
    <xf numFmtId="0" fontId="0" fillId="0" borderId="61" xfId="0" applyBorder="1" applyAlignment="1" applyProtection="1">
      <alignment horizontal="center"/>
      <protection hidden="1"/>
    </xf>
  </cellXfs>
  <cellStyles count="3">
    <cellStyle name="Good 2" xfId="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16</xdr:col>
      <xdr:colOff>19050</xdr:colOff>
      <xdr:row>2</xdr:row>
      <xdr:rowOff>28575</xdr:rowOff>
    </xdr:from>
    <xdr:ext cx="2857500" cy="1009650"/>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72650" y="3524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276225</xdr:colOff>
      <xdr:row>54</xdr:row>
      <xdr:rowOff>104775</xdr:rowOff>
    </xdr:from>
    <xdr:ext cx="2886075" cy="1009650"/>
    <xdr:pic>
      <xdr:nvPicPr>
        <xdr:cNvPr id="3" name="Picture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0225" y="8524875"/>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266700</xdr:colOff>
      <xdr:row>0</xdr:row>
      <xdr:rowOff>0</xdr:rowOff>
    </xdr:from>
    <xdr:to>
      <xdr:col>21</xdr:col>
      <xdr:colOff>426509</xdr:colOff>
      <xdr:row>4</xdr:row>
      <xdr:rowOff>139700</xdr:rowOff>
    </xdr:to>
    <xdr:pic>
      <xdr:nvPicPr>
        <xdr:cNvPr id="1139" name="Picture 1">
          <a:extLst>
            <a:ext uri="{FF2B5EF4-FFF2-40B4-BE49-F238E27FC236}">
              <a16:creationId xmlns="" xmlns:a16="http://schemas.microsoft.com/office/drawing/2014/main" id="{00000000-0008-0000-0100-00007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0"/>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114300</xdr:colOff>
      <xdr:row>0</xdr:row>
      <xdr:rowOff>0</xdr:rowOff>
    </xdr:from>
    <xdr:to>
      <xdr:col>21</xdr:col>
      <xdr:colOff>552450</xdr:colOff>
      <xdr:row>5</xdr:row>
      <xdr:rowOff>152400</xdr:rowOff>
    </xdr:to>
    <xdr:pic>
      <xdr:nvPicPr>
        <xdr:cNvPr id="2" name="Pictur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01775" y="0"/>
          <a:ext cx="28765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L100"/>
  <sheetViews>
    <sheetView view="pageBreakPreview" topLeftCell="A40" zoomScale="90" zoomScaleNormal="70" zoomScaleSheetLayoutView="90" zoomScalePageLayoutView="70" workbookViewId="0">
      <selection activeCell="J33" sqref="J33:M33"/>
    </sheetView>
  </sheetViews>
  <sheetFormatPr defaultColWidth="9.140625" defaultRowHeight="14.25" x14ac:dyDescent="0.2"/>
  <cols>
    <col min="1" max="1" width="6.28515625" style="1" customWidth="1"/>
    <col min="2" max="2" width="7.140625" style="3" customWidth="1"/>
    <col min="3" max="3" width="6.7109375" style="3" customWidth="1"/>
    <col min="4" max="4" width="6.85546875" style="3" customWidth="1"/>
    <col min="5" max="5" width="7.42578125" style="3" customWidth="1"/>
    <col min="6" max="6" width="8.140625" style="3" customWidth="1"/>
    <col min="7" max="8" width="6.5703125" style="3" customWidth="1"/>
    <col min="9" max="9" width="13.5703125" style="3" customWidth="1"/>
    <col min="10" max="10" width="5.140625" style="3" customWidth="1"/>
    <col min="11" max="11" width="6.140625" style="2" customWidth="1"/>
    <col min="12" max="12" width="16.85546875" style="2" customWidth="1"/>
    <col min="13" max="13" width="33.28515625" style="2" customWidth="1"/>
    <col min="14" max="15" width="5.42578125" style="3" customWidth="1"/>
    <col min="16" max="16" width="4.28515625" style="3" customWidth="1"/>
    <col min="17" max="17" width="5" style="2" customWidth="1"/>
    <col min="18" max="18" width="6.85546875" style="2" customWidth="1"/>
    <col min="19" max="19" width="7.7109375" style="2" hidden="1" customWidth="1"/>
    <col min="20" max="20" width="6.85546875" style="3" customWidth="1"/>
    <col min="21" max="21" width="13.7109375" style="3" customWidth="1"/>
    <col min="22" max="22" width="6.140625" style="2" customWidth="1"/>
    <col min="23" max="23" width="4.5703125" style="2" customWidth="1"/>
    <col min="24" max="24" width="7.7109375" style="2" hidden="1" customWidth="1"/>
    <col min="25" max="25" width="7" style="3" customWidth="1"/>
    <col min="26" max="26" width="5.85546875" style="3" customWidth="1"/>
    <col min="27" max="27" width="6.85546875" style="3" customWidth="1"/>
    <col min="28" max="28" width="5.140625" style="3" customWidth="1"/>
    <col min="29" max="29" width="5.5703125" style="3" customWidth="1"/>
    <col min="30" max="30" width="6.42578125" style="3" customWidth="1"/>
    <col min="31" max="31" width="4.28515625" style="3" customWidth="1"/>
    <col min="32" max="32" width="6.42578125" style="3" customWidth="1"/>
    <col min="33" max="33" width="6.85546875" style="3" customWidth="1"/>
    <col min="34" max="35" width="5" style="2" customWidth="1"/>
    <col min="36" max="36" width="0" style="1" hidden="1" customWidth="1"/>
    <col min="37" max="16384" width="9.140625" style="1"/>
  </cols>
  <sheetData>
    <row r="3" spans="1:35" s="30" customFormat="1" ht="18" x14ac:dyDescent="0.25">
      <c r="A3" s="42" t="s">
        <v>23</v>
      </c>
      <c r="B3" s="55"/>
      <c r="C3" s="55"/>
      <c r="D3" s="55"/>
      <c r="E3" s="55"/>
      <c r="F3" s="55"/>
      <c r="G3" s="55"/>
      <c r="H3" s="55"/>
      <c r="I3" s="55"/>
      <c r="J3" s="55"/>
      <c r="K3" s="55"/>
      <c r="L3" s="55"/>
      <c r="M3" s="55"/>
      <c r="N3" s="41"/>
      <c r="O3" s="41"/>
      <c r="P3" s="41"/>
      <c r="Q3" s="40"/>
      <c r="R3" s="40"/>
      <c r="S3" s="40"/>
      <c r="T3" s="35"/>
      <c r="U3" s="35"/>
      <c r="V3" s="34"/>
      <c r="W3" s="34"/>
      <c r="X3" s="34"/>
      <c r="Y3" s="35"/>
      <c r="Z3" s="35"/>
      <c r="AA3" s="35"/>
      <c r="AB3" s="35"/>
      <c r="AC3" s="35"/>
      <c r="AD3" s="35"/>
      <c r="AE3" s="35"/>
      <c r="AF3" s="35"/>
      <c r="AG3" s="35"/>
      <c r="AH3" s="34"/>
      <c r="AI3" s="34"/>
    </row>
    <row r="4" spans="1:35" s="30" customFormat="1" ht="18" x14ac:dyDescent="0.25">
      <c r="A4" s="374" t="s">
        <v>277</v>
      </c>
      <c r="B4" s="374"/>
      <c r="C4" s="374"/>
      <c r="D4" s="374"/>
      <c r="E4" s="374"/>
      <c r="F4" s="374"/>
      <c r="G4" s="374"/>
      <c r="H4" s="374"/>
      <c r="I4" s="374"/>
      <c r="J4" s="39"/>
      <c r="K4" s="39"/>
      <c r="L4" s="39"/>
      <c r="M4" s="54"/>
      <c r="N4" s="35"/>
      <c r="O4" s="35"/>
      <c r="P4" s="35"/>
      <c r="Q4" s="34"/>
      <c r="R4" s="34"/>
      <c r="S4" s="34"/>
      <c r="T4" s="35"/>
      <c r="U4" s="35"/>
      <c r="V4" s="34"/>
      <c r="W4" s="34"/>
      <c r="X4" s="34"/>
      <c r="Y4" s="35"/>
      <c r="Z4" s="35"/>
      <c r="AA4" s="35"/>
      <c r="AB4" s="35"/>
      <c r="AC4" s="35"/>
      <c r="AD4" s="35"/>
      <c r="AE4" s="35"/>
      <c r="AF4" s="35"/>
      <c r="AG4" s="35"/>
      <c r="AH4" s="34"/>
      <c r="AI4" s="34"/>
    </row>
    <row r="5" spans="1:35" s="30" customFormat="1" x14ac:dyDescent="0.2">
      <c r="A5" s="37"/>
      <c r="B5" s="35"/>
      <c r="C5" s="37"/>
      <c r="D5" s="37"/>
      <c r="E5" s="37"/>
      <c r="F5" s="37"/>
      <c r="G5" s="37"/>
      <c r="H5" s="37"/>
      <c r="I5" s="37"/>
      <c r="J5" s="37"/>
      <c r="K5" s="36"/>
      <c r="L5" s="36"/>
      <c r="M5" s="36"/>
      <c r="N5" s="35"/>
      <c r="O5" s="35"/>
      <c r="P5" s="35"/>
      <c r="Q5" s="34"/>
      <c r="R5" s="34"/>
      <c r="S5" s="34"/>
      <c r="T5" s="35"/>
      <c r="U5" s="35"/>
      <c r="V5" s="34"/>
      <c r="W5" s="34"/>
      <c r="X5" s="34"/>
      <c r="Y5" s="35"/>
      <c r="Z5" s="35"/>
      <c r="AA5" s="35"/>
      <c r="AB5" s="35"/>
      <c r="AC5" s="35"/>
      <c r="AD5" s="35"/>
      <c r="AE5" s="35"/>
      <c r="AF5" s="35"/>
      <c r="AG5" s="35"/>
      <c r="AH5" s="34"/>
      <c r="AI5" s="34"/>
    </row>
    <row r="6" spans="1:35" s="30" customFormat="1" x14ac:dyDescent="0.2">
      <c r="I6" s="37"/>
      <c r="J6" s="37"/>
      <c r="K6" s="36"/>
      <c r="L6" s="36"/>
      <c r="M6" s="36"/>
      <c r="N6" s="35"/>
      <c r="O6" s="35"/>
      <c r="P6" s="35"/>
      <c r="Q6" s="34"/>
      <c r="R6" s="34"/>
      <c r="S6" s="34"/>
      <c r="T6" s="35"/>
      <c r="U6" s="35"/>
      <c r="V6" s="34"/>
      <c r="W6" s="34"/>
      <c r="X6" s="34"/>
      <c r="Y6" s="35"/>
      <c r="Z6" s="35"/>
      <c r="AA6" s="35"/>
      <c r="AB6" s="35"/>
      <c r="AC6" s="35"/>
      <c r="AD6" s="35"/>
      <c r="AE6" s="35"/>
      <c r="AF6" s="35"/>
      <c r="AG6" s="35"/>
      <c r="AH6" s="34"/>
      <c r="AI6" s="34"/>
    </row>
    <row r="7" spans="1:35" s="30" customFormat="1" x14ac:dyDescent="0.2">
      <c r="I7" s="37"/>
      <c r="J7" s="37"/>
      <c r="K7" s="36"/>
      <c r="L7" s="36"/>
      <c r="M7" s="36"/>
      <c r="N7" s="35"/>
      <c r="O7" s="35"/>
      <c r="P7" s="35"/>
      <c r="Q7" s="34"/>
      <c r="R7" s="34"/>
      <c r="S7" s="34"/>
      <c r="T7" s="35"/>
      <c r="U7" s="35"/>
      <c r="V7" s="34"/>
      <c r="W7" s="34"/>
      <c r="X7" s="34"/>
      <c r="Y7" s="35"/>
      <c r="Z7" s="35"/>
      <c r="AA7" s="35"/>
      <c r="AB7" s="35"/>
      <c r="AC7" s="35"/>
      <c r="AD7" s="35"/>
      <c r="AE7" s="35"/>
      <c r="AF7" s="35"/>
      <c r="AG7" s="35"/>
      <c r="AH7" s="34"/>
      <c r="AI7" s="34"/>
    </row>
    <row r="8" spans="1:35" s="30" customFormat="1" x14ac:dyDescent="0.2">
      <c r="I8" s="37"/>
      <c r="J8" s="37"/>
      <c r="K8" s="36"/>
      <c r="L8" s="36"/>
      <c r="M8" s="36"/>
      <c r="N8" s="35"/>
      <c r="O8" s="35"/>
      <c r="P8" s="35"/>
      <c r="Q8" s="34"/>
      <c r="R8" s="34"/>
      <c r="S8" s="34"/>
      <c r="T8" s="35"/>
      <c r="U8" s="35"/>
      <c r="V8" s="34"/>
      <c r="W8" s="34"/>
      <c r="X8" s="34"/>
      <c r="Y8" s="35"/>
      <c r="Z8" s="35"/>
      <c r="AA8" s="35"/>
      <c r="AB8" s="35"/>
      <c r="AC8" s="35"/>
      <c r="AD8" s="35"/>
      <c r="AE8" s="35"/>
      <c r="AF8" s="35"/>
      <c r="AG8" s="35"/>
      <c r="AH8" s="34"/>
      <c r="AI8" s="34"/>
    </row>
    <row r="9" spans="1:35" s="30" customFormat="1" x14ac:dyDescent="0.2">
      <c r="I9" s="37"/>
      <c r="J9" s="37"/>
      <c r="K9" s="36"/>
      <c r="L9" s="36"/>
      <c r="M9" s="36"/>
      <c r="N9" s="35"/>
      <c r="O9" s="35"/>
      <c r="P9" s="35"/>
      <c r="Q9" s="34"/>
      <c r="R9" s="34"/>
      <c r="S9" s="34"/>
      <c r="T9" s="35"/>
      <c r="U9" s="35"/>
      <c r="V9" s="34"/>
      <c r="W9" s="34"/>
      <c r="X9" s="34"/>
      <c r="Y9" s="35"/>
      <c r="Z9" s="35"/>
      <c r="AA9" s="35"/>
      <c r="AB9" s="35"/>
      <c r="AC9" s="35"/>
      <c r="AD9" s="35"/>
      <c r="AE9" s="35"/>
      <c r="AF9" s="35"/>
      <c r="AG9" s="35"/>
      <c r="AH9" s="34"/>
      <c r="AI9" s="34"/>
    </row>
    <row r="10" spans="1:35" s="30" customFormat="1" x14ac:dyDescent="0.2">
      <c r="I10" s="37"/>
      <c r="J10" s="37"/>
      <c r="K10" s="36"/>
      <c r="L10" s="36"/>
      <c r="M10" s="36"/>
      <c r="N10" s="35"/>
      <c r="O10" s="35"/>
      <c r="P10" s="35"/>
      <c r="Q10" s="34"/>
      <c r="R10" s="34"/>
      <c r="S10" s="34"/>
      <c r="T10" s="35"/>
      <c r="U10" s="35"/>
      <c r="V10" s="34"/>
      <c r="W10" s="34"/>
      <c r="X10" s="34"/>
      <c r="Y10" s="35"/>
      <c r="Z10" s="35"/>
      <c r="AA10" s="35"/>
      <c r="AB10" s="35"/>
      <c r="AC10" s="35"/>
      <c r="AD10" s="35"/>
      <c r="AE10" s="35"/>
      <c r="AF10" s="35"/>
      <c r="AG10" s="35"/>
      <c r="AH10" s="34"/>
      <c r="AI10" s="34"/>
    </row>
    <row r="11" spans="1:35" s="30" customFormat="1" x14ac:dyDescent="0.2">
      <c r="I11" s="37"/>
      <c r="J11" s="37"/>
      <c r="K11" s="36"/>
      <c r="L11" s="36"/>
      <c r="M11" s="36"/>
      <c r="N11" s="35"/>
      <c r="O11" s="35"/>
      <c r="P11" s="35"/>
      <c r="Q11" s="34"/>
      <c r="R11" s="34"/>
      <c r="S11" s="34"/>
      <c r="T11" s="35"/>
      <c r="U11" s="35"/>
      <c r="V11" s="34"/>
      <c r="W11" s="34"/>
      <c r="X11" s="34"/>
      <c r="Y11" s="35"/>
      <c r="Z11" s="35"/>
      <c r="AA11" s="35"/>
      <c r="AB11" s="35"/>
      <c r="AC11" s="35"/>
      <c r="AD11" s="35"/>
      <c r="AE11" s="35"/>
      <c r="AF11" s="35"/>
      <c r="AG11" s="35"/>
      <c r="AH11" s="34"/>
      <c r="AI11" s="34"/>
    </row>
    <row r="12" spans="1:35" s="30" customFormat="1" x14ac:dyDescent="0.2">
      <c r="I12" s="37"/>
      <c r="J12" s="37"/>
      <c r="K12" s="36"/>
      <c r="L12" s="36"/>
      <c r="M12" s="36"/>
      <c r="N12" s="35"/>
      <c r="O12" s="35"/>
      <c r="P12" s="35"/>
      <c r="Q12" s="34"/>
      <c r="R12" s="34"/>
      <c r="S12" s="34"/>
      <c r="T12" s="35"/>
      <c r="U12" s="35"/>
      <c r="V12" s="34"/>
      <c r="W12" s="34"/>
      <c r="X12" s="34"/>
      <c r="Y12" s="35"/>
      <c r="Z12" s="35"/>
      <c r="AA12" s="35"/>
      <c r="AB12" s="35"/>
      <c r="AC12" s="35"/>
      <c r="AD12" s="35"/>
      <c r="AE12" s="35"/>
      <c r="AF12" s="35"/>
      <c r="AG12" s="35"/>
      <c r="AH12" s="34"/>
      <c r="AI12" s="34"/>
    </row>
    <row r="13" spans="1:35" s="30" customFormat="1" x14ac:dyDescent="0.2">
      <c r="A13" s="37"/>
      <c r="B13" s="35"/>
      <c r="C13" s="37"/>
      <c r="D13" s="37"/>
      <c r="E13" s="37"/>
      <c r="F13" s="37"/>
      <c r="G13" s="37"/>
      <c r="H13" s="37"/>
      <c r="I13" s="37"/>
      <c r="J13" s="37"/>
      <c r="K13" s="36"/>
      <c r="L13" s="36"/>
      <c r="M13" s="36"/>
      <c r="N13" s="35"/>
      <c r="O13" s="35"/>
      <c r="P13" s="35"/>
      <c r="Q13" s="34"/>
      <c r="R13" s="34"/>
      <c r="S13" s="34"/>
      <c r="T13" s="35"/>
      <c r="U13" s="35"/>
      <c r="V13" s="34"/>
      <c r="W13" s="34"/>
      <c r="X13" s="34"/>
      <c r="Y13" s="35"/>
      <c r="Z13" s="35"/>
      <c r="AA13" s="35"/>
      <c r="AB13" s="35"/>
      <c r="AC13" s="35"/>
      <c r="AD13" s="35"/>
      <c r="AE13" s="35"/>
      <c r="AF13" s="35"/>
      <c r="AG13" s="35"/>
      <c r="AH13" s="34"/>
      <c r="AI13" s="34"/>
    </row>
    <row r="14" spans="1:35" s="30" customFormat="1" x14ac:dyDescent="0.2">
      <c r="A14" s="37"/>
      <c r="B14" s="35"/>
      <c r="C14" s="37"/>
      <c r="D14" s="37"/>
      <c r="E14" s="37"/>
      <c r="F14" s="37"/>
      <c r="G14" s="37"/>
      <c r="H14" s="37"/>
      <c r="I14" s="37"/>
      <c r="J14" s="37"/>
      <c r="K14" s="36"/>
      <c r="L14" s="36"/>
      <c r="M14" s="36"/>
      <c r="N14" s="35"/>
      <c r="O14" s="35"/>
      <c r="P14" s="35"/>
      <c r="Q14" s="34"/>
      <c r="R14" s="34"/>
      <c r="S14" s="34"/>
      <c r="T14" s="35"/>
      <c r="U14" s="35"/>
      <c r="V14" s="34"/>
      <c r="W14" s="34"/>
      <c r="X14" s="34"/>
      <c r="Y14" s="35"/>
      <c r="Z14" s="35"/>
      <c r="AA14" s="35"/>
      <c r="AB14" s="35"/>
      <c r="AC14" s="35"/>
      <c r="AD14" s="35"/>
      <c r="AE14" s="35"/>
      <c r="AF14" s="35"/>
      <c r="AG14" s="35"/>
      <c r="AH14" s="34"/>
      <c r="AI14" s="34"/>
    </row>
    <row r="15" spans="1:35" s="30" customFormat="1" x14ac:dyDescent="0.2">
      <c r="A15" s="37"/>
      <c r="B15" s="35"/>
      <c r="C15" s="37"/>
      <c r="D15" s="37"/>
      <c r="E15" s="37"/>
      <c r="F15" s="37"/>
      <c r="G15" s="37"/>
      <c r="H15" s="37"/>
      <c r="I15" s="37"/>
      <c r="J15" s="37"/>
      <c r="K15" s="36"/>
      <c r="L15" s="36"/>
      <c r="M15" s="36"/>
      <c r="N15" s="35"/>
      <c r="O15" s="35"/>
      <c r="P15" s="35"/>
      <c r="Q15" s="34"/>
      <c r="R15" s="34"/>
      <c r="S15" s="34"/>
      <c r="T15" s="35"/>
      <c r="U15" s="35"/>
      <c r="V15" s="34"/>
      <c r="W15" s="34"/>
      <c r="X15" s="34"/>
      <c r="Y15" s="35"/>
      <c r="Z15" s="35"/>
      <c r="AA15" s="35"/>
      <c r="AB15" s="35"/>
      <c r="AC15" s="35"/>
      <c r="AD15" s="35"/>
      <c r="AE15" s="35"/>
      <c r="AF15" s="35"/>
      <c r="AG15" s="35"/>
      <c r="AH15" s="34"/>
      <c r="AI15" s="34"/>
    </row>
    <row r="16" spans="1:35" s="30" customFormat="1" x14ac:dyDescent="0.2">
      <c r="A16" s="37"/>
      <c r="B16" s="35"/>
      <c r="C16" s="37"/>
      <c r="D16" s="37"/>
      <c r="E16" s="37"/>
      <c r="F16" s="37"/>
      <c r="G16" s="37"/>
      <c r="H16" s="37"/>
      <c r="I16" s="37"/>
      <c r="J16" s="37"/>
      <c r="K16" s="36"/>
      <c r="L16" s="36"/>
      <c r="M16" s="36"/>
      <c r="N16" s="35"/>
      <c r="O16" s="35"/>
      <c r="P16" s="35"/>
      <c r="Q16" s="34"/>
      <c r="R16" s="34"/>
      <c r="S16" s="34"/>
      <c r="T16" s="35"/>
      <c r="U16" s="35"/>
      <c r="V16" s="34"/>
      <c r="W16" s="34"/>
      <c r="X16" s="34"/>
      <c r="Y16" s="35"/>
      <c r="Z16" s="35"/>
      <c r="AA16" s="35"/>
      <c r="AB16" s="35"/>
      <c r="AC16" s="35"/>
      <c r="AD16" s="35"/>
      <c r="AE16" s="35"/>
      <c r="AF16" s="35"/>
      <c r="AG16" s="35"/>
      <c r="AH16" s="34"/>
      <c r="AI16" s="34"/>
    </row>
    <row r="17" spans="1:38" s="30" customFormat="1" x14ac:dyDescent="0.2">
      <c r="A17" s="37"/>
      <c r="B17" s="35"/>
      <c r="C17" s="37"/>
      <c r="D17" s="37"/>
      <c r="E17" s="37"/>
      <c r="F17" s="37"/>
      <c r="G17" s="37"/>
      <c r="H17" s="37"/>
      <c r="I17" s="37"/>
      <c r="J17" s="37"/>
      <c r="K17" s="36"/>
      <c r="L17" s="36"/>
      <c r="M17" s="36"/>
      <c r="N17" s="35"/>
      <c r="O17" s="35"/>
      <c r="P17" s="35"/>
      <c r="Q17" s="34"/>
      <c r="R17" s="34"/>
      <c r="S17" s="34"/>
      <c r="T17" s="35"/>
      <c r="U17" s="35"/>
      <c r="V17" s="34"/>
      <c r="W17" s="34"/>
      <c r="X17" s="34"/>
      <c r="Y17" s="35"/>
      <c r="Z17" s="35"/>
      <c r="AA17" s="35"/>
      <c r="AB17" s="35"/>
      <c r="AC17" s="35"/>
      <c r="AD17" s="35"/>
      <c r="AE17" s="35"/>
      <c r="AF17" s="35"/>
      <c r="AG17" s="35"/>
      <c r="AH17" s="34"/>
      <c r="AI17" s="34"/>
    </row>
    <row r="18" spans="1:38" s="30" customFormat="1" x14ac:dyDescent="0.2">
      <c r="A18" s="37"/>
      <c r="B18" s="35"/>
      <c r="C18" s="37"/>
      <c r="D18" s="37"/>
      <c r="E18" s="37"/>
      <c r="F18" s="37"/>
      <c r="G18" s="37"/>
      <c r="H18" s="37"/>
      <c r="I18" s="37"/>
      <c r="J18" s="37"/>
      <c r="K18" s="36"/>
      <c r="L18" s="36"/>
      <c r="M18" s="36"/>
      <c r="N18" s="35"/>
      <c r="O18" s="35"/>
      <c r="P18" s="35"/>
      <c r="Q18" s="34"/>
      <c r="R18" s="34"/>
      <c r="S18" s="34"/>
      <c r="T18" s="35"/>
      <c r="U18" s="35"/>
      <c r="V18" s="34"/>
      <c r="W18" s="34"/>
      <c r="X18" s="34"/>
      <c r="Y18" s="35"/>
      <c r="Z18" s="35"/>
      <c r="AA18" s="35"/>
      <c r="AB18" s="35"/>
      <c r="AC18" s="35"/>
      <c r="AD18" s="35"/>
      <c r="AE18" s="35"/>
      <c r="AF18" s="35"/>
      <c r="AG18" s="35"/>
      <c r="AH18" s="34"/>
      <c r="AI18" s="34"/>
    </row>
    <row r="19" spans="1:38" s="30" customFormat="1" x14ac:dyDescent="0.2">
      <c r="A19" s="37"/>
      <c r="B19" s="35"/>
      <c r="C19" s="37"/>
      <c r="D19" s="37"/>
      <c r="E19" s="37"/>
      <c r="F19" s="37"/>
      <c r="G19" s="37"/>
      <c r="H19" s="37"/>
      <c r="I19" s="37"/>
      <c r="J19" s="37"/>
      <c r="K19" s="36"/>
      <c r="L19" s="36"/>
      <c r="M19" s="36"/>
      <c r="N19" s="35"/>
      <c r="O19" s="35"/>
      <c r="P19" s="35"/>
      <c r="Q19" s="34"/>
      <c r="R19" s="34"/>
      <c r="S19" s="34"/>
      <c r="T19" s="35"/>
      <c r="U19" s="35"/>
      <c r="V19" s="34"/>
      <c r="W19" s="34"/>
      <c r="X19" s="34"/>
      <c r="Y19" s="35"/>
      <c r="Z19" s="35"/>
      <c r="AA19" s="35"/>
      <c r="AB19" s="35"/>
      <c r="AC19" s="35"/>
      <c r="AD19" s="35"/>
      <c r="AE19" s="35"/>
      <c r="AF19" s="35"/>
      <c r="AG19" s="35"/>
      <c r="AH19" s="34"/>
      <c r="AI19" s="34"/>
    </row>
    <row r="20" spans="1:38" s="30" customFormat="1" ht="30" x14ac:dyDescent="0.4">
      <c r="C20" s="37"/>
      <c r="D20" s="37"/>
      <c r="E20" s="37"/>
      <c r="F20" s="37"/>
      <c r="H20" s="37"/>
      <c r="I20" s="37"/>
      <c r="J20" s="53" t="s">
        <v>97</v>
      </c>
      <c r="K20" s="36"/>
      <c r="M20" s="36"/>
      <c r="N20" s="35"/>
      <c r="O20" s="35"/>
      <c r="P20" s="35"/>
      <c r="Q20" s="34"/>
      <c r="R20" s="34"/>
      <c r="S20" s="35"/>
      <c r="T20" s="35"/>
      <c r="X20" s="35"/>
      <c r="Y20" s="34"/>
      <c r="Z20" s="34"/>
      <c r="AA20" s="34"/>
      <c r="AB20" s="35"/>
      <c r="AC20" s="35"/>
      <c r="AD20" s="35"/>
      <c r="AE20" s="35"/>
      <c r="AF20" s="35"/>
      <c r="AG20" s="35"/>
      <c r="AH20" s="35"/>
      <c r="AI20" s="35"/>
      <c r="AJ20" s="35"/>
      <c r="AK20" s="34"/>
      <c r="AL20" s="34"/>
    </row>
    <row r="21" spans="1:38" s="30" customFormat="1" x14ac:dyDescent="0.2">
      <c r="C21" s="37"/>
      <c r="D21" s="37"/>
      <c r="E21" s="37"/>
      <c r="F21" s="37"/>
      <c r="G21" s="37"/>
      <c r="H21" s="37"/>
      <c r="I21" s="37"/>
      <c r="J21" s="37"/>
      <c r="K21" s="36"/>
      <c r="L21" s="36"/>
      <c r="M21" s="36"/>
      <c r="N21" s="35"/>
      <c r="O21" s="35"/>
      <c r="P21" s="35"/>
      <c r="Q21" s="34"/>
      <c r="R21" s="34"/>
      <c r="S21" s="35"/>
      <c r="T21" s="35"/>
      <c r="X21" s="35"/>
      <c r="Y21" s="34"/>
      <c r="Z21" s="34"/>
      <c r="AA21" s="34"/>
      <c r="AB21" s="35"/>
      <c r="AC21" s="35"/>
      <c r="AD21" s="35"/>
      <c r="AE21" s="35"/>
      <c r="AF21" s="35"/>
      <c r="AG21" s="35"/>
      <c r="AH21" s="35"/>
      <c r="AI21" s="35"/>
      <c r="AJ21" s="35"/>
      <c r="AK21" s="34"/>
      <c r="AL21" s="34"/>
    </row>
    <row r="22" spans="1:38" s="30" customFormat="1" x14ac:dyDescent="0.2">
      <c r="C22" s="37"/>
      <c r="D22" s="37"/>
      <c r="E22" s="37"/>
      <c r="F22" s="37"/>
      <c r="G22" s="37"/>
      <c r="H22" s="37"/>
      <c r="I22" s="37"/>
      <c r="J22" s="37"/>
      <c r="K22" s="36"/>
      <c r="L22" s="36"/>
      <c r="M22" s="36"/>
      <c r="N22" s="35"/>
      <c r="O22" s="35"/>
      <c r="P22" s="35"/>
      <c r="Q22" s="34"/>
      <c r="R22" s="34"/>
      <c r="S22" s="35"/>
      <c r="T22" s="35"/>
      <c r="X22" s="35"/>
      <c r="Y22" s="34"/>
      <c r="Z22" s="34"/>
      <c r="AA22" s="34"/>
      <c r="AB22" s="35"/>
      <c r="AC22" s="35"/>
      <c r="AD22" s="35"/>
      <c r="AE22" s="35"/>
      <c r="AF22" s="35"/>
      <c r="AG22" s="35"/>
      <c r="AH22" s="35"/>
      <c r="AI22" s="35"/>
      <c r="AJ22" s="35"/>
      <c r="AK22" s="34"/>
      <c r="AL22" s="34"/>
    </row>
    <row r="23" spans="1:38" s="30" customFormat="1" x14ac:dyDescent="0.2">
      <c r="C23" s="37"/>
      <c r="D23" s="37"/>
      <c r="E23" s="37"/>
      <c r="F23" s="37"/>
      <c r="G23" s="37"/>
      <c r="H23" s="37"/>
      <c r="I23" s="37"/>
      <c r="J23" s="37"/>
      <c r="K23" s="36"/>
      <c r="L23" s="36"/>
      <c r="M23" s="36"/>
      <c r="N23" s="35"/>
      <c r="O23" s="35"/>
      <c r="P23" s="35"/>
      <c r="Q23" s="34"/>
      <c r="R23" s="34"/>
      <c r="S23" s="35"/>
      <c r="T23" s="35"/>
      <c r="X23" s="35"/>
      <c r="Y23" s="34"/>
      <c r="Z23" s="34"/>
      <c r="AA23" s="34"/>
      <c r="AB23" s="35"/>
      <c r="AC23" s="35"/>
      <c r="AD23" s="35"/>
      <c r="AE23" s="35"/>
      <c r="AF23" s="35"/>
      <c r="AG23" s="35"/>
      <c r="AH23" s="35"/>
      <c r="AI23" s="35"/>
      <c r="AJ23" s="35"/>
      <c r="AK23" s="34"/>
      <c r="AL23" s="34"/>
    </row>
    <row r="24" spans="1:38" s="30" customFormat="1" x14ac:dyDescent="0.2">
      <c r="C24" s="37"/>
      <c r="D24" s="37"/>
      <c r="E24" s="37"/>
      <c r="F24" s="37"/>
      <c r="G24" s="37"/>
      <c r="H24" s="37"/>
      <c r="I24" s="37"/>
      <c r="J24" s="37"/>
      <c r="K24" s="36"/>
      <c r="L24" s="36"/>
      <c r="M24" s="36"/>
      <c r="N24" s="35"/>
      <c r="O24" s="35"/>
      <c r="P24" s="35"/>
      <c r="Q24" s="34"/>
      <c r="R24" s="34"/>
      <c r="S24" s="35"/>
      <c r="T24" s="35"/>
      <c r="X24" s="35"/>
      <c r="Y24" s="34"/>
      <c r="Z24" s="34"/>
      <c r="AA24" s="34"/>
      <c r="AB24" s="35"/>
      <c r="AC24" s="35"/>
      <c r="AD24" s="35"/>
      <c r="AE24" s="35"/>
      <c r="AF24" s="35"/>
      <c r="AG24" s="35"/>
      <c r="AH24" s="35"/>
      <c r="AI24" s="35"/>
      <c r="AJ24" s="35"/>
      <c r="AK24" s="34"/>
      <c r="AL24" s="34"/>
    </row>
    <row r="25" spans="1:38" s="30" customFormat="1" ht="15.75" x14ac:dyDescent="0.25">
      <c r="B25" s="15" t="s">
        <v>99</v>
      </c>
      <c r="D25" s="15"/>
      <c r="E25" s="15"/>
      <c r="F25" s="15"/>
      <c r="G25" s="15"/>
      <c r="H25" s="15"/>
      <c r="I25" s="15"/>
      <c r="J25" s="361" t="s">
        <v>278</v>
      </c>
      <c r="K25" s="361"/>
      <c r="L25" s="361"/>
      <c r="M25" s="361"/>
      <c r="N25" s="43"/>
      <c r="O25" s="43"/>
      <c r="P25" s="43"/>
      <c r="Q25" s="43"/>
      <c r="R25" s="43"/>
      <c r="S25" s="43"/>
      <c r="T25" s="43"/>
      <c r="X25" s="43"/>
      <c r="Y25" s="43"/>
      <c r="Z25" s="43"/>
      <c r="AA25" s="43"/>
      <c r="AB25" s="43"/>
      <c r="AC25" s="43"/>
      <c r="AD25" s="43"/>
      <c r="AE25" s="43"/>
      <c r="AF25" s="43"/>
      <c r="AG25" s="43"/>
      <c r="AH25" s="43"/>
      <c r="AI25" s="43"/>
      <c r="AJ25" s="43"/>
      <c r="AK25" s="43"/>
      <c r="AL25" s="34"/>
    </row>
    <row r="26" spans="1:38" s="30" customFormat="1" ht="8.25" customHeight="1" x14ac:dyDescent="0.25">
      <c r="B26" s="31"/>
      <c r="C26" s="15"/>
      <c r="D26" s="15"/>
      <c r="E26" s="15"/>
      <c r="F26" s="15"/>
      <c r="G26" s="15"/>
      <c r="H26" s="15"/>
      <c r="I26" s="15"/>
      <c r="J26" s="52"/>
      <c r="K26" s="51"/>
      <c r="L26" s="51"/>
      <c r="M26" s="51"/>
      <c r="N26" s="43"/>
      <c r="O26" s="43"/>
      <c r="P26" s="43"/>
      <c r="Q26" s="43"/>
      <c r="R26" s="43"/>
      <c r="S26" s="43"/>
      <c r="T26" s="43"/>
      <c r="X26" s="43"/>
      <c r="Y26" s="43"/>
      <c r="Z26" s="43"/>
      <c r="AA26" s="43"/>
      <c r="AB26" s="43"/>
      <c r="AC26" s="43"/>
      <c r="AD26" s="43"/>
      <c r="AE26" s="43"/>
      <c r="AF26" s="43"/>
      <c r="AG26" s="43"/>
      <c r="AH26" s="43"/>
      <c r="AI26" s="43"/>
      <c r="AJ26" s="43"/>
      <c r="AK26" s="43"/>
      <c r="AL26" s="34"/>
    </row>
    <row r="27" spans="1:38" s="30" customFormat="1" ht="15.75" x14ac:dyDescent="0.25">
      <c r="B27" s="15" t="s">
        <v>245</v>
      </c>
      <c r="D27" s="15"/>
      <c r="E27" s="15"/>
      <c r="F27" s="15"/>
      <c r="G27" s="15"/>
      <c r="H27" s="15"/>
      <c r="I27" s="15"/>
      <c r="J27" s="361" t="s">
        <v>246</v>
      </c>
      <c r="K27" s="361"/>
      <c r="L27" s="361"/>
      <c r="M27" s="361"/>
      <c r="N27" s="43"/>
      <c r="O27" s="43"/>
      <c r="P27" s="43"/>
      <c r="Q27" s="43"/>
      <c r="R27" s="43"/>
      <c r="S27" s="43"/>
      <c r="T27" s="43"/>
      <c r="X27" s="43"/>
      <c r="Y27" s="43"/>
      <c r="Z27" s="43"/>
      <c r="AA27" s="43"/>
      <c r="AB27" s="43"/>
      <c r="AC27" s="43"/>
      <c r="AD27" s="43"/>
      <c r="AE27" s="43"/>
      <c r="AF27" s="43"/>
      <c r="AG27" s="43"/>
      <c r="AH27" s="43"/>
      <c r="AI27" s="43"/>
      <c r="AJ27" s="43"/>
      <c r="AK27" s="43"/>
      <c r="AL27" s="34"/>
    </row>
    <row r="28" spans="1:38" s="30" customFormat="1" ht="8.25" customHeight="1" x14ac:dyDescent="0.25">
      <c r="B28" s="31"/>
      <c r="C28" s="15"/>
      <c r="D28" s="15"/>
      <c r="E28" s="15"/>
      <c r="F28" s="15"/>
      <c r="G28" s="15"/>
      <c r="H28" s="15"/>
      <c r="I28" s="15"/>
      <c r="J28" s="52"/>
      <c r="K28" s="51"/>
      <c r="L28" s="51"/>
      <c r="M28" s="51"/>
      <c r="N28" s="43"/>
      <c r="O28" s="43"/>
      <c r="P28" s="43"/>
      <c r="Q28" s="43"/>
      <c r="R28" s="43"/>
      <c r="S28" s="43"/>
      <c r="T28" s="43"/>
      <c r="X28" s="43"/>
      <c r="Y28" s="43"/>
      <c r="Z28" s="43"/>
      <c r="AA28" s="43"/>
      <c r="AB28" s="43"/>
      <c r="AC28" s="43"/>
      <c r="AD28" s="43"/>
      <c r="AE28" s="43"/>
      <c r="AF28" s="43"/>
      <c r="AG28" s="43"/>
      <c r="AH28" s="43"/>
      <c r="AI28" s="43"/>
      <c r="AJ28" s="43"/>
      <c r="AK28" s="43"/>
      <c r="AL28" s="34"/>
    </row>
    <row r="29" spans="1:38" s="30" customFormat="1" ht="15.75" x14ac:dyDescent="0.25">
      <c r="B29" s="15" t="s">
        <v>96</v>
      </c>
      <c r="D29" s="46"/>
      <c r="E29" s="15"/>
      <c r="F29" s="15"/>
      <c r="G29" s="15"/>
      <c r="H29" s="15"/>
      <c r="I29" s="15"/>
      <c r="J29" s="361" t="s">
        <v>279</v>
      </c>
      <c r="K29" s="361"/>
      <c r="L29" s="361"/>
      <c r="M29" s="361"/>
      <c r="N29" s="43"/>
      <c r="O29" s="43"/>
      <c r="P29" s="43"/>
      <c r="Q29" s="43"/>
      <c r="R29" s="43"/>
      <c r="S29" s="43"/>
      <c r="T29" s="43"/>
      <c r="X29" s="43"/>
      <c r="Y29" s="43"/>
      <c r="Z29" s="43"/>
      <c r="AA29" s="43"/>
      <c r="AB29" s="43"/>
      <c r="AC29" s="43"/>
      <c r="AD29" s="43"/>
      <c r="AE29" s="43"/>
      <c r="AF29" s="43"/>
      <c r="AG29" s="43"/>
      <c r="AH29" s="43"/>
      <c r="AI29" s="43"/>
      <c r="AJ29" s="43"/>
      <c r="AK29" s="43"/>
      <c r="AL29" s="34"/>
    </row>
    <row r="30" spans="1:38" s="30" customFormat="1" ht="8.25" customHeight="1" x14ac:dyDescent="0.25">
      <c r="B30" s="31"/>
      <c r="C30" s="15"/>
      <c r="D30" s="15"/>
      <c r="E30" s="15"/>
      <c r="F30" s="15"/>
      <c r="G30" s="15"/>
      <c r="H30" s="15"/>
      <c r="I30" s="15"/>
      <c r="J30" s="52"/>
      <c r="K30" s="51"/>
      <c r="L30" s="51"/>
      <c r="M30" s="51"/>
      <c r="N30" s="43"/>
      <c r="O30" s="43"/>
      <c r="P30" s="43"/>
      <c r="Q30" s="43"/>
      <c r="R30" s="43"/>
      <c r="S30" s="43"/>
      <c r="T30" s="43"/>
      <c r="X30" s="43"/>
      <c r="Y30" s="43"/>
      <c r="Z30" s="43"/>
      <c r="AA30" s="43"/>
      <c r="AB30" s="43"/>
      <c r="AC30" s="43"/>
      <c r="AD30" s="43"/>
      <c r="AE30" s="43"/>
      <c r="AF30" s="43"/>
      <c r="AG30" s="43"/>
      <c r="AH30" s="43"/>
      <c r="AI30" s="43"/>
      <c r="AJ30" s="43"/>
      <c r="AK30" s="43"/>
      <c r="AL30" s="34"/>
    </row>
    <row r="31" spans="1:38" s="30" customFormat="1" ht="15.75" x14ac:dyDescent="0.25">
      <c r="B31" s="15" t="s">
        <v>95</v>
      </c>
      <c r="D31" s="46"/>
      <c r="E31" s="15"/>
      <c r="F31" s="15"/>
      <c r="G31" s="15"/>
      <c r="H31" s="15"/>
      <c r="I31" s="15"/>
      <c r="J31" s="361" t="s">
        <v>280</v>
      </c>
      <c r="K31" s="361"/>
      <c r="L31" s="361"/>
      <c r="M31" s="361"/>
      <c r="N31" s="43"/>
      <c r="O31" s="43"/>
      <c r="P31" s="43"/>
      <c r="Q31" s="43"/>
      <c r="R31" s="43"/>
      <c r="S31" s="43"/>
      <c r="T31" s="43"/>
      <c r="X31" s="43"/>
      <c r="Y31" s="43"/>
      <c r="Z31" s="43"/>
      <c r="AA31" s="43"/>
      <c r="AB31" s="43"/>
      <c r="AC31" s="43"/>
      <c r="AD31" s="43"/>
      <c r="AE31" s="43"/>
      <c r="AF31" s="43"/>
      <c r="AG31" s="43"/>
      <c r="AH31" s="43"/>
      <c r="AI31" s="43"/>
      <c r="AJ31" s="43"/>
      <c r="AK31" s="43"/>
      <c r="AL31" s="34"/>
    </row>
    <row r="32" spans="1:38" s="30" customFormat="1" ht="8.25" customHeight="1" x14ac:dyDescent="0.25">
      <c r="B32" s="31"/>
      <c r="C32" s="15"/>
      <c r="D32" s="15"/>
      <c r="E32" s="15"/>
      <c r="F32" s="15"/>
      <c r="G32" s="15"/>
      <c r="H32" s="15"/>
      <c r="I32" s="15"/>
      <c r="J32" s="52"/>
      <c r="K32" s="51"/>
      <c r="L32" s="51"/>
      <c r="M32" s="51"/>
      <c r="N32" s="43"/>
      <c r="O32" s="43"/>
      <c r="P32" s="43"/>
      <c r="Q32" s="43"/>
      <c r="R32" s="43"/>
      <c r="S32" s="43"/>
      <c r="T32" s="43"/>
      <c r="X32" s="43"/>
      <c r="Y32" s="43"/>
      <c r="Z32" s="43"/>
      <c r="AA32" s="43"/>
      <c r="AB32" s="43"/>
      <c r="AC32" s="43"/>
      <c r="AD32" s="43"/>
      <c r="AE32" s="43"/>
      <c r="AF32" s="43"/>
      <c r="AG32" s="43"/>
      <c r="AH32" s="43"/>
      <c r="AI32" s="43"/>
      <c r="AJ32" s="43"/>
      <c r="AK32" s="43"/>
      <c r="AL32" s="34"/>
    </row>
    <row r="33" spans="1:38" s="30" customFormat="1" ht="15.75" x14ac:dyDescent="0.25">
      <c r="B33" s="15" t="s">
        <v>94</v>
      </c>
      <c r="D33" s="46"/>
      <c r="E33" s="15"/>
      <c r="F33" s="15"/>
      <c r="G33" s="15"/>
      <c r="H33" s="15"/>
      <c r="I33" s="15"/>
      <c r="J33" s="361" t="s">
        <v>281</v>
      </c>
      <c r="K33" s="361"/>
      <c r="L33" s="361"/>
      <c r="M33" s="361"/>
      <c r="N33" s="43"/>
      <c r="O33" s="43"/>
      <c r="P33" s="43"/>
      <c r="Q33" s="43"/>
      <c r="R33" s="43"/>
      <c r="S33" s="43"/>
      <c r="T33" s="43"/>
      <c r="X33" s="43"/>
      <c r="Y33" s="43"/>
      <c r="Z33" s="43"/>
      <c r="AA33" s="43"/>
      <c r="AB33" s="43"/>
      <c r="AC33" s="43"/>
      <c r="AD33" s="43"/>
      <c r="AE33" s="43"/>
      <c r="AF33" s="43"/>
      <c r="AG33" s="43"/>
      <c r="AH33" s="43"/>
      <c r="AI33" s="43"/>
      <c r="AJ33" s="43"/>
      <c r="AK33" s="43"/>
      <c r="AL33" s="34"/>
    </row>
    <row r="34" spans="1:38" s="30" customFormat="1" ht="8.25" customHeight="1" x14ac:dyDescent="0.25">
      <c r="B34" s="31"/>
      <c r="C34" s="15"/>
      <c r="D34" s="15"/>
      <c r="E34" s="15"/>
      <c r="F34" s="15"/>
      <c r="G34" s="15"/>
      <c r="H34" s="15"/>
      <c r="I34" s="15"/>
      <c r="J34" s="52"/>
      <c r="K34" s="51"/>
      <c r="L34" s="51"/>
      <c r="M34" s="51"/>
      <c r="N34" s="43"/>
      <c r="O34" s="43"/>
      <c r="P34" s="43"/>
      <c r="Q34" s="43"/>
      <c r="R34" s="43"/>
      <c r="S34" s="43"/>
      <c r="T34" s="43"/>
      <c r="X34" s="43"/>
      <c r="Y34" s="43"/>
      <c r="Z34" s="43"/>
      <c r="AA34" s="43"/>
      <c r="AB34" s="43"/>
      <c r="AC34" s="43"/>
      <c r="AD34" s="43"/>
      <c r="AE34" s="43"/>
      <c r="AF34" s="43"/>
      <c r="AG34" s="43"/>
      <c r="AH34" s="43"/>
      <c r="AI34" s="43"/>
      <c r="AJ34" s="43"/>
      <c r="AK34" s="43"/>
      <c r="AL34" s="34"/>
    </row>
    <row r="35" spans="1:38" s="30" customFormat="1" ht="15.75" x14ac:dyDescent="0.25">
      <c r="B35" s="15" t="s">
        <v>93</v>
      </c>
      <c r="D35" s="46"/>
      <c r="E35" s="15"/>
      <c r="F35" s="15"/>
      <c r="G35" s="15"/>
      <c r="H35" s="15"/>
      <c r="I35" s="15"/>
      <c r="J35" s="362" t="s">
        <v>195</v>
      </c>
      <c r="K35" s="362"/>
      <c r="L35" s="362"/>
      <c r="M35" s="362"/>
      <c r="N35" s="43"/>
      <c r="O35" s="43"/>
      <c r="P35" s="43"/>
      <c r="Q35" s="43"/>
      <c r="R35" s="43"/>
      <c r="S35" s="43"/>
      <c r="T35" s="43"/>
      <c r="X35" s="43"/>
      <c r="Y35" s="43"/>
      <c r="Z35" s="43"/>
      <c r="AA35" s="43"/>
      <c r="AB35" s="43"/>
      <c r="AC35" s="43"/>
      <c r="AD35" s="43"/>
      <c r="AE35" s="43"/>
      <c r="AF35" s="43"/>
      <c r="AG35" s="43"/>
      <c r="AH35" s="43"/>
      <c r="AI35" s="43"/>
      <c r="AJ35" s="43"/>
      <c r="AK35" s="43"/>
      <c r="AL35" s="34"/>
    </row>
    <row r="36" spans="1:38" s="30" customFormat="1" ht="8.25" customHeight="1" x14ac:dyDescent="0.25">
      <c r="B36" s="31"/>
      <c r="C36" s="15"/>
      <c r="D36" s="15"/>
      <c r="E36" s="15"/>
      <c r="F36" s="15"/>
      <c r="G36" s="15"/>
      <c r="H36" s="15"/>
      <c r="I36" s="15"/>
      <c r="J36" s="52"/>
      <c r="K36" s="51"/>
      <c r="L36" s="51"/>
      <c r="M36" s="51"/>
      <c r="N36" s="43"/>
      <c r="O36" s="43"/>
      <c r="P36" s="43"/>
      <c r="Q36" s="43"/>
      <c r="R36" s="43"/>
      <c r="S36" s="43"/>
      <c r="T36" s="43"/>
      <c r="X36" s="43"/>
      <c r="Y36" s="43"/>
      <c r="Z36" s="43"/>
      <c r="AA36" s="43"/>
      <c r="AB36" s="43"/>
      <c r="AC36" s="43"/>
      <c r="AD36" s="43"/>
      <c r="AE36" s="43"/>
      <c r="AF36" s="43"/>
      <c r="AG36" s="43"/>
      <c r="AH36" s="43"/>
      <c r="AI36" s="43"/>
      <c r="AJ36" s="43"/>
      <c r="AK36" s="43"/>
      <c r="AL36" s="34"/>
    </row>
    <row r="37" spans="1:38" s="49" customFormat="1" ht="23.25" x14ac:dyDescent="0.35">
      <c r="B37" s="15" t="s">
        <v>92</v>
      </c>
      <c r="D37" s="46"/>
      <c r="E37" s="15"/>
      <c r="F37" s="15"/>
      <c r="G37" s="15"/>
      <c r="H37" s="15"/>
      <c r="I37" s="15"/>
      <c r="J37" s="361" t="s">
        <v>85</v>
      </c>
      <c r="K37" s="361"/>
      <c r="L37" s="361"/>
      <c r="M37" s="361"/>
      <c r="N37" s="43"/>
      <c r="O37" s="43"/>
      <c r="P37" s="43"/>
      <c r="Q37" s="43"/>
      <c r="R37" s="43"/>
      <c r="S37" s="43"/>
      <c r="T37" s="43"/>
      <c r="X37" s="43"/>
      <c r="Y37" s="43"/>
      <c r="Z37" s="43"/>
      <c r="AA37" s="43"/>
      <c r="AB37" s="43"/>
      <c r="AC37" s="43"/>
      <c r="AD37" s="43"/>
      <c r="AE37" s="43"/>
      <c r="AF37" s="43"/>
      <c r="AG37" s="43"/>
      <c r="AH37" s="43"/>
      <c r="AI37" s="43"/>
      <c r="AJ37" s="43"/>
      <c r="AK37" s="43"/>
      <c r="AL37" s="50"/>
    </row>
    <row r="38" spans="1:38" s="49" customFormat="1" ht="9.75" customHeight="1" x14ac:dyDescent="0.35">
      <c r="B38" s="31"/>
      <c r="C38" s="31"/>
      <c r="D38" s="44"/>
      <c r="E38" s="43"/>
      <c r="F38" s="44"/>
      <c r="G38" s="44"/>
      <c r="H38" s="44"/>
      <c r="I38" s="44"/>
      <c r="J38" s="44"/>
      <c r="K38" s="44"/>
      <c r="L38" s="44"/>
      <c r="M38" s="44"/>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50"/>
    </row>
    <row r="39" spans="1:38" s="49" customFormat="1" ht="23.25" x14ac:dyDescent="0.35">
      <c r="B39" s="15" t="s">
        <v>100</v>
      </c>
      <c r="D39" s="44"/>
      <c r="E39" s="43"/>
      <c r="F39" s="44"/>
      <c r="G39" s="44"/>
      <c r="H39" s="44"/>
      <c r="I39" s="44"/>
      <c r="J39" s="361" t="s">
        <v>281</v>
      </c>
      <c r="K39" s="361"/>
      <c r="L39" s="361"/>
      <c r="M39" s="361"/>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50"/>
    </row>
    <row r="40" spans="1:38" s="49" customFormat="1" ht="23.25" x14ac:dyDescent="0.35">
      <c r="B40" s="31"/>
      <c r="C40" s="31"/>
      <c r="D40" s="44"/>
      <c r="E40" s="43"/>
      <c r="F40" s="44"/>
      <c r="G40" s="44"/>
      <c r="H40" s="44"/>
      <c r="I40" s="44"/>
      <c r="J40" s="44"/>
      <c r="K40" s="44"/>
      <c r="L40" s="44"/>
      <c r="M40" s="44"/>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50"/>
    </row>
    <row r="41" spans="1:38" s="30" customFormat="1" ht="15" x14ac:dyDescent="0.2">
      <c r="B41" s="31"/>
      <c r="C41" s="31"/>
      <c r="D41" s="44"/>
      <c r="E41" s="43"/>
      <c r="F41" s="44"/>
      <c r="G41" s="44"/>
      <c r="H41" s="44"/>
      <c r="I41" s="44"/>
      <c r="J41" s="44"/>
      <c r="K41" s="44"/>
      <c r="L41" s="44"/>
      <c r="M41" s="44"/>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34"/>
    </row>
    <row r="42" spans="1:38" s="30" customFormat="1" ht="15" x14ac:dyDescent="0.2">
      <c r="B42" s="31"/>
      <c r="C42" s="31"/>
      <c r="D42" s="44"/>
      <c r="E42" s="43"/>
      <c r="F42" s="44"/>
      <c r="G42" s="44"/>
      <c r="H42" s="44"/>
      <c r="I42" s="44"/>
      <c r="J42" s="44"/>
      <c r="K42" s="44"/>
      <c r="L42" s="44"/>
      <c r="M42" s="44"/>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34"/>
    </row>
    <row r="43" spans="1:38" s="30" customFormat="1" ht="15" x14ac:dyDescent="0.2">
      <c r="B43" s="31"/>
      <c r="C43" s="31"/>
      <c r="D43" s="44"/>
      <c r="E43" s="43"/>
      <c r="F43" s="44"/>
      <c r="G43" s="44"/>
      <c r="H43" s="44"/>
      <c r="I43" s="44"/>
      <c r="J43" s="44"/>
      <c r="K43" s="44"/>
      <c r="L43" s="44"/>
      <c r="M43" s="44"/>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34"/>
    </row>
    <row r="44" spans="1:38" s="30" customFormat="1" ht="15" x14ac:dyDescent="0.2">
      <c r="A44" s="37"/>
      <c r="B44" s="43"/>
      <c r="C44" s="44"/>
      <c r="D44" s="44"/>
      <c r="E44" s="44"/>
      <c r="F44" s="44"/>
      <c r="G44" s="44"/>
      <c r="H44" s="44"/>
      <c r="I44" s="44"/>
      <c r="J44" s="44"/>
      <c r="K44" s="44"/>
      <c r="L44" s="44"/>
      <c r="M44" s="44"/>
      <c r="N44" s="43"/>
      <c r="O44" s="43"/>
      <c r="P44" s="43"/>
      <c r="Q44" s="43"/>
      <c r="R44" s="43"/>
      <c r="S44" s="43"/>
      <c r="T44" s="43"/>
      <c r="U44" s="43"/>
      <c r="V44" s="43"/>
      <c r="W44" s="43"/>
      <c r="X44" s="43"/>
      <c r="Y44" s="43"/>
      <c r="Z44" s="43"/>
      <c r="AA44" s="43"/>
      <c r="AB44" s="43"/>
      <c r="AC44" s="43"/>
      <c r="AD44" s="43"/>
      <c r="AE44" s="43"/>
      <c r="AF44" s="43"/>
      <c r="AG44" s="43"/>
      <c r="AH44" s="43"/>
      <c r="AI44" s="43"/>
      <c r="AJ44" s="31"/>
      <c r="AK44" s="31"/>
    </row>
    <row r="45" spans="1:38" s="30" customFormat="1" ht="15" x14ac:dyDescent="0.2">
      <c r="A45" s="37"/>
      <c r="B45" s="43"/>
      <c r="C45" s="44"/>
      <c r="D45" s="44"/>
      <c r="E45" s="44"/>
      <c r="F45" s="44"/>
      <c r="G45" s="44"/>
      <c r="H45" s="44"/>
      <c r="I45" s="44"/>
      <c r="J45" s="44"/>
      <c r="K45" s="44"/>
      <c r="L45" s="44"/>
      <c r="M45" s="44"/>
      <c r="N45" s="43"/>
      <c r="O45" s="43"/>
      <c r="P45" s="43"/>
      <c r="Q45" s="43"/>
      <c r="R45" s="43"/>
      <c r="S45" s="43"/>
      <c r="T45" s="43"/>
      <c r="U45" s="43"/>
      <c r="V45" s="43"/>
      <c r="W45" s="43"/>
      <c r="X45" s="43"/>
      <c r="Y45" s="43"/>
      <c r="Z45" s="43"/>
      <c r="AA45" s="43"/>
      <c r="AB45" s="43"/>
      <c r="AC45" s="43"/>
      <c r="AD45" s="43"/>
      <c r="AE45" s="43"/>
      <c r="AF45" s="43"/>
      <c r="AG45" s="43"/>
      <c r="AH45" s="43"/>
      <c r="AI45" s="43"/>
      <c r="AJ45" s="31"/>
      <c r="AK45" s="31"/>
    </row>
    <row r="46" spans="1:38" ht="15" x14ac:dyDescent="0.2">
      <c r="B46" s="48"/>
      <c r="C46" s="48"/>
      <c r="D46" s="48"/>
      <c r="E46" s="48"/>
      <c r="F46" s="48"/>
      <c r="G46" s="48"/>
      <c r="H46" s="48"/>
      <c r="I46" s="48"/>
      <c r="J46" s="48"/>
      <c r="K46" s="48"/>
      <c r="L46" s="48"/>
      <c r="M46" s="48"/>
      <c r="N46" s="48"/>
      <c r="O46" s="48"/>
      <c r="P46" s="48"/>
      <c r="Q46" s="48"/>
      <c r="R46" s="48"/>
      <c r="S46" s="48"/>
      <c r="T46" s="48"/>
      <c r="U46" s="48"/>
      <c r="V46" s="43"/>
      <c r="W46" s="43"/>
      <c r="X46" s="43"/>
      <c r="Y46" s="43"/>
      <c r="Z46" s="43"/>
      <c r="AA46" s="43"/>
      <c r="AB46" s="48"/>
      <c r="AC46" s="48"/>
      <c r="AD46" s="48"/>
      <c r="AE46" s="48"/>
      <c r="AF46" s="48"/>
      <c r="AG46" s="48"/>
      <c r="AH46" s="48"/>
      <c r="AI46" s="48"/>
      <c r="AJ46" s="47"/>
      <c r="AK46" s="47"/>
    </row>
    <row r="47" spans="1:38" s="30" customFormat="1" ht="31.5" customHeight="1" x14ac:dyDescent="0.25">
      <c r="B47" s="15" t="s">
        <v>20</v>
      </c>
      <c r="C47" s="43"/>
      <c r="D47" s="43"/>
      <c r="E47" s="43"/>
      <c r="F47" s="43"/>
      <c r="G47" s="43"/>
      <c r="H47" s="43"/>
      <c r="I47" s="44"/>
      <c r="J47" s="44"/>
      <c r="K47" s="44"/>
      <c r="L47" s="43"/>
      <c r="M47" s="43"/>
      <c r="P47" s="46" t="s">
        <v>21</v>
      </c>
      <c r="Q47" s="43"/>
      <c r="R47" s="31"/>
      <c r="S47" s="31"/>
      <c r="T47" s="31"/>
      <c r="U47" s="31"/>
      <c r="V47" s="43"/>
      <c r="W47" s="43"/>
      <c r="X47" s="43"/>
      <c r="Z47" s="43"/>
      <c r="AA47" s="43"/>
      <c r="AB47" s="43"/>
      <c r="AC47" s="31"/>
      <c r="AD47" s="31"/>
      <c r="AE47" s="31"/>
      <c r="AF47" s="31"/>
      <c r="AI47" s="31"/>
      <c r="AJ47" s="31"/>
      <c r="AK47" s="31"/>
    </row>
    <row r="48" spans="1:38" s="14" customFormat="1" ht="15.75" x14ac:dyDescent="0.25">
      <c r="B48" s="369" t="s">
        <v>248</v>
      </c>
      <c r="C48" s="369"/>
      <c r="D48" s="369"/>
      <c r="E48" s="369"/>
      <c r="F48" s="369"/>
      <c r="G48" s="369"/>
      <c r="H48" s="369"/>
      <c r="I48" s="369"/>
      <c r="J48" s="21"/>
      <c r="K48" s="21"/>
      <c r="L48" s="21"/>
      <c r="N48" s="377" t="s">
        <v>282</v>
      </c>
      <c r="O48" s="377"/>
      <c r="P48" s="377"/>
      <c r="Q48" s="377"/>
      <c r="R48" s="377"/>
      <c r="S48" s="377"/>
      <c r="T48" s="377"/>
      <c r="U48" s="377"/>
      <c r="V48" s="21"/>
      <c r="W48" s="21"/>
      <c r="X48" s="21"/>
      <c r="Y48" s="21"/>
      <c r="Z48" s="21"/>
      <c r="AA48" s="21"/>
      <c r="AB48" s="45"/>
      <c r="AC48" s="45"/>
      <c r="AD48" s="45"/>
      <c r="AE48" s="17"/>
      <c r="AF48" s="17"/>
      <c r="AI48" s="17"/>
      <c r="AJ48" s="17"/>
      <c r="AK48" s="17"/>
    </row>
    <row r="49" spans="1:37" s="30" customFormat="1" ht="15" x14ac:dyDescent="0.2">
      <c r="A49" s="37"/>
      <c r="B49" s="43"/>
      <c r="C49" s="44"/>
      <c r="D49" s="44"/>
      <c r="E49" s="44"/>
      <c r="F49" s="44"/>
      <c r="G49" s="44"/>
      <c r="H49" s="44"/>
      <c r="I49" s="44"/>
      <c r="J49" s="44"/>
      <c r="K49" s="44"/>
      <c r="L49" s="44"/>
      <c r="U49" s="43"/>
      <c r="V49" s="43"/>
      <c r="W49" s="43"/>
      <c r="X49" s="43"/>
      <c r="Y49" s="43"/>
      <c r="Z49" s="43"/>
      <c r="AA49" s="43"/>
      <c r="AB49" s="43"/>
      <c r="AC49" s="43"/>
      <c r="AD49" s="43"/>
      <c r="AE49" s="43"/>
      <c r="AF49" s="43"/>
      <c r="AG49" s="43"/>
      <c r="AH49" s="43"/>
      <c r="AI49" s="43"/>
      <c r="AJ49" s="31"/>
      <c r="AK49" s="31"/>
    </row>
    <row r="50" spans="1:37" s="30" customFormat="1" x14ac:dyDescent="0.2">
      <c r="A50" s="37"/>
      <c r="B50" s="35"/>
      <c r="C50" s="37"/>
      <c r="D50" s="37"/>
      <c r="E50" s="37"/>
      <c r="F50" s="37"/>
      <c r="G50" s="37"/>
      <c r="H50" s="37"/>
      <c r="I50" s="37"/>
      <c r="J50" s="37"/>
      <c r="K50" s="36"/>
      <c r="L50" s="36"/>
      <c r="M50" s="36"/>
      <c r="N50" s="35"/>
      <c r="O50" s="35"/>
      <c r="P50" s="35"/>
      <c r="Q50" s="34"/>
      <c r="R50" s="34"/>
      <c r="S50" s="34"/>
      <c r="T50" s="35"/>
      <c r="U50" s="35"/>
      <c r="V50" s="34"/>
      <c r="W50" s="34"/>
      <c r="X50" s="34"/>
      <c r="Y50" s="35"/>
      <c r="Z50" s="35"/>
      <c r="AA50" s="35"/>
      <c r="AB50" s="35"/>
      <c r="AC50" s="35"/>
      <c r="AD50" s="35"/>
      <c r="AE50" s="35"/>
      <c r="AF50" s="35"/>
      <c r="AG50" s="35"/>
      <c r="AH50" s="34"/>
      <c r="AI50" s="34"/>
    </row>
    <row r="51" spans="1:37" s="30" customFormat="1" x14ac:dyDescent="0.2">
      <c r="A51" s="37"/>
      <c r="B51" s="35"/>
      <c r="C51" s="37"/>
      <c r="D51" s="37"/>
      <c r="E51" s="37"/>
      <c r="F51" s="37"/>
      <c r="G51" s="37"/>
      <c r="H51" s="37"/>
      <c r="I51" s="37"/>
      <c r="J51" s="37"/>
      <c r="K51" s="36"/>
      <c r="L51" s="36"/>
      <c r="M51" s="36"/>
      <c r="N51" s="35"/>
      <c r="O51" s="35"/>
      <c r="P51" s="35"/>
      <c r="Q51" s="34"/>
      <c r="R51" s="34"/>
      <c r="S51" s="34"/>
      <c r="T51" s="35"/>
      <c r="U51" s="35"/>
      <c r="V51" s="34"/>
      <c r="W51" s="34"/>
      <c r="X51" s="34"/>
      <c r="Y51" s="35"/>
      <c r="Z51" s="35"/>
      <c r="AA51" s="35"/>
      <c r="AB51" s="35"/>
      <c r="AC51" s="35"/>
      <c r="AD51" s="35"/>
      <c r="AE51" s="35"/>
      <c r="AF51" s="35"/>
      <c r="AG51" s="35"/>
      <c r="AH51" s="34"/>
      <c r="AI51" s="34"/>
    </row>
    <row r="52" spans="1:37" s="30" customFormat="1" x14ac:dyDescent="0.2">
      <c r="A52" s="37"/>
      <c r="B52" s="35"/>
      <c r="C52" s="37"/>
      <c r="D52" s="37"/>
      <c r="E52" s="37"/>
      <c r="F52" s="37"/>
      <c r="G52" s="37"/>
      <c r="H52" s="37"/>
      <c r="I52" s="37"/>
      <c r="J52" s="37"/>
      <c r="K52" s="36"/>
      <c r="L52" s="36"/>
      <c r="M52" s="36"/>
      <c r="N52" s="35"/>
      <c r="O52" s="35"/>
      <c r="P52" s="35"/>
      <c r="Q52" s="34"/>
      <c r="R52" s="34"/>
      <c r="S52" s="34"/>
      <c r="T52" s="35"/>
      <c r="U52" s="35"/>
      <c r="V52" s="34"/>
      <c r="W52" s="34"/>
      <c r="X52" s="34"/>
      <c r="Y52" s="35"/>
      <c r="Z52" s="35"/>
      <c r="AA52" s="35"/>
      <c r="AB52" s="35"/>
      <c r="AC52" s="35"/>
      <c r="AD52" s="35"/>
      <c r="AE52" s="35"/>
      <c r="AF52" s="35"/>
      <c r="AG52" s="35"/>
      <c r="AH52" s="34"/>
      <c r="AI52" s="34"/>
    </row>
    <row r="53" spans="1:37" s="30" customFormat="1" ht="18" x14ac:dyDescent="0.25">
      <c r="A53" s="42" t="s">
        <v>23</v>
      </c>
      <c r="B53" s="41"/>
      <c r="C53" s="41"/>
      <c r="D53" s="41"/>
      <c r="E53" s="41"/>
      <c r="F53" s="41"/>
      <c r="G53" s="41"/>
      <c r="H53" s="41"/>
      <c r="I53" s="41"/>
      <c r="J53" s="41"/>
      <c r="K53" s="40"/>
      <c r="L53" s="40"/>
      <c r="M53" s="40"/>
      <c r="N53" s="41"/>
      <c r="O53" s="41"/>
      <c r="P53" s="41"/>
      <c r="Q53" s="40"/>
      <c r="R53" s="40"/>
      <c r="S53" s="40"/>
      <c r="T53" s="35"/>
      <c r="U53" s="35"/>
      <c r="V53" s="34"/>
      <c r="W53" s="34"/>
      <c r="X53" s="34"/>
      <c r="Y53" s="35"/>
      <c r="Z53" s="35"/>
      <c r="AA53" s="35"/>
      <c r="AB53" s="35"/>
      <c r="AC53" s="35"/>
      <c r="AD53" s="35"/>
      <c r="AE53" s="35"/>
      <c r="AF53" s="35"/>
      <c r="AG53" s="35"/>
      <c r="AH53" s="34"/>
      <c r="AI53" s="34"/>
    </row>
    <row r="54" spans="1:37" s="30" customFormat="1" ht="18" x14ac:dyDescent="0.25">
      <c r="A54" s="39" t="str">
        <f>A4</f>
        <v>Facultatea de AUTOMATICĂ ȘI CALCULATOARE</v>
      </c>
      <c r="B54" s="35"/>
      <c r="C54" s="35"/>
      <c r="D54" s="35"/>
      <c r="E54" s="35"/>
      <c r="F54" s="35"/>
      <c r="G54" s="35"/>
      <c r="H54" s="35"/>
      <c r="I54" s="35"/>
      <c r="J54" s="35"/>
      <c r="K54" s="34"/>
      <c r="L54" s="34"/>
      <c r="M54" s="34"/>
      <c r="N54" s="35"/>
      <c r="O54" s="35"/>
      <c r="P54" s="35"/>
      <c r="Q54" s="34"/>
      <c r="R54" s="34"/>
      <c r="S54" s="34"/>
      <c r="T54" s="35"/>
      <c r="U54" s="35"/>
      <c r="V54" s="34"/>
      <c r="W54" s="34"/>
      <c r="X54" s="34"/>
      <c r="Y54" s="35"/>
      <c r="Z54" s="35"/>
      <c r="AA54" s="35"/>
      <c r="AB54" s="35"/>
      <c r="AC54" s="35"/>
      <c r="AD54" s="35"/>
      <c r="AE54" s="35"/>
      <c r="AF54" s="35"/>
      <c r="AG54" s="35"/>
      <c r="AH54" s="34"/>
      <c r="AI54" s="34"/>
    </row>
    <row r="55" spans="1:37" s="30" customFormat="1" ht="25.5" x14ac:dyDescent="0.35">
      <c r="A55" s="38"/>
      <c r="B55" s="35"/>
      <c r="C55" s="35"/>
      <c r="D55" s="35"/>
      <c r="E55" s="35"/>
      <c r="F55" s="35"/>
      <c r="G55" s="35"/>
      <c r="H55" s="35"/>
      <c r="I55" s="35"/>
      <c r="J55" s="35"/>
      <c r="K55" s="34"/>
      <c r="L55" s="34"/>
      <c r="M55" s="34"/>
      <c r="N55" s="35"/>
      <c r="O55" s="35"/>
      <c r="P55" s="35"/>
      <c r="Q55" s="34"/>
      <c r="R55" s="34"/>
      <c r="S55" s="34"/>
      <c r="T55" s="35"/>
      <c r="U55" s="35"/>
      <c r="V55" s="34"/>
      <c r="W55" s="34"/>
      <c r="X55" s="34"/>
      <c r="Y55" s="35"/>
      <c r="Z55" s="35"/>
      <c r="AA55" s="35"/>
      <c r="AB55" s="35"/>
      <c r="AC55" s="35"/>
      <c r="AD55" s="35"/>
      <c r="AE55" s="35"/>
      <c r="AF55" s="35"/>
      <c r="AG55" s="35"/>
      <c r="AH55" s="34"/>
      <c r="AI55" s="34"/>
    </row>
    <row r="56" spans="1:37" s="30" customFormat="1" ht="25.5" x14ac:dyDescent="0.35">
      <c r="A56" s="38"/>
      <c r="B56" s="35"/>
      <c r="C56" s="35"/>
      <c r="D56" s="35"/>
      <c r="E56" s="35"/>
      <c r="F56" s="35"/>
      <c r="G56" s="35"/>
      <c r="H56" s="35"/>
      <c r="I56" s="35"/>
      <c r="J56" s="35"/>
      <c r="K56" s="34"/>
      <c r="L56" s="34"/>
      <c r="M56" s="34"/>
      <c r="N56" s="35"/>
      <c r="O56" s="35"/>
      <c r="P56" s="35"/>
      <c r="Q56" s="34"/>
      <c r="R56" s="34"/>
      <c r="S56" s="34"/>
      <c r="T56" s="35"/>
      <c r="U56" s="35"/>
      <c r="V56" s="34"/>
      <c r="W56" s="34"/>
      <c r="X56" s="34"/>
      <c r="Y56" s="35"/>
      <c r="Z56" s="35"/>
      <c r="AA56" s="35"/>
      <c r="AB56" s="35"/>
      <c r="AC56" s="35"/>
      <c r="AD56" s="35"/>
      <c r="AE56" s="35"/>
      <c r="AF56" s="35"/>
      <c r="AG56" s="35"/>
      <c r="AH56" s="34"/>
      <c r="AI56" s="34"/>
    </row>
    <row r="57" spans="1:37" s="30" customFormat="1" ht="25.5" x14ac:dyDescent="0.35">
      <c r="A57" s="38"/>
      <c r="B57" s="35"/>
      <c r="C57" s="35"/>
      <c r="D57" s="35"/>
      <c r="E57" s="35"/>
      <c r="F57" s="35"/>
      <c r="G57" s="35"/>
      <c r="H57" s="35"/>
      <c r="I57" s="35"/>
      <c r="J57" s="35"/>
      <c r="K57" s="34"/>
      <c r="L57" s="34"/>
      <c r="M57" s="34"/>
      <c r="N57" s="35"/>
      <c r="O57" s="35"/>
      <c r="P57" s="35"/>
      <c r="Q57" s="34"/>
      <c r="R57" s="34"/>
      <c r="S57" s="34"/>
      <c r="T57" s="35"/>
      <c r="U57" s="35"/>
      <c r="V57" s="34"/>
      <c r="W57" s="34"/>
      <c r="X57" s="34"/>
      <c r="Y57" s="35"/>
      <c r="Z57" s="35"/>
      <c r="AA57" s="35"/>
      <c r="AB57" s="35"/>
      <c r="AC57" s="35"/>
      <c r="AD57" s="35"/>
      <c r="AE57" s="35"/>
      <c r="AF57" s="35"/>
      <c r="AG57" s="35"/>
      <c r="AH57" s="34"/>
      <c r="AI57" s="34"/>
    </row>
    <row r="58" spans="1:37" s="30" customFormat="1" x14ac:dyDescent="0.2">
      <c r="A58" s="37"/>
      <c r="B58" s="35"/>
      <c r="C58" s="37"/>
      <c r="D58" s="37"/>
      <c r="E58" s="37"/>
      <c r="F58" s="37"/>
      <c r="G58" s="37"/>
      <c r="H58" s="37"/>
      <c r="I58" s="37"/>
      <c r="J58" s="37"/>
      <c r="K58" s="36"/>
      <c r="L58" s="36"/>
      <c r="M58" s="36"/>
      <c r="N58" s="35"/>
      <c r="O58" s="35"/>
      <c r="P58" s="35"/>
      <c r="Q58" s="34"/>
      <c r="R58" s="34"/>
      <c r="S58" s="34"/>
      <c r="T58" s="35"/>
      <c r="U58" s="35"/>
      <c r="V58" s="34"/>
      <c r="W58" s="34"/>
      <c r="X58" s="34"/>
      <c r="Y58" s="35"/>
      <c r="Z58" s="35"/>
      <c r="AA58" s="35"/>
      <c r="AB58" s="35"/>
      <c r="AC58" s="35"/>
      <c r="AD58" s="35"/>
      <c r="AE58" s="35"/>
      <c r="AF58" s="35"/>
      <c r="AG58" s="35"/>
      <c r="AH58" s="34"/>
      <c r="AI58" s="34"/>
    </row>
    <row r="59" spans="1:37" s="30" customFormat="1" ht="15.75" customHeight="1" x14ac:dyDescent="0.25">
      <c r="A59" s="370" t="s">
        <v>91</v>
      </c>
      <c r="B59" s="371"/>
      <c r="C59" s="371"/>
      <c r="D59" s="371"/>
      <c r="E59" s="371"/>
      <c r="F59" s="371"/>
      <c r="G59" s="371"/>
      <c r="H59" s="371"/>
      <c r="I59" s="371"/>
      <c r="J59" s="371"/>
      <c r="K59" s="371"/>
      <c r="L59" s="371"/>
      <c r="M59" s="371"/>
      <c r="N59" s="371"/>
      <c r="O59" s="371"/>
      <c r="P59" s="371"/>
      <c r="Q59" s="371"/>
      <c r="R59" s="371"/>
      <c r="S59" s="371"/>
      <c r="T59" s="371"/>
      <c r="U59" s="371"/>
      <c r="V59" s="371"/>
      <c r="W59" s="371"/>
      <c r="X59" s="371"/>
      <c r="Y59" s="371"/>
      <c r="Z59" s="20"/>
      <c r="AA59" s="20"/>
      <c r="AB59" s="20"/>
      <c r="AC59" s="20"/>
      <c r="AD59" s="20"/>
      <c r="AE59" s="20"/>
      <c r="AF59" s="20"/>
      <c r="AG59" s="20"/>
      <c r="AH59" s="20"/>
      <c r="AI59" s="20"/>
      <c r="AJ59" s="31"/>
    </row>
    <row r="60" spans="1:37" s="30" customFormat="1" ht="18.75" customHeight="1" x14ac:dyDescent="0.2">
      <c r="A60" s="363" t="s">
        <v>295</v>
      </c>
      <c r="B60" s="364"/>
      <c r="C60" s="364"/>
      <c r="D60" s="364"/>
      <c r="E60" s="364"/>
      <c r="F60" s="364"/>
      <c r="G60" s="364"/>
      <c r="H60" s="364"/>
      <c r="I60" s="364"/>
      <c r="J60" s="364"/>
      <c r="K60" s="364"/>
      <c r="L60" s="364"/>
      <c r="M60" s="364"/>
      <c r="N60" s="364"/>
      <c r="O60" s="364"/>
      <c r="P60" s="364"/>
      <c r="Q60" s="364"/>
      <c r="R60" s="364"/>
      <c r="S60" s="364"/>
      <c r="T60" s="364"/>
      <c r="U60" s="364"/>
      <c r="V60" s="364"/>
      <c r="W60" s="364"/>
      <c r="X60" s="364"/>
      <c r="Y60" s="364"/>
      <c r="Z60" s="33"/>
      <c r="AA60" s="33"/>
      <c r="AB60" s="33"/>
      <c r="AC60" s="33"/>
      <c r="AD60" s="33"/>
      <c r="AE60" s="33"/>
      <c r="AF60" s="33"/>
      <c r="AG60" s="33"/>
      <c r="AH60" s="33"/>
      <c r="AI60" s="33"/>
      <c r="AJ60" s="31"/>
    </row>
    <row r="61" spans="1:37" s="30" customFormat="1" ht="64.5" customHeight="1" x14ac:dyDescent="0.2">
      <c r="A61" s="363"/>
      <c r="B61" s="364"/>
      <c r="C61" s="364"/>
      <c r="D61" s="364"/>
      <c r="E61" s="364"/>
      <c r="F61" s="364"/>
      <c r="G61" s="364"/>
      <c r="H61" s="364"/>
      <c r="I61" s="364"/>
      <c r="J61" s="364"/>
      <c r="K61" s="364"/>
      <c r="L61" s="364"/>
      <c r="M61" s="364"/>
      <c r="N61" s="364"/>
      <c r="O61" s="364"/>
      <c r="P61" s="364"/>
      <c r="Q61" s="364"/>
      <c r="R61" s="364"/>
      <c r="S61" s="364"/>
      <c r="T61" s="364"/>
      <c r="U61" s="364"/>
      <c r="V61" s="364"/>
      <c r="W61" s="364"/>
      <c r="X61" s="364"/>
      <c r="Y61" s="364"/>
      <c r="Z61" s="33"/>
      <c r="AA61" s="33"/>
      <c r="AB61" s="33"/>
      <c r="AC61" s="33"/>
      <c r="AD61" s="33"/>
      <c r="AE61" s="33"/>
      <c r="AF61" s="33"/>
      <c r="AG61" s="33"/>
      <c r="AH61" s="33"/>
      <c r="AI61" s="33"/>
      <c r="AJ61" s="31"/>
    </row>
    <row r="62" spans="1:37" s="30" customFormat="1" ht="15" x14ac:dyDescent="0.2">
      <c r="A62" s="367"/>
      <c r="B62" s="368"/>
      <c r="C62" s="368"/>
      <c r="D62" s="368"/>
      <c r="E62" s="368"/>
      <c r="F62" s="368"/>
      <c r="G62" s="368"/>
      <c r="H62" s="368"/>
      <c r="I62" s="368"/>
      <c r="J62" s="368"/>
      <c r="K62" s="368"/>
      <c r="L62" s="368"/>
      <c r="M62" s="368"/>
      <c r="N62" s="368"/>
      <c r="O62" s="368"/>
      <c r="P62" s="368"/>
      <c r="Q62" s="368"/>
      <c r="R62" s="368"/>
      <c r="S62" s="368"/>
      <c r="T62" s="368"/>
      <c r="U62" s="368"/>
      <c r="V62" s="368"/>
      <c r="W62" s="368"/>
      <c r="X62" s="368"/>
      <c r="Y62" s="368"/>
      <c r="Z62" s="368"/>
      <c r="AA62" s="368"/>
      <c r="AB62" s="368"/>
      <c r="AC62" s="368"/>
      <c r="AD62" s="368"/>
      <c r="AE62" s="368"/>
      <c r="AF62" s="368"/>
      <c r="AG62" s="368"/>
      <c r="AH62" s="368"/>
      <c r="AI62" s="368"/>
      <c r="AJ62" s="31"/>
    </row>
    <row r="63" spans="1:37" s="30" customFormat="1" ht="15.75" customHeight="1" x14ac:dyDescent="0.25">
      <c r="A63" s="370" t="s">
        <v>90</v>
      </c>
      <c r="B63" s="371"/>
      <c r="C63" s="371"/>
      <c r="D63" s="371"/>
      <c r="E63" s="371"/>
      <c r="F63" s="371"/>
      <c r="G63" s="371"/>
      <c r="H63" s="371"/>
      <c r="I63" s="371"/>
      <c r="J63" s="371"/>
      <c r="K63" s="371"/>
      <c r="L63" s="371"/>
      <c r="M63" s="371"/>
      <c r="N63" s="371"/>
      <c r="O63" s="371"/>
      <c r="P63" s="371"/>
      <c r="Q63" s="371"/>
      <c r="R63" s="371"/>
      <c r="S63" s="371"/>
      <c r="T63" s="371"/>
      <c r="U63" s="371"/>
      <c r="V63" s="371"/>
      <c r="W63" s="371"/>
      <c r="X63" s="371"/>
      <c r="Y63" s="371"/>
      <c r="Z63" s="20"/>
      <c r="AA63" s="20"/>
      <c r="AB63" s="20"/>
      <c r="AC63" s="20"/>
      <c r="AD63" s="20"/>
      <c r="AE63" s="20"/>
      <c r="AF63" s="20"/>
      <c r="AG63" s="20"/>
      <c r="AH63" s="20"/>
      <c r="AI63" s="20"/>
      <c r="AJ63" s="31"/>
    </row>
    <row r="64" spans="1:37" s="30" customFormat="1" ht="15" customHeight="1" x14ac:dyDescent="0.2">
      <c r="A64" s="365" t="s">
        <v>296</v>
      </c>
      <c r="B64" s="366"/>
      <c r="C64" s="366"/>
      <c r="D64" s="366"/>
      <c r="E64" s="366"/>
      <c r="F64" s="366"/>
      <c r="G64" s="366"/>
      <c r="H64" s="366"/>
      <c r="I64" s="366"/>
      <c r="J64" s="366"/>
      <c r="K64" s="366"/>
      <c r="L64" s="366"/>
      <c r="M64" s="366"/>
      <c r="N64" s="366"/>
      <c r="O64" s="366"/>
      <c r="P64" s="366"/>
      <c r="Q64" s="366"/>
      <c r="R64" s="366"/>
      <c r="S64" s="366"/>
      <c r="T64" s="366"/>
      <c r="U64" s="366"/>
      <c r="V64" s="366"/>
      <c r="W64" s="366"/>
      <c r="X64" s="366"/>
      <c r="Y64" s="366"/>
      <c r="Z64" s="23"/>
      <c r="AA64" s="23"/>
      <c r="AB64" s="23"/>
      <c r="AC64" s="23"/>
      <c r="AD64" s="23"/>
      <c r="AE64" s="23"/>
      <c r="AF64" s="23"/>
      <c r="AG64" s="23"/>
      <c r="AH64" s="23"/>
      <c r="AI64" s="23"/>
      <c r="AJ64" s="31"/>
    </row>
    <row r="65" spans="1:36" s="30" customFormat="1" ht="15" customHeight="1" x14ac:dyDescent="0.2">
      <c r="A65" s="365"/>
      <c r="B65" s="366"/>
      <c r="C65" s="366"/>
      <c r="D65" s="366"/>
      <c r="E65" s="366"/>
      <c r="F65" s="366"/>
      <c r="G65" s="366"/>
      <c r="H65" s="366"/>
      <c r="I65" s="366"/>
      <c r="J65" s="366"/>
      <c r="K65" s="366"/>
      <c r="L65" s="366"/>
      <c r="M65" s="366"/>
      <c r="N65" s="366"/>
      <c r="O65" s="366"/>
      <c r="P65" s="366"/>
      <c r="Q65" s="366"/>
      <c r="R65" s="366"/>
      <c r="S65" s="366"/>
      <c r="T65" s="366"/>
      <c r="U65" s="366"/>
      <c r="V65" s="366"/>
      <c r="W65" s="366"/>
      <c r="X65" s="366"/>
      <c r="Y65" s="366"/>
      <c r="Z65" s="23"/>
      <c r="AA65" s="23"/>
      <c r="AB65" s="23"/>
      <c r="AC65" s="23"/>
      <c r="AD65" s="23"/>
      <c r="AE65" s="23"/>
      <c r="AF65" s="23"/>
      <c r="AG65" s="23"/>
      <c r="AH65" s="23"/>
      <c r="AI65" s="23"/>
      <c r="AJ65" s="31"/>
    </row>
    <row r="66" spans="1:36" s="30" customFormat="1" ht="15.75" customHeight="1" x14ac:dyDescent="0.2">
      <c r="A66" s="32"/>
      <c r="B66" s="18"/>
      <c r="C66" s="18"/>
      <c r="D66" s="18"/>
      <c r="E66" s="18"/>
      <c r="F66" s="18"/>
      <c r="G66" s="18"/>
      <c r="H66" s="18"/>
      <c r="I66" s="18"/>
      <c r="J66" s="18"/>
      <c r="K66" s="18"/>
      <c r="L66" s="18"/>
      <c r="M66" s="18"/>
      <c r="N66" s="18"/>
      <c r="O66" s="18"/>
      <c r="P66" s="18"/>
      <c r="Q66" s="18"/>
      <c r="R66" s="18"/>
      <c r="S66" s="18"/>
      <c r="T66" s="18"/>
      <c r="U66" s="18"/>
      <c r="V66" s="18"/>
      <c r="W66" s="18"/>
      <c r="X66" s="18"/>
      <c r="Y66" s="18"/>
      <c r="Z66" s="20"/>
      <c r="AA66" s="20"/>
      <c r="AB66" s="20"/>
      <c r="AC66" s="20"/>
      <c r="AD66" s="20"/>
      <c r="AE66" s="20"/>
      <c r="AF66" s="20"/>
      <c r="AG66" s="20"/>
      <c r="AH66" s="20"/>
      <c r="AI66" s="20"/>
      <c r="AJ66" s="31"/>
    </row>
    <row r="67" spans="1:36" s="19" customFormat="1" ht="20.25" customHeight="1" x14ac:dyDescent="0.3">
      <c r="A67" s="370" t="s">
        <v>89</v>
      </c>
      <c r="B67" s="371"/>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20"/>
      <c r="AA67" s="20"/>
      <c r="AB67" s="20"/>
      <c r="AC67" s="20"/>
      <c r="AD67" s="20"/>
      <c r="AE67" s="20"/>
      <c r="AF67" s="20"/>
      <c r="AG67" s="20"/>
      <c r="AH67" s="20"/>
      <c r="AI67" s="20"/>
      <c r="AJ67" s="17"/>
    </row>
    <row r="68" spans="1:36" s="19" customFormat="1" ht="20.25" customHeight="1" x14ac:dyDescent="0.3">
      <c r="A68" s="370" t="s">
        <v>88</v>
      </c>
      <c r="B68" s="371"/>
      <c r="C68" s="371"/>
      <c r="D68" s="371"/>
      <c r="E68" s="371"/>
      <c r="F68" s="371"/>
      <c r="G68" s="371"/>
      <c r="H68" s="371"/>
      <c r="I68" s="371"/>
      <c r="J68" s="371"/>
      <c r="K68" s="371"/>
      <c r="L68" s="371"/>
      <c r="M68" s="371"/>
      <c r="N68" s="371"/>
      <c r="O68" s="371"/>
      <c r="P68" s="371"/>
      <c r="Q68" s="371"/>
      <c r="R68" s="371"/>
      <c r="S68" s="371"/>
      <c r="T68" s="371"/>
      <c r="U68" s="371"/>
      <c r="V68" s="371"/>
      <c r="W68" s="371"/>
      <c r="X68" s="371"/>
      <c r="Y68" s="371"/>
      <c r="Z68" s="23"/>
      <c r="AA68" s="23"/>
      <c r="AB68" s="23"/>
      <c r="AC68" s="23"/>
      <c r="AD68" s="23"/>
      <c r="AE68" s="23"/>
      <c r="AF68" s="23"/>
      <c r="AG68" s="23"/>
      <c r="AH68" s="23"/>
      <c r="AI68" s="23"/>
      <c r="AJ68" s="17"/>
    </row>
    <row r="69" spans="1:36" s="19" customFormat="1" ht="20.25" customHeight="1" x14ac:dyDescent="0.3">
      <c r="A69" s="375" t="s">
        <v>283</v>
      </c>
      <c r="B69" s="376"/>
      <c r="C69" s="376"/>
      <c r="D69" s="376"/>
      <c r="E69" s="376"/>
      <c r="F69" s="376"/>
      <c r="G69" s="376"/>
      <c r="H69" s="376"/>
      <c r="I69" s="376"/>
      <c r="J69" s="376"/>
      <c r="K69" s="376"/>
      <c r="L69" s="376"/>
      <c r="M69" s="376"/>
      <c r="N69" s="376"/>
      <c r="O69" s="376"/>
      <c r="P69" s="376"/>
      <c r="Q69" s="376"/>
      <c r="R69" s="376"/>
      <c r="S69" s="376"/>
      <c r="T69" s="376"/>
      <c r="U69" s="376"/>
      <c r="V69" s="376"/>
      <c r="W69" s="376"/>
      <c r="X69" s="376"/>
      <c r="Y69" s="376"/>
      <c r="Z69" s="23"/>
      <c r="AA69" s="23"/>
      <c r="AB69" s="23"/>
      <c r="AC69" s="23"/>
      <c r="AD69" s="23"/>
      <c r="AE69" s="23"/>
      <c r="AF69" s="23"/>
      <c r="AG69" s="23"/>
      <c r="AH69" s="23"/>
      <c r="AI69" s="23"/>
      <c r="AJ69" s="17"/>
    </row>
    <row r="70" spans="1:36" s="19" customFormat="1" ht="60.75" customHeight="1" x14ac:dyDescent="0.3">
      <c r="A70" s="375"/>
      <c r="B70" s="376"/>
      <c r="C70" s="376"/>
      <c r="D70" s="376"/>
      <c r="E70" s="376"/>
      <c r="F70" s="376"/>
      <c r="G70" s="376"/>
      <c r="H70" s="376"/>
      <c r="I70" s="376"/>
      <c r="J70" s="376"/>
      <c r="K70" s="376"/>
      <c r="L70" s="376"/>
      <c r="M70" s="376"/>
      <c r="N70" s="376"/>
      <c r="O70" s="376"/>
      <c r="P70" s="376"/>
      <c r="Q70" s="376"/>
      <c r="R70" s="376"/>
      <c r="S70" s="376"/>
      <c r="T70" s="376"/>
      <c r="U70" s="376"/>
      <c r="V70" s="376"/>
      <c r="W70" s="376"/>
      <c r="X70" s="376"/>
      <c r="Y70" s="376"/>
      <c r="Z70" s="23"/>
      <c r="AA70" s="23"/>
      <c r="AB70" s="23"/>
      <c r="AC70" s="23"/>
      <c r="AD70" s="23"/>
      <c r="AE70" s="23"/>
      <c r="AF70" s="23"/>
      <c r="AG70" s="23"/>
      <c r="AH70" s="23"/>
      <c r="AI70" s="23"/>
      <c r="AJ70" s="17"/>
    </row>
    <row r="71" spans="1:36" s="24" customFormat="1" ht="20.25" x14ac:dyDescent="0.3">
      <c r="A71" s="29"/>
      <c r="B71" s="28"/>
      <c r="C71" s="28"/>
      <c r="D71" s="28"/>
      <c r="E71" s="28"/>
      <c r="F71" s="28"/>
      <c r="G71" s="28"/>
      <c r="H71" s="28"/>
      <c r="I71" s="28"/>
      <c r="J71" s="28"/>
      <c r="K71" s="28"/>
      <c r="L71" s="28"/>
      <c r="M71" s="28"/>
      <c r="N71" s="28"/>
      <c r="O71" s="28"/>
      <c r="P71" s="28"/>
      <c r="Q71" s="28"/>
      <c r="R71" s="28"/>
      <c r="S71" s="28"/>
      <c r="T71" s="28"/>
      <c r="U71" s="28"/>
      <c r="V71" s="28"/>
      <c r="W71" s="28"/>
      <c r="X71" s="28"/>
      <c r="Y71" s="28"/>
      <c r="Z71" s="27"/>
      <c r="AA71" s="27"/>
      <c r="AB71" s="26"/>
      <c r="AC71" s="26"/>
      <c r="AD71" s="26"/>
      <c r="AE71" s="26"/>
      <c r="AF71" s="26"/>
      <c r="AG71" s="26"/>
      <c r="AH71" s="26"/>
      <c r="AI71" s="26"/>
      <c r="AJ71" s="25"/>
    </row>
    <row r="72" spans="1:36" s="19" customFormat="1" ht="20.25" customHeight="1" x14ac:dyDescent="0.3">
      <c r="A72" s="370" t="s">
        <v>87</v>
      </c>
      <c r="B72" s="371"/>
      <c r="C72" s="371"/>
      <c r="D72" s="371"/>
      <c r="E72" s="371"/>
      <c r="F72" s="371"/>
      <c r="G72" s="371"/>
      <c r="H72" s="371"/>
      <c r="I72" s="371"/>
      <c r="J72" s="371"/>
      <c r="K72" s="371"/>
      <c r="L72" s="371"/>
      <c r="M72" s="371"/>
      <c r="N72" s="371"/>
      <c r="O72" s="371"/>
      <c r="P72" s="371"/>
      <c r="Q72" s="371"/>
      <c r="R72" s="371"/>
      <c r="S72" s="371"/>
      <c r="T72" s="371"/>
      <c r="U72" s="371"/>
      <c r="V72" s="371"/>
      <c r="W72" s="371"/>
      <c r="X72" s="371"/>
      <c r="Y72" s="371"/>
      <c r="Z72" s="23"/>
      <c r="AA72" s="23"/>
      <c r="AB72" s="23"/>
      <c r="AC72" s="23"/>
      <c r="AD72" s="23"/>
      <c r="AE72" s="23"/>
      <c r="AF72" s="23"/>
      <c r="AG72" s="23"/>
      <c r="AH72" s="23"/>
      <c r="AI72" s="23"/>
      <c r="AJ72" s="17"/>
    </row>
    <row r="73" spans="1:36" s="19" customFormat="1" ht="20.25" x14ac:dyDescent="0.3">
      <c r="A73" s="372" t="s">
        <v>297</v>
      </c>
      <c r="B73" s="373"/>
      <c r="C73" s="373"/>
      <c r="D73" s="373"/>
      <c r="E73" s="373"/>
      <c r="F73" s="373"/>
      <c r="G73" s="373"/>
      <c r="H73" s="373"/>
      <c r="I73" s="373"/>
      <c r="J73" s="373"/>
      <c r="K73" s="373"/>
      <c r="L73" s="373"/>
      <c r="M73" s="373"/>
      <c r="N73" s="373"/>
      <c r="O73" s="373"/>
      <c r="P73" s="373"/>
      <c r="Q73" s="373"/>
      <c r="R73" s="373"/>
      <c r="S73" s="373"/>
      <c r="T73" s="373"/>
      <c r="U73" s="373"/>
      <c r="V73" s="373"/>
      <c r="W73" s="373"/>
      <c r="X73" s="373"/>
      <c r="Y73" s="373"/>
      <c r="Z73" s="23"/>
      <c r="AA73" s="23"/>
      <c r="AB73" s="23"/>
      <c r="AC73" s="23"/>
      <c r="AD73" s="23"/>
      <c r="AE73" s="23"/>
      <c r="AF73" s="23"/>
      <c r="AG73" s="23"/>
      <c r="AH73" s="23"/>
      <c r="AI73" s="23"/>
      <c r="AJ73" s="17"/>
    </row>
    <row r="74" spans="1:36" s="19" customFormat="1" ht="20.25" x14ac:dyDescent="0.3">
      <c r="A74" s="372"/>
      <c r="B74" s="373"/>
      <c r="C74" s="373"/>
      <c r="D74" s="373"/>
      <c r="E74" s="373"/>
      <c r="F74" s="373"/>
      <c r="G74" s="373"/>
      <c r="H74" s="373"/>
      <c r="I74" s="373"/>
      <c r="J74" s="373"/>
      <c r="K74" s="373"/>
      <c r="L74" s="373"/>
      <c r="M74" s="373"/>
      <c r="N74" s="373"/>
      <c r="O74" s="373"/>
      <c r="P74" s="373"/>
      <c r="Q74" s="373"/>
      <c r="R74" s="373"/>
      <c r="S74" s="373"/>
      <c r="T74" s="373"/>
      <c r="U74" s="373"/>
      <c r="V74" s="373"/>
      <c r="W74" s="373"/>
      <c r="X74" s="373"/>
      <c r="Y74" s="373"/>
      <c r="Z74" s="23"/>
      <c r="AA74" s="23"/>
      <c r="AB74" s="23"/>
      <c r="AC74" s="23"/>
      <c r="AD74" s="23"/>
      <c r="AE74" s="23"/>
      <c r="AF74" s="23"/>
      <c r="AG74" s="23"/>
      <c r="AH74" s="23"/>
      <c r="AI74" s="23"/>
      <c r="AJ74" s="17"/>
    </row>
    <row r="75" spans="1:36" s="19" customFormat="1" ht="20.25" customHeight="1" x14ac:dyDescent="0.3">
      <c r="A75" s="15"/>
      <c r="B75" s="21"/>
      <c r="C75" s="22"/>
      <c r="D75" s="21"/>
      <c r="E75" s="21"/>
      <c r="F75" s="21"/>
      <c r="G75" s="21"/>
      <c r="H75" s="21"/>
      <c r="I75" s="21"/>
      <c r="J75" s="21"/>
      <c r="K75" s="21"/>
      <c r="L75" s="21"/>
      <c r="M75" s="21"/>
      <c r="N75" s="21"/>
      <c r="O75" s="21"/>
      <c r="P75" s="21"/>
      <c r="Q75" s="21"/>
      <c r="R75" s="21"/>
      <c r="S75" s="21"/>
      <c r="T75" s="21"/>
      <c r="U75" s="21"/>
      <c r="V75" s="21"/>
      <c r="W75" s="21"/>
      <c r="X75" s="21"/>
      <c r="Y75" s="21"/>
      <c r="Z75" s="20"/>
      <c r="AA75" s="20"/>
      <c r="AB75" s="20"/>
      <c r="AC75" s="20"/>
      <c r="AD75" s="20"/>
      <c r="AE75" s="20"/>
      <c r="AF75" s="20"/>
      <c r="AG75" s="20"/>
      <c r="AH75" s="20"/>
      <c r="AI75" s="20"/>
      <c r="AJ75" s="17"/>
    </row>
    <row r="76" spans="1:36" s="14" customFormat="1" ht="15" customHeight="1" x14ac:dyDescent="0.25">
      <c r="A76" s="370" t="s">
        <v>86</v>
      </c>
      <c r="B76" s="371"/>
      <c r="C76" s="371"/>
      <c r="D76" s="371"/>
      <c r="E76" s="371"/>
      <c r="F76" s="371"/>
      <c r="G76" s="371"/>
      <c r="H76" s="371"/>
      <c r="I76" s="371"/>
      <c r="J76" s="371"/>
      <c r="K76" s="371"/>
      <c r="L76" s="371"/>
      <c r="M76" s="371"/>
      <c r="N76" s="371"/>
      <c r="O76" s="371"/>
      <c r="P76" s="371"/>
      <c r="Q76" s="371"/>
      <c r="R76" s="371"/>
      <c r="S76" s="371"/>
      <c r="T76" s="371"/>
      <c r="U76" s="371"/>
      <c r="V76" s="371"/>
      <c r="W76" s="371"/>
      <c r="X76" s="371"/>
      <c r="Y76" s="371"/>
      <c r="Z76" s="18"/>
      <c r="AA76" s="18"/>
      <c r="AB76" s="18"/>
      <c r="AC76" s="18"/>
      <c r="AD76" s="18"/>
      <c r="AE76" s="18"/>
      <c r="AF76" s="18"/>
      <c r="AG76" s="18"/>
      <c r="AH76" s="18"/>
      <c r="AI76" s="18"/>
      <c r="AJ76" s="17"/>
    </row>
    <row r="77" spans="1:36" s="14" customFormat="1" ht="15.75" customHeight="1" x14ac:dyDescent="0.2">
      <c r="A77" s="378" t="s">
        <v>249</v>
      </c>
      <c r="B77" s="379"/>
      <c r="C77" s="379"/>
      <c r="D77" s="379"/>
      <c r="E77" s="379"/>
      <c r="F77" s="379"/>
      <c r="G77" s="379"/>
      <c r="H77" s="379"/>
      <c r="I77" s="379"/>
      <c r="J77" s="379"/>
      <c r="K77" s="379"/>
      <c r="L77" s="379"/>
      <c r="M77" s="379"/>
      <c r="N77" s="379"/>
      <c r="O77" s="379"/>
      <c r="P77" s="379"/>
      <c r="Q77" s="379"/>
      <c r="R77" s="379"/>
      <c r="S77" s="379"/>
      <c r="T77" s="379"/>
      <c r="U77" s="379"/>
      <c r="V77" s="379"/>
      <c r="W77" s="379"/>
      <c r="X77" s="379"/>
      <c r="Y77" s="379"/>
      <c r="Z77" s="16"/>
      <c r="AA77" s="16"/>
      <c r="AB77" s="16"/>
      <c r="AC77" s="16"/>
      <c r="AD77" s="16"/>
      <c r="AE77" s="16"/>
      <c r="AF77" s="16"/>
      <c r="AG77" s="16"/>
      <c r="AH77" s="16"/>
      <c r="AI77" s="16"/>
      <c r="AJ77" s="16"/>
    </row>
    <row r="78" spans="1:36" s="14" customFormat="1" ht="15.75" customHeight="1" x14ac:dyDescent="0.25">
      <c r="A78" s="15"/>
      <c r="B78" s="363" t="s">
        <v>298</v>
      </c>
      <c r="C78" s="364"/>
      <c r="D78" s="364"/>
      <c r="E78" s="364"/>
      <c r="F78" s="364"/>
      <c r="G78" s="364"/>
      <c r="H78" s="364"/>
      <c r="I78" s="364"/>
      <c r="J78" s="364"/>
      <c r="K78" s="364"/>
      <c r="L78" s="364"/>
      <c r="M78" s="364"/>
      <c r="N78" s="364"/>
      <c r="O78" s="364"/>
      <c r="P78" s="364"/>
      <c r="Q78" s="364"/>
      <c r="R78" s="364"/>
      <c r="S78" s="364"/>
      <c r="T78" s="364"/>
      <c r="U78" s="364"/>
      <c r="V78" s="364"/>
      <c r="W78" s="364"/>
      <c r="X78" s="364"/>
      <c r="Y78" s="364"/>
      <c r="Z78" s="16"/>
      <c r="AA78" s="16"/>
      <c r="AB78" s="16"/>
      <c r="AC78" s="16"/>
      <c r="AD78" s="16"/>
      <c r="AE78" s="16"/>
      <c r="AF78" s="16"/>
      <c r="AG78" s="16"/>
      <c r="AH78" s="16"/>
      <c r="AI78" s="16"/>
      <c r="AJ78" s="16"/>
    </row>
    <row r="79" spans="1:36" s="14" customFormat="1" ht="33" customHeight="1" x14ac:dyDescent="0.25">
      <c r="A79" s="15"/>
      <c r="B79" s="363"/>
      <c r="C79" s="364"/>
      <c r="D79" s="364"/>
      <c r="E79" s="364"/>
      <c r="F79" s="364"/>
      <c r="G79" s="364"/>
      <c r="H79" s="364"/>
      <c r="I79" s="364"/>
      <c r="J79" s="364"/>
      <c r="K79" s="364"/>
      <c r="L79" s="364"/>
      <c r="M79" s="364"/>
      <c r="N79" s="364"/>
      <c r="O79" s="364"/>
      <c r="P79" s="364"/>
      <c r="Q79" s="364"/>
      <c r="R79" s="364"/>
      <c r="S79" s="364"/>
      <c r="T79" s="364"/>
      <c r="U79" s="364"/>
      <c r="V79" s="364"/>
      <c r="W79" s="364"/>
      <c r="X79" s="364"/>
      <c r="Y79" s="364"/>
      <c r="Z79" s="16"/>
      <c r="AA79" s="16"/>
      <c r="AB79" s="16"/>
      <c r="AC79" s="16"/>
      <c r="AD79" s="16"/>
      <c r="AE79" s="16"/>
      <c r="AF79" s="16"/>
      <c r="AG79" s="16"/>
      <c r="AH79" s="16"/>
      <c r="AI79" s="16"/>
      <c r="AJ79" s="16"/>
    </row>
    <row r="80" spans="1:36" s="14" customFormat="1" ht="15" x14ac:dyDescent="0.25">
      <c r="A80" s="13"/>
      <c r="B80" s="10"/>
      <c r="C80" s="12"/>
      <c r="D80" s="10"/>
      <c r="E80" s="10"/>
      <c r="F80" s="10"/>
      <c r="G80" s="10"/>
      <c r="H80" s="10"/>
      <c r="I80" s="10"/>
      <c r="J80" s="10"/>
      <c r="K80" s="11"/>
      <c r="L80" s="11"/>
      <c r="M80" s="11"/>
      <c r="N80" s="10"/>
      <c r="O80" s="10"/>
      <c r="P80" s="10"/>
      <c r="Q80" s="11"/>
      <c r="R80" s="11"/>
      <c r="S80" s="11"/>
      <c r="T80" s="10"/>
      <c r="U80" s="10"/>
      <c r="V80" s="11"/>
      <c r="W80" s="11"/>
      <c r="X80" s="11"/>
      <c r="Y80" s="10"/>
      <c r="Z80" s="10"/>
      <c r="AA80" s="10"/>
      <c r="AB80" s="12"/>
      <c r="AC80" s="10"/>
      <c r="AD80" s="12"/>
      <c r="AE80" s="10"/>
      <c r="AF80" s="10"/>
      <c r="AG80" s="10"/>
      <c r="AH80" s="11"/>
      <c r="AI80" s="11"/>
    </row>
    <row r="81" spans="1:35" s="14" customFormat="1" ht="15" x14ac:dyDescent="0.25">
      <c r="A81" s="13"/>
      <c r="B81" s="10"/>
      <c r="C81" s="12"/>
      <c r="D81" s="10"/>
      <c r="E81" s="10"/>
      <c r="F81" s="10"/>
      <c r="G81" s="10"/>
      <c r="H81" s="10"/>
      <c r="I81" s="10"/>
      <c r="J81" s="10"/>
      <c r="K81" s="11"/>
      <c r="L81" s="11"/>
      <c r="M81" s="11"/>
      <c r="N81" s="10"/>
      <c r="O81" s="10"/>
      <c r="P81" s="10"/>
      <c r="Q81" s="11"/>
      <c r="R81" s="11"/>
      <c r="S81" s="11"/>
      <c r="T81" s="10"/>
      <c r="U81" s="10"/>
      <c r="V81" s="11"/>
      <c r="W81" s="11"/>
      <c r="X81" s="11"/>
      <c r="Y81" s="10"/>
      <c r="Z81" s="10"/>
      <c r="AA81" s="10"/>
      <c r="AB81" s="12"/>
      <c r="AC81" s="10"/>
      <c r="AD81" s="12"/>
      <c r="AE81" s="10"/>
      <c r="AF81" s="10"/>
      <c r="AG81" s="10"/>
      <c r="AH81" s="11"/>
      <c r="AI81" s="11"/>
    </row>
    <row r="82" spans="1:35" s="14" customFormat="1" ht="15" x14ac:dyDescent="0.25">
      <c r="A82" s="13"/>
      <c r="B82" s="10"/>
      <c r="C82" s="12"/>
      <c r="D82" s="10"/>
      <c r="E82" s="10"/>
      <c r="F82" s="10"/>
      <c r="G82" s="10"/>
      <c r="H82" s="10"/>
      <c r="I82" s="10"/>
      <c r="J82" s="10"/>
      <c r="K82" s="11"/>
      <c r="L82" s="11"/>
      <c r="M82" s="11"/>
      <c r="N82" s="10"/>
      <c r="O82" s="10"/>
      <c r="P82" s="10"/>
      <c r="Q82" s="11"/>
      <c r="R82" s="11"/>
      <c r="S82" s="11"/>
      <c r="T82" s="10"/>
      <c r="U82" s="10"/>
      <c r="V82" s="11"/>
      <c r="W82" s="11"/>
      <c r="X82" s="11"/>
      <c r="Y82" s="10"/>
      <c r="Z82" s="10"/>
      <c r="AA82" s="10"/>
      <c r="AB82" s="12"/>
      <c r="AC82" s="10"/>
      <c r="AD82" s="12"/>
      <c r="AE82" s="10"/>
      <c r="AF82" s="10"/>
      <c r="AG82" s="10"/>
      <c r="AH82" s="11"/>
      <c r="AI82" s="11"/>
    </row>
    <row r="83" spans="1:35" s="14" customFormat="1" ht="15" x14ac:dyDescent="0.25">
      <c r="A83" s="13"/>
      <c r="B83" s="10"/>
      <c r="C83" s="12"/>
      <c r="D83" s="10"/>
      <c r="E83" s="10"/>
      <c r="F83" s="10"/>
      <c r="G83" s="10"/>
      <c r="H83" s="10"/>
      <c r="I83" s="10"/>
      <c r="J83" s="10"/>
      <c r="K83" s="11"/>
      <c r="L83" s="11"/>
      <c r="M83" s="11"/>
      <c r="N83" s="10"/>
      <c r="O83" s="10"/>
      <c r="P83" s="10"/>
      <c r="Q83" s="11"/>
      <c r="R83" s="11"/>
      <c r="S83" s="11"/>
      <c r="T83" s="10"/>
      <c r="U83" s="10"/>
      <c r="V83" s="11"/>
      <c r="W83" s="11"/>
      <c r="X83" s="11"/>
      <c r="Y83" s="10"/>
      <c r="Z83" s="10"/>
      <c r="AA83" s="10"/>
      <c r="AB83" s="12"/>
      <c r="AC83" s="10"/>
      <c r="AD83" s="12"/>
      <c r="AE83" s="10"/>
      <c r="AF83" s="10"/>
      <c r="AG83" s="10"/>
      <c r="AH83" s="11"/>
      <c r="AI83" s="11"/>
    </row>
    <row r="84" spans="1:35" s="14" customFormat="1" ht="15" x14ac:dyDescent="0.25">
      <c r="A84" s="13"/>
      <c r="B84" s="10"/>
      <c r="C84" s="12"/>
      <c r="D84" s="10"/>
      <c r="E84" s="10"/>
      <c r="F84" s="10"/>
      <c r="G84" s="10"/>
      <c r="H84" s="10"/>
      <c r="I84" s="10"/>
      <c r="J84" s="10"/>
      <c r="K84" s="11"/>
      <c r="L84" s="11"/>
      <c r="M84" s="11"/>
      <c r="N84" s="10"/>
      <c r="O84" s="10"/>
      <c r="P84" s="10"/>
      <c r="Q84" s="11"/>
      <c r="R84" s="11"/>
      <c r="S84" s="11"/>
      <c r="T84" s="10"/>
      <c r="U84" s="10"/>
      <c r="V84" s="11"/>
      <c r="W84" s="11"/>
      <c r="X84" s="11"/>
      <c r="Y84" s="10"/>
      <c r="Z84" s="10"/>
      <c r="AA84" s="10"/>
      <c r="AB84" s="12"/>
      <c r="AC84" s="10"/>
      <c r="AD84" s="12"/>
      <c r="AE84" s="10"/>
      <c r="AF84" s="10"/>
      <c r="AG84" s="10"/>
      <c r="AH84" s="11"/>
      <c r="AI84" s="11"/>
    </row>
    <row r="85" spans="1:35" s="14" customFormat="1" ht="15" x14ac:dyDescent="0.25">
      <c r="A85" s="13"/>
      <c r="B85" s="10"/>
      <c r="C85" s="12"/>
      <c r="D85" s="10"/>
      <c r="E85" s="10"/>
      <c r="F85" s="10"/>
      <c r="G85" s="10"/>
      <c r="H85" s="10"/>
      <c r="I85" s="10"/>
      <c r="J85" s="10"/>
      <c r="K85" s="11"/>
      <c r="L85" s="11"/>
      <c r="M85" s="11"/>
      <c r="N85" s="10"/>
      <c r="O85" s="10"/>
      <c r="P85" s="10"/>
      <c r="Q85" s="11"/>
      <c r="R85" s="11"/>
      <c r="S85" s="11"/>
      <c r="T85" s="10"/>
      <c r="U85" s="10"/>
      <c r="V85" s="11"/>
      <c r="W85" s="11"/>
      <c r="X85" s="11"/>
      <c r="Y85" s="10"/>
      <c r="Z85" s="10"/>
      <c r="AA85" s="10"/>
      <c r="AB85" s="12"/>
      <c r="AC85" s="10"/>
      <c r="AD85" s="12"/>
      <c r="AE85" s="10"/>
      <c r="AF85" s="10"/>
      <c r="AG85" s="10"/>
      <c r="AH85" s="11"/>
      <c r="AI85" s="11"/>
    </row>
    <row r="86" spans="1:35" s="14" customFormat="1" ht="15" x14ac:dyDescent="0.25">
      <c r="A86" s="13"/>
      <c r="B86" s="10"/>
      <c r="C86" s="12"/>
      <c r="D86" s="10"/>
      <c r="E86" s="10"/>
      <c r="F86" s="10"/>
      <c r="G86" s="10"/>
      <c r="H86" s="10"/>
      <c r="I86" s="10"/>
      <c r="J86" s="10"/>
      <c r="K86" s="11"/>
      <c r="L86" s="11"/>
      <c r="M86" s="11"/>
      <c r="N86" s="10"/>
      <c r="O86" s="10"/>
      <c r="P86" s="10"/>
      <c r="Q86" s="11"/>
      <c r="R86" s="11"/>
      <c r="S86" s="11"/>
      <c r="T86" s="10"/>
      <c r="U86" s="10"/>
      <c r="V86" s="11"/>
      <c r="W86" s="11"/>
      <c r="X86" s="11"/>
      <c r="Y86" s="10"/>
      <c r="Z86" s="10"/>
      <c r="AA86" s="10"/>
      <c r="AB86" s="12"/>
      <c r="AC86" s="10"/>
      <c r="AD86" s="12"/>
      <c r="AE86" s="10"/>
      <c r="AF86" s="10"/>
      <c r="AG86" s="10"/>
      <c r="AH86" s="11"/>
      <c r="AI86" s="11"/>
    </row>
    <row r="87" spans="1:35" s="14" customFormat="1" ht="15" x14ac:dyDescent="0.25">
      <c r="A87" s="13"/>
      <c r="B87" s="10"/>
      <c r="C87" s="12"/>
      <c r="D87" s="10"/>
      <c r="E87" s="10"/>
      <c r="F87" s="10"/>
      <c r="G87" s="10"/>
      <c r="H87" s="10"/>
      <c r="I87" s="10"/>
      <c r="J87" s="10"/>
      <c r="K87" s="11"/>
      <c r="L87" s="11"/>
      <c r="M87" s="11"/>
      <c r="N87" s="10"/>
      <c r="O87" s="10"/>
      <c r="P87" s="10"/>
      <c r="Q87" s="11"/>
      <c r="R87" s="11"/>
      <c r="S87" s="11"/>
      <c r="T87" s="10"/>
      <c r="U87" s="10"/>
      <c r="V87" s="11"/>
      <c r="W87" s="11"/>
      <c r="X87" s="11"/>
      <c r="Y87" s="10"/>
      <c r="Z87" s="10"/>
      <c r="AA87" s="10"/>
      <c r="AB87" s="12"/>
      <c r="AC87" s="10"/>
      <c r="AD87" s="12"/>
      <c r="AE87" s="10"/>
      <c r="AF87" s="10"/>
      <c r="AG87" s="10"/>
      <c r="AH87" s="11"/>
      <c r="AI87" s="11"/>
    </row>
    <row r="88" spans="1:35" s="14" customFormat="1" ht="15" x14ac:dyDescent="0.25">
      <c r="A88" s="13"/>
      <c r="B88" s="10"/>
      <c r="C88" s="12"/>
      <c r="D88" s="10"/>
      <c r="E88" s="10"/>
      <c r="F88" s="10"/>
      <c r="G88" s="10"/>
      <c r="H88" s="10"/>
      <c r="I88" s="10"/>
      <c r="J88" s="10"/>
      <c r="K88" s="11"/>
      <c r="L88" s="11"/>
      <c r="M88" s="11"/>
      <c r="N88" s="10"/>
      <c r="O88" s="10"/>
      <c r="P88" s="10"/>
      <c r="Q88" s="11"/>
      <c r="R88" s="11"/>
      <c r="S88" s="11"/>
      <c r="T88" s="10"/>
      <c r="U88" s="10"/>
      <c r="V88" s="11"/>
      <c r="W88" s="11"/>
      <c r="X88" s="11"/>
      <c r="Y88" s="10"/>
      <c r="Z88" s="10"/>
      <c r="AA88" s="10"/>
      <c r="AB88" s="12"/>
      <c r="AC88" s="10"/>
      <c r="AD88" s="12"/>
      <c r="AE88" s="10"/>
      <c r="AF88" s="10"/>
      <c r="AG88" s="10"/>
      <c r="AH88" s="11"/>
      <c r="AI88" s="11"/>
    </row>
    <row r="89" spans="1:35" s="14" customFormat="1" ht="15" x14ac:dyDescent="0.25">
      <c r="A89" s="13"/>
      <c r="B89" s="10"/>
      <c r="C89" s="12"/>
      <c r="D89" s="10"/>
      <c r="E89" s="10"/>
      <c r="F89" s="10"/>
      <c r="G89" s="10"/>
      <c r="H89" s="10"/>
      <c r="I89" s="10"/>
      <c r="J89" s="10"/>
      <c r="K89" s="11"/>
      <c r="L89" s="11"/>
      <c r="M89" s="11"/>
      <c r="N89" s="10"/>
      <c r="O89" s="10"/>
      <c r="P89" s="10"/>
      <c r="Q89" s="11"/>
      <c r="R89" s="11"/>
      <c r="S89" s="11"/>
      <c r="T89" s="10"/>
      <c r="U89" s="10"/>
      <c r="V89" s="11"/>
      <c r="W89" s="11"/>
      <c r="X89" s="11"/>
      <c r="Y89" s="10"/>
      <c r="Z89" s="10"/>
      <c r="AA89" s="10"/>
      <c r="AB89" s="12"/>
      <c r="AC89" s="10"/>
      <c r="AD89" s="12"/>
      <c r="AE89" s="10"/>
      <c r="AF89" s="10"/>
      <c r="AG89" s="10"/>
      <c r="AH89" s="11"/>
      <c r="AI89" s="11"/>
    </row>
    <row r="90" spans="1:35" s="14" customFormat="1" ht="15" x14ac:dyDescent="0.25">
      <c r="A90" s="13"/>
      <c r="B90" s="10"/>
      <c r="C90" s="12"/>
      <c r="D90" s="10"/>
      <c r="E90" s="10"/>
      <c r="F90" s="10"/>
      <c r="G90" s="10"/>
      <c r="H90" s="10"/>
      <c r="I90" s="10"/>
      <c r="J90" s="10"/>
      <c r="K90" s="11"/>
      <c r="L90" s="11"/>
      <c r="M90" s="11"/>
      <c r="N90" s="10"/>
      <c r="O90" s="10"/>
      <c r="P90" s="10"/>
      <c r="Q90" s="11"/>
      <c r="R90" s="11"/>
      <c r="S90" s="11"/>
      <c r="T90" s="10"/>
      <c r="U90" s="10"/>
      <c r="V90" s="11"/>
      <c r="W90" s="11"/>
      <c r="X90" s="11"/>
      <c r="Y90" s="10"/>
      <c r="Z90" s="10"/>
      <c r="AA90" s="10"/>
      <c r="AB90" s="12"/>
      <c r="AC90" s="10"/>
      <c r="AD90" s="12"/>
      <c r="AE90" s="10"/>
      <c r="AF90" s="10"/>
      <c r="AG90" s="10"/>
      <c r="AH90" s="11"/>
      <c r="AI90" s="11"/>
    </row>
    <row r="91" spans="1:35" s="14" customFormat="1" ht="15" x14ac:dyDescent="0.25">
      <c r="A91" s="13"/>
      <c r="B91" s="10"/>
      <c r="C91" s="12"/>
      <c r="D91" s="10"/>
      <c r="E91" s="10"/>
      <c r="F91" s="10"/>
      <c r="G91" s="10"/>
      <c r="H91" s="10"/>
      <c r="I91" s="10"/>
      <c r="J91" s="10"/>
      <c r="K91" s="11"/>
      <c r="L91" s="11"/>
      <c r="M91" s="11"/>
      <c r="N91" s="10"/>
      <c r="O91" s="10"/>
      <c r="P91" s="10"/>
      <c r="Q91" s="11"/>
      <c r="R91" s="11"/>
      <c r="S91" s="11"/>
      <c r="T91" s="10"/>
      <c r="U91" s="10"/>
      <c r="V91" s="11"/>
      <c r="W91" s="11"/>
      <c r="X91" s="11"/>
      <c r="Y91" s="10"/>
      <c r="Z91" s="10"/>
      <c r="AA91" s="10"/>
      <c r="AB91" s="12"/>
      <c r="AC91" s="10"/>
      <c r="AD91" s="12"/>
      <c r="AE91" s="10"/>
      <c r="AF91" s="10"/>
      <c r="AG91" s="10"/>
      <c r="AH91" s="11"/>
      <c r="AI91" s="11"/>
    </row>
    <row r="92" spans="1:35" s="14" customFormat="1" ht="13.5" customHeight="1" x14ac:dyDescent="0.25">
      <c r="A92" s="13"/>
      <c r="B92" s="10"/>
      <c r="C92" s="12"/>
      <c r="D92" s="10"/>
      <c r="E92" s="10"/>
      <c r="F92" s="10"/>
      <c r="G92" s="10"/>
      <c r="H92" s="10"/>
      <c r="I92" s="10"/>
      <c r="J92" s="10"/>
      <c r="K92" s="11"/>
      <c r="L92" s="11"/>
      <c r="M92" s="11"/>
      <c r="N92" s="10"/>
      <c r="O92" s="10"/>
      <c r="P92" s="10"/>
      <c r="Q92" s="11"/>
      <c r="R92" s="11"/>
      <c r="S92" s="11"/>
      <c r="T92" s="10"/>
      <c r="U92" s="10"/>
      <c r="V92" s="11"/>
      <c r="W92" s="11"/>
      <c r="X92" s="11"/>
      <c r="Y92" s="10"/>
      <c r="Z92" s="10"/>
      <c r="AA92" s="10"/>
      <c r="AB92" s="12"/>
      <c r="AC92" s="10"/>
      <c r="AD92" s="12"/>
      <c r="AE92" s="10"/>
      <c r="AF92" s="10"/>
      <c r="AG92" s="10"/>
      <c r="AH92" s="11"/>
      <c r="AI92" s="11"/>
    </row>
    <row r="93" spans="1:35" s="14" customFormat="1" ht="15" x14ac:dyDescent="0.25">
      <c r="A93" s="13"/>
      <c r="B93" s="10"/>
      <c r="C93" s="12"/>
      <c r="D93" s="10"/>
      <c r="E93" s="10"/>
      <c r="F93" s="10"/>
      <c r="G93" s="10"/>
      <c r="H93" s="10"/>
      <c r="I93" s="10"/>
      <c r="J93" s="10"/>
      <c r="K93" s="11"/>
      <c r="L93" s="11"/>
      <c r="M93" s="11"/>
      <c r="N93" s="10"/>
      <c r="O93" s="10"/>
      <c r="P93" s="10"/>
      <c r="Q93" s="11"/>
      <c r="R93" s="11"/>
      <c r="S93" s="11"/>
      <c r="T93" s="10"/>
      <c r="U93" s="10"/>
      <c r="V93" s="11"/>
      <c r="W93" s="11"/>
      <c r="X93" s="11"/>
      <c r="Y93" s="10"/>
      <c r="Z93" s="10"/>
      <c r="AA93" s="10"/>
      <c r="AB93" s="12"/>
      <c r="AC93" s="10"/>
      <c r="AD93" s="12"/>
      <c r="AE93" s="10"/>
      <c r="AF93" s="10"/>
      <c r="AG93" s="10"/>
      <c r="AH93" s="11"/>
      <c r="AI93" s="11"/>
    </row>
    <row r="94" spans="1:35" s="14" customFormat="1" ht="15" hidden="1" x14ac:dyDescent="0.25">
      <c r="A94" s="13"/>
      <c r="B94" s="10"/>
      <c r="C94" s="12"/>
      <c r="D94" s="10"/>
      <c r="E94" s="10"/>
      <c r="F94" s="10"/>
      <c r="G94" s="10"/>
      <c r="H94" s="10"/>
      <c r="I94" s="10"/>
      <c r="J94" s="10"/>
      <c r="K94" s="11"/>
      <c r="L94" s="11"/>
      <c r="M94" s="11"/>
      <c r="N94" s="10"/>
      <c r="O94" s="10"/>
      <c r="P94" s="10"/>
      <c r="Q94" s="11"/>
      <c r="R94" s="11"/>
      <c r="S94" s="11"/>
      <c r="T94" s="10"/>
      <c r="U94" s="10"/>
      <c r="V94" s="11"/>
      <c r="W94" s="11"/>
      <c r="X94" s="11"/>
      <c r="Y94" s="10"/>
      <c r="Z94" s="10"/>
      <c r="AA94" s="10"/>
      <c r="AB94" s="12"/>
      <c r="AC94" s="10"/>
      <c r="AD94" s="12"/>
      <c r="AE94" s="10"/>
      <c r="AF94" s="10"/>
      <c r="AG94" s="10"/>
      <c r="AH94" s="11"/>
      <c r="AI94" s="11"/>
    </row>
    <row r="95" spans="1:35" s="14" customFormat="1" ht="15.75" hidden="1" x14ac:dyDescent="0.25">
      <c r="A95" s="13"/>
      <c r="B95" s="10"/>
      <c r="C95" s="12"/>
      <c r="D95" s="10"/>
      <c r="E95" s="10"/>
      <c r="F95" s="10"/>
      <c r="G95" s="10"/>
      <c r="H95" s="10"/>
      <c r="I95" s="10"/>
      <c r="J95" s="10"/>
      <c r="K95" s="11"/>
      <c r="L95" s="8" t="s">
        <v>247</v>
      </c>
      <c r="M95" s="8" t="s">
        <v>85</v>
      </c>
      <c r="N95" s="10"/>
      <c r="O95" s="10"/>
      <c r="P95" s="10"/>
      <c r="Q95" s="11"/>
      <c r="R95" s="11"/>
      <c r="S95" s="11"/>
      <c r="T95" s="10"/>
      <c r="U95" s="10"/>
      <c r="V95" s="11"/>
      <c r="W95" s="11"/>
      <c r="X95" s="11"/>
      <c r="Y95" s="10"/>
      <c r="Z95" s="10"/>
      <c r="AA95" s="10"/>
      <c r="AB95" s="12"/>
      <c r="AC95" s="10"/>
      <c r="AD95" s="12"/>
      <c r="AE95" s="10"/>
      <c r="AF95" s="10"/>
      <c r="AG95" s="10"/>
      <c r="AH95" s="11"/>
      <c r="AI95" s="11"/>
    </row>
    <row r="96" spans="1:35" s="9" customFormat="1" ht="15.75" hidden="1" x14ac:dyDescent="0.25">
      <c r="A96" s="13"/>
      <c r="B96" s="10"/>
      <c r="C96" s="12"/>
      <c r="D96" s="10"/>
      <c r="E96" s="10"/>
      <c r="F96" s="10"/>
      <c r="G96" s="10"/>
      <c r="H96" s="10"/>
      <c r="I96" s="10"/>
      <c r="J96" s="10"/>
      <c r="K96" s="11"/>
      <c r="L96" s="8" t="s">
        <v>246</v>
      </c>
      <c r="M96" s="8" t="s">
        <v>84</v>
      </c>
      <c r="N96" s="10"/>
      <c r="O96" s="10"/>
      <c r="P96" s="10"/>
      <c r="Q96" s="11"/>
      <c r="R96" s="11"/>
      <c r="S96" s="11"/>
      <c r="T96" s="10"/>
      <c r="U96" s="10"/>
      <c r="V96" s="11"/>
      <c r="W96" s="11"/>
      <c r="X96" s="11"/>
      <c r="Y96" s="10"/>
      <c r="Z96" s="4"/>
      <c r="AA96" s="4"/>
      <c r="AB96" s="4"/>
      <c r="AC96" s="4"/>
      <c r="AD96" s="4"/>
      <c r="AE96" s="4"/>
      <c r="AF96" s="4"/>
      <c r="AG96" s="4"/>
      <c r="AH96" s="7"/>
      <c r="AI96" s="7"/>
    </row>
    <row r="97" spans="1:35" s="6" customFormat="1" ht="18" hidden="1" x14ac:dyDescent="0.25">
      <c r="A97" s="9"/>
      <c r="B97" s="4"/>
      <c r="C97" s="4"/>
      <c r="D97" s="4"/>
      <c r="E97" s="4"/>
      <c r="F97" s="4"/>
      <c r="G97" s="4"/>
      <c r="H97" s="4"/>
      <c r="I97" s="4"/>
      <c r="J97" s="4"/>
      <c r="K97" s="7"/>
      <c r="L97" s="8"/>
      <c r="M97" s="8" t="s">
        <v>83</v>
      </c>
      <c r="N97" s="4"/>
      <c r="O97" s="4"/>
      <c r="P97" s="4"/>
      <c r="Q97" s="7"/>
      <c r="R97" s="7"/>
      <c r="S97" s="7"/>
      <c r="T97" s="4"/>
      <c r="U97" s="4"/>
      <c r="V97" s="7"/>
      <c r="W97" s="7"/>
      <c r="X97" s="7"/>
      <c r="Y97" s="4"/>
      <c r="Z97" s="4"/>
      <c r="AA97" s="4"/>
      <c r="AB97" s="5"/>
      <c r="AC97" s="5"/>
      <c r="AD97" s="5"/>
      <c r="AE97" s="5"/>
      <c r="AF97" s="5"/>
      <c r="AG97" s="5"/>
      <c r="AH97" s="5"/>
      <c r="AI97" s="5"/>
    </row>
    <row r="98" spans="1:35" s="6" customFormat="1" ht="18" hidden="1" x14ac:dyDescent="0.25">
      <c r="B98" s="4"/>
      <c r="C98" s="4"/>
      <c r="D98" s="4"/>
      <c r="E98" s="5"/>
      <c r="F98" s="5"/>
      <c r="G98" s="5"/>
      <c r="H98" s="5"/>
      <c r="I98" s="5"/>
      <c r="J98" s="5"/>
      <c r="K98" s="5" t="s">
        <v>82</v>
      </c>
      <c r="L98" s="5"/>
      <c r="M98" s="5"/>
      <c r="N98" s="5"/>
      <c r="O98" s="5"/>
      <c r="P98" s="5"/>
      <c r="Q98" s="5"/>
      <c r="R98" s="5"/>
      <c r="S98" s="5"/>
      <c r="T98" s="4"/>
      <c r="U98" s="4"/>
      <c r="V98" s="5"/>
      <c r="W98" s="5"/>
      <c r="X98" s="5"/>
      <c r="Y98" s="4"/>
      <c r="Z98" s="4"/>
      <c r="AA98" s="4"/>
      <c r="AB98" s="5"/>
      <c r="AC98" s="5"/>
      <c r="AD98" s="5"/>
      <c r="AE98" s="5"/>
      <c r="AF98" s="5"/>
      <c r="AG98" s="5"/>
      <c r="AH98" s="5"/>
      <c r="AI98" s="5"/>
    </row>
    <row r="99" spans="1:35" s="6" customFormat="1" ht="18" x14ac:dyDescent="0.25">
      <c r="B99" s="4"/>
      <c r="C99" s="4"/>
      <c r="D99" s="4"/>
      <c r="E99" s="5"/>
      <c r="F99" s="5"/>
      <c r="G99" s="5"/>
      <c r="H99" s="5"/>
      <c r="I99" s="5"/>
      <c r="J99" s="5"/>
      <c r="K99" s="5"/>
      <c r="L99" s="5"/>
      <c r="M99" s="5"/>
      <c r="N99" s="5"/>
      <c r="O99" s="5"/>
      <c r="P99" s="5"/>
      <c r="Q99" s="5"/>
      <c r="R99" s="5"/>
      <c r="S99" s="5"/>
      <c r="T99" s="4"/>
      <c r="U99" s="4"/>
      <c r="V99" s="5"/>
      <c r="W99" s="5"/>
      <c r="X99" s="5"/>
      <c r="Y99" s="4"/>
      <c r="Z99" s="4"/>
      <c r="AA99" s="4"/>
      <c r="AB99" s="5"/>
      <c r="AC99" s="5"/>
      <c r="AD99" s="5"/>
      <c r="AE99" s="5"/>
      <c r="AF99" s="5"/>
      <c r="AG99" s="5"/>
      <c r="AH99" s="5"/>
      <c r="AI99" s="5"/>
    </row>
    <row r="100" spans="1:35" ht="18" x14ac:dyDescent="0.25">
      <c r="A100" s="6"/>
      <c r="B100" s="4"/>
      <c r="C100" s="4"/>
      <c r="D100" s="4"/>
      <c r="E100" s="5"/>
      <c r="F100" s="5"/>
      <c r="G100" s="5"/>
      <c r="H100" s="5"/>
      <c r="I100" s="5"/>
      <c r="J100" s="5"/>
      <c r="K100" s="5"/>
      <c r="L100" s="5"/>
      <c r="M100" s="5"/>
      <c r="N100" s="5"/>
      <c r="O100" s="5"/>
      <c r="P100" s="5"/>
      <c r="Q100" s="5"/>
      <c r="R100" s="5"/>
      <c r="S100" s="5"/>
      <c r="T100" s="4"/>
      <c r="U100" s="4"/>
      <c r="V100" s="5"/>
      <c r="W100" s="5"/>
      <c r="X100" s="5"/>
      <c r="Y100" s="4"/>
    </row>
  </sheetData>
  <sheetProtection algorithmName="SHA-512" hashValue="APsjEPRyZDMm58pFEBdLaEKsGQlPqhCPENVeAzo3n3DIKczhWB5QTpw78To242ns/xJTE1w1qtEHKnAbkfQ01A==" saltValue="vrqcMfHWnOzGa92HeMkuhg==" spinCount="100000" sheet="1" objects="1" scenarios="1" formatCells="0" formatRows="0" selectLockedCells="1"/>
  <mergeCells count="24">
    <mergeCell ref="B78:Y79"/>
    <mergeCell ref="A76:Y76"/>
    <mergeCell ref="A73:Y74"/>
    <mergeCell ref="A4:I4"/>
    <mergeCell ref="A68:Y68"/>
    <mergeCell ref="A67:Y67"/>
    <mergeCell ref="A63:Y63"/>
    <mergeCell ref="A59:Y59"/>
    <mergeCell ref="J25:M25"/>
    <mergeCell ref="A69:Y70"/>
    <mergeCell ref="N48:U48"/>
    <mergeCell ref="A72:Y72"/>
    <mergeCell ref="J33:M33"/>
    <mergeCell ref="A77:Y77"/>
    <mergeCell ref="J31:M31"/>
    <mergeCell ref="J29:M29"/>
    <mergeCell ref="J27:M27"/>
    <mergeCell ref="J35:M35"/>
    <mergeCell ref="J37:M37"/>
    <mergeCell ref="A60:Y61"/>
    <mergeCell ref="A64:Y65"/>
    <mergeCell ref="J39:M39"/>
    <mergeCell ref="A62:AI62"/>
    <mergeCell ref="B48:I48"/>
  </mergeCells>
  <dataValidations count="2">
    <dataValidation type="list" allowBlank="1" showInputMessage="1" showErrorMessage="1" sqref="J37">
      <formula1>$M$95:$M$97</formula1>
    </dataValidation>
    <dataValidation type="list" allowBlank="1" showInputMessage="1" showErrorMessage="1" sqref="J27:M27">
      <formula1>$L$95:$L$96</formula1>
    </dataValidation>
  </dataValidations>
  <pageMargins left="0.11811023622047245" right="0.11811023622047245" top="0.15748031496062992" bottom="0.15748031496062992" header="0.31496062992125984" footer="0.31496062992125984"/>
  <pageSetup paperSize="9" scale="75" fitToHeight="0" orientation="landscape" r:id="rId1"/>
  <headerFooter alignWithMargins="0"/>
  <rowBreaks count="2" manualBreakCount="2">
    <brk id="51" max="24" man="1"/>
    <brk id="79"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CP1324"/>
  <sheetViews>
    <sheetView tabSelected="1" view="pageBreakPreview" zoomScale="85" zoomScaleNormal="80" zoomScaleSheetLayoutView="85" zoomScalePageLayoutView="40" workbookViewId="0">
      <selection activeCell="N71" sqref="N71:Y72"/>
    </sheetView>
  </sheetViews>
  <sheetFormatPr defaultColWidth="8.85546875" defaultRowHeight="15" x14ac:dyDescent="0.2"/>
  <cols>
    <col min="1" max="5" width="7.42578125" style="58" customWidth="1"/>
    <col min="6" max="6" width="7.42578125" style="60" customWidth="1"/>
    <col min="7" max="11" width="7.42578125" style="58" customWidth="1"/>
    <col min="12" max="12" width="7.42578125" style="62" customWidth="1"/>
    <col min="13" max="17" width="7.42578125" style="58" customWidth="1"/>
    <col min="18" max="18" width="7.42578125" style="60" customWidth="1"/>
    <col min="19" max="23" width="7.42578125" style="58" customWidth="1"/>
    <col min="24" max="24" width="7.42578125" style="62" customWidth="1"/>
    <col min="25" max="25" width="7.42578125" style="58" customWidth="1"/>
    <col min="26" max="27" width="8.85546875" style="58" customWidth="1"/>
    <col min="28" max="29" width="8.85546875" style="58" hidden="1" customWidth="1"/>
    <col min="30" max="39" width="5.5703125" style="58" hidden="1" customWidth="1"/>
    <col min="40" max="40" width="7.85546875" style="58" hidden="1" customWidth="1"/>
    <col min="41" max="41" width="5.5703125" style="58" hidden="1" customWidth="1"/>
    <col min="42" max="44" width="0" style="58" hidden="1" customWidth="1"/>
    <col min="45" max="45" width="8.85546875" style="58"/>
    <col min="46" max="47" width="9" style="58" bestFit="1" customWidth="1"/>
    <col min="48" max="48" width="9.42578125" style="58" bestFit="1" customWidth="1"/>
    <col min="49" max="49" width="9.85546875" style="58" bestFit="1" customWidth="1"/>
    <col min="50" max="51" width="9" style="58" bestFit="1" customWidth="1"/>
    <col min="52" max="52" width="8.85546875" style="58"/>
    <col min="53" max="54" width="9.85546875" style="58" bestFit="1" customWidth="1"/>
    <col min="55" max="16384" width="8.85546875" style="58"/>
  </cols>
  <sheetData>
    <row r="1" spans="1:25" x14ac:dyDescent="0.2">
      <c r="B1" s="59"/>
      <c r="C1" s="59"/>
      <c r="D1" s="59"/>
      <c r="E1" s="59"/>
      <c r="G1" s="59"/>
      <c r="H1" s="59"/>
      <c r="I1" s="59"/>
      <c r="J1" s="59"/>
      <c r="K1" s="59"/>
      <c r="L1" s="61"/>
      <c r="M1" s="59"/>
      <c r="N1" s="59"/>
      <c r="O1" s="59"/>
      <c r="P1" s="59"/>
      <c r="Q1" s="59"/>
    </row>
    <row r="2" spans="1:25" ht="15.75" x14ac:dyDescent="0.25">
      <c r="A2" s="63" t="s">
        <v>23</v>
      </c>
      <c r="L2" s="61"/>
      <c r="M2" s="59"/>
      <c r="N2" s="59"/>
      <c r="O2" s="59"/>
      <c r="P2" s="59"/>
      <c r="Q2" s="59"/>
    </row>
    <row r="3" spans="1:25" ht="15" customHeight="1" x14ac:dyDescent="0.25">
      <c r="A3" s="64" t="str">
        <f>Coperta!A4</f>
        <v>Facultatea de AUTOMATICĂ ȘI CALCULATOARE</v>
      </c>
      <c r="B3" s="64"/>
      <c r="L3" s="65"/>
      <c r="M3" s="66"/>
      <c r="N3" s="66"/>
      <c r="O3" s="66"/>
      <c r="P3" s="66"/>
      <c r="Q3" s="66"/>
      <c r="R3" s="67"/>
      <c r="S3" s="66"/>
      <c r="T3" s="66"/>
      <c r="U3" s="66"/>
      <c r="V3" s="66"/>
      <c r="W3" s="66"/>
      <c r="X3" s="65"/>
    </row>
    <row r="4" spans="1:25" ht="15.75" x14ac:dyDescent="0.25">
      <c r="L4" s="68"/>
      <c r="M4" s="63"/>
      <c r="N4" s="63"/>
      <c r="O4" s="63"/>
      <c r="P4" s="63"/>
      <c r="Q4" s="63"/>
      <c r="R4" s="69"/>
    </row>
    <row r="5" spans="1:25" ht="15.75" x14ac:dyDescent="0.25">
      <c r="B5" s="70"/>
      <c r="C5" s="70"/>
      <c r="D5" s="70"/>
      <c r="E5" s="70"/>
      <c r="F5" s="58"/>
      <c r="G5" s="70"/>
      <c r="H5" s="70"/>
      <c r="I5" s="70"/>
      <c r="J5" s="70"/>
      <c r="K5" s="70"/>
      <c r="M5" s="63"/>
      <c r="N5" s="63"/>
      <c r="O5" s="63"/>
      <c r="P5" s="63"/>
      <c r="Q5" s="63"/>
      <c r="R5" s="69"/>
    </row>
    <row r="6" spans="1:25" ht="15.75" x14ac:dyDescent="0.25">
      <c r="A6" s="64" t="s">
        <v>56</v>
      </c>
      <c r="B6" s="71"/>
      <c r="C6" s="71"/>
      <c r="D6" s="71"/>
      <c r="E6" s="59"/>
      <c r="H6" s="144" t="str">
        <f>Coperta!J33</f>
        <v>Computer and Information Technology</v>
      </c>
      <c r="I6" s="71"/>
      <c r="J6" s="71"/>
      <c r="K6" s="71"/>
      <c r="M6" s="63"/>
      <c r="N6" s="63"/>
      <c r="O6" s="63"/>
      <c r="P6" s="63"/>
      <c r="Q6" s="63"/>
      <c r="R6" s="69"/>
    </row>
    <row r="7" spans="1:25" s="74" customFormat="1" x14ac:dyDescent="0.2">
      <c r="A7" s="72" t="str">
        <f>CONCATENATE("Programul de studii univ. de master ",Coperta!J27,":")</f>
        <v>Programul de studii univ. de master de cercetare:</v>
      </c>
      <c r="B7" s="73"/>
      <c r="C7" s="73"/>
      <c r="D7" s="73"/>
      <c r="H7" s="324" t="str">
        <f>Coperta!J25</f>
        <v>CLOUD COMPUTING AND INTERNET OF THINGS/ PROCESARE CLOUD SI INTERNETUL LUCRURILOR</v>
      </c>
      <c r="I7" s="75"/>
      <c r="J7" s="75"/>
      <c r="K7" s="75"/>
      <c r="L7" s="76"/>
      <c r="M7" s="77"/>
      <c r="N7" s="77"/>
      <c r="O7" s="77"/>
      <c r="P7" s="77"/>
      <c r="Q7" s="77"/>
      <c r="R7" s="77"/>
      <c r="S7" s="77"/>
      <c r="T7" s="77"/>
      <c r="U7" s="77"/>
      <c r="V7" s="77"/>
      <c r="W7" s="77"/>
      <c r="X7" s="78"/>
      <c r="Y7" s="77"/>
    </row>
    <row r="8" spans="1:25" s="74" customFormat="1" x14ac:dyDescent="0.2">
      <c r="A8" s="73"/>
      <c r="B8" s="73"/>
      <c r="C8" s="73"/>
      <c r="D8" s="73"/>
      <c r="H8" s="79"/>
      <c r="I8" s="75"/>
      <c r="J8" s="75"/>
      <c r="K8" s="75"/>
      <c r="L8" s="76"/>
      <c r="M8" s="77"/>
      <c r="N8" s="77"/>
      <c r="O8" s="77"/>
      <c r="P8" s="77"/>
      <c r="Q8" s="77"/>
      <c r="R8" s="77"/>
      <c r="S8" s="77"/>
      <c r="T8" s="77"/>
      <c r="U8" s="77"/>
      <c r="V8" s="77"/>
      <c r="W8" s="77"/>
      <c r="X8" s="78"/>
      <c r="Y8" s="77"/>
    </row>
    <row r="9" spans="1:25" x14ac:dyDescent="0.2">
      <c r="A9" s="80" t="s">
        <v>45</v>
      </c>
      <c r="B9" s="80"/>
      <c r="C9" s="80"/>
      <c r="D9" s="80"/>
      <c r="E9" s="59"/>
      <c r="H9" s="81" t="str">
        <f>Coperta!J37</f>
        <v>IF - Invatamant cu frecventa</v>
      </c>
      <c r="I9" s="80"/>
      <c r="J9" s="80"/>
      <c r="K9" s="80"/>
      <c r="L9" s="82"/>
      <c r="M9" s="83"/>
      <c r="N9" s="83"/>
      <c r="O9" s="83"/>
      <c r="P9" s="83"/>
      <c r="Q9" s="83"/>
      <c r="R9" s="83"/>
      <c r="S9" s="83"/>
      <c r="T9" s="83"/>
      <c r="U9" s="83"/>
      <c r="V9" s="83"/>
      <c r="W9" s="83"/>
      <c r="X9" s="82"/>
      <c r="Y9" s="71"/>
    </row>
    <row r="10" spans="1:25" ht="15.75" x14ac:dyDescent="0.25">
      <c r="A10" s="59" t="s">
        <v>46</v>
      </c>
      <c r="B10" s="59"/>
      <c r="C10" s="59"/>
      <c r="D10" s="59"/>
      <c r="E10" s="59"/>
      <c r="H10" s="84" t="s">
        <v>47</v>
      </c>
      <c r="I10" s="59"/>
      <c r="J10" s="84"/>
      <c r="K10" s="84"/>
      <c r="L10" s="85"/>
      <c r="M10" s="71"/>
      <c r="N10" s="71"/>
      <c r="O10" s="71"/>
      <c r="P10" s="71"/>
      <c r="Q10" s="71"/>
      <c r="R10" s="86"/>
      <c r="S10" s="71"/>
      <c r="T10" s="71"/>
      <c r="U10" s="71"/>
      <c r="V10" s="71"/>
      <c r="W10" s="71"/>
      <c r="X10" s="85"/>
      <c r="Y10" s="71"/>
    </row>
    <row r="11" spans="1:25" ht="15.75" x14ac:dyDescent="0.25">
      <c r="A11" s="59"/>
      <c r="B11" s="59"/>
      <c r="C11" s="59"/>
      <c r="D11" s="59"/>
      <c r="E11" s="59"/>
      <c r="H11" s="87"/>
      <c r="I11" s="87"/>
      <c r="J11" s="84"/>
      <c r="K11" s="84"/>
      <c r="L11" s="85"/>
      <c r="M11" s="71"/>
      <c r="N11" s="71"/>
      <c r="O11" s="71"/>
      <c r="P11" s="71"/>
      <c r="Q11" s="71"/>
      <c r="R11" s="86"/>
      <c r="S11" s="71"/>
      <c r="T11" s="71"/>
      <c r="U11" s="71"/>
      <c r="V11" s="71"/>
      <c r="W11" s="71"/>
      <c r="X11" s="85"/>
      <c r="Y11" s="71"/>
    </row>
    <row r="12" spans="1:25" s="70" customFormat="1" ht="15.75" x14ac:dyDescent="0.25">
      <c r="A12" s="71" t="s">
        <v>57</v>
      </c>
      <c r="B12" s="71"/>
      <c r="C12" s="71"/>
      <c r="D12" s="71"/>
      <c r="E12" s="71"/>
      <c r="H12" s="144" t="str">
        <f>Coperta!J29</f>
        <v>Engineering Science/ Științe Inginerești</v>
      </c>
      <c r="I12" s="71"/>
      <c r="J12" s="71"/>
      <c r="K12" s="71"/>
      <c r="L12" s="88"/>
      <c r="M12" s="71"/>
      <c r="N12" s="71"/>
      <c r="O12" s="71"/>
      <c r="P12" s="71"/>
      <c r="Q12" s="71"/>
      <c r="R12" s="71"/>
      <c r="S12" s="71"/>
      <c r="T12" s="71"/>
      <c r="U12" s="71"/>
      <c r="V12" s="71"/>
      <c r="W12" s="71"/>
      <c r="X12" s="85"/>
      <c r="Y12" s="71"/>
    </row>
    <row r="13" spans="1:25" s="70" customFormat="1" ht="15.75" x14ac:dyDescent="0.25">
      <c r="A13" s="71" t="s">
        <v>58</v>
      </c>
      <c r="B13" s="71"/>
      <c r="C13" s="71"/>
      <c r="D13" s="71"/>
      <c r="E13" s="71"/>
      <c r="H13" s="144" t="str">
        <f>Coperta!J31</f>
        <v>System Engineering, Computer and Information Technology/ Ingineria sistemelor, calculatoare si tehnologia informatiei</v>
      </c>
      <c r="I13" s="71"/>
      <c r="J13" s="71"/>
      <c r="K13" s="71"/>
      <c r="L13" s="88"/>
      <c r="M13" s="71"/>
      <c r="N13" s="71"/>
      <c r="O13" s="71"/>
      <c r="P13" s="71"/>
      <c r="Q13" s="71"/>
      <c r="R13" s="71"/>
      <c r="S13" s="71"/>
      <c r="T13" s="71"/>
      <c r="U13" s="71"/>
      <c r="V13" s="71"/>
      <c r="W13" s="71"/>
      <c r="X13" s="85"/>
      <c r="Y13" s="71"/>
    </row>
    <row r="14" spans="1:25" s="70" customFormat="1" x14ac:dyDescent="0.2">
      <c r="A14" s="72" t="s">
        <v>59</v>
      </c>
      <c r="B14" s="72"/>
      <c r="C14" s="72"/>
      <c r="D14" s="72"/>
      <c r="E14" s="71"/>
      <c r="H14" s="325" t="str">
        <f>Coperta!J39</f>
        <v>Computer and Information Technology</v>
      </c>
      <c r="I14" s="89"/>
      <c r="J14" s="71"/>
      <c r="K14" s="71"/>
      <c r="L14" s="88"/>
      <c r="M14" s="90"/>
      <c r="N14" s="90"/>
      <c r="O14" s="90"/>
      <c r="P14" s="90"/>
      <c r="Q14" s="90"/>
      <c r="R14" s="90"/>
      <c r="S14" s="90"/>
      <c r="T14" s="90"/>
      <c r="U14" s="90"/>
      <c r="V14" s="90"/>
      <c r="W14" s="90"/>
      <c r="X14" s="85"/>
      <c r="Y14" s="90"/>
    </row>
    <row r="15" spans="1:25" s="70" customFormat="1" x14ac:dyDescent="0.2">
      <c r="A15" s="71"/>
      <c r="B15" s="71"/>
      <c r="C15" s="71"/>
      <c r="D15" s="71"/>
      <c r="E15" s="71"/>
      <c r="F15" s="86"/>
      <c r="G15" s="71"/>
      <c r="H15" s="71"/>
      <c r="I15" s="71"/>
      <c r="J15" s="71"/>
      <c r="K15" s="71"/>
      <c r="L15" s="88"/>
      <c r="R15" s="86"/>
      <c r="X15" s="88"/>
    </row>
    <row r="16" spans="1:25" ht="24" x14ac:dyDescent="0.2">
      <c r="A16" s="91" t="s">
        <v>40</v>
      </c>
      <c r="B16" s="91" t="s">
        <v>41</v>
      </c>
      <c r="C16" s="91" t="s">
        <v>42</v>
      </c>
      <c r="D16" s="92"/>
      <c r="E16" s="93" t="s">
        <v>24</v>
      </c>
      <c r="F16" s="93" t="s">
        <v>25</v>
      </c>
      <c r="G16" s="93" t="s">
        <v>26</v>
      </c>
      <c r="I16" s="94"/>
      <c r="J16" s="94"/>
      <c r="K16" s="94"/>
      <c r="L16" s="95"/>
      <c r="M16" s="94"/>
      <c r="N16" s="94"/>
      <c r="O16" s="94"/>
      <c r="P16" s="94"/>
      <c r="Q16" s="94"/>
      <c r="R16" s="94"/>
      <c r="S16" s="94"/>
      <c r="T16" s="94"/>
      <c r="U16" s="94"/>
      <c r="V16" s="94"/>
      <c r="W16" s="94"/>
      <c r="X16" s="95"/>
      <c r="Y16" s="94"/>
    </row>
    <row r="17" spans="1:25" x14ac:dyDescent="0.2">
      <c r="A17" s="299">
        <v>20</v>
      </c>
      <c r="B17" s="299">
        <v>60</v>
      </c>
      <c r="C17" s="299">
        <v>10</v>
      </c>
      <c r="E17" s="96" t="s">
        <v>131</v>
      </c>
      <c r="F17" s="299">
        <v>4</v>
      </c>
      <c r="G17" s="299">
        <v>23</v>
      </c>
      <c r="I17" s="71"/>
      <c r="J17" s="71"/>
      <c r="K17" s="71"/>
    </row>
    <row r="18" spans="1:25" s="70" customFormat="1" x14ac:dyDescent="0.2">
      <c r="A18" s="97"/>
      <c r="B18" s="97"/>
      <c r="C18" s="97"/>
      <c r="D18" s="97"/>
      <c r="E18" s="97"/>
      <c r="F18" s="97"/>
      <c r="G18" s="97"/>
      <c r="H18" s="97"/>
      <c r="I18" s="71"/>
      <c r="J18" s="71"/>
      <c r="K18" s="71"/>
      <c r="L18" s="85"/>
      <c r="M18" s="71"/>
      <c r="N18" s="71"/>
      <c r="O18" s="71"/>
      <c r="P18" s="71"/>
      <c r="Q18" s="71"/>
      <c r="R18" s="86"/>
      <c r="S18" s="71"/>
      <c r="T18" s="71"/>
      <c r="U18" s="71"/>
      <c r="V18" s="71"/>
      <c r="W18" s="71"/>
      <c r="X18" s="85"/>
      <c r="Y18" s="71"/>
    </row>
    <row r="19" spans="1:25" s="98" customFormat="1" ht="18" x14ac:dyDescent="0.25">
      <c r="A19" s="451" t="s">
        <v>27</v>
      </c>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row>
    <row r="20" spans="1:25" s="98" customFormat="1" ht="18" customHeight="1" x14ac:dyDescent="0.25">
      <c r="A20" s="416" t="str">
        <f>IF(ISBLANK($G$17),"Pentru seria de studenti 20XX-20YY",CONCATENATE("Pentru seria de studenti 20",$G$17,-20,$G$17+2))</f>
        <v>Pentru seria de studenti 2023-2025</v>
      </c>
      <c r="B20" s="416"/>
      <c r="C20" s="416"/>
      <c r="D20" s="416"/>
      <c r="E20" s="416"/>
      <c r="F20" s="416"/>
      <c r="G20" s="416"/>
      <c r="H20" s="416"/>
      <c r="I20" s="416"/>
      <c r="J20" s="416"/>
      <c r="K20" s="416"/>
      <c r="L20" s="416"/>
      <c r="M20" s="416"/>
      <c r="N20" s="416"/>
      <c r="O20" s="416"/>
      <c r="P20" s="416"/>
      <c r="Q20" s="416"/>
      <c r="R20" s="416"/>
      <c r="S20" s="416"/>
      <c r="T20" s="416"/>
      <c r="U20" s="416"/>
      <c r="V20" s="416"/>
      <c r="W20" s="416"/>
      <c r="X20" s="416"/>
      <c r="Y20" s="416"/>
    </row>
    <row r="21" spans="1:25" s="70" customFormat="1" ht="21" customHeight="1" thickBot="1" x14ac:dyDescent="0.25">
      <c r="A21" s="452" t="str">
        <f>IF(ISBLANK($G$17),"ANUL I",CONCATENATE("ANUL I (20",$G$17,-20,$G$17+1,")"))</f>
        <v>ANUL I (2023-2024)</v>
      </c>
      <c r="B21" s="452"/>
      <c r="C21" s="452"/>
      <c r="D21" s="452"/>
      <c r="E21" s="452"/>
      <c r="F21" s="452"/>
      <c r="G21" s="452"/>
      <c r="H21" s="452"/>
      <c r="I21" s="452"/>
      <c r="J21" s="452"/>
      <c r="K21" s="452"/>
      <c r="L21" s="452"/>
      <c r="M21" s="452"/>
      <c r="N21" s="452"/>
      <c r="O21" s="452"/>
      <c r="P21" s="452"/>
      <c r="Q21" s="452"/>
      <c r="R21" s="452"/>
      <c r="S21" s="452"/>
      <c r="T21" s="452"/>
      <c r="U21" s="452"/>
      <c r="V21" s="452"/>
      <c r="W21" s="452"/>
      <c r="X21" s="452"/>
      <c r="Y21" s="452"/>
    </row>
    <row r="22" spans="1:25" s="70" customFormat="1" ht="21" customHeight="1" thickTop="1" thickBot="1" x14ac:dyDescent="0.25">
      <c r="A22" s="99"/>
      <c r="B22" s="418" t="s">
        <v>0</v>
      </c>
      <c r="C22" s="399"/>
      <c r="D22" s="399"/>
      <c r="E22" s="399"/>
      <c r="F22" s="399"/>
      <c r="G22" s="399"/>
      <c r="H22" s="399"/>
      <c r="I22" s="399"/>
      <c r="J22" s="399"/>
      <c r="K22" s="399"/>
      <c r="L22" s="399"/>
      <c r="M22" s="400"/>
      <c r="N22" s="399" t="s">
        <v>1</v>
      </c>
      <c r="O22" s="399"/>
      <c r="P22" s="399"/>
      <c r="Q22" s="399"/>
      <c r="R22" s="399"/>
      <c r="S22" s="399"/>
      <c r="T22" s="399"/>
      <c r="U22" s="399"/>
      <c r="V22" s="399"/>
      <c r="W22" s="399"/>
      <c r="X22" s="399"/>
      <c r="Y22" s="400"/>
    </row>
    <row r="23" spans="1:25" s="100" customFormat="1" ht="21" customHeight="1" thickTop="1" x14ac:dyDescent="0.2">
      <c r="A23" s="385" t="s">
        <v>28</v>
      </c>
      <c r="B23" s="428" t="s">
        <v>299</v>
      </c>
      <c r="C23" s="429"/>
      <c r="D23" s="429"/>
      <c r="E23" s="429"/>
      <c r="F23" s="429"/>
      <c r="G23" s="429"/>
      <c r="H23" s="429"/>
      <c r="I23" s="429"/>
      <c r="J23" s="429"/>
      <c r="K23" s="429"/>
      <c r="L23" s="429"/>
      <c r="M23" s="430"/>
      <c r="N23" s="429" t="s">
        <v>301</v>
      </c>
      <c r="O23" s="429"/>
      <c r="P23" s="429"/>
      <c r="Q23" s="429"/>
      <c r="R23" s="429"/>
      <c r="S23" s="429"/>
      <c r="T23" s="429"/>
      <c r="U23" s="429"/>
      <c r="V23" s="429"/>
      <c r="W23" s="429"/>
      <c r="X23" s="429"/>
      <c r="Y23" s="430"/>
    </row>
    <row r="24" spans="1:25" s="100" customFormat="1" ht="21" customHeight="1" x14ac:dyDescent="0.2">
      <c r="A24" s="385"/>
      <c r="B24" s="431"/>
      <c r="C24" s="432"/>
      <c r="D24" s="432"/>
      <c r="E24" s="432"/>
      <c r="F24" s="432"/>
      <c r="G24" s="432"/>
      <c r="H24" s="432"/>
      <c r="I24" s="432"/>
      <c r="J24" s="432"/>
      <c r="K24" s="432"/>
      <c r="L24" s="432"/>
      <c r="M24" s="433"/>
      <c r="N24" s="432"/>
      <c r="O24" s="432"/>
      <c r="P24" s="432"/>
      <c r="Q24" s="432"/>
      <c r="R24" s="432"/>
      <c r="S24" s="432"/>
      <c r="T24" s="432"/>
      <c r="U24" s="432"/>
      <c r="V24" s="432"/>
      <c r="W24" s="432"/>
      <c r="X24" s="432"/>
      <c r="Y24" s="433"/>
    </row>
    <row r="25" spans="1:25" s="100" customFormat="1" ht="21" customHeight="1" thickBot="1" x14ac:dyDescent="0.25">
      <c r="A25" s="386"/>
      <c r="B25" s="393" t="str">
        <f>IF(ISBLANK(B23),"",CONCATENATE($E$17,$F$17,".",$G$17,".","0",RIGHT($B$22,1),".",RIGHT(L25,1),$A23,IF(COUNTIFS(B23,"*op?ional*")=1,"-ij","")))</f>
        <v>M4.23.01.V1-ij</v>
      </c>
      <c r="C25" s="394"/>
      <c r="D25" s="395"/>
      <c r="E25" s="300">
        <v>7</v>
      </c>
      <c r="F25" s="301" t="s">
        <v>4</v>
      </c>
      <c r="G25" s="302">
        <v>28</v>
      </c>
      <c r="H25" s="303">
        <v>0</v>
      </c>
      <c r="I25" s="303">
        <v>28</v>
      </c>
      <c r="J25" s="303">
        <v>0</v>
      </c>
      <c r="K25" s="304">
        <v>0</v>
      </c>
      <c r="L25" s="305" t="s">
        <v>44</v>
      </c>
      <c r="M25" s="306">
        <v>119</v>
      </c>
      <c r="N25" s="393" t="str">
        <f>IF(ISBLANK(N23),"",CONCATENATE($E$17,$F$17,".",$G$17,".","0",RIGHT($N$22,1),".",RIGHT(X25,1),$A23,IF(COUNTIFS(N23,"*op?ional*")=1,"-ij","")))</f>
        <v>M4.23.02.A1-ij</v>
      </c>
      <c r="O25" s="394"/>
      <c r="P25" s="395"/>
      <c r="Q25" s="301">
        <v>7</v>
      </c>
      <c r="R25" s="301" t="s">
        <v>4</v>
      </c>
      <c r="S25" s="302">
        <v>28</v>
      </c>
      <c r="T25" s="303">
        <v>0</v>
      </c>
      <c r="U25" s="303">
        <v>28</v>
      </c>
      <c r="V25" s="303">
        <v>0</v>
      </c>
      <c r="W25" s="304">
        <v>0</v>
      </c>
      <c r="X25" s="305" t="s">
        <v>294</v>
      </c>
      <c r="Y25" s="306">
        <v>119</v>
      </c>
    </row>
    <row r="26" spans="1:25" s="100" customFormat="1" ht="21" customHeight="1" thickTop="1" x14ac:dyDescent="0.2">
      <c r="A26" s="384" t="s">
        <v>29</v>
      </c>
      <c r="B26" s="428" t="s">
        <v>300</v>
      </c>
      <c r="C26" s="429"/>
      <c r="D26" s="429"/>
      <c r="E26" s="429"/>
      <c r="F26" s="429"/>
      <c r="G26" s="429"/>
      <c r="H26" s="429"/>
      <c r="I26" s="429"/>
      <c r="J26" s="429"/>
      <c r="K26" s="429"/>
      <c r="L26" s="429"/>
      <c r="M26" s="430"/>
      <c r="N26" s="429" t="s">
        <v>302</v>
      </c>
      <c r="O26" s="429"/>
      <c r="P26" s="429"/>
      <c r="Q26" s="429"/>
      <c r="R26" s="429"/>
      <c r="S26" s="429"/>
      <c r="T26" s="429"/>
      <c r="U26" s="429"/>
      <c r="V26" s="429"/>
      <c r="W26" s="429"/>
      <c r="X26" s="429"/>
      <c r="Y26" s="430"/>
    </row>
    <row r="27" spans="1:25" s="100" customFormat="1" ht="21" customHeight="1" x14ac:dyDescent="0.2">
      <c r="A27" s="385"/>
      <c r="B27" s="431"/>
      <c r="C27" s="432"/>
      <c r="D27" s="432"/>
      <c r="E27" s="432"/>
      <c r="F27" s="432"/>
      <c r="G27" s="432"/>
      <c r="H27" s="432"/>
      <c r="I27" s="432"/>
      <c r="J27" s="432"/>
      <c r="K27" s="432"/>
      <c r="L27" s="432"/>
      <c r="M27" s="433"/>
      <c r="N27" s="432"/>
      <c r="O27" s="432"/>
      <c r="P27" s="432"/>
      <c r="Q27" s="432"/>
      <c r="R27" s="432"/>
      <c r="S27" s="432"/>
      <c r="T27" s="432"/>
      <c r="U27" s="432"/>
      <c r="V27" s="432"/>
      <c r="W27" s="432"/>
      <c r="X27" s="432"/>
      <c r="Y27" s="433"/>
    </row>
    <row r="28" spans="1:25" s="100" customFormat="1" ht="21" customHeight="1" thickBot="1" x14ac:dyDescent="0.25">
      <c r="A28" s="386"/>
      <c r="B28" s="393" t="str">
        <f>IF(ISBLANK(B26),"",CONCATENATE($E$17,$F$17,".",$G$17,".","0",RIGHT($B$22,1),".",RIGHT(L28,1),$A26,IF(COUNTIFS(B26,"*op?ional*")=1,"-ij","")))</f>
        <v>M4.23.01.V2-ij</v>
      </c>
      <c r="C28" s="394"/>
      <c r="D28" s="395"/>
      <c r="E28" s="301">
        <v>7</v>
      </c>
      <c r="F28" s="301" t="s">
        <v>4</v>
      </c>
      <c r="G28" s="302">
        <v>28</v>
      </c>
      <c r="H28" s="303">
        <v>0</v>
      </c>
      <c r="I28" s="303">
        <v>28</v>
      </c>
      <c r="J28" s="303">
        <v>0</v>
      </c>
      <c r="K28" s="304">
        <v>0</v>
      </c>
      <c r="L28" s="305" t="s">
        <v>44</v>
      </c>
      <c r="M28" s="306">
        <v>119</v>
      </c>
      <c r="N28" s="393" t="str">
        <f>IF(ISBLANK(N26),"",CONCATENATE($E$17,$F$17,".",$G$17,".","0",RIGHT($N$22,1),".",RIGHT(X28,1),$A26,IF(COUNTIFS(N26,"*op?ional*")=1,"-ij","")))</f>
        <v>M4.23.02.A2-ij</v>
      </c>
      <c r="O28" s="394"/>
      <c r="P28" s="395"/>
      <c r="Q28" s="301">
        <v>7</v>
      </c>
      <c r="R28" s="301" t="s">
        <v>4</v>
      </c>
      <c r="S28" s="302">
        <v>28</v>
      </c>
      <c r="T28" s="303">
        <v>0</v>
      </c>
      <c r="U28" s="303">
        <v>28</v>
      </c>
      <c r="V28" s="303">
        <v>0</v>
      </c>
      <c r="W28" s="304">
        <v>0</v>
      </c>
      <c r="X28" s="305" t="s">
        <v>294</v>
      </c>
      <c r="Y28" s="306">
        <v>119</v>
      </c>
    </row>
    <row r="29" spans="1:25" s="100" customFormat="1" ht="21" customHeight="1" thickTop="1" x14ac:dyDescent="0.2">
      <c r="A29" s="384" t="s">
        <v>30</v>
      </c>
      <c r="B29" s="428" t="s">
        <v>284</v>
      </c>
      <c r="C29" s="429"/>
      <c r="D29" s="429"/>
      <c r="E29" s="429"/>
      <c r="F29" s="429"/>
      <c r="G29" s="429"/>
      <c r="H29" s="429"/>
      <c r="I29" s="429"/>
      <c r="J29" s="429"/>
      <c r="K29" s="429"/>
      <c r="L29" s="429"/>
      <c r="M29" s="430"/>
      <c r="N29" s="429" t="s">
        <v>286</v>
      </c>
      <c r="O29" s="429"/>
      <c r="P29" s="429"/>
      <c r="Q29" s="429"/>
      <c r="R29" s="429"/>
      <c r="S29" s="429"/>
      <c r="T29" s="429"/>
      <c r="U29" s="429"/>
      <c r="V29" s="429"/>
      <c r="W29" s="429"/>
      <c r="X29" s="429"/>
      <c r="Y29" s="430"/>
    </row>
    <row r="30" spans="1:25" s="100" customFormat="1" ht="21" customHeight="1" x14ac:dyDescent="0.2">
      <c r="A30" s="385"/>
      <c r="B30" s="431"/>
      <c r="C30" s="432"/>
      <c r="D30" s="432"/>
      <c r="E30" s="432"/>
      <c r="F30" s="432"/>
      <c r="G30" s="432"/>
      <c r="H30" s="432"/>
      <c r="I30" s="432"/>
      <c r="J30" s="432"/>
      <c r="K30" s="432"/>
      <c r="L30" s="432"/>
      <c r="M30" s="433"/>
      <c r="N30" s="432"/>
      <c r="O30" s="432"/>
      <c r="P30" s="432"/>
      <c r="Q30" s="432"/>
      <c r="R30" s="432"/>
      <c r="S30" s="432"/>
      <c r="T30" s="432"/>
      <c r="U30" s="432"/>
      <c r="V30" s="432"/>
      <c r="W30" s="432"/>
      <c r="X30" s="432"/>
      <c r="Y30" s="433"/>
    </row>
    <row r="31" spans="1:25" s="100" customFormat="1" ht="21" customHeight="1" thickBot="1" x14ac:dyDescent="0.25">
      <c r="A31" s="386"/>
      <c r="B31" s="393" t="str">
        <f>IF(ISBLANK(B29),"",CONCATENATE($E$17,$F$17,".",$G$17,".","0",RIGHT($B$22,1),".",RIGHT(L31,1),$A29,IF(COUNTIFS(B29,"*op?ional*")=1,"-ij","")))</f>
        <v>M4.23.01.V3</v>
      </c>
      <c r="C31" s="394"/>
      <c r="D31" s="395"/>
      <c r="E31" s="301">
        <v>7</v>
      </c>
      <c r="F31" s="301" t="s">
        <v>4</v>
      </c>
      <c r="G31" s="302">
        <v>28</v>
      </c>
      <c r="H31" s="303">
        <v>0</v>
      </c>
      <c r="I31" s="303">
        <v>28</v>
      </c>
      <c r="J31" s="303">
        <v>0</v>
      </c>
      <c r="K31" s="304">
        <v>0</v>
      </c>
      <c r="L31" s="305" t="s">
        <v>44</v>
      </c>
      <c r="M31" s="306">
        <v>119</v>
      </c>
      <c r="N31" s="393" t="str">
        <f>IF(ISBLANK(N29),"",CONCATENATE($E$17,$F$17,".",$G$17,".","0",RIGHT($N$22,1),".",RIGHT(X31,1),$A29,IF(COUNTIFS(N29,"*op?ional*")=1,"-ij","")))</f>
        <v>M4.23.02.A3</v>
      </c>
      <c r="O31" s="394"/>
      <c r="P31" s="395"/>
      <c r="Q31" s="301">
        <v>7</v>
      </c>
      <c r="R31" s="301" t="s">
        <v>4</v>
      </c>
      <c r="S31" s="302">
        <v>28</v>
      </c>
      <c r="T31" s="303">
        <v>0</v>
      </c>
      <c r="U31" s="303">
        <v>28</v>
      </c>
      <c r="V31" s="303">
        <v>0</v>
      </c>
      <c r="W31" s="304">
        <v>0</v>
      </c>
      <c r="X31" s="305" t="s">
        <v>294</v>
      </c>
      <c r="Y31" s="306">
        <v>119</v>
      </c>
    </row>
    <row r="32" spans="1:25" s="100" customFormat="1" ht="21" customHeight="1" thickTop="1" x14ac:dyDescent="0.2">
      <c r="A32" s="384" t="s">
        <v>31</v>
      </c>
      <c r="B32" s="428" t="s">
        <v>285</v>
      </c>
      <c r="C32" s="429"/>
      <c r="D32" s="429"/>
      <c r="E32" s="429"/>
      <c r="F32" s="429"/>
      <c r="G32" s="429"/>
      <c r="H32" s="429"/>
      <c r="I32" s="429"/>
      <c r="J32" s="429"/>
      <c r="K32" s="429"/>
      <c r="L32" s="429"/>
      <c r="M32" s="430"/>
      <c r="N32" s="429" t="s">
        <v>287</v>
      </c>
      <c r="O32" s="429"/>
      <c r="P32" s="429"/>
      <c r="Q32" s="429"/>
      <c r="R32" s="429"/>
      <c r="S32" s="429"/>
      <c r="T32" s="429"/>
      <c r="U32" s="429"/>
      <c r="V32" s="429"/>
      <c r="W32" s="429"/>
      <c r="X32" s="429"/>
      <c r="Y32" s="430"/>
    </row>
    <row r="33" spans="1:25" s="100" customFormat="1" ht="21" customHeight="1" x14ac:dyDescent="0.2">
      <c r="A33" s="385"/>
      <c r="B33" s="431"/>
      <c r="C33" s="432"/>
      <c r="D33" s="432"/>
      <c r="E33" s="432"/>
      <c r="F33" s="432"/>
      <c r="G33" s="432"/>
      <c r="H33" s="432"/>
      <c r="I33" s="432"/>
      <c r="J33" s="432"/>
      <c r="K33" s="432"/>
      <c r="L33" s="432"/>
      <c r="M33" s="433"/>
      <c r="N33" s="432"/>
      <c r="O33" s="432"/>
      <c r="P33" s="432"/>
      <c r="Q33" s="432"/>
      <c r="R33" s="432"/>
      <c r="S33" s="432"/>
      <c r="T33" s="432"/>
      <c r="U33" s="432"/>
      <c r="V33" s="432"/>
      <c r="W33" s="432"/>
      <c r="X33" s="432"/>
      <c r="Y33" s="433"/>
    </row>
    <row r="34" spans="1:25" s="100" customFormat="1" ht="21" customHeight="1" thickBot="1" x14ac:dyDescent="0.25">
      <c r="A34" s="386"/>
      <c r="B34" s="393" t="str">
        <f>IF(ISBLANK(B32),"",CONCATENATE($E$17,$F$17,".",$G$17,".","0",RIGHT($B$22,1),".",RIGHT(L34,1),$A32,IF(COUNTIFS(B32,"*op?ional*")=1,"-ij","")))</f>
        <v>M4.23.01.V4</v>
      </c>
      <c r="C34" s="394"/>
      <c r="D34" s="395"/>
      <c r="E34" s="301">
        <v>9</v>
      </c>
      <c r="F34" s="301" t="s">
        <v>266</v>
      </c>
      <c r="G34" s="302">
        <v>28</v>
      </c>
      <c r="H34" s="303">
        <v>0</v>
      </c>
      <c r="I34" s="303">
        <v>0</v>
      </c>
      <c r="J34" s="303">
        <v>0</v>
      </c>
      <c r="K34" s="304">
        <v>168</v>
      </c>
      <c r="L34" s="305" t="s">
        <v>44</v>
      </c>
      <c r="M34" s="306">
        <v>29</v>
      </c>
      <c r="N34" s="393" t="str">
        <f>IF(ISBLANK(N32),"",CONCATENATE($E$17,$F$17,".",$G$17,".","0",RIGHT($N$22,1),".",RIGHT(X34,1),$A32,IF(COUNTIFS(N32,"*op?ional*")=1,"-ij","")))</f>
        <v>M4.23.02.V4</v>
      </c>
      <c r="O34" s="394"/>
      <c r="P34" s="395"/>
      <c r="Q34" s="301">
        <v>7</v>
      </c>
      <c r="R34" s="301" t="s">
        <v>266</v>
      </c>
      <c r="S34" s="302">
        <v>28</v>
      </c>
      <c r="T34" s="303">
        <v>0</v>
      </c>
      <c r="U34" s="303">
        <v>0</v>
      </c>
      <c r="V34" s="303">
        <v>0</v>
      </c>
      <c r="W34" s="304">
        <v>140</v>
      </c>
      <c r="X34" s="305" t="s">
        <v>44</v>
      </c>
      <c r="Y34" s="306">
        <v>7</v>
      </c>
    </row>
    <row r="35" spans="1:25" s="100" customFormat="1" ht="21" customHeight="1" thickTop="1" x14ac:dyDescent="0.2">
      <c r="A35" s="384" t="s">
        <v>32</v>
      </c>
      <c r="B35" s="428"/>
      <c r="C35" s="429"/>
      <c r="D35" s="429"/>
      <c r="E35" s="429"/>
      <c r="F35" s="429"/>
      <c r="G35" s="429"/>
      <c r="H35" s="429"/>
      <c r="I35" s="429"/>
      <c r="J35" s="429"/>
      <c r="K35" s="429"/>
      <c r="L35" s="429"/>
      <c r="M35" s="430"/>
      <c r="N35" s="429" t="s">
        <v>288</v>
      </c>
      <c r="O35" s="429"/>
      <c r="P35" s="429"/>
      <c r="Q35" s="429"/>
      <c r="R35" s="429"/>
      <c r="S35" s="429"/>
      <c r="T35" s="429"/>
      <c r="U35" s="429"/>
      <c r="V35" s="429"/>
      <c r="W35" s="429"/>
      <c r="X35" s="429"/>
      <c r="Y35" s="430"/>
    </row>
    <row r="36" spans="1:25" s="100" customFormat="1" ht="21" customHeight="1" x14ac:dyDescent="0.2">
      <c r="A36" s="385"/>
      <c r="B36" s="431"/>
      <c r="C36" s="432"/>
      <c r="D36" s="432"/>
      <c r="E36" s="432"/>
      <c r="F36" s="432"/>
      <c r="G36" s="432"/>
      <c r="H36" s="432"/>
      <c r="I36" s="432"/>
      <c r="J36" s="432"/>
      <c r="K36" s="432"/>
      <c r="L36" s="432"/>
      <c r="M36" s="433"/>
      <c r="N36" s="432"/>
      <c r="O36" s="432"/>
      <c r="P36" s="432"/>
      <c r="Q36" s="432"/>
      <c r="R36" s="432"/>
      <c r="S36" s="432"/>
      <c r="T36" s="432"/>
      <c r="U36" s="432"/>
      <c r="V36" s="432"/>
      <c r="W36" s="432"/>
      <c r="X36" s="432"/>
      <c r="Y36" s="433"/>
    </row>
    <row r="37" spans="1:25" s="100" customFormat="1" ht="21" customHeight="1" thickBot="1" x14ac:dyDescent="0.25">
      <c r="A37" s="386"/>
      <c r="B37" s="393" t="str">
        <f>IF(ISBLANK(B35),"",CONCATENATE($E$17,$F$17,".",$G$17,".","0",RIGHT($B$22,1),".",RIGHT(L37,1),$A35,IF(COUNTIFS(B35,"*op?ional*")=1,"-ij","")))</f>
        <v/>
      </c>
      <c r="C37" s="394"/>
      <c r="D37" s="395"/>
      <c r="E37" s="305"/>
      <c r="F37" s="305"/>
      <c r="G37" s="307"/>
      <c r="H37" s="308"/>
      <c r="I37" s="308"/>
      <c r="J37" s="308"/>
      <c r="K37" s="309"/>
      <c r="L37" s="305"/>
      <c r="M37" s="306"/>
      <c r="N37" s="393" t="str">
        <f>IF(ISBLANK(N35),"",CONCATENATE($E$17,$F$17,".",$G$17,".","0",RIGHT($N$22,1),".",RIGHT(X37,1),$A35,IF(COUNTIFS(N35,"*op?ional*")=1,"-ij","")))</f>
        <v>M4.23.02.C5</v>
      </c>
      <c r="O37" s="394"/>
      <c r="P37" s="395"/>
      <c r="Q37" s="301">
        <v>2</v>
      </c>
      <c r="R37" s="301" t="s">
        <v>266</v>
      </c>
      <c r="S37" s="302">
        <v>14</v>
      </c>
      <c r="T37" s="303">
        <v>7</v>
      </c>
      <c r="U37" s="303">
        <v>0</v>
      </c>
      <c r="V37" s="303">
        <v>0</v>
      </c>
      <c r="W37" s="304">
        <v>0</v>
      </c>
      <c r="X37" s="305" t="s">
        <v>153</v>
      </c>
      <c r="Y37" s="306">
        <v>29</v>
      </c>
    </row>
    <row r="38" spans="1:25" s="100" customFormat="1" ht="21" customHeight="1" thickTop="1" x14ac:dyDescent="0.2">
      <c r="A38" s="384" t="s">
        <v>50</v>
      </c>
      <c r="B38" s="428"/>
      <c r="C38" s="429"/>
      <c r="D38" s="429"/>
      <c r="E38" s="429"/>
      <c r="F38" s="429"/>
      <c r="G38" s="429"/>
      <c r="H38" s="429"/>
      <c r="I38" s="429"/>
      <c r="J38" s="429"/>
      <c r="K38" s="429"/>
      <c r="L38" s="429"/>
      <c r="M38" s="430"/>
      <c r="N38" s="429"/>
      <c r="O38" s="429"/>
      <c r="P38" s="429"/>
      <c r="Q38" s="429"/>
      <c r="R38" s="429"/>
      <c r="S38" s="429"/>
      <c r="T38" s="429"/>
      <c r="U38" s="429"/>
      <c r="V38" s="429"/>
      <c r="W38" s="429"/>
      <c r="X38" s="429"/>
      <c r="Y38" s="430"/>
    </row>
    <row r="39" spans="1:25" s="100" customFormat="1" ht="21" customHeight="1" x14ac:dyDescent="0.2">
      <c r="A39" s="385"/>
      <c r="B39" s="431"/>
      <c r="C39" s="432"/>
      <c r="D39" s="432"/>
      <c r="E39" s="432"/>
      <c r="F39" s="432"/>
      <c r="G39" s="432"/>
      <c r="H39" s="432"/>
      <c r="I39" s="432"/>
      <c r="J39" s="432"/>
      <c r="K39" s="432"/>
      <c r="L39" s="432"/>
      <c r="M39" s="433"/>
      <c r="N39" s="432"/>
      <c r="O39" s="432"/>
      <c r="P39" s="432"/>
      <c r="Q39" s="432"/>
      <c r="R39" s="432"/>
      <c r="S39" s="432"/>
      <c r="T39" s="432"/>
      <c r="U39" s="432"/>
      <c r="V39" s="432"/>
      <c r="W39" s="432"/>
      <c r="X39" s="432"/>
      <c r="Y39" s="433"/>
    </row>
    <row r="40" spans="1:25" s="100" customFormat="1" ht="21" customHeight="1" thickBot="1" x14ac:dyDescent="0.25">
      <c r="A40" s="386"/>
      <c r="B40" s="393" t="str">
        <f>IF(ISBLANK(B38),"",CONCATENATE($E$17,$F$17,".",$G$17,".","0",RIGHT($B$22,1),".",RIGHT(L40,1),$A38,IF(COUNTIFS(B38,"*op?ional*")=1,"-ij","")))</f>
        <v/>
      </c>
      <c r="C40" s="394"/>
      <c r="D40" s="395"/>
      <c r="E40" s="305"/>
      <c r="F40" s="305"/>
      <c r="G40" s="307"/>
      <c r="H40" s="308"/>
      <c r="I40" s="308"/>
      <c r="J40" s="308"/>
      <c r="K40" s="309"/>
      <c r="L40" s="305"/>
      <c r="M40" s="306"/>
      <c r="N40" s="393" t="str">
        <f>IF(ISBLANK(N38),"",CONCATENATE($E$17,$F$17,".",$G$17,".","0",RIGHT($N$22,1),".",RIGHT(X40,1),$A38,IF(COUNTIFS(N38,"*op?ional*")=1,"-ij","")))</f>
        <v/>
      </c>
      <c r="O40" s="394"/>
      <c r="P40" s="395"/>
      <c r="Q40" s="301"/>
      <c r="R40" s="301"/>
      <c r="S40" s="302"/>
      <c r="T40" s="303"/>
      <c r="U40" s="303"/>
      <c r="V40" s="303"/>
      <c r="W40" s="304"/>
      <c r="X40" s="305"/>
      <c r="Y40" s="306"/>
    </row>
    <row r="41" spans="1:25" s="100" customFormat="1" ht="21" customHeight="1" thickTop="1" x14ac:dyDescent="0.2">
      <c r="A41" s="384" t="s">
        <v>51</v>
      </c>
      <c r="B41" s="428"/>
      <c r="C41" s="429"/>
      <c r="D41" s="429"/>
      <c r="E41" s="429"/>
      <c r="F41" s="429"/>
      <c r="G41" s="429"/>
      <c r="H41" s="429"/>
      <c r="I41" s="429"/>
      <c r="J41" s="429"/>
      <c r="K41" s="429"/>
      <c r="L41" s="429"/>
      <c r="M41" s="430"/>
      <c r="N41" s="428"/>
      <c r="O41" s="429"/>
      <c r="P41" s="429"/>
      <c r="Q41" s="429"/>
      <c r="R41" s="429"/>
      <c r="S41" s="429"/>
      <c r="T41" s="429"/>
      <c r="U41" s="429"/>
      <c r="V41" s="429"/>
      <c r="W41" s="429"/>
      <c r="X41" s="429"/>
      <c r="Y41" s="430"/>
    </row>
    <row r="42" spans="1:25" s="100" customFormat="1" ht="21" customHeight="1" x14ac:dyDescent="0.2">
      <c r="A42" s="385"/>
      <c r="B42" s="431"/>
      <c r="C42" s="432"/>
      <c r="D42" s="432"/>
      <c r="E42" s="432"/>
      <c r="F42" s="432"/>
      <c r="G42" s="432"/>
      <c r="H42" s="432"/>
      <c r="I42" s="432"/>
      <c r="J42" s="432"/>
      <c r="K42" s="432"/>
      <c r="L42" s="432"/>
      <c r="M42" s="433"/>
      <c r="N42" s="431"/>
      <c r="O42" s="432"/>
      <c r="P42" s="432"/>
      <c r="Q42" s="432"/>
      <c r="R42" s="432"/>
      <c r="S42" s="432"/>
      <c r="T42" s="432"/>
      <c r="U42" s="432"/>
      <c r="V42" s="432"/>
      <c r="W42" s="432"/>
      <c r="X42" s="432"/>
      <c r="Y42" s="433"/>
    </row>
    <row r="43" spans="1:25" s="100" customFormat="1" ht="21" customHeight="1" thickBot="1" x14ac:dyDescent="0.25">
      <c r="A43" s="386"/>
      <c r="B43" s="393" t="str">
        <f>IF(ISBLANK(B41),"",CONCATENATE($E$17,$F$17,".",$G$17,".","0",RIGHT($B$22,1),".",RIGHT(L43,1),$A41,IF(COUNTIFS(B41,"*op?ional*")=1,"-ij","")))</f>
        <v/>
      </c>
      <c r="C43" s="394"/>
      <c r="D43" s="395"/>
      <c r="E43" s="305"/>
      <c r="F43" s="305"/>
      <c r="G43" s="307"/>
      <c r="H43" s="308"/>
      <c r="I43" s="308"/>
      <c r="J43" s="308"/>
      <c r="K43" s="309"/>
      <c r="L43" s="305"/>
      <c r="M43" s="306"/>
      <c r="N43" s="393" t="str">
        <f>IF(ISBLANK(N41),"",CONCATENATE($E$17,$F$17,".",$G$17,".","0",RIGHT($N$22,1),".",RIGHT(X43,1),$A41,IF(COUNTIFS(N41,"*op?ional*")=1,"-ij","")))</f>
        <v/>
      </c>
      <c r="O43" s="394"/>
      <c r="P43" s="395"/>
      <c r="Q43" s="301"/>
      <c r="R43" s="301"/>
      <c r="S43" s="302"/>
      <c r="T43" s="303"/>
      <c r="U43" s="303"/>
      <c r="V43" s="303"/>
      <c r="W43" s="304"/>
      <c r="X43" s="305"/>
      <c r="Y43" s="306"/>
    </row>
    <row r="44" spans="1:25" s="100" customFormat="1" ht="21" customHeight="1" thickTop="1" x14ac:dyDescent="0.2">
      <c r="A44" s="384" t="s">
        <v>221</v>
      </c>
      <c r="B44" s="428"/>
      <c r="C44" s="429"/>
      <c r="D44" s="429"/>
      <c r="E44" s="429"/>
      <c r="F44" s="429"/>
      <c r="G44" s="429"/>
      <c r="H44" s="429"/>
      <c r="I44" s="429"/>
      <c r="J44" s="429"/>
      <c r="K44" s="429"/>
      <c r="L44" s="429"/>
      <c r="M44" s="430"/>
      <c r="N44" s="428"/>
      <c r="O44" s="429"/>
      <c r="P44" s="429"/>
      <c r="Q44" s="429"/>
      <c r="R44" s="429"/>
      <c r="S44" s="429"/>
      <c r="T44" s="429"/>
      <c r="U44" s="429"/>
      <c r="V44" s="429"/>
      <c r="W44" s="429"/>
      <c r="X44" s="429"/>
      <c r="Y44" s="430"/>
    </row>
    <row r="45" spans="1:25" s="100" customFormat="1" ht="21" customHeight="1" x14ac:dyDescent="0.2">
      <c r="A45" s="385"/>
      <c r="B45" s="431"/>
      <c r="C45" s="432"/>
      <c r="D45" s="432"/>
      <c r="E45" s="432"/>
      <c r="F45" s="432"/>
      <c r="G45" s="432"/>
      <c r="H45" s="432"/>
      <c r="I45" s="432"/>
      <c r="J45" s="432"/>
      <c r="K45" s="432"/>
      <c r="L45" s="432"/>
      <c r="M45" s="433"/>
      <c r="N45" s="431"/>
      <c r="O45" s="432"/>
      <c r="P45" s="432"/>
      <c r="Q45" s="432"/>
      <c r="R45" s="432"/>
      <c r="S45" s="432"/>
      <c r="T45" s="432"/>
      <c r="U45" s="432"/>
      <c r="V45" s="432"/>
      <c r="W45" s="432"/>
      <c r="X45" s="432"/>
      <c r="Y45" s="433"/>
    </row>
    <row r="46" spans="1:25" s="100" customFormat="1" ht="21" customHeight="1" thickBot="1" x14ac:dyDescent="0.25">
      <c r="A46" s="386"/>
      <c r="B46" s="393" t="str">
        <f>IF(ISBLANK(B44),"",CONCATENATE($E$17,$F$17,".",$G$17,".","0",RIGHT($B$22,1),".",RIGHT(L46,1),$A44,IF(COUNTIFS(B44,"*op?ional*")=1,"-ij","")))</f>
        <v/>
      </c>
      <c r="C46" s="394"/>
      <c r="D46" s="395"/>
      <c r="E46" s="305"/>
      <c r="F46" s="305"/>
      <c r="G46" s="307"/>
      <c r="H46" s="308"/>
      <c r="I46" s="308"/>
      <c r="J46" s="308"/>
      <c r="K46" s="309"/>
      <c r="L46" s="305"/>
      <c r="M46" s="306"/>
      <c r="N46" s="393" t="str">
        <f>IF(ISBLANK(N44),"",CONCATENATE($E$17,$F$17,".",$G$17,".","0",RIGHT($N$22,1),".",RIGHT(X46,1),$A44,IF(COUNTIFS(N44,"*op?ional*")=1,"-ij","")))</f>
        <v/>
      </c>
      <c r="O46" s="394"/>
      <c r="P46" s="395"/>
      <c r="Q46" s="301"/>
      <c r="R46" s="301"/>
      <c r="S46" s="302"/>
      <c r="T46" s="303"/>
      <c r="U46" s="303"/>
      <c r="V46" s="303"/>
      <c r="W46" s="304"/>
      <c r="X46" s="305"/>
      <c r="Y46" s="306"/>
    </row>
    <row r="47" spans="1:25" s="100" customFormat="1" ht="21" customHeight="1" thickTop="1" x14ac:dyDescent="0.2">
      <c r="A47" s="384" t="s">
        <v>222</v>
      </c>
      <c r="B47" s="428"/>
      <c r="C47" s="429"/>
      <c r="D47" s="429"/>
      <c r="E47" s="429"/>
      <c r="F47" s="429"/>
      <c r="G47" s="429"/>
      <c r="H47" s="429"/>
      <c r="I47" s="429"/>
      <c r="J47" s="429"/>
      <c r="K47" s="429"/>
      <c r="L47" s="429"/>
      <c r="M47" s="430"/>
      <c r="N47" s="428"/>
      <c r="O47" s="429"/>
      <c r="P47" s="429"/>
      <c r="Q47" s="429"/>
      <c r="R47" s="429"/>
      <c r="S47" s="429"/>
      <c r="T47" s="429"/>
      <c r="U47" s="429"/>
      <c r="V47" s="429"/>
      <c r="W47" s="429"/>
      <c r="X47" s="429"/>
      <c r="Y47" s="430"/>
    </row>
    <row r="48" spans="1:25" s="100" customFormat="1" ht="21" customHeight="1" x14ac:dyDescent="0.2">
      <c r="A48" s="385"/>
      <c r="B48" s="431"/>
      <c r="C48" s="432"/>
      <c r="D48" s="432"/>
      <c r="E48" s="432"/>
      <c r="F48" s="432"/>
      <c r="G48" s="432"/>
      <c r="H48" s="432"/>
      <c r="I48" s="432"/>
      <c r="J48" s="432"/>
      <c r="K48" s="432"/>
      <c r="L48" s="432"/>
      <c r="M48" s="433"/>
      <c r="N48" s="431"/>
      <c r="O48" s="432"/>
      <c r="P48" s="432"/>
      <c r="Q48" s="432"/>
      <c r="R48" s="432"/>
      <c r="S48" s="432"/>
      <c r="T48" s="432"/>
      <c r="U48" s="432"/>
      <c r="V48" s="432"/>
      <c r="W48" s="432"/>
      <c r="X48" s="432"/>
      <c r="Y48" s="433"/>
    </row>
    <row r="49" spans="1:49" s="100" customFormat="1" ht="21" customHeight="1" thickBot="1" x14ac:dyDescent="0.25">
      <c r="A49" s="386"/>
      <c r="B49" s="393" t="str">
        <f>IF(ISBLANK(B47),"",CONCATENATE($E$17,$F$17,".",$G$17,".","0",RIGHT($B$22,1),".",RIGHT(L49,1),$A47,IF(COUNTIFS(B47,"*op?ional*")=1,"-ij","")))</f>
        <v/>
      </c>
      <c r="C49" s="394"/>
      <c r="D49" s="395"/>
      <c r="E49" s="305"/>
      <c r="F49" s="305"/>
      <c r="G49" s="307"/>
      <c r="H49" s="308"/>
      <c r="I49" s="308"/>
      <c r="J49" s="308"/>
      <c r="K49" s="309"/>
      <c r="L49" s="305"/>
      <c r="M49" s="306"/>
      <c r="N49" s="393" t="str">
        <f>IF(ISBLANK(N47),"",CONCATENATE($E$17,$F$17,".",$G$17,".","0",RIGHT($N$22,1),".",RIGHT(X49,1),$A47,IF(COUNTIFS(N47,"*op?ional*")=1,"-ij","")))</f>
        <v/>
      </c>
      <c r="O49" s="394"/>
      <c r="P49" s="395"/>
      <c r="Q49" s="301"/>
      <c r="R49" s="301"/>
      <c r="S49" s="302"/>
      <c r="T49" s="303"/>
      <c r="U49" s="303"/>
      <c r="V49" s="303"/>
      <c r="W49" s="304"/>
      <c r="X49" s="305"/>
      <c r="Y49" s="306"/>
    </row>
    <row r="50" spans="1:49" s="100" customFormat="1" ht="21" customHeight="1" thickTop="1" x14ac:dyDescent="0.2">
      <c r="A50" s="384" t="s">
        <v>238</v>
      </c>
      <c r="B50" s="495" t="s">
        <v>270</v>
      </c>
      <c r="C50" s="496"/>
      <c r="D50" s="496"/>
      <c r="E50" s="496"/>
      <c r="F50" s="496"/>
      <c r="G50" s="496"/>
      <c r="H50" s="496"/>
      <c r="I50" s="496"/>
      <c r="J50" s="496"/>
      <c r="K50" s="496"/>
      <c r="L50" s="496"/>
      <c r="M50" s="497"/>
      <c r="N50" s="495" t="s">
        <v>270</v>
      </c>
      <c r="O50" s="496"/>
      <c r="P50" s="496"/>
      <c r="Q50" s="496"/>
      <c r="R50" s="496"/>
      <c r="S50" s="496"/>
      <c r="T50" s="496"/>
      <c r="U50" s="496"/>
      <c r="V50" s="496"/>
      <c r="W50" s="496"/>
      <c r="X50" s="496"/>
      <c r="Y50" s="497"/>
    </row>
    <row r="51" spans="1:49" s="100" customFormat="1" ht="21" customHeight="1" x14ac:dyDescent="0.2">
      <c r="A51" s="385"/>
      <c r="B51" s="498"/>
      <c r="C51" s="499"/>
      <c r="D51" s="499"/>
      <c r="E51" s="499"/>
      <c r="F51" s="499"/>
      <c r="G51" s="499"/>
      <c r="H51" s="499"/>
      <c r="I51" s="499"/>
      <c r="J51" s="499"/>
      <c r="K51" s="499"/>
      <c r="L51" s="499"/>
      <c r="M51" s="500"/>
      <c r="N51" s="498"/>
      <c r="O51" s="499"/>
      <c r="P51" s="499"/>
      <c r="Q51" s="499"/>
      <c r="R51" s="499"/>
      <c r="S51" s="499"/>
      <c r="T51" s="499"/>
      <c r="U51" s="499"/>
      <c r="V51" s="499"/>
      <c r="W51" s="499"/>
      <c r="X51" s="499"/>
      <c r="Y51" s="500"/>
    </row>
    <row r="52" spans="1:49" s="100" customFormat="1" ht="21" customHeight="1" thickBot="1" x14ac:dyDescent="0.25">
      <c r="A52" s="386"/>
      <c r="B52" s="393" t="str">
        <f>IF(ISBLANK(B50),"",CONCATENATE($E$17,$F$17,".",$G$17,".","0",RIGHT($B$22,1),".",RIGHT(L52,1),$A50,"-ij"))</f>
        <v>M4.23.01.10-ij</v>
      </c>
      <c r="C52" s="394"/>
      <c r="D52" s="395"/>
      <c r="E52" s="345">
        <v>2</v>
      </c>
      <c r="F52" s="345" t="s">
        <v>4</v>
      </c>
      <c r="G52" s="346"/>
      <c r="H52" s="347"/>
      <c r="I52" s="347"/>
      <c r="J52" s="347"/>
      <c r="K52" s="348"/>
      <c r="L52" s="345"/>
      <c r="M52" s="349"/>
      <c r="N52" s="393" t="str">
        <f>IF(ISBLANK(N50),"",CONCATENATE($E$17,$F$17,".",$G$17,".","0",RIGHT($N$22,1),".",RIGHT(X52,1),$A50,"-ij"))</f>
        <v>M4.23.02.10-ij</v>
      </c>
      <c r="O52" s="394"/>
      <c r="P52" s="395"/>
      <c r="Q52" s="350"/>
      <c r="R52" s="350"/>
      <c r="S52" s="351"/>
      <c r="T52" s="352"/>
      <c r="U52" s="352"/>
      <c r="V52" s="352"/>
      <c r="W52" s="353"/>
      <c r="X52" s="345"/>
      <c r="Y52" s="349"/>
    </row>
    <row r="53" spans="1:49" s="70" customFormat="1" ht="21" customHeight="1" thickTop="1" x14ac:dyDescent="0.2">
      <c r="A53" s="436" t="s">
        <v>48</v>
      </c>
      <c r="B53" s="101" t="s">
        <v>52</v>
      </c>
      <c r="C53" s="102"/>
      <c r="D53" s="102"/>
      <c r="E53" s="462">
        <f>SUM(G25:J25,G28:J28,G31:J31,G34:J34,G37:J37,G40:J40,G43:J43,G46:J46,G49:J49)</f>
        <v>196</v>
      </c>
      <c r="F53" s="463"/>
      <c r="G53" s="103" t="s">
        <v>5</v>
      </c>
      <c r="H53" s="104"/>
      <c r="I53" s="104"/>
      <c r="J53" s="104"/>
      <c r="K53" s="104"/>
      <c r="L53" s="105"/>
      <c r="M53" s="106">
        <f>SUM(M25,M28,M31,M34,M37,M40,M43,M46,M49)</f>
        <v>386</v>
      </c>
      <c r="N53" s="101" t="s">
        <v>52</v>
      </c>
      <c r="O53" s="102"/>
      <c r="P53" s="102"/>
      <c r="Q53" s="462">
        <f>SUM(S25:V25,S28:V28,S31:V31,S34:V34,S37:V37,S40:V40,S43:V43,S46:V46,S49:V49)</f>
        <v>217</v>
      </c>
      <c r="R53" s="463"/>
      <c r="S53" s="103" t="s">
        <v>5</v>
      </c>
      <c r="T53" s="104"/>
      <c r="U53" s="104"/>
      <c r="V53" s="104"/>
      <c r="W53" s="104"/>
      <c r="X53" s="105"/>
      <c r="Y53" s="112">
        <f>SUM(Y25,Y28,Y31,Y34,Y37,Y40,Y43,Y46,Y49)</f>
        <v>393</v>
      </c>
    </row>
    <row r="54" spans="1:49" s="70" customFormat="1" ht="21" customHeight="1" x14ac:dyDescent="0.2">
      <c r="A54" s="437"/>
      <c r="B54" s="434" t="s">
        <v>53</v>
      </c>
      <c r="C54" s="435"/>
      <c r="D54" s="435"/>
      <c r="E54" s="460">
        <f>SUM(G25:K25,G28:K28,G31:K31,G34:K34,G37:K37,G40:K40,G43:K43,G46:K46,G49:K49)</f>
        <v>364</v>
      </c>
      <c r="F54" s="461"/>
      <c r="G54" s="434" t="s">
        <v>55</v>
      </c>
      <c r="H54" s="435"/>
      <c r="I54" s="435"/>
      <c r="J54" s="107"/>
      <c r="K54" s="107"/>
      <c r="L54" s="108"/>
      <c r="M54" s="109">
        <f>E54+M53</f>
        <v>750</v>
      </c>
      <c r="N54" s="434" t="s">
        <v>53</v>
      </c>
      <c r="O54" s="435"/>
      <c r="P54" s="435"/>
      <c r="Q54" s="460">
        <f>SUM(S25:W25,S28:W28,S31:W31,S34:W34,S37:W37,S40:W40,S43:W43,S46:W46,S49:W49)</f>
        <v>357</v>
      </c>
      <c r="R54" s="461"/>
      <c r="S54" s="434" t="s">
        <v>55</v>
      </c>
      <c r="T54" s="435"/>
      <c r="U54" s="435"/>
      <c r="V54" s="110"/>
      <c r="W54" s="110"/>
      <c r="X54" s="111"/>
      <c r="Y54" s="112">
        <f>Q54+Y53</f>
        <v>750</v>
      </c>
    </row>
    <row r="55" spans="1:49" s="70" customFormat="1" ht="21" customHeight="1" thickBot="1" x14ac:dyDescent="0.25">
      <c r="A55" s="453"/>
      <c r="B55" s="456" t="s">
        <v>6</v>
      </c>
      <c r="C55" s="457"/>
      <c r="D55" s="113"/>
      <c r="E55" s="479">
        <f>SUM(E25,E28,E31,E34,E37,E40,E43,E46,E49)</f>
        <v>30</v>
      </c>
      <c r="F55" s="480"/>
      <c r="G55" s="441" t="s">
        <v>7</v>
      </c>
      <c r="H55" s="442"/>
      <c r="I55" s="442"/>
      <c r="J55" s="442"/>
      <c r="K55" s="442"/>
      <c r="L55" s="454" t="str">
        <f>AZ419</f>
        <v>3E,1D,0C</v>
      </c>
      <c r="M55" s="455"/>
      <c r="N55" s="458" t="s">
        <v>6</v>
      </c>
      <c r="O55" s="459"/>
      <c r="P55" s="114"/>
      <c r="Q55" s="479">
        <f>SUM(Q25,Q28,Q31,Q34,Q37,Q40,Q43,Q46,Q49)</f>
        <v>30</v>
      </c>
      <c r="R55" s="480"/>
      <c r="S55" s="441" t="s">
        <v>7</v>
      </c>
      <c r="T55" s="442"/>
      <c r="U55" s="442"/>
      <c r="V55" s="442"/>
      <c r="W55" s="115"/>
      <c r="X55" s="454" t="str">
        <f>AZ420</f>
        <v>3E,2D,0C</v>
      </c>
      <c r="Y55" s="455"/>
    </row>
    <row r="56" spans="1:49" s="70" customFormat="1" ht="21" customHeight="1" thickTop="1" x14ac:dyDescent="0.2">
      <c r="A56" s="436" t="s">
        <v>49</v>
      </c>
      <c r="B56" s="101" t="s">
        <v>52</v>
      </c>
      <c r="C56" s="102"/>
      <c r="D56" s="102"/>
      <c r="E56" s="485">
        <f>SUM(G58:J58)</f>
        <v>14</v>
      </c>
      <c r="F56" s="486"/>
      <c r="G56" s="103" t="s">
        <v>5</v>
      </c>
      <c r="H56" s="104"/>
      <c r="I56" s="104"/>
      <c r="J56" s="104"/>
      <c r="K56" s="104"/>
      <c r="L56" s="105"/>
      <c r="M56" s="116">
        <f>M53/14</f>
        <v>27.571428571428573</v>
      </c>
      <c r="N56" s="101" t="s">
        <v>52</v>
      </c>
      <c r="O56" s="102"/>
      <c r="P56" s="102"/>
      <c r="Q56" s="485">
        <f>SUM(S58:V58)</f>
        <v>15.5</v>
      </c>
      <c r="R56" s="486"/>
      <c r="S56" s="103" t="s">
        <v>5</v>
      </c>
      <c r="T56" s="104"/>
      <c r="U56" s="104"/>
      <c r="V56" s="104"/>
      <c r="W56" s="104"/>
      <c r="X56" s="117"/>
      <c r="Y56" s="118">
        <f>Y53/14</f>
        <v>28.071428571428573</v>
      </c>
    </row>
    <row r="57" spans="1:49" s="70" customFormat="1" ht="21" customHeight="1" x14ac:dyDescent="0.2">
      <c r="A57" s="437"/>
      <c r="B57" s="434" t="s">
        <v>53</v>
      </c>
      <c r="C57" s="435"/>
      <c r="D57" s="435"/>
      <c r="E57" s="487">
        <f>SUM(G58:K58)</f>
        <v>26</v>
      </c>
      <c r="F57" s="488"/>
      <c r="G57" s="434" t="s">
        <v>55</v>
      </c>
      <c r="H57" s="435"/>
      <c r="I57" s="435"/>
      <c r="J57" s="107"/>
      <c r="K57" s="107"/>
      <c r="L57" s="88"/>
      <c r="M57" s="119">
        <f>E57+M56</f>
        <v>53.571428571428569</v>
      </c>
      <c r="N57" s="434" t="s">
        <v>53</v>
      </c>
      <c r="O57" s="435"/>
      <c r="P57" s="435"/>
      <c r="Q57" s="487">
        <f>SUM(S58:W58)</f>
        <v>25.5</v>
      </c>
      <c r="R57" s="488"/>
      <c r="S57" s="434" t="s">
        <v>55</v>
      </c>
      <c r="T57" s="435"/>
      <c r="U57" s="435"/>
      <c r="V57" s="120"/>
      <c r="W57" s="120"/>
      <c r="X57" s="121"/>
      <c r="Y57" s="122">
        <f>Y54/14</f>
        <v>53.571428571428569</v>
      </c>
    </row>
    <row r="58" spans="1:49" s="70" customFormat="1" ht="21" customHeight="1" thickBot="1" x14ac:dyDescent="0.25">
      <c r="A58" s="438"/>
      <c r="B58" s="441" t="s">
        <v>8</v>
      </c>
      <c r="C58" s="442"/>
      <c r="D58" s="123"/>
      <c r="E58" s="123"/>
      <c r="F58" s="124"/>
      <c r="G58" s="125">
        <f>(G25+G28+G31+G34+G37+G40+G43+G46+G49)/14</f>
        <v>8</v>
      </c>
      <c r="H58" s="125">
        <f>(H25+H28+H31+H34+H37+H40+H43+H46+H49)/14</f>
        <v>0</v>
      </c>
      <c r="I58" s="125">
        <f t="shared" ref="I58:K58" si="0">(I25+I28+I31+I34+I37+I40+I43+I46+I49)/14</f>
        <v>6</v>
      </c>
      <c r="J58" s="125">
        <f t="shared" si="0"/>
        <v>0</v>
      </c>
      <c r="K58" s="125">
        <f t="shared" si="0"/>
        <v>12</v>
      </c>
      <c r="L58" s="439" t="s">
        <v>54</v>
      </c>
      <c r="M58" s="440"/>
      <c r="N58" s="441" t="s">
        <v>8</v>
      </c>
      <c r="O58" s="442"/>
      <c r="P58" s="123"/>
      <c r="Q58" s="123"/>
      <c r="R58" s="124"/>
      <c r="S58" s="125">
        <f>(S25+S28+S31+S34+S37+S40+S43+S46+S49)/14</f>
        <v>9</v>
      </c>
      <c r="T58" s="125">
        <f>(T25+T28+T31+T34+T37+T40+T43+T46+T49)/14</f>
        <v>0.5</v>
      </c>
      <c r="U58" s="125">
        <f t="shared" ref="U58:W58" si="1">(U25+U28+U31+U34+U37+U40+U43+U46+U49)/14</f>
        <v>6</v>
      </c>
      <c r="V58" s="125">
        <f t="shared" si="1"/>
        <v>0</v>
      </c>
      <c r="W58" s="125">
        <f t="shared" si="1"/>
        <v>10</v>
      </c>
      <c r="X58" s="439" t="s">
        <v>54</v>
      </c>
      <c r="Y58" s="440"/>
    </row>
    <row r="59" spans="1:49" s="70" customFormat="1" ht="21" customHeight="1" thickTop="1" x14ac:dyDescent="0.2">
      <c r="A59" s="336"/>
      <c r="B59" s="333"/>
      <c r="C59" s="333"/>
      <c r="D59" s="113"/>
      <c r="E59" s="113"/>
      <c r="F59" s="97"/>
      <c r="G59" s="337"/>
      <c r="H59" s="337"/>
      <c r="I59" s="337"/>
      <c r="J59" s="337"/>
      <c r="K59" s="337"/>
      <c r="L59" s="338"/>
      <c r="M59" s="338"/>
      <c r="N59" s="333"/>
      <c r="O59" s="333"/>
      <c r="P59" s="113"/>
      <c r="Q59" s="113"/>
      <c r="R59" s="97"/>
      <c r="S59" s="337"/>
      <c r="T59" s="337"/>
      <c r="U59" s="337"/>
      <c r="V59" s="337"/>
      <c r="W59" s="337"/>
      <c r="X59" s="338"/>
      <c r="Y59" s="338"/>
    </row>
    <row r="60" spans="1:49" s="126" customFormat="1" ht="21" customHeight="1" x14ac:dyDescent="0.25">
      <c r="A60" s="494" t="s">
        <v>267</v>
      </c>
      <c r="B60" s="494"/>
      <c r="C60" s="494"/>
      <c r="D60" s="494"/>
      <c r="E60" s="494"/>
      <c r="F60" s="494"/>
      <c r="G60" s="494"/>
      <c r="H60" s="494"/>
      <c r="I60" s="494"/>
      <c r="J60" s="494"/>
      <c r="K60" s="494"/>
      <c r="L60" s="494"/>
      <c r="M60" s="494"/>
      <c r="N60" s="494"/>
      <c r="O60" s="494"/>
      <c r="P60" s="494"/>
      <c r="Q60" s="494"/>
      <c r="R60" s="494"/>
      <c r="S60" s="494"/>
      <c r="T60" s="494"/>
      <c r="U60" s="494"/>
      <c r="V60" s="494"/>
      <c r="W60" s="494"/>
      <c r="X60" s="494"/>
      <c r="Y60" s="494"/>
      <c r="Z60" s="339"/>
      <c r="AA60" s="339"/>
      <c r="AB60" s="339"/>
      <c r="AC60" s="339"/>
      <c r="AD60" s="339"/>
      <c r="AE60" s="339"/>
      <c r="AF60" s="339"/>
      <c r="AG60" s="339"/>
      <c r="AH60" s="339"/>
      <c r="AI60" s="339"/>
      <c r="AJ60" s="339"/>
      <c r="AK60" s="339"/>
      <c r="AL60" s="339"/>
      <c r="AM60" s="339"/>
      <c r="AN60" s="339"/>
      <c r="AO60" s="339"/>
      <c r="AP60" s="339"/>
      <c r="AQ60" s="339"/>
      <c r="AR60" s="339"/>
      <c r="AS60" s="339"/>
      <c r="AT60" s="339"/>
      <c r="AU60" s="339"/>
      <c r="AV60" s="339"/>
      <c r="AW60" s="339"/>
    </row>
    <row r="61" spans="1:49" s="70" customFormat="1" ht="21" customHeight="1" x14ac:dyDescent="0.25">
      <c r="A61" s="127"/>
      <c r="B61" s="128"/>
      <c r="C61" s="128"/>
      <c r="D61" s="128"/>
      <c r="E61" s="128"/>
      <c r="F61" s="129"/>
      <c r="G61" s="128"/>
      <c r="H61" s="128"/>
      <c r="I61" s="127"/>
      <c r="J61" s="130"/>
      <c r="K61" s="130"/>
      <c r="L61" s="131"/>
      <c r="M61" s="127"/>
      <c r="N61" s="127"/>
      <c r="O61" s="127"/>
      <c r="P61" s="127"/>
      <c r="Q61" s="127"/>
      <c r="R61" s="129"/>
      <c r="S61" s="128"/>
      <c r="T61" s="128"/>
      <c r="U61" s="128"/>
      <c r="V61" s="128"/>
      <c r="W61" s="128"/>
      <c r="X61" s="132"/>
      <c r="Y61" s="128"/>
    </row>
    <row r="62" spans="1:49" s="98" customFormat="1" ht="21" customHeight="1" x14ac:dyDescent="0.25">
      <c r="A62" s="416" t="str">
        <f>A20</f>
        <v>Pentru seria de studenti 2023-2025</v>
      </c>
      <c r="B62" s="416"/>
      <c r="C62" s="416"/>
      <c r="D62" s="416"/>
      <c r="E62" s="416"/>
      <c r="F62" s="416"/>
      <c r="G62" s="416"/>
      <c r="H62" s="416"/>
      <c r="I62" s="416"/>
      <c r="J62" s="416"/>
      <c r="K62" s="416"/>
      <c r="L62" s="416"/>
      <c r="M62" s="416"/>
      <c r="N62" s="416"/>
      <c r="O62" s="416"/>
      <c r="P62" s="416"/>
      <c r="Q62" s="416"/>
      <c r="R62" s="416"/>
      <c r="S62" s="416"/>
      <c r="T62" s="416"/>
      <c r="U62" s="416"/>
      <c r="V62" s="416"/>
      <c r="W62" s="416"/>
      <c r="X62" s="416"/>
      <c r="Y62" s="416"/>
    </row>
    <row r="63" spans="1:49" ht="21" customHeight="1" thickBot="1" x14ac:dyDescent="0.25">
      <c r="A63" s="452" t="str">
        <f>IF(ISBLANK($G$17),"ANUL II",CONCATENATE("ANUL II (20",$G$17+1,-20,$G$17+2,")"))</f>
        <v>ANUL II (2024-2025)</v>
      </c>
      <c r="B63" s="452"/>
      <c r="C63" s="452"/>
      <c r="D63" s="452"/>
      <c r="E63" s="452"/>
      <c r="F63" s="452"/>
      <c r="G63" s="452"/>
      <c r="H63" s="452"/>
      <c r="I63" s="452"/>
      <c r="J63" s="452"/>
      <c r="K63" s="452"/>
      <c r="L63" s="452"/>
      <c r="M63" s="452"/>
      <c r="N63" s="452"/>
      <c r="O63" s="452"/>
      <c r="P63" s="452"/>
      <c r="Q63" s="452"/>
      <c r="R63" s="452"/>
      <c r="S63" s="452"/>
      <c r="T63" s="452"/>
      <c r="U63" s="452"/>
      <c r="V63" s="452"/>
      <c r="W63" s="452"/>
      <c r="X63" s="452"/>
      <c r="Y63" s="452"/>
    </row>
    <row r="64" spans="1:49" ht="21" customHeight="1" thickTop="1" thickBot="1" x14ac:dyDescent="0.25">
      <c r="A64" s="99"/>
      <c r="B64" s="418" t="s">
        <v>2</v>
      </c>
      <c r="C64" s="399"/>
      <c r="D64" s="399"/>
      <c r="E64" s="399"/>
      <c r="F64" s="399"/>
      <c r="G64" s="399"/>
      <c r="H64" s="399"/>
      <c r="I64" s="399"/>
      <c r="J64" s="399"/>
      <c r="K64" s="399"/>
      <c r="L64" s="399"/>
      <c r="M64" s="400"/>
      <c r="N64" s="399" t="s">
        <v>3</v>
      </c>
      <c r="O64" s="399"/>
      <c r="P64" s="399"/>
      <c r="Q64" s="399"/>
      <c r="R64" s="399"/>
      <c r="S64" s="399"/>
      <c r="T64" s="399"/>
      <c r="U64" s="399"/>
      <c r="V64" s="399"/>
      <c r="W64" s="399"/>
      <c r="X64" s="399"/>
      <c r="Y64" s="400"/>
    </row>
    <row r="65" spans="1:25" s="133" customFormat="1" ht="21" customHeight="1" thickTop="1" x14ac:dyDescent="0.2">
      <c r="A65" s="385" t="s">
        <v>28</v>
      </c>
      <c r="B65" s="491" t="s">
        <v>303</v>
      </c>
      <c r="C65" s="492"/>
      <c r="D65" s="492"/>
      <c r="E65" s="492"/>
      <c r="F65" s="492"/>
      <c r="G65" s="492"/>
      <c r="H65" s="492"/>
      <c r="I65" s="492"/>
      <c r="J65" s="492"/>
      <c r="K65" s="492"/>
      <c r="L65" s="492"/>
      <c r="M65" s="493"/>
      <c r="N65" s="444" t="s">
        <v>291</v>
      </c>
      <c r="O65" s="444"/>
      <c r="P65" s="444"/>
      <c r="Q65" s="444"/>
      <c r="R65" s="444"/>
      <c r="S65" s="444"/>
      <c r="T65" s="444"/>
      <c r="U65" s="444"/>
      <c r="V65" s="444"/>
      <c r="W65" s="444"/>
      <c r="X65" s="444"/>
      <c r="Y65" s="445"/>
    </row>
    <row r="66" spans="1:25" s="133" customFormat="1" ht="21" customHeight="1" x14ac:dyDescent="0.2">
      <c r="A66" s="385"/>
      <c r="B66" s="431"/>
      <c r="C66" s="432"/>
      <c r="D66" s="432"/>
      <c r="E66" s="432"/>
      <c r="F66" s="432"/>
      <c r="G66" s="432"/>
      <c r="H66" s="432"/>
      <c r="I66" s="432"/>
      <c r="J66" s="432"/>
      <c r="K66" s="432"/>
      <c r="L66" s="432"/>
      <c r="M66" s="433"/>
      <c r="N66" s="447"/>
      <c r="O66" s="447"/>
      <c r="P66" s="447"/>
      <c r="Q66" s="447"/>
      <c r="R66" s="447"/>
      <c r="S66" s="447"/>
      <c r="T66" s="447"/>
      <c r="U66" s="447"/>
      <c r="V66" s="447"/>
      <c r="W66" s="447"/>
      <c r="X66" s="447"/>
      <c r="Y66" s="448"/>
    </row>
    <row r="67" spans="1:25" s="134" customFormat="1" ht="21" customHeight="1" thickBot="1" x14ac:dyDescent="0.25">
      <c r="A67" s="386"/>
      <c r="B67" s="393" t="str">
        <f>IF(ISBLANK(B65),"",CONCATENATE($E$17,$F$17,".",$G$17,".","0",RIGHT($B$64,1),".",RIGHT(L67,1),$A65,IF(COUNTIFS(B65,"*op?ional*")=1,"-ij","")))</f>
        <v>M4.23.03.V1-ij</v>
      </c>
      <c r="C67" s="394"/>
      <c r="D67" s="395"/>
      <c r="E67" s="301">
        <v>7</v>
      </c>
      <c r="F67" s="301" t="s">
        <v>4</v>
      </c>
      <c r="G67" s="302">
        <v>28</v>
      </c>
      <c r="H67" s="303">
        <v>0</v>
      </c>
      <c r="I67" s="303">
        <v>28</v>
      </c>
      <c r="J67" s="303">
        <v>0</v>
      </c>
      <c r="K67" s="304">
        <v>0</v>
      </c>
      <c r="L67" s="305" t="s">
        <v>44</v>
      </c>
      <c r="M67" s="306">
        <v>119</v>
      </c>
      <c r="N67" s="393" t="str">
        <f>IF(ISBLANK(N65),"",CONCATENATE($E$17,$F$17,".",$G$17,".","0",RIGHT($N$64,1),".",RIGHT(X67,1),$A65,IF(COUNTIFS(N65,"*op?ional*")=1,"-ij","")))</f>
        <v>M4.23.04.S1</v>
      </c>
      <c r="O67" s="394"/>
      <c r="P67" s="395"/>
      <c r="Q67" s="310">
        <v>15</v>
      </c>
      <c r="R67" s="310" t="s">
        <v>140</v>
      </c>
      <c r="S67" s="311">
        <v>0</v>
      </c>
      <c r="T67" s="312">
        <v>0</v>
      </c>
      <c r="U67" s="312">
        <v>0</v>
      </c>
      <c r="V67" s="312">
        <v>0</v>
      </c>
      <c r="W67" s="313">
        <v>168</v>
      </c>
      <c r="X67" s="314" t="s">
        <v>152</v>
      </c>
      <c r="Y67" s="315">
        <v>207</v>
      </c>
    </row>
    <row r="68" spans="1:25" s="134" customFormat="1" ht="21" customHeight="1" thickTop="1" x14ac:dyDescent="0.2">
      <c r="A68" s="384" t="s">
        <v>29</v>
      </c>
      <c r="B68" s="428" t="s">
        <v>304</v>
      </c>
      <c r="C68" s="429"/>
      <c r="D68" s="429"/>
      <c r="E68" s="429"/>
      <c r="F68" s="429"/>
      <c r="G68" s="429"/>
      <c r="H68" s="429"/>
      <c r="I68" s="429"/>
      <c r="J68" s="429"/>
      <c r="K68" s="429"/>
      <c r="L68" s="429"/>
      <c r="M68" s="430"/>
      <c r="N68" s="444" t="s">
        <v>292</v>
      </c>
      <c r="O68" s="444"/>
      <c r="P68" s="444"/>
      <c r="Q68" s="444"/>
      <c r="R68" s="444"/>
      <c r="S68" s="444"/>
      <c r="T68" s="444"/>
      <c r="U68" s="444"/>
      <c r="V68" s="444"/>
      <c r="W68" s="444"/>
      <c r="X68" s="444"/>
      <c r="Y68" s="445"/>
    </row>
    <row r="69" spans="1:25" s="134" customFormat="1" ht="21" customHeight="1" x14ac:dyDescent="0.2">
      <c r="A69" s="385"/>
      <c r="B69" s="431"/>
      <c r="C69" s="432"/>
      <c r="D69" s="432"/>
      <c r="E69" s="432"/>
      <c r="F69" s="432"/>
      <c r="G69" s="432"/>
      <c r="H69" s="432"/>
      <c r="I69" s="432"/>
      <c r="J69" s="432"/>
      <c r="K69" s="432"/>
      <c r="L69" s="432"/>
      <c r="M69" s="433"/>
      <c r="N69" s="447"/>
      <c r="O69" s="447"/>
      <c r="P69" s="447"/>
      <c r="Q69" s="447"/>
      <c r="R69" s="447"/>
      <c r="S69" s="447"/>
      <c r="T69" s="447"/>
      <c r="U69" s="447"/>
      <c r="V69" s="447"/>
      <c r="W69" s="447"/>
      <c r="X69" s="447"/>
      <c r="Y69" s="448"/>
    </row>
    <row r="70" spans="1:25" s="134" customFormat="1" ht="21" customHeight="1" thickBot="1" x14ac:dyDescent="0.25">
      <c r="A70" s="386"/>
      <c r="B70" s="393" t="str">
        <f>IF(ISBLANK(B68),"",CONCATENATE($E$17,$F$17,".",$G$17,".","0",RIGHT($B$64,1),".",RIGHT(L70,1),$A68,IF(COUNTIFS(B68,"*op?ional*")=1,"-ij","")))</f>
        <v>M4.23.03.V2-ij</v>
      </c>
      <c r="C70" s="394"/>
      <c r="D70" s="395"/>
      <c r="E70" s="301">
        <v>7</v>
      </c>
      <c r="F70" s="301" t="s">
        <v>4</v>
      </c>
      <c r="G70" s="302">
        <v>28</v>
      </c>
      <c r="H70" s="303">
        <v>0</v>
      </c>
      <c r="I70" s="303">
        <v>28</v>
      </c>
      <c r="J70" s="303">
        <v>0</v>
      </c>
      <c r="K70" s="304">
        <v>0</v>
      </c>
      <c r="L70" s="305" t="s">
        <v>44</v>
      </c>
      <c r="M70" s="306">
        <v>119</v>
      </c>
      <c r="N70" s="393" t="str">
        <f>IF(ISBLANK(N68),"",CONCATENATE($E$17,$F$17,".",$G$17,".","0",RIGHT($N$64,1),".",RIGHT(X70,1),$A68,IF(COUNTIFS(N68,"*op?ional*")=1,"-ij","")))</f>
        <v>M4.23.04.S2</v>
      </c>
      <c r="O70" s="394"/>
      <c r="P70" s="395"/>
      <c r="Q70" s="310">
        <v>15</v>
      </c>
      <c r="R70" s="310" t="s">
        <v>140</v>
      </c>
      <c r="S70" s="311">
        <v>0</v>
      </c>
      <c r="T70" s="312">
        <v>0</v>
      </c>
      <c r="U70" s="312">
        <v>0</v>
      </c>
      <c r="V70" s="312">
        <v>0</v>
      </c>
      <c r="W70" s="313">
        <v>196</v>
      </c>
      <c r="X70" s="314" t="s">
        <v>152</v>
      </c>
      <c r="Y70" s="315">
        <v>179</v>
      </c>
    </row>
    <row r="71" spans="1:25" s="134" customFormat="1" ht="21" customHeight="1" thickTop="1" x14ac:dyDescent="0.2">
      <c r="A71" s="384" t="s">
        <v>30</v>
      </c>
      <c r="B71" s="428" t="s">
        <v>289</v>
      </c>
      <c r="C71" s="429"/>
      <c r="D71" s="429"/>
      <c r="E71" s="429"/>
      <c r="F71" s="429"/>
      <c r="G71" s="429"/>
      <c r="H71" s="429"/>
      <c r="I71" s="429"/>
      <c r="J71" s="429"/>
      <c r="K71" s="429"/>
      <c r="L71" s="429"/>
      <c r="M71" s="430"/>
      <c r="N71" s="444" t="s">
        <v>293</v>
      </c>
      <c r="O71" s="444"/>
      <c r="P71" s="444"/>
      <c r="Q71" s="444"/>
      <c r="R71" s="444"/>
      <c r="S71" s="444"/>
      <c r="T71" s="444"/>
      <c r="U71" s="444"/>
      <c r="V71" s="444"/>
      <c r="W71" s="444"/>
      <c r="X71" s="444"/>
      <c r="Y71" s="445"/>
    </row>
    <row r="72" spans="1:25" s="134" customFormat="1" ht="21" customHeight="1" x14ac:dyDescent="0.2">
      <c r="A72" s="385"/>
      <c r="B72" s="431"/>
      <c r="C72" s="432"/>
      <c r="D72" s="432"/>
      <c r="E72" s="432"/>
      <c r="F72" s="432"/>
      <c r="G72" s="432"/>
      <c r="H72" s="432"/>
      <c r="I72" s="432"/>
      <c r="J72" s="432"/>
      <c r="K72" s="432"/>
      <c r="L72" s="432"/>
      <c r="M72" s="433"/>
      <c r="N72" s="447"/>
      <c r="O72" s="447"/>
      <c r="P72" s="447"/>
      <c r="Q72" s="447"/>
      <c r="R72" s="447"/>
      <c r="S72" s="447"/>
      <c r="T72" s="447"/>
      <c r="U72" s="447"/>
      <c r="V72" s="447"/>
      <c r="W72" s="447"/>
      <c r="X72" s="447"/>
      <c r="Y72" s="448"/>
    </row>
    <row r="73" spans="1:25" s="134" customFormat="1" ht="21" customHeight="1" thickBot="1" x14ac:dyDescent="0.25">
      <c r="A73" s="386"/>
      <c r="B73" s="393" t="str">
        <f>IF(ISBLANK(B71),"",CONCATENATE($E$17,$F$17,".",$G$17,".","0",RIGHT($B$64,1),".",RIGHT(L73,1),$A71,IF(COUNTIFS(B71,"*op?ional*")=1,"-ij","")))</f>
        <v>M4.23.03.V3</v>
      </c>
      <c r="C73" s="394"/>
      <c r="D73" s="395"/>
      <c r="E73" s="301">
        <v>7</v>
      </c>
      <c r="F73" s="301" t="s">
        <v>4</v>
      </c>
      <c r="G73" s="302">
        <v>28</v>
      </c>
      <c r="H73" s="303">
        <v>0</v>
      </c>
      <c r="I73" s="303">
        <v>28</v>
      </c>
      <c r="J73" s="303">
        <v>0</v>
      </c>
      <c r="K73" s="304">
        <v>0</v>
      </c>
      <c r="L73" s="305" t="s">
        <v>44</v>
      </c>
      <c r="M73" s="306">
        <v>119</v>
      </c>
      <c r="N73" s="393" t="str">
        <f>IF(ISBLANK(N71),"",CONCATENATE($E$17,$F$17,".",$G$17,".","0",RIGHT($N$64,1),".",RIGHT(X73,1),$A71,IF(COUNTIFS(N71,"*op?ional*")=1,"-ij","")))</f>
        <v>M4.23.04.S3</v>
      </c>
      <c r="O73" s="394"/>
      <c r="P73" s="395"/>
      <c r="Q73" s="310">
        <v>10</v>
      </c>
      <c r="R73" s="310" t="s">
        <v>4</v>
      </c>
      <c r="S73" s="311">
        <v>0</v>
      </c>
      <c r="T73" s="312">
        <v>0</v>
      </c>
      <c r="U73" s="312">
        <v>0</v>
      </c>
      <c r="V73" s="312">
        <v>0</v>
      </c>
      <c r="W73" s="313">
        <v>0</v>
      </c>
      <c r="X73" s="314" t="s">
        <v>152</v>
      </c>
      <c r="Y73" s="315"/>
    </row>
    <row r="74" spans="1:25" s="134" customFormat="1" ht="21" customHeight="1" thickTop="1" x14ac:dyDescent="0.2">
      <c r="A74" s="384" t="s">
        <v>31</v>
      </c>
      <c r="B74" s="428" t="s">
        <v>290</v>
      </c>
      <c r="C74" s="429"/>
      <c r="D74" s="429"/>
      <c r="E74" s="429"/>
      <c r="F74" s="429"/>
      <c r="G74" s="429"/>
      <c r="H74" s="429"/>
      <c r="I74" s="429"/>
      <c r="J74" s="429"/>
      <c r="K74" s="429"/>
      <c r="L74" s="429"/>
      <c r="M74" s="430"/>
      <c r="N74" s="444"/>
      <c r="O74" s="444"/>
      <c r="P74" s="444"/>
      <c r="Q74" s="444"/>
      <c r="R74" s="444"/>
      <c r="S74" s="444"/>
      <c r="T74" s="444"/>
      <c r="U74" s="444"/>
      <c r="V74" s="444"/>
      <c r="W74" s="444"/>
      <c r="X74" s="444"/>
      <c r="Y74" s="445"/>
    </row>
    <row r="75" spans="1:25" s="134" customFormat="1" ht="21" customHeight="1" x14ac:dyDescent="0.2">
      <c r="A75" s="385"/>
      <c r="B75" s="431"/>
      <c r="C75" s="432"/>
      <c r="D75" s="432"/>
      <c r="E75" s="432"/>
      <c r="F75" s="432"/>
      <c r="G75" s="432"/>
      <c r="H75" s="432"/>
      <c r="I75" s="432"/>
      <c r="J75" s="432"/>
      <c r="K75" s="432"/>
      <c r="L75" s="432"/>
      <c r="M75" s="433"/>
      <c r="N75" s="447"/>
      <c r="O75" s="447"/>
      <c r="P75" s="447"/>
      <c r="Q75" s="447"/>
      <c r="R75" s="447"/>
      <c r="S75" s="447"/>
      <c r="T75" s="447"/>
      <c r="U75" s="447"/>
      <c r="V75" s="447"/>
      <c r="W75" s="447"/>
      <c r="X75" s="447"/>
      <c r="Y75" s="448"/>
    </row>
    <row r="76" spans="1:25" s="134" customFormat="1" ht="21" customHeight="1" thickBot="1" x14ac:dyDescent="0.25">
      <c r="A76" s="386"/>
      <c r="B76" s="393" t="str">
        <f>IF(ISBLANK(B74),"",CONCATENATE($E$17,$F$17,".",$G$17,".","0",RIGHT($B$64,1),".",RIGHT(L76,1),$A74,IF(COUNTIFS(B74,"*op?ional*")=1,"-ij","")))</f>
        <v>M4.23.03.S4</v>
      </c>
      <c r="C76" s="394"/>
      <c r="D76" s="395"/>
      <c r="E76" s="301">
        <v>9</v>
      </c>
      <c r="F76" s="301" t="s">
        <v>266</v>
      </c>
      <c r="G76" s="302">
        <v>0</v>
      </c>
      <c r="H76" s="303">
        <v>0</v>
      </c>
      <c r="I76" s="303">
        <v>0</v>
      </c>
      <c r="J76" s="303">
        <v>28</v>
      </c>
      <c r="K76" s="304">
        <v>168</v>
      </c>
      <c r="L76" s="305" t="s">
        <v>152</v>
      </c>
      <c r="M76" s="306">
        <v>29</v>
      </c>
      <c r="N76" s="393" t="str">
        <f>IF(ISBLANK(N74),"",CONCATENATE($E$17,$F$17,".",$G$17,".","0",RIGHT($N$64,1),".",RIGHT(X76,1),$A74,IF(COUNTIFS(N74,"*op?ional*")=1,"-ij","")))</f>
        <v/>
      </c>
      <c r="O76" s="394"/>
      <c r="P76" s="395"/>
      <c r="Q76" s="310"/>
      <c r="R76" s="310"/>
      <c r="S76" s="311"/>
      <c r="T76" s="312"/>
      <c r="U76" s="312"/>
      <c r="V76" s="312"/>
      <c r="W76" s="313"/>
      <c r="X76" s="314"/>
      <c r="Y76" s="315"/>
    </row>
    <row r="77" spans="1:25" s="134" customFormat="1" ht="21" customHeight="1" thickTop="1" x14ac:dyDescent="0.2">
      <c r="A77" s="384" t="s">
        <v>32</v>
      </c>
      <c r="B77" s="428"/>
      <c r="C77" s="429"/>
      <c r="D77" s="429"/>
      <c r="E77" s="429"/>
      <c r="F77" s="429"/>
      <c r="G77" s="429"/>
      <c r="H77" s="429"/>
      <c r="I77" s="429"/>
      <c r="J77" s="429"/>
      <c r="K77" s="429"/>
      <c r="L77" s="429"/>
      <c r="M77" s="430"/>
      <c r="N77" s="443"/>
      <c r="O77" s="444"/>
      <c r="P77" s="444"/>
      <c r="Q77" s="444"/>
      <c r="R77" s="444"/>
      <c r="S77" s="444"/>
      <c r="T77" s="444"/>
      <c r="U77" s="444"/>
      <c r="V77" s="444"/>
      <c r="W77" s="444"/>
      <c r="X77" s="444"/>
      <c r="Y77" s="445"/>
    </row>
    <row r="78" spans="1:25" s="134" customFormat="1" ht="21" customHeight="1" x14ac:dyDescent="0.2">
      <c r="A78" s="385"/>
      <c r="B78" s="431"/>
      <c r="C78" s="432"/>
      <c r="D78" s="432"/>
      <c r="E78" s="432"/>
      <c r="F78" s="432"/>
      <c r="G78" s="432"/>
      <c r="H78" s="432"/>
      <c r="I78" s="432"/>
      <c r="J78" s="432"/>
      <c r="K78" s="432"/>
      <c r="L78" s="432"/>
      <c r="M78" s="433"/>
      <c r="N78" s="446"/>
      <c r="O78" s="447"/>
      <c r="P78" s="447"/>
      <c r="Q78" s="447"/>
      <c r="R78" s="447"/>
      <c r="S78" s="447"/>
      <c r="T78" s="447"/>
      <c r="U78" s="447"/>
      <c r="V78" s="447"/>
      <c r="W78" s="447"/>
      <c r="X78" s="447"/>
      <c r="Y78" s="448"/>
    </row>
    <row r="79" spans="1:25" s="134" customFormat="1" ht="21" customHeight="1" thickBot="1" x14ac:dyDescent="0.25">
      <c r="A79" s="386"/>
      <c r="B79" s="393" t="str">
        <f>IF(ISBLANK(B77),"",CONCATENATE($E$17,$F$17,".",$G$17,".","0",RIGHT($B$64,1),".",RIGHT(L79,1),$A77,IF(COUNTIFS(B77,"*op?ional*")=1,"-ij","")))</f>
        <v/>
      </c>
      <c r="C79" s="394"/>
      <c r="D79" s="395"/>
      <c r="E79" s="301"/>
      <c r="F79" s="301"/>
      <c r="G79" s="302"/>
      <c r="H79" s="303"/>
      <c r="I79" s="303"/>
      <c r="J79" s="303"/>
      <c r="K79" s="304"/>
      <c r="L79" s="305"/>
      <c r="M79" s="306"/>
      <c r="N79" s="393" t="str">
        <f>IF(ISBLANK(N77),"",CONCATENATE($E$17,$F$17,".",$G$17,".","0",RIGHT($N$64,1),".",RIGHT(X79,1),$A77,IF(COUNTIFS(N77,"*op?ional*")=1,"-ij","")))</f>
        <v/>
      </c>
      <c r="O79" s="394"/>
      <c r="P79" s="395"/>
      <c r="Q79" s="310"/>
      <c r="R79" s="310"/>
      <c r="S79" s="311"/>
      <c r="T79" s="312"/>
      <c r="U79" s="312"/>
      <c r="V79" s="312"/>
      <c r="W79" s="313"/>
      <c r="X79" s="314"/>
      <c r="Y79" s="315"/>
    </row>
    <row r="80" spans="1:25" s="134" customFormat="1" ht="21" customHeight="1" thickTop="1" x14ac:dyDescent="0.2">
      <c r="A80" s="384" t="s">
        <v>50</v>
      </c>
      <c r="B80" s="428"/>
      <c r="C80" s="429"/>
      <c r="D80" s="429"/>
      <c r="E80" s="429"/>
      <c r="F80" s="429"/>
      <c r="G80" s="429"/>
      <c r="H80" s="429"/>
      <c r="I80" s="429"/>
      <c r="J80" s="429"/>
      <c r="K80" s="429"/>
      <c r="L80" s="429"/>
      <c r="M80" s="430"/>
      <c r="N80" s="443"/>
      <c r="O80" s="444"/>
      <c r="P80" s="444"/>
      <c r="Q80" s="444"/>
      <c r="R80" s="444"/>
      <c r="S80" s="444"/>
      <c r="T80" s="444"/>
      <c r="U80" s="444"/>
      <c r="V80" s="444"/>
      <c r="W80" s="444"/>
      <c r="X80" s="444"/>
      <c r="Y80" s="445"/>
    </row>
    <row r="81" spans="1:25" s="134" customFormat="1" ht="21" customHeight="1" x14ac:dyDescent="0.2">
      <c r="A81" s="385"/>
      <c r="B81" s="431"/>
      <c r="C81" s="432"/>
      <c r="D81" s="432"/>
      <c r="E81" s="432"/>
      <c r="F81" s="432"/>
      <c r="G81" s="432"/>
      <c r="H81" s="432"/>
      <c r="I81" s="432"/>
      <c r="J81" s="432"/>
      <c r="K81" s="432"/>
      <c r="L81" s="432"/>
      <c r="M81" s="433"/>
      <c r="N81" s="446"/>
      <c r="O81" s="447"/>
      <c r="P81" s="447"/>
      <c r="Q81" s="447"/>
      <c r="R81" s="447"/>
      <c r="S81" s="447"/>
      <c r="T81" s="447"/>
      <c r="U81" s="447"/>
      <c r="V81" s="447"/>
      <c r="W81" s="447"/>
      <c r="X81" s="447"/>
      <c r="Y81" s="448"/>
    </row>
    <row r="82" spans="1:25" s="134" customFormat="1" ht="21" customHeight="1" thickBot="1" x14ac:dyDescent="0.25">
      <c r="A82" s="386"/>
      <c r="B82" s="393" t="str">
        <f>IF(ISBLANK(B80),"",CONCATENATE($E$17,$F$17,".",$G$17,".","0",RIGHT($B$64,1),".",RIGHT(L82,1),$A80,IF(COUNTIFS(B80,"*op?ional*")=1,"-ij","")))</f>
        <v/>
      </c>
      <c r="C82" s="394"/>
      <c r="D82" s="395"/>
      <c r="E82" s="301"/>
      <c r="F82" s="301"/>
      <c r="G82" s="302"/>
      <c r="H82" s="303"/>
      <c r="I82" s="303"/>
      <c r="J82" s="326"/>
      <c r="K82" s="304"/>
      <c r="L82" s="305"/>
      <c r="M82" s="306"/>
      <c r="N82" s="393" t="str">
        <f>IF(ISBLANK(N80),"",CONCATENATE($E$17,$F$17,".",$G$17,".","0",RIGHT($N$64,1),".",RIGHT(X82,1),$A80,IF(COUNTIFS(N80,"*op?ional*")=1,"-ij","")))</f>
        <v/>
      </c>
      <c r="O82" s="394"/>
      <c r="P82" s="395"/>
      <c r="Q82" s="310"/>
      <c r="R82" s="310"/>
      <c r="S82" s="311"/>
      <c r="T82" s="312"/>
      <c r="U82" s="312"/>
      <c r="V82" s="312"/>
      <c r="W82" s="313"/>
      <c r="X82" s="314"/>
      <c r="Y82" s="315"/>
    </row>
    <row r="83" spans="1:25" s="134" customFormat="1" ht="21" customHeight="1" thickTop="1" x14ac:dyDescent="0.2">
      <c r="A83" s="384" t="s">
        <v>51</v>
      </c>
      <c r="B83" s="428"/>
      <c r="C83" s="429"/>
      <c r="D83" s="429"/>
      <c r="E83" s="429"/>
      <c r="F83" s="429"/>
      <c r="G83" s="429"/>
      <c r="H83" s="429"/>
      <c r="I83" s="429"/>
      <c r="J83" s="429"/>
      <c r="K83" s="429"/>
      <c r="L83" s="429"/>
      <c r="M83" s="430"/>
      <c r="N83" s="443"/>
      <c r="O83" s="444"/>
      <c r="P83" s="444"/>
      <c r="Q83" s="444"/>
      <c r="R83" s="444"/>
      <c r="S83" s="444"/>
      <c r="T83" s="444"/>
      <c r="U83" s="444"/>
      <c r="V83" s="444"/>
      <c r="W83" s="444"/>
      <c r="X83" s="444"/>
      <c r="Y83" s="445"/>
    </row>
    <row r="84" spans="1:25" s="134" customFormat="1" ht="21" customHeight="1" x14ac:dyDescent="0.2">
      <c r="A84" s="385"/>
      <c r="B84" s="431"/>
      <c r="C84" s="432"/>
      <c r="D84" s="432"/>
      <c r="E84" s="432"/>
      <c r="F84" s="432"/>
      <c r="G84" s="432"/>
      <c r="H84" s="432"/>
      <c r="I84" s="432"/>
      <c r="J84" s="432"/>
      <c r="K84" s="432"/>
      <c r="L84" s="432"/>
      <c r="M84" s="433"/>
      <c r="N84" s="446"/>
      <c r="O84" s="447"/>
      <c r="P84" s="447"/>
      <c r="Q84" s="447"/>
      <c r="R84" s="447"/>
      <c r="S84" s="447"/>
      <c r="T84" s="447"/>
      <c r="U84" s="447"/>
      <c r="V84" s="447"/>
      <c r="W84" s="447"/>
      <c r="X84" s="447"/>
      <c r="Y84" s="448"/>
    </row>
    <row r="85" spans="1:25" s="134" customFormat="1" ht="21" customHeight="1" thickBot="1" x14ac:dyDescent="0.25">
      <c r="A85" s="386"/>
      <c r="B85" s="393" t="str">
        <f>IF(ISBLANK(B83),"",CONCATENATE($E$17,$F$17,".",$G$17,".","0",RIGHT($B$64,1),".",RIGHT(L85,1),$A83,IF(COUNTIFS(B83,"*op?ional*")=1,"-ij","")))</f>
        <v/>
      </c>
      <c r="C85" s="394"/>
      <c r="D85" s="395"/>
      <c r="E85" s="301"/>
      <c r="F85" s="301"/>
      <c r="G85" s="302"/>
      <c r="H85" s="303"/>
      <c r="I85" s="303"/>
      <c r="J85" s="303"/>
      <c r="K85" s="304"/>
      <c r="L85" s="305"/>
      <c r="M85" s="306"/>
      <c r="N85" s="393" t="str">
        <f>IF(ISBLANK(N83),"",CONCATENATE($E$17,$F$17,".",$G$17,".","0",RIGHT($N$64,1),".",RIGHT(X85,1),$A83,IF(COUNTIFS(N83,"*op?ional*")=1,"-ij","")))</f>
        <v/>
      </c>
      <c r="O85" s="394"/>
      <c r="P85" s="395"/>
      <c r="Q85" s="310"/>
      <c r="R85" s="310"/>
      <c r="S85" s="311"/>
      <c r="T85" s="312"/>
      <c r="U85" s="312"/>
      <c r="V85" s="312"/>
      <c r="W85" s="313"/>
      <c r="X85" s="314"/>
      <c r="Y85" s="315"/>
    </row>
    <row r="86" spans="1:25" s="134" customFormat="1" ht="21" customHeight="1" thickTop="1" x14ac:dyDescent="0.2">
      <c r="A86" s="384" t="s">
        <v>221</v>
      </c>
      <c r="B86" s="428"/>
      <c r="C86" s="429"/>
      <c r="D86" s="429"/>
      <c r="E86" s="429"/>
      <c r="F86" s="429"/>
      <c r="G86" s="429"/>
      <c r="H86" s="429"/>
      <c r="I86" s="429"/>
      <c r="J86" s="429"/>
      <c r="K86" s="429"/>
      <c r="L86" s="429"/>
      <c r="M86" s="430"/>
      <c r="N86" s="443"/>
      <c r="O86" s="444"/>
      <c r="P86" s="444"/>
      <c r="Q86" s="444"/>
      <c r="R86" s="444"/>
      <c r="S86" s="444"/>
      <c r="T86" s="444"/>
      <c r="U86" s="444"/>
      <c r="V86" s="444"/>
      <c r="W86" s="444"/>
      <c r="X86" s="444"/>
      <c r="Y86" s="445"/>
    </row>
    <row r="87" spans="1:25" s="134" customFormat="1" ht="21" customHeight="1" x14ac:dyDescent="0.2">
      <c r="A87" s="385"/>
      <c r="B87" s="431"/>
      <c r="C87" s="432"/>
      <c r="D87" s="432"/>
      <c r="E87" s="432"/>
      <c r="F87" s="432"/>
      <c r="G87" s="432"/>
      <c r="H87" s="432"/>
      <c r="I87" s="432"/>
      <c r="J87" s="432"/>
      <c r="K87" s="432"/>
      <c r="L87" s="432"/>
      <c r="M87" s="433"/>
      <c r="N87" s="446"/>
      <c r="O87" s="447"/>
      <c r="P87" s="447"/>
      <c r="Q87" s="447"/>
      <c r="R87" s="447"/>
      <c r="S87" s="447"/>
      <c r="T87" s="447"/>
      <c r="U87" s="447"/>
      <c r="V87" s="447"/>
      <c r="W87" s="447"/>
      <c r="X87" s="447"/>
      <c r="Y87" s="448"/>
    </row>
    <row r="88" spans="1:25" s="134" customFormat="1" ht="21" customHeight="1" thickBot="1" x14ac:dyDescent="0.25">
      <c r="A88" s="386"/>
      <c r="B88" s="393" t="str">
        <f>IF(ISBLANK(B86),"",CONCATENATE($E$17,$F$17,".",$G$17,".","0",RIGHT($B$64,1),".",RIGHT(L88,1),$A86,IF(COUNTIFS(B86,"*op?ional*")=1,"-ij","")))</f>
        <v/>
      </c>
      <c r="C88" s="394"/>
      <c r="D88" s="395"/>
      <c r="E88" s="301"/>
      <c r="F88" s="301"/>
      <c r="G88" s="302"/>
      <c r="H88" s="303"/>
      <c r="I88" s="303"/>
      <c r="J88" s="303"/>
      <c r="K88" s="304"/>
      <c r="L88" s="305"/>
      <c r="M88" s="306"/>
      <c r="N88" s="393" t="str">
        <f>IF(ISBLANK(N86),"",CONCATENATE($E$17,$F$17,".",$G$17,".","0",RIGHT($N$64,1),".",RIGHT(X88,1),$A86,IF(COUNTIFS(N86,"*op?ional*")=1,"-ij","")))</f>
        <v/>
      </c>
      <c r="O88" s="394"/>
      <c r="P88" s="395"/>
      <c r="Q88" s="310"/>
      <c r="R88" s="310"/>
      <c r="S88" s="311"/>
      <c r="T88" s="312"/>
      <c r="U88" s="312"/>
      <c r="V88" s="312"/>
      <c r="W88" s="313"/>
      <c r="X88" s="314"/>
      <c r="Y88" s="315"/>
    </row>
    <row r="89" spans="1:25" s="134" customFormat="1" ht="21" customHeight="1" thickTop="1" x14ac:dyDescent="0.2">
      <c r="A89" s="384" t="s">
        <v>222</v>
      </c>
      <c r="B89" s="428"/>
      <c r="C89" s="429"/>
      <c r="D89" s="429"/>
      <c r="E89" s="429"/>
      <c r="F89" s="429"/>
      <c r="G89" s="429"/>
      <c r="H89" s="429"/>
      <c r="I89" s="429"/>
      <c r="J89" s="429"/>
      <c r="K89" s="429"/>
      <c r="L89" s="429"/>
      <c r="M89" s="430"/>
      <c r="N89" s="443"/>
      <c r="O89" s="444"/>
      <c r="P89" s="444"/>
      <c r="Q89" s="444"/>
      <c r="R89" s="444"/>
      <c r="S89" s="444"/>
      <c r="T89" s="444"/>
      <c r="U89" s="444"/>
      <c r="V89" s="444"/>
      <c r="W89" s="444"/>
      <c r="X89" s="444"/>
      <c r="Y89" s="445"/>
    </row>
    <row r="90" spans="1:25" s="134" customFormat="1" ht="21" customHeight="1" x14ac:dyDescent="0.2">
      <c r="A90" s="385"/>
      <c r="B90" s="431"/>
      <c r="C90" s="432"/>
      <c r="D90" s="432"/>
      <c r="E90" s="432"/>
      <c r="F90" s="432"/>
      <c r="G90" s="432"/>
      <c r="H90" s="432"/>
      <c r="I90" s="432"/>
      <c r="J90" s="432"/>
      <c r="K90" s="432"/>
      <c r="L90" s="432"/>
      <c r="M90" s="433"/>
      <c r="N90" s="446"/>
      <c r="O90" s="447"/>
      <c r="P90" s="447"/>
      <c r="Q90" s="447"/>
      <c r="R90" s="447"/>
      <c r="S90" s="447"/>
      <c r="T90" s="447"/>
      <c r="U90" s="447"/>
      <c r="V90" s="447"/>
      <c r="W90" s="447"/>
      <c r="X90" s="447"/>
      <c r="Y90" s="448"/>
    </row>
    <row r="91" spans="1:25" s="134" customFormat="1" ht="21" customHeight="1" thickBot="1" x14ac:dyDescent="0.25">
      <c r="A91" s="386"/>
      <c r="B91" s="393" t="str">
        <f>IF(ISBLANK(B89),"",CONCATENATE($E$17,$F$17,".",$G$17,".","0",RIGHT($B$64,1),".",RIGHT(L91,1),$A89,IF(COUNTIFS(B89,"*op?ional*")=1,"-ij","")))</f>
        <v/>
      </c>
      <c r="C91" s="394"/>
      <c r="D91" s="395"/>
      <c r="E91" s="301"/>
      <c r="F91" s="301"/>
      <c r="G91" s="302"/>
      <c r="H91" s="303"/>
      <c r="I91" s="303"/>
      <c r="J91" s="303"/>
      <c r="K91" s="304"/>
      <c r="L91" s="305"/>
      <c r="M91" s="306"/>
      <c r="N91" s="393" t="str">
        <f>IF(ISBLANK(N89),"",CONCATENATE($E$17,$F$17,".",$G$17,".","0",RIGHT($N$64,1),".",RIGHT(X91,1),$A89,IF(COUNTIFS(N89,"*op?ional*")=1,"-ij","")))</f>
        <v/>
      </c>
      <c r="O91" s="394"/>
      <c r="P91" s="395"/>
      <c r="Q91" s="310"/>
      <c r="R91" s="310"/>
      <c r="S91" s="311"/>
      <c r="T91" s="312"/>
      <c r="U91" s="312"/>
      <c r="V91" s="312"/>
      <c r="W91" s="313"/>
      <c r="X91" s="314"/>
      <c r="Y91" s="315"/>
    </row>
    <row r="92" spans="1:25" s="100" customFormat="1" ht="21" customHeight="1" thickTop="1" x14ac:dyDescent="0.2">
      <c r="A92" s="384" t="s">
        <v>238</v>
      </c>
      <c r="B92" s="495" t="s">
        <v>270</v>
      </c>
      <c r="C92" s="496"/>
      <c r="D92" s="496"/>
      <c r="E92" s="496"/>
      <c r="F92" s="496"/>
      <c r="G92" s="496"/>
      <c r="H92" s="496"/>
      <c r="I92" s="496"/>
      <c r="J92" s="496"/>
      <c r="K92" s="496"/>
      <c r="L92" s="496"/>
      <c r="M92" s="497"/>
      <c r="N92" s="495" t="s">
        <v>270</v>
      </c>
      <c r="O92" s="496"/>
      <c r="P92" s="496"/>
      <c r="Q92" s="496"/>
      <c r="R92" s="496"/>
      <c r="S92" s="496"/>
      <c r="T92" s="496"/>
      <c r="U92" s="496"/>
      <c r="V92" s="496"/>
      <c r="W92" s="496"/>
      <c r="X92" s="496"/>
      <c r="Y92" s="497"/>
    </row>
    <row r="93" spans="1:25" s="100" customFormat="1" ht="21" customHeight="1" x14ac:dyDescent="0.2">
      <c r="A93" s="385"/>
      <c r="B93" s="498"/>
      <c r="C93" s="499"/>
      <c r="D93" s="499"/>
      <c r="E93" s="499"/>
      <c r="F93" s="499"/>
      <c r="G93" s="499"/>
      <c r="H93" s="499"/>
      <c r="I93" s="499"/>
      <c r="J93" s="499"/>
      <c r="K93" s="499"/>
      <c r="L93" s="499"/>
      <c r="M93" s="500"/>
      <c r="N93" s="498"/>
      <c r="O93" s="499"/>
      <c r="P93" s="499"/>
      <c r="Q93" s="499"/>
      <c r="R93" s="499"/>
      <c r="S93" s="499"/>
      <c r="T93" s="499"/>
      <c r="U93" s="499"/>
      <c r="V93" s="499"/>
      <c r="W93" s="499"/>
      <c r="X93" s="499"/>
      <c r="Y93" s="500"/>
    </row>
    <row r="94" spans="1:25" s="100" customFormat="1" ht="21" customHeight="1" thickBot="1" x14ac:dyDescent="0.25">
      <c r="A94" s="386"/>
      <c r="B94" s="393" t="str">
        <f>IF(ISBLANK(B92),"",CONCATENATE($E$17,$F$17,".",$G$17,".","0",RIGHT($B$64,1),".",RIGHT(L94,1),$A92,"-ij"))</f>
        <v>M4.23.03.10-ij</v>
      </c>
      <c r="C94" s="394"/>
      <c r="D94" s="395"/>
      <c r="E94" s="345">
        <v>2</v>
      </c>
      <c r="F94" s="345" t="s">
        <v>4</v>
      </c>
      <c r="G94" s="346"/>
      <c r="H94" s="347"/>
      <c r="I94" s="347"/>
      <c r="J94" s="347"/>
      <c r="K94" s="348"/>
      <c r="L94" s="345"/>
      <c r="M94" s="349"/>
      <c r="N94" s="393" t="str">
        <f>IF(ISBLANK(N92),"",CONCATENATE($E$17,$F$17,".",$G$17,".","0",RIGHT($N$64,1),".",RIGHT(X94,1),$A92,"-ij"))</f>
        <v>M4.23.04.10-ij</v>
      </c>
      <c r="O94" s="394"/>
      <c r="P94" s="395"/>
      <c r="Q94" s="350"/>
      <c r="R94" s="350"/>
      <c r="S94" s="351"/>
      <c r="T94" s="352"/>
      <c r="U94" s="352"/>
      <c r="V94" s="352"/>
      <c r="W94" s="353"/>
      <c r="X94" s="345"/>
      <c r="Y94" s="349"/>
    </row>
    <row r="95" spans="1:25" s="70" customFormat="1" ht="21" customHeight="1" thickTop="1" x14ac:dyDescent="0.2">
      <c r="A95" s="436" t="s">
        <v>48</v>
      </c>
      <c r="B95" s="101" t="s">
        <v>52</v>
      </c>
      <c r="C95" s="102"/>
      <c r="D95" s="102"/>
      <c r="E95" s="462">
        <f>SUM(G67:J67,G70:J70,G73:J73,G76:J76,G79:J79,G82:J82,G91:J91,G85:J85,G88:J88)</f>
        <v>196</v>
      </c>
      <c r="F95" s="463"/>
      <c r="G95" s="103" t="s">
        <v>5</v>
      </c>
      <c r="H95" s="104"/>
      <c r="I95" s="104"/>
      <c r="J95" s="104"/>
      <c r="K95" s="104"/>
      <c r="L95" s="105"/>
      <c r="M95" s="106">
        <f>SUM(M67,M70,M73,M76,M79,M82,M91,M85,M88)</f>
        <v>386</v>
      </c>
      <c r="N95" s="101" t="s">
        <v>52</v>
      </c>
      <c r="O95" s="102"/>
      <c r="P95" s="102"/>
      <c r="Q95" s="481">
        <f>SUM(S67:V67,S70:V70,S73:V73,S76:V76,S79:V79,S82:V82,S91:V91,S85:V85,S88:V88)</f>
        <v>0</v>
      </c>
      <c r="R95" s="482"/>
      <c r="S95" s="103" t="s">
        <v>5</v>
      </c>
      <c r="T95" s="104"/>
      <c r="U95" s="104"/>
      <c r="V95" s="104"/>
      <c r="W95" s="104"/>
      <c r="X95" s="105"/>
      <c r="Y95" s="135">
        <f>SUM(Y67,Y70,Y73,Y76,Y79,Y82,Y85,Y88,Y91)</f>
        <v>386</v>
      </c>
    </row>
    <row r="96" spans="1:25" s="70" customFormat="1" ht="21" customHeight="1" x14ac:dyDescent="0.2">
      <c r="A96" s="437"/>
      <c r="B96" s="434" t="s">
        <v>53</v>
      </c>
      <c r="C96" s="435"/>
      <c r="D96" s="435"/>
      <c r="E96" s="460">
        <f>SUM(G67:K67,G70:K70,G73:K73,G76:K76,G79:K79,G82:K82,G91:K91,G85:K85,G88:K88)</f>
        <v>364</v>
      </c>
      <c r="F96" s="461"/>
      <c r="G96" s="434" t="s">
        <v>55</v>
      </c>
      <c r="H96" s="435"/>
      <c r="I96" s="435"/>
      <c r="J96" s="107"/>
      <c r="K96" s="107"/>
      <c r="L96" s="108"/>
      <c r="M96" s="109">
        <f>E96+M95</f>
        <v>750</v>
      </c>
      <c r="N96" s="434" t="s">
        <v>53</v>
      </c>
      <c r="O96" s="435"/>
      <c r="P96" s="435"/>
      <c r="Q96" s="483">
        <f>SUM(S67:W67,S70:W70,S73:W73,S76:W76,S79:W79,S82:W82,S91:W91,S85:W85,S88:W88)</f>
        <v>364</v>
      </c>
      <c r="R96" s="484"/>
      <c r="S96" s="434" t="s">
        <v>55</v>
      </c>
      <c r="T96" s="435"/>
      <c r="U96" s="435"/>
      <c r="V96" s="110"/>
      <c r="W96" s="110"/>
      <c r="X96" s="111"/>
      <c r="Y96" s="136">
        <f>Q96+Y95</f>
        <v>750</v>
      </c>
    </row>
    <row r="97" spans="1:49" s="70" customFormat="1" ht="21" customHeight="1" thickBot="1" x14ac:dyDescent="0.25">
      <c r="A97" s="453"/>
      <c r="B97" s="441" t="s">
        <v>6</v>
      </c>
      <c r="C97" s="442"/>
      <c r="D97" s="113"/>
      <c r="E97" s="479">
        <f>SUM(E67,E70,E73,E76,E79,E82,E91,E85,E88)</f>
        <v>30</v>
      </c>
      <c r="F97" s="480"/>
      <c r="G97" s="441" t="s">
        <v>7</v>
      </c>
      <c r="H97" s="442"/>
      <c r="I97" s="442"/>
      <c r="J97" s="442"/>
      <c r="K97" s="442"/>
      <c r="L97" s="449" t="str">
        <f>AZ421</f>
        <v>3E,1D,0C</v>
      </c>
      <c r="M97" s="450"/>
      <c r="N97" s="441" t="s">
        <v>6</v>
      </c>
      <c r="O97" s="442"/>
      <c r="P97" s="114"/>
      <c r="Q97" s="502" t="str">
        <f>CONCATENATE(SUM(Q67,Q70,Q73,Q76,Q79,Q82,Q85,Q88,Q91,-CP449),"+",CP449,"*")</f>
        <v>30+10*</v>
      </c>
      <c r="R97" s="503"/>
      <c r="S97" s="441" t="s">
        <v>7</v>
      </c>
      <c r="T97" s="442"/>
      <c r="U97" s="442"/>
      <c r="V97" s="442"/>
      <c r="W97" s="115"/>
      <c r="X97" s="489" t="str">
        <f>AZ422</f>
        <v>1E,0D,2C</v>
      </c>
      <c r="Y97" s="490"/>
    </row>
    <row r="98" spans="1:49" s="70" customFormat="1" ht="21" customHeight="1" thickTop="1" x14ac:dyDescent="0.2">
      <c r="A98" s="436" t="s">
        <v>49</v>
      </c>
      <c r="B98" s="101" t="s">
        <v>52</v>
      </c>
      <c r="C98" s="102"/>
      <c r="D98" s="102"/>
      <c r="E98" s="485">
        <f>SUM(G100:J100)</f>
        <v>14</v>
      </c>
      <c r="F98" s="486"/>
      <c r="G98" s="103" t="s">
        <v>5</v>
      </c>
      <c r="H98" s="104"/>
      <c r="I98" s="104"/>
      <c r="J98" s="104"/>
      <c r="K98" s="104"/>
      <c r="L98" s="105"/>
      <c r="M98" s="116">
        <f>M95/14</f>
        <v>27.571428571428573</v>
      </c>
      <c r="N98" s="101" t="s">
        <v>52</v>
      </c>
      <c r="O98" s="102"/>
      <c r="P98" s="102"/>
      <c r="Q98" s="485">
        <f>SUM(S100:V100)</f>
        <v>0</v>
      </c>
      <c r="R98" s="486"/>
      <c r="S98" s="103" t="s">
        <v>5</v>
      </c>
      <c r="T98" s="104"/>
      <c r="U98" s="104"/>
      <c r="V98" s="104"/>
      <c r="W98" s="104"/>
      <c r="X98" s="117"/>
      <c r="Y98" s="118">
        <f>Y95/14</f>
        <v>27.571428571428573</v>
      </c>
    </row>
    <row r="99" spans="1:49" s="70" customFormat="1" ht="21" customHeight="1" x14ac:dyDescent="0.2">
      <c r="A99" s="437"/>
      <c r="B99" s="434" t="s">
        <v>53</v>
      </c>
      <c r="C99" s="435"/>
      <c r="D99" s="435"/>
      <c r="E99" s="487">
        <f>SUM(G100:K100)</f>
        <v>26</v>
      </c>
      <c r="F99" s="488"/>
      <c r="G99" s="434" t="s">
        <v>55</v>
      </c>
      <c r="H99" s="435"/>
      <c r="I99" s="435"/>
      <c r="J99" s="107"/>
      <c r="K99" s="107"/>
      <c r="L99" s="88"/>
      <c r="M99" s="119">
        <f>E99+M98</f>
        <v>53.571428571428569</v>
      </c>
      <c r="N99" s="434" t="s">
        <v>53</v>
      </c>
      <c r="O99" s="435"/>
      <c r="P99" s="435"/>
      <c r="Q99" s="487">
        <f>SUM(S100:W100)</f>
        <v>26</v>
      </c>
      <c r="R99" s="488"/>
      <c r="S99" s="434" t="s">
        <v>55</v>
      </c>
      <c r="T99" s="435"/>
      <c r="U99" s="435"/>
      <c r="V99" s="120"/>
      <c r="W99" s="120"/>
      <c r="X99" s="121"/>
      <c r="Y99" s="122">
        <f>Y96/14</f>
        <v>53.571428571428569</v>
      </c>
    </row>
    <row r="100" spans="1:49" s="70" customFormat="1" ht="21" customHeight="1" thickBot="1" x14ac:dyDescent="0.25">
      <c r="A100" s="438"/>
      <c r="B100" s="441" t="s">
        <v>8</v>
      </c>
      <c r="C100" s="442"/>
      <c r="D100" s="123"/>
      <c r="E100" s="123"/>
      <c r="F100" s="124"/>
      <c r="G100" s="125">
        <f>(G67+G70+G73+G76+G79+G82+G91+G85+G88)/14</f>
        <v>6</v>
      </c>
      <c r="H100" s="125">
        <f>(H67+H70+H73+H76+H79+H82+H91+H85+H88)/14</f>
        <v>0</v>
      </c>
      <c r="I100" s="125">
        <f t="shared" ref="I100:K100" si="2">(I67+I70+I73+I76+I79+I82+I91+I85+I88)/14</f>
        <v>6</v>
      </c>
      <c r="J100" s="125">
        <f t="shared" si="2"/>
        <v>2</v>
      </c>
      <c r="K100" s="125">
        <f t="shared" si="2"/>
        <v>12</v>
      </c>
      <c r="L100" s="439" t="s">
        <v>54</v>
      </c>
      <c r="M100" s="440"/>
      <c r="N100" s="441" t="s">
        <v>8</v>
      </c>
      <c r="O100" s="442"/>
      <c r="P100" s="123"/>
      <c r="Q100" s="123"/>
      <c r="R100" s="124"/>
      <c r="S100" s="125">
        <f>(S67+S70+S73+S76+S79+S82+S85+S88+S91)/14</f>
        <v>0</v>
      </c>
      <c r="T100" s="125">
        <f>(T67+T70+T73+T76+T79+T82+T85+T88+T91)/14</f>
        <v>0</v>
      </c>
      <c r="U100" s="125">
        <f t="shared" ref="U100:W100" si="3">(U67+U70+U73+U76+U79+U82+U85+U88+U91)/14</f>
        <v>0</v>
      </c>
      <c r="V100" s="125">
        <f t="shared" si="3"/>
        <v>0</v>
      </c>
      <c r="W100" s="125">
        <f t="shared" si="3"/>
        <v>26</v>
      </c>
      <c r="X100" s="439" t="s">
        <v>54</v>
      </c>
      <c r="Y100" s="440"/>
    </row>
    <row r="101" spans="1:49" ht="21" customHeight="1" thickTop="1" x14ac:dyDescent="0.2">
      <c r="A101" s="501" t="s">
        <v>268</v>
      </c>
      <c r="B101" s="501"/>
      <c r="C101" s="501"/>
      <c r="D101" s="501"/>
      <c r="E101" s="501"/>
      <c r="F101" s="501"/>
      <c r="G101" s="501"/>
      <c r="H101" s="501"/>
      <c r="I101" s="501"/>
      <c r="J101" s="501"/>
      <c r="K101" s="501"/>
      <c r="L101" s="501"/>
      <c r="M101" s="501"/>
      <c r="N101" s="501"/>
      <c r="O101" s="501"/>
      <c r="P101" s="501"/>
      <c r="Q101" s="501"/>
      <c r="R101" s="501"/>
      <c r="S101" s="501"/>
      <c r="T101" s="501"/>
      <c r="U101" s="501"/>
      <c r="V101" s="501"/>
      <c r="W101" s="501"/>
      <c r="X101" s="501"/>
      <c r="Y101" s="501"/>
      <c r="Z101" s="340"/>
      <c r="AA101" s="340"/>
      <c r="AB101" s="340"/>
      <c r="AC101" s="340"/>
      <c r="AD101" s="340"/>
      <c r="AE101" s="340"/>
      <c r="AF101" s="340"/>
      <c r="AG101" s="340"/>
      <c r="AH101" s="340"/>
      <c r="AI101" s="340"/>
      <c r="AJ101" s="340"/>
      <c r="AK101" s="340"/>
      <c r="AL101" s="340"/>
      <c r="AM101" s="340"/>
      <c r="AN101" s="340"/>
      <c r="AO101" s="340"/>
      <c r="AP101" s="340"/>
      <c r="AQ101" s="340"/>
      <c r="AR101" s="340"/>
      <c r="AS101" s="340"/>
      <c r="AT101" s="340"/>
      <c r="AU101" s="340"/>
      <c r="AV101" s="340"/>
      <c r="AW101" s="340"/>
    </row>
    <row r="102" spans="1:49" s="70" customFormat="1" ht="21" customHeight="1" x14ac:dyDescent="0.25">
      <c r="A102" s="494" t="s">
        <v>267</v>
      </c>
      <c r="B102" s="494"/>
      <c r="C102" s="494"/>
      <c r="D102" s="494"/>
      <c r="E102" s="494"/>
      <c r="F102" s="494"/>
      <c r="G102" s="494"/>
      <c r="H102" s="494"/>
      <c r="I102" s="494"/>
      <c r="J102" s="494"/>
      <c r="K102" s="494"/>
      <c r="L102" s="494"/>
      <c r="M102" s="494"/>
      <c r="N102" s="494"/>
      <c r="O102" s="494"/>
      <c r="P102" s="494"/>
      <c r="Q102" s="494"/>
      <c r="R102" s="494"/>
      <c r="S102" s="494"/>
      <c r="T102" s="494"/>
      <c r="U102" s="494"/>
      <c r="V102" s="494"/>
      <c r="W102" s="494"/>
      <c r="X102" s="494"/>
      <c r="Y102" s="494"/>
      <c r="Z102" s="339"/>
      <c r="AA102" s="339"/>
      <c r="AB102" s="339"/>
      <c r="AC102" s="339"/>
      <c r="AD102" s="339"/>
      <c r="AE102" s="339"/>
      <c r="AF102" s="339"/>
      <c r="AG102" s="339"/>
      <c r="AH102" s="339"/>
      <c r="AI102" s="339"/>
      <c r="AJ102" s="339"/>
      <c r="AK102" s="339"/>
      <c r="AL102" s="339"/>
      <c r="AM102" s="339"/>
      <c r="AN102" s="339"/>
      <c r="AO102" s="339"/>
      <c r="AP102" s="339"/>
      <c r="AQ102" s="339"/>
      <c r="AR102" s="339"/>
      <c r="AS102" s="339"/>
      <c r="AT102" s="339"/>
      <c r="AU102" s="339"/>
      <c r="AV102" s="339"/>
      <c r="AW102" s="339"/>
    </row>
    <row r="103" spans="1:49" s="134" customFormat="1" ht="21" customHeight="1" x14ac:dyDescent="0.2">
      <c r="A103" s="133"/>
      <c r="B103" s="139"/>
      <c r="C103" s="139"/>
      <c r="D103" s="139"/>
      <c r="E103" s="140"/>
      <c r="F103" s="140"/>
      <c r="G103" s="140"/>
      <c r="H103" s="140"/>
      <c r="I103" s="140"/>
      <c r="J103" s="140"/>
      <c r="K103" s="140"/>
      <c r="L103" s="141"/>
      <c r="M103" s="139"/>
      <c r="N103" s="139"/>
      <c r="O103" s="139"/>
      <c r="P103" s="140"/>
      <c r="Q103" s="140"/>
      <c r="R103" s="140"/>
      <c r="S103" s="140"/>
      <c r="T103" s="140"/>
      <c r="U103" s="140"/>
      <c r="V103" s="139"/>
      <c r="W103" s="139"/>
      <c r="X103" s="142"/>
    </row>
    <row r="104" spans="1:49" s="134" customFormat="1" ht="21" customHeight="1" x14ac:dyDescent="0.2">
      <c r="A104" s="133"/>
      <c r="B104" s="139"/>
      <c r="C104" s="139"/>
      <c r="D104" s="139"/>
      <c r="E104" s="140"/>
      <c r="F104" s="140"/>
      <c r="G104" s="140"/>
      <c r="H104" s="140"/>
      <c r="I104" s="140"/>
      <c r="J104" s="140"/>
      <c r="K104" s="140"/>
      <c r="L104" s="142"/>
      <c r="M104" s="143"/>
      <c r="N104" s="139"/>
      <c r="O104" s="139"/>
      <c r="P104" s="139"/>
      <c r="Q104" s="140"/>
      <c r="R104" s="140"/>
      <c r="S104" s="140"/>
      <c r="T104" s="140"/>
      <c r="U104" s="140"/>
      <c r="V104" s="140"/>
      <c r="W104" s="140"/>
      <c r="X104" s="142"/>
      <c r="Y104" s="143"/>
    </row>
    <row r="105" spans="1:49" s="70" customFormat="1" ht="21" customHeight="1" x14ac:dyDescent="0.25">
      <c r="A105" s="144" t="s">
        <v>20</v>
      </c>
      <c r="F105" s="86"/>
      <c r="L105" s="88"/>
      <c r="R105" s="137"/>
      <c r="S105" s="137"/>
      <c r="T105" s="137"/>
      <c r="U105" s="145" t="s">
        <v>21</v>
      </c>
      <c r="V105" s="137"/>
      <c r="W105" s="137"/>
      <c r="X105" s="138"/>
    </row>
    <row r="106" spans="1:49" s="70" customFormat="1" ht="21" customHeight="1" x14ac:dyDescent="0.25">
      <c r="A106" s="64" t="str">
        <f>Coperta!B48</f>
        <v>Conf.univ.dr.ing. Florin DRĂGAN</v>
      </c>
      <c r="F106" s="86"/>
      <c r="L106" s="88"/>
      <c r="R106" s="137"/>
      <c r="S106" s="100"/>
      <c r="T106" s="137"/>
      <c r="U106" s="98" t="str">
        <f>Coperta!N48</f>
        <v>Prof.univ.dr.habil.ing. Marius-George MARCU</v>
      </c>
      <c r="V106" s="137"/>
      <c r="W106" s="137"/>
      <c r="X106" s="138"/>
      <c r="Y106" s="100"/>
    </row>
    <row r="107" spans="1:49" s="70" customFormat="1" ht="21" customHeight="1" x14ac:dyDescent="0.25">
      <c r="A107" s="64"/>
      <c r="F107" s="86"/>
      <c r="L107" s="88"/>
      <c r="R107" s="137"/>
      <c r="S107" s="100"/>
      <c r="T107" s="137"/>
      <c r="U107" s="98"/>
      <c r="V107" s="137"/>
      <c r="W107" s="137"/>
      <c r="X107" s="138"/>
      <c r="Y107" s="100"/>
    </row>
    <row r="108" spans="1:49" s="70" customFormat="1" ht="21" customHeight="1" x14ac:dyDescent="0.25">
      <c r="A108" s="64"/>
      <c r="F108" s="86"/>
      <c r="L108" s="88"/>
      <c r="R108" s="137"/>
      <c r="S108" s="100"/>
      <c r="T108" s="137"/>
      <c r="U108" s="98"/>
      <c r="V108" s="137"/>
      <c r="W108" s="137"/>
      <c r="X108" s="138"/>
      <c r="Y108" s="100"/>
    </row>
    <row r="109" spans="1:49" ht="21" customHeight="1" x14ac:dyDescent="0.2">
      <c r="A109" s="415" t="s">
        <v>37</v>
      </c>
      <c r="B109" s="415"/>
      <c r="C109" s="415"/>
      <c r="D109" s="415"/>
      <c r="E109" s="415"/>
      <c r="F109" s="415"/>
      <c r="G109" s="415"/>
      <c r="H109" s="415"/>
      <c r="I109" s="415"/>
      <c r="J109" s="415"/>
      <c r="K109" s="415"/>
      <c r="L109" s="415"/>
      <c r="M109" s="415"/>
      <c r="N109" s="415"/>
      <c r="O109" s="415"/>
      <c r="P109" s="415"/>
      <c r="Q109" s="415"/>
      <c r="R109" s="415"/>
      <c r="S109" s="415"/>
      <c r="T109" s="415"/>
      <c r="U109" s="415"/>
      <c r="V109" s="415"/>
      <c r="W109" s="415"/>
      <c r="X109" s="415"/>
      <c r="Y109" s="415"/>
    </row>
    <row r="110" spans="1:49" s="98" customFormat="1" ht="21" customHeight="1" x14ac:dyDescent="0.25">
      <c r="A110" s="416" t="str">
        <f>A20</f>
        <v>Pentru seria de studenti 2023-2025</v>
      </c>
      <c r="B110" s="416"/>
      <c r="C110" s="416"/>
      <c r="D110" s="416"/>
      <c r="E110" s="416"/>
      <c r="F110" s="416"/>
      <c r="G110" s="416"/>
      <c r="H110" s="416"/>
      <c r="I110" s="416"/>
      <c r="J110" s="416"/>
      <c r="K110" s="416"/>
      <c r="L110" s="416"/>
      <c r="M110" s="416"/>
      <c r="N110" s="416"/>
      <c r="O110" s="416"/>
      <c r="P110" s="416"/>
      <c r="Q110" s="416"/>
      <c r="R110" s="416"/>
      <c r="S110" s="416"/>
      <c r="T110" s="416"/>
      <c r="U110" s="416"/>
      <c r="V110" s="416"/>
      <c r="W110" s="416"/>
      <c r="X110" s="416"/>
      <c r="Y110" s="416"/>
    </row>
    <row r="111" spans="1:49" ht="21" customHeight="1" thickBot="1" x14ac:dyDescent="0.3">
      <c r="A111" s="417" t="str">
        <f>A21</f>
        <v>ANUL I (2023-2024)</v>
      </c>
      <c r="B111" s="417"/>
      <c r="C111" s="417"/>
      <c r="D111" s="417"/>
      <c r="E111" s="417"/>
      <c r="F111" s="417"/>
      <c r="G111" s="417"/>
      <c r="H111" s="417"/>
      <c r="I111" s="417"/>
      <c r="J111" s="417"/>
      <c r="K111" s="417"/>
      <c r="L111" s="417"/>
      <c r="M111" s="417"/>
      <c r="N111" s="417"/>
      <c r="O111" s="417"/>
      <c r="P111" s="417"/>
      <c r="Q111" s="417"/>
      <c r="R111" s="417"/>
      <c r="S111" s="417"/>
      <c r="T111" s="417"/>
      <c r="U111" s="417"/>
      <c r="V111" s="417"/>
      <c r="W111" s="417"/>
      <c r="X111" s="417"/>
      <c r="Y111" s="417"/>
    </row>
    <row r="112" spans="1:49" ht="21" customHeight="1" thickTop="1" thickBot="1" x14ac:dyDescent="0.25">
      <c r="A112" s="99"/>
      <c r="B112" s="418" t="s">
        <v>0</v>
      </c>
      <c r="C112" s="399"/>
      <c r="D112" s="399"/>
      <c r="E112" s="399"/>
      <c r="F112" s="399"/>
      <c r="G112" s="399"/>
      <c r="H112" s="399"/>
      <c r="I112" s="399"/>
      <c r="J112" s="399"/>
      <c r="K112" s="399"/>
      <c r="L112" s="399"/>
      <c r="M112" s="400"/>
      <c r="N112" s="399" t="s">
        <v>1</v>
      </c>
      <c r="O112" s="399"/>
      <c r="P112" s="399"/>
      <c r="Q112" s="399"/>
      <c r="R112" s="399"/>
      <c r="S112" s="399"/>
      <c r="T112" s="399"/>
      <c r="U112" s="399"/>
      <c r="V112" s="399"/>
      <c r="W112" s="399"/>
      <c r="X112" s="399"/>
      <c r="Y112" s="400"/>
    </row>
    <row r="113" spans="1:25" s="134" customFormat="1" ht="21" customHeight="1" thickTop="1" x14ac:dyDescent="0.2">
      <c r="A113" s="385" t="s">
        <v>33</v>
      </c>
      <c r="B113" s="387" t="s">
        <v>305</v>
      </c>
      <c r="C113" s="388"/>
      <c r="D113" s="388"/>
      <c r="E113" s="388"/>
      <c r="F113" s="388"/>
      <c r="G113" s="388"/>
      <c r="H113" s="388"/>
      <c r="I113" s="388"/>
      <c r="J113" s="388"/>
      <c r="K113" s="388"/>
      <c r="L113" s="388"/>
      <c r="M113" s="389"/>
      <c r="N113" s="387" t="s">
        <v>310</v>
      </c>
      <c r="O113" s="388"/>
      <c r="P113" s="388"/>
      <c r="Q113" s="388"/>
      <c r="R113" s="388"/>
      <c r="S113" s="388"/>
      <c r="T113" s="388"/>
      <c r="U113" s="388"/>
      <c r="V113" s="388"/>
      <c r="W113" s="388"/>
      <c r="X113" s="388"/>
      <c r="Y113" s="389"/>
    </row>
    <row r="114" spans="1:25" s="134" customFormat="1" ht="21" customHeight="1" x14ac:dyDescent="0.2">
      <c r="A114" s="385"/>
      <c r="B114" s="390"/>
      <c r="C114" s="391"/>
      <c r="D114" s="391"/>
      <c r="E114" s="391"/>
      <c r="F114" s="391"/>
      <c r="G114" s="391"/>
      <c r="H114" s="391"/>
      <c r="I114" s="391"/>
      <c r="J114" s="391"/>
      <c r="K114" s="391"/>
      <c r="L114" s="391"/>
      <c r="M114" s="392"/>
      <c r="N114" s="390"/>
      <c r="O114" s="391"/>
      <c r="P114" s="391"/>
      <c r="Q114" s="391"/>
      <c r="R114" s="391"/>
      <c r="S114" s="391"/>
      <c r="T114" s="391"/>
      <c r="U114" s="391"/>
      <c r="V114" s="391"/>
      <c r="W114" s="391"/>
      <c r="X114" s="391"/>
      <c r="Y114" s="392"/>
    </row>
    <row r="115" spans="1:25" s="134" customFormat="1" ht="21" customHeight="1" thickBot="1" x14ac:dyDescent="0.25">
      <c r="A115" s="386"/>
      <c r="B115" s="393" t="str">
        <f>IF(ISBLANK(B113),"",CONCATENATE(LEFT(INDEX(B$23:B$49,MATCH(LEFT(B113,11)&amp;"*",B$23:B$49,0)+2),FIND("-",INDEX(B$23:B$49,MATCH(LEFT(B113,11)&amp;"*",B$23:B$49,0)+2))),$A113))</f>
        <v>M4.23.01.V1-01</v>
      </c>
      <c r="C115" s="394"/>
      <c r="D115" s="395"/>
      <c r="E115" s="301">
        <v>7</v>
      </c>
      <c r="F115" s="301" t="s">
        <v>4</v>
      </c>
      <c r="G115" s="302">
        <v>28</v>
      </c>
      <c r="H115" s="303">
        <v>0</v>
      </c>
      <c r="I115" s="303">
        <v>28</v>
      </c>
      <c r="J115" s="303">
        <v>0</v>
      </c>
      <c r="K115" s="304">
        <v>0</v>
      </c>
      <c r="L115" s="360" t="s">
        <v>44</v>
      </c>
      <c r="M115" s="306">
        <v>119</v>
      </c>
      <c r="N115" s="393" t="str">
        <f>IF(ISBLANK(N113),"",CONCATENATE(LEFT(INDEX(N$23:N$49,MATCH(LEFT(N113,11)&amp;"*",N$23:N$49,0)+2),FIND("-",INDEX(N$23:N$49,MATCH(LEFT(N113,11)&amp;"*",N$23:N$49,0)+2))),$A113))</f>
        <v>M4.23.02.A1-01</v>
      </c>
      <c r="O115" s="394"/>
      <c r="P115" s="395"/>
      <c r="Q115" s="301">
        <v>7</v>
      </c>
      <c r="R115" s="301" t="s">
        <v>4</v>
      </c>
      <c r="S115" s="302">
        <v>28</v>
      </c>
      <c r="T115" s="303">
        <v>0</v>
      </c>
      <c r="U115" s="303">
        <v>28</v>
      </c>
      <c r="V115" s="303">
        <v>0</v>
      </c>
      <c r="W115" s="304">
        <v>0</v>
      </c>
      <c r="X115" s="305" t="s">
        <v>294</v>
      </c>
      <c r="Y115" s="306">
        <v>119</v>
      </c>
    </row>
    <row r="116" spans="1:25" s="134" customFormat="1" ht="21" customHeight="1" thickTop="1" x14ac:dyDescent="0.2">
      <c r="A116" s="385" t="s">
        <v>34</v>
      </c>
      <c r="B116" s="476" t="s">
        <v>320</v>
      </c>
      <c r="C116" s="477"/>
      <c r="D116" s="477"/>
      <c r="E116" s="477"/>
      <c r="F116" s="477"/>
      <c r="G116" s="477"/>
      <c r="H116" s="477"/>
      <c r="I116" s="477"/>
      <c r="J116" s="477"/>
      <c r="K116" s="477"/>
      <c r="L116" s="477"/>
      <c r="M116" s="478"/>
      <c r="N116" s="387" t="s">
        <v>311</v>
      </c>
      <c r="O116" s="388"/>
      <c r="P116" s="388"/>
      <c r="Q116" s="388"/>
      <c r="R116" s="388"/>
      <c r="S116" s="388"/>
      <c r="T116" s="388"/>
      <c r="U116" s="388"/>
      <c r="V116" s="388"/>
      <c r="W116" s="388"/>
      <c r="X116" s="388"/>
      <c r="Y116" s="389"/>
    </row>
    <row r="117" spans="1:25" s="134" customFormat="1" ht="21" customHeight="1" x14ac:dyDescent="0.2">
      <c r="A117" s="385"/>
      <c r="B117" s="390"/>
      <c r="C117" s="391"/>
      <c r="D117" s="391"/>
      <c r="E117" s="391"/>
      <c r="F117" s="391"/>
      <c r="G117" s="391"/>
      <c r="H117" s="391"/>
      <c r="I117" s="391"/>
      <c r="J117" s="391"/>
      <c r="K117" s="391"/>
      <c r="L117" s="391"/>
      <c r="M117" s="392"/>
      <c r="N117" s="390"/>
      <c r="O117" s="391"/>
      <c r="P117" s="391"/>
      <c r="Q117" s="391"/>
      <c r="R117" s="391"/>
      <c r="S117" s="391"/>
      <c r="T117" s="391"/>
      <c r="U117" s="391"/>
      <c r="V117" s="391"/>
      <c r="W117" s="391"/>
      <c r="X117" s="391"/>
      <c r="Y117" s="392"/>
    </row>
    <row r="118" spans="1:25" s="134" customFormat="1" ht="21" customHeight="1" thickBot="1" x14ac:dyDescent="0.25">
      <c r="A118" s="386"/>
      <c r="B118" s="393" t="str">
        <f>IF(ISBLANK(B116),"",CONCATENATE(LEFT(INDEX(B$23:B$49,MATCH(LEFT(B116,11)&amp;"*",B$23:B$49,0)+2),FIND("-",INDEX(B$23:B$49,MATCH(LEFT(B116,11)&amp;"*",B$23:B$49,0)+2))),$A116))</f>
        <v>M4.23.01.V1-02</v>
      </c>
      <c r="C118" s="394"/>
      <c r="D118" s="395"/>
      <c r="E118" s="301">
        <v>7</v>
      </c>
      <c r="F118" s="301" t="s">
        <v>4</v>
      </c>
      <c r="G118" s="302">
        <v>28</v>
      </c>
      <c r="H118" s="303">
        <v>0</v>
      </c>
      <c r="I118" s="303">
        <v>28</v>
      </c>
      <c r="J118" s="303">
        <v>0</v>
      </c>
      <c r="K118" s="304">
        <v>0</v>
      </c>
      <c r="L118" s="360" t="s">
        <v>44</v>
      </c>
      <c r="M118" s="306">
        <v>119</v>
      </c>
      <c r="N118" s="393" t="str">
        <f>IF(ISBLANK(N116),"",CONCATENATE(LEFT(INDEX(N$23:N$49,MATCH(LEFT(N116,11)&amp;"*",N$23:N$49,0)+2),FIND("-",INDEX(N$23:N$49,MATCH(LEFT(N116,11)&amp;"*",N$23:N$49,0)+2))),$A116))</f>
        <v>M4.23.02.A1-02</v>
      </c>
      <c r="O118" s="394"/>
      <c r="P118" s="395"/>
      <c r="Q118" s="301">
        <v>7</v>
      </c>
      <c r="R118" s="301" t="s">
        <v>4</v>
      </c>
      <c r="S118" s="302">
        <v>28</v>
      </c>
      <c r="T118" s="303">
        <v>0</v>
      </c>
      <c r="U118" s="303">
        <v>28</v>
      </c>
      <c r="V118" s="303">
        <v>0</v>
      </c>
      <c r="W118" s="304">
        <v>0</v>
      </c>
      <c r="X118" s="305" t="s">
        <v>294</v>
      </c>
      <c r="Y118" s="306">
        <v>119</v>
      </c>
    </row>
    <row r="119" spans="1:25" s="134" customFormat="1" ht="21" customHeight="1" thickTop="1" x14ac:dyDescent="0.2">
      <c r="A119" s="384" t="s">
        <v>35</v>
      </c>
      <c r="B119" s="387" t="s">
        <v>306</v>
      </c>
      <c r="C119" s="388"/>
      <c r="D119" s="388"/>
      <c r="E119" s="388"/>
      <c r="F119" s="388"/>
      <c r="G119" s="388"/>
      <c r="H119" s="388"/>
      <c r="I119" s="388"/>
      <c r="J119" s="388"/>
      <c r="K119" s="388"/>
      <c r="L119" s="388"/>
      <c r="M119" s="389"/>
      <c r="N119" s="387" t="s">
        <v>312</v>
      </c>
      <c r="O119" s="388"/>
      <c r="P119" s="388"/>
      <c r="Q119" s="388"/>
      <c r="R119" s="388"/>
      <c r="S119" s="388"/>
      <c r="T119" s="388"/>
      <c r="U119" s="388"/>
      <c r="V119" s="388"/>
      <c r="W119" s="388"/>
      <c r="X119" s="388"/>
      <c r="Y119" s="389"/>
    </row>
    <row r="120" spans="1:25" s="134" customFormat="1" ht="21" customHeight="1" x14ac:dyDescent="0.2">
      <c r="A120" s="385"/>
      <c r="B120" s="390"/>
      <c r="C120" s="391"/>
      <c r="D120" s="391"/>
      <c r="E120" s="391"/>
      <c r="F120" s="391"/>
      <c r="G120" s="391"/>
      <c r="H120" s="391"/>
      <c r="I120" s="391"/>
      <c r="J120" s="391"/>
      <c r="K120" s="391"/>
      <c r="L120" s="391"/>
      <c r="M120" s="392"/>
      <c r="N120" s="390"/>
      <c r="O120" s="391"/>
      <c r="P120" s="391"/>
      <c r="Q120" s="391"/>
      <c r="R120" s="391"/>
      <c r="S120" s="391"/>
      <c r="T120" s="391"/>
      <c r="U120" s="391"/>
      <c r="V120" s="391"/>
      <c r="W120" s="391"/>
      <c r="X120" s="391"/>
      <c r="Y120" s="392"/>
    </row>
    <row r="121" spans="1:25" s="134" customFormat="1" ht="21" customHeight="1" thickBot="1" x14ac:dyDescent="0.25">
      <c r="A121" s="386"/>
      <c r="B121" s="393" t="str">
        <f>IF(ISBLANK(B119),"",CONCATENATE(LEFT(INDEX(B$23:B$49,MATCH(LEFT(B119,11)&amp;"*",B$23:B$49,0)+2),FIND("-",INDEX(B$23:B$49,MATCH(LEFT(B119,11)&amp;"*",B$23:B$49,0)+2))),$A119))</f>
        <v>M4.23.01.V1-03</v>
      </c>
      <c r="C121" s="394"/>
      <c r="D121" s="395"/>
      <c r="E121" s="301">
        <v>7</v>
      </c>
      <c r="F121" s="301" t="s">
        <v>4</v>
      </c>
      <c r="G121" s="302">
        <v>28</v>
      </c>
      <c r="H121" s="303">
        <v>0</v>
      </c>
      <c r="I121" s="303">
        <v>28</v>
      </c>
      <c r="J121" s="303">
        <v>0</v>
      </c>
      <c r="K121" s="304">
        <v>0</v>
      </c>
      <c r="L121" s="360" t="s">
        <v>44</v>
      </c>
      <c r="M121" s="306">
        <v>119</v>
      </c>
      <c r="N121" s="393" t="str">
        <f>IF(ISBLANK(N119),"",CONCATENATE(LEFT(INDEX(N$23:N$49,MATCH(LEFT(N119,11)&amp;"*",N$23:N$49,0)+2),FIND("-",INDEX(N$23:N$49,MATCH(LEFT(N119,11)&amp;"*",N$23:N$49,0)+2))),$A119))</f>
        <v>M4.23.02.A1-03</v>
      </c>
      <c r="O121" s="394"/>
      <c r="P121" s="395"/>
      <c r="Q121" s="301">
        <v>7</v>
      </c>
      <c r="R121" s="301" t="s">
        <v>4</v>
      </c>
      <c r="S121" s="302">
        <v>28</v>
      </c>
      <c r="T121" s="303">
        <v>0</v>
      </c>
      <c r="U121" s="303">
        <v>28</v>
      </c>
      <c r="V121" s="303">
        <v>0</v>
      </c>
      <c r="W121" s="304">
        <v>0</v>
      </c>
      <c r="X121" s="305" t="s">
        <v>294</v>
      </c>
      <c r="Y121" s="306">
        <v>119</v>
      </c>
    </row>
    <row r="122" spans="1:25" s="134" customFormat="1" ht="21" customHeight="1" thickTop="1" x14ac:dyDescent="0.2">
      <c r="A122" s="384" t="s">
        <v>36</v>
      </c>
      <c r="B122" s="387" t="s">
        <v>307</v>
      </c>
      <c r="C122" s="388"/>
      <c r="D122" s="388"/>
      <c r="E122" s="388"/>
      <c r="F122" s="388"/>
      <c r="G122" s="388"/>
      <c r="H122" s="388"/>
      <c r="I122" s="388"/>
      <c r="J122" s="388"/>
      <c r="K122" s="388"/>
      <c r="L122" s="388"/>
      <c r="M122" s="389"/>
      <c r="N122" s="387" t="s">
        <v>313</v>
      </c>
      <c r="O122" s="388"/>
      <c r="P122" s="388"/>
      <c r="Q122" s="388"/>
      <c r="R122" s="388"/>
      <c r="S122" s="388"/>
      <c r="T122" s="388"/>
      <c r="U122" s="388"/>
      <c r="V122" s="388"/>
      <c r="W122" s="388"/>
      <c r="X122" s="388"/>
      <c r="Y122" s="389"/>
    </row>
    <row r="123" spans="1:25" s="134" customFormat="1" ht="21" customHeight="1" x14ac:dyDescent="0.2">
      <c r="A123" s="385"/>
      <c r="B123" s="390"/>
      <c r="C123" s="391"/>
      <c r="D123" s="391"/>
      <c r="E123" s="391"/>
      <c r="F123" s="391"/>
      <c r="G123" s="391"/>
      <c r="H123" s="391"/>
      <c r="I123" s="391"/>
      <c r="J123" s="391"/>
      <c r="K123" s="391"/>
      <c r="L123" s="391"/>
      <c r="M123" s="392"/>
      <c r="N123" s="390"/>
      <c r="O123" s="391"/>
      <c r="P123" s="391"/>
      <c r="Q123" s="391"/>
      <c r="R123" s="391"/>
      <c r="S123" s="391"/>
      <c r="T123" s="391"/>
      <c r="U123" s="391"/>
      <c r="V123" s="391"/>
      <c r="W123" s="391"/>
      <c r="X123" s="391"/>
      <c r="Y123" s="392"/>
    </row>
    <row r="124" spans="1:25" s="134" customFormat="1" ht="21" customHeight="1" thickBot="1" x14ac:dyDescent="0.25">
      <c r="A124" s="386"/>
      <c r="B124" s="393" t="str">
        <f>IF(ISBLANK(B122),"",CONCATENATE(LEFT(INDEX(B$23:B$49,MATCH(LEFT(B122,11)&amp;"*",B$23:B$49,0)+2),FIND("-",INDEX(B$23:B$49,MATCH(LEFT(B122,11)&amp;"*",B$23:B$49,0)+2))),$A122))</f>
        <v>M4.23.01.V1-04</v>
      </c>
      <c r="C124" s="394"/>
      <c r="D124" s="395"/>
      <c r="E124" s="301">
        <v>7</v>
      </c>
      <c r="F124" s="301" t="s">
        <v>4</v>
      </c>
      <c r="G124" s="302">
        <v>28</v>
      </c>
      <c r="H124" s="303">
        <v>0</v>
      </c>
      <c r="I124" s="303">
        <v>28</v>
      </c>
      <c r="J124" s="303">
        <v>0</v>
      </c>
      <c r="K124" s="304">
        <v>0</v>
      </c>
      <c r="L124" s="360" t="s">
        <v>44</v>
      </c>
      <c r="M124" s="306">
        <v>119</v>
      </c>
      <c r="N124" s="393" t="str">
        <f>IF(ISBLANK(N122),"",CONCATENATE(LEFT(INDEX(N$23:N$49,MATCH(LEFT(N122,11)&amp;"*",N$23:N$49,0)+2),FIND("-",INDEX(N$23:N$49,MATCH(LEFT(N122,11)&amp;"*",N$23:N$49,0)+2))),$A122))</f>
        <v>M4.23.02.A1-04</v>
      </c>
      <c r="O124" s="394"/>
      <c r="P124" s="395"/>
      <c r="Q124" s="301">
        <v>7</v>
      </c>
      <c r="R124" s="301" t="s">
        <v>4</v>
      </c>
      <c r="S124" s="302">
        <v>28</v>
      </c>
      <c r="T124" s="303">
        <v>0</v>
      </c>
      <c r="U124" s="303">
        <v>28</v>
      </c>
      <c r="V124" s="303">
        <v>0</v>
      </c>
      <c r="W124" s="304">
        <v>0</v>
      </c>
      <c r="X124" s="305" t="s">
        <v>294</v>
      </c>
      <c r="Y124" s="306">
        <v>119</v>
      </c>
    </row>
    <row r="125" spans="1:25" s="134" customFormat="1" ht="21" customHeight="1" thickTop="1" x14ac:dyDescent="0.2">
      <c r="A125" s="384" t="s">
        <v>38</v>
      </c>
      <c r="B125" s="387" t="s">
        <v>308</v>
      </c>
      <c r="C125" s="388"/>
      <c r="D125" s="388"/>
      <c r="E125" s="388"/>
      <c r="F125" s="388"/>
      <c r="G125" s="388"/>
      <c r="H125" s="388"/>
      <c r="I125" s="388"/>
      <c r="J125" s="388"/>
      <c r="K125" s="388"/>
      <c r="L125" s="388"/>
      <c r="M125" s="389"/>
      <c r="N125" s="387" t="s">
        <v>314</v>
      </c>
      <c r="O125" s="388"/>
      <c r="P125" s="388"/>
      <c r="Q125" s="388"/>
      <c r="R125" s="388"/>
      <c r="S125" s="388"/>
      <c r="T125" s="388"/>
      <c r="U125" s="388"/>
      <c r="V125" s="388"/>
      <c r="W125" s="388"/>
      <c r="X125" s="388"/>
      <c r="Y125" s="389"/>
    </row>
    <row r="126" spans="1:25" s="134" customFormat="1" ht="21" customHeight="1" x14ac:dyDescent="0.2">
      <c r="A126" s="385"/>
      <c r="B126" s="390"/>
      <c r="C126" s="391"/>
      <c r="D126" s="391"/>
      <c r="E126" s="391"/>
      <c r="F126" s="391"/>
      <c r="G126" s="391"/>
      <c r="H126" s="391"/>
      <c r="I126" s="391"/>
      <c r="J126" s="391"/>
      <c r="K126" s="391"/>
      <c r="L126" s="391"/>
      <c r="M126" s="392"/>
      <c r="N126" s="390"/>
      <c r="O126" s="391"/>
      <c r="P126" s="391"/>
      <c r="Q126" s="391"/>
      <c r="R126" s="391"/>
      <c r="S126" s="391"/>
      <c r="T126" s="391"/>
      <c r="U126" s="391"/>
      <c r="V126" s="391"/>
      <c r="W126" s="391"/>
      <c r="X126" s="391"/>
      <c r="Y126" s="392"/>
    </row>
    <row r="127" spans="1:25" s="134" customFormat="1" ht="21" customHeight="1" thickBot="1" x14ac:dyDescent="0.25">
      <c r="A127" s="386"/>
      <c r="B127" s="393" t="str">
        <f>IF(ISBLANK(B125),"",CONCATENATE(LEFT(INDEX(B$23:B$49,MATCH(LEFT(B125,11)&amp;"*",B$23:B$49,0)+2),FIND("-",INDEX(B$23:B$49,MATCH(LEFT(B125,11)&amp;"*",B$23:B$49,0)+2))),$A125))</f>
        <v>M4.23.01.V1-05</v>
      </c>
      <c r="C127" s="394"/>
      <c r="D127" s="395"/>
      <c r="E127" s="301">
        <v>7</v>
      </c>
      <c r="F127" s="301" t="s">
        <v>4</v>
      </c>
      <c r="G127" s="302">
        <v>28</v>
      </c>
      <c r="H127" s="303">
        <v>0</v>
      </c>
      <c r="I127" s="303">
        <v>28</v>
      </c>
      <c r="J127" s="303">
        <v>0</v>
      </c>
      <c r="K127" s="304">
        <v>0</v>
      </c>
      <c r="L127" s="360" t="s">
        <v>44</v>
      </c>
      <c r="M127" s="306">
        <v>119</v>
      </c>
      <c r="N127" s="393" t="str">
        <f>IF(ISBLANK(N125),"",CONCATENATE(LEFT(INDEX(N$23:N$49,MATCH(LEFT(N125,11)&amp;"*",N$23:N$49,0)+2),FIND("-",INDEX(N$23:N$49,MATCH(LEFT(N125,11)&amp;"*",N$23:N$49,0)+2))),$A125))</f>
        <v>M4.23.02.A1-05</v>
      </c>
      <c r="O127" s="394"/>
      <c r="P127" s="395"/>
      <c r="Q127" s="301">
        <v>7</v>
      </c>
      <c r="R127" s="301" t="s">
        <v>4</v>
      </c>
      <c r="S127" s="302">
        <v>28</v>
      </c>
      <c r="T127" s="303">
        <v>0</v>
      </c>
      <c r="U127" s="303">
        <v>28</v>
      </c>
      <c r="V127" s="303">
        <v>0</v>
      </c>
      <c r="W127" s="304">
        <v>0</v>
      </c>
      <c r="X127" s="305" t="s">
        <v>294</v>
      </c>
      <c r="Y127" s="306">
        <v>119</v>
      </c>
    </row>
    <row r="128" spans="1:25" s="134" customFormat="1" ht="21" customHeight="1" thickTop="1" x14ac:dyDescent="0.2">
      <c r="A128" s="384" t="s">
        <v>39</v>
      </c>
      <c r="B128" s="387" t="s">
        <v>309</v>
      </c>
      <c r="C128" s="388"/>
      <c r="D128" s="388"/>
      <c r="E128" s="388"/>
      <c r="F128" s="388"/>
      <c r="G128" s="388"/>
      <c r="H128" s="388"/>
      <c r="I128" s="388"/>
      <c r="J128" s="388"/>
      <c r="K128" s="388"/>
      <c r="L128" s="388"/>
      <c r="M128" s="389"/>
      <c r="N128" s="387" t="s">
        <v>322</v>
      </c>
      <c r="O128" s="388"/>
      <c r="P128" s="388"/>
      <c r="Q128" s="388"/>
      <c r="R128" s="388"/>
      <c r="S128" s="388"/>
      <c r="T128" s="388"/>
      <c r="U128" s="388"/>
      <c r="V128" s="388"/>
      <c r="W128" s="388"/>
      <c r="X128" s="388"/>
      <c r="Y128" s="389"/>
    </row>
    <row r="129" spans="1:74" s="134" customFormat="1" ht="21" customHeight="1" x14ac:dyDescent="0.2">
      <c r="A129" s="385"/>
      <c r="B129" s="390"/>
      <c r="C129" s="391"/>
      <c r="D129" s="391"/>
      <c r="E129" s="391"/>
      <c r="F129" s="391"/>
      <c r="G129" s="391"/>
      <c r="H129" s="391"/>
      <c r="I129" s="391"/>
      <c r="J129" s="391"/>
      <c r="K129" s="391"/>
      <c r="L129" s="391"/>
      <c r="M129" s="392"/>
      <c r="N129" s="390"/>
      <c r="O129" s="391"/>
      <c r="P129" s="391"/>
      <c r="Q129" s="391"/>
      <c r="R129" s="391"/>
      <c r="S129" s="391"/>
      <c r="T129" s="391"/>
      <c r="U129" s="391"/>
      <c r="V129" s="391"/>
      <c r="W129" s="391"/>
      <c r="X129" s="391"/>
      <c r="Y129" s="392"/>
    </row>
    <row r="130" spans="1:74" s="134" customFormat="1" ht="21" customHeight="1" thickBot="1" x14ac:dyDescent="0.25">
      <c r="A130" s="386"/>
      <c r="B130" s="393" t="str">
        <f>IF(ISBLANK(B128),"",CONCATENATE(LEFT(INDEX(B$23:B$49,MATCH(LEFT(B128,11)&amp;"*",B$23:B$49,0)+2),FIND("-",INDEX(B$23:B$49,MATCH(LEFT(B128,11)&amp;"*",B$23:B$49,0)+2))),$A128))</f>
        <v>M4.23.01.V1-06</v>
      </c>
      <c r="C130" s="394"/>
      <c r="D130" s="395"/>
      <c r="E130" s="301">
        <v>7</v>
      </c>
      <c r="F130" s="301" t="s">
        <v>4</v>
      </c>
      <c r="G130" s="302">
        <v>28</v>
      </c>
      <c r="H130" s="303">
        <v>0</v>
      </c>
      <c r="I130" s="303">
        <v>28</v>
      </c>
      <c r="J130" s="303">
        <v>0</v>
      </c>
      <c r="K130" s="304">
        <v>0</v>
      </c>
      <c r="L130" s="360" t="s">
        <v>44</v>
      </c>
      <c r="M130" s="306">
        <v>119</v>
      </c>
      <c r="N130" s="393" t="str">
        <f>IF(ISBLANK(N128),"",CONCATENATE(LEFT(INDEX(N$23:N$49,MATCH(LEFT(N128,11)&amp;"*",N$23:N$49,0)+2),FIND("-",INDEX(N$23:N$49,MATCH(LEFT(N128,11)&amp;"*",N$23:N$49,0)+2))),$A128))</f>
        <v>M4.23.02.A1-06</v>
      </c>
      <c r="O130" s="394"/>
      <c r="P130" s="395"/>
      <c r="Q130" s="301">
        <v>7</v>
      </c>
      <c r="R130" s="301" t="s">
        <v>4</v>
      </c>
      <c r="S130" s="302">
        <v>28</v>
      </c>
      <c r="T130" s="303">
        <v>0</v>
      </c>
      <c r="U130" s="303">
        <v>28</v>
      </c>
      <c r="V130" s="303">
        <v>0</v>
      </c>
      <c r="W130" s="304">
        <v>0</v>
      </c>
      <c r="X130" s="305" t="s">
        <v>294</v>
      </c>
      <c r="Y130" s="306">
        <v>119</v>
      </c>
    </row>
    <row r="131" spans="1:74" s="134" customFormat="1" ht="21" customHeight="1" thickTop="1" x14ac:dyDescent="0.2">
      <c r="A131" s="384" t="s">
        <v>223</v>
      </c>
      <c r="B131" s="387" t="s">
        <v>321</v>
      </c>
      <c r="C131" s="388"/>
      <c r="D131" s="388"/>
      <c r="E131" s="388"/>
      <c r="F131" s="388"/>
      <c r="G131" s="388"/>
      <c r="H131" s="388"/>
      <c r="I131" s="388"/>
      <c r="J131" s="388"/>
      <c r="K131" s="388"/>
      <c r="L131" s="388"/>
      <c r="M131" s="389"/>
      <c r="N131" s="387"/>
      <c r="O131" s="388"/>
      <c r="P131" s="388"/>
      <c r="Q131" s="388"/>
      <c r="R131" s="388"/>
      <c r="S131" s="388"/>
      <c r="T131" s="388"/>
      <c r="U131" s="388"/>
      <c r="V131" s="388"/>
      <c r="W131" s="388"/>
      <c r="X131" s="388"/>
      <c r="Y131" s="389"/>
    </row>
    <row r="132" spans="1:74" s="134" customFormat="1" ht="21" customHeight="1" x14ac:dyDescent="0.2">
      <c r="A132" s="385"/>
      <c r="B132" s="390"/>
      <c r="C132" s="391"/>
      <c r="D132" s="391"/>
      <c r="E132" s="391"/>
      <c r="F132" s="391"/>
      <c r="G132" s="391"/>
      <c r="H132" s="391"/>
      <c r="I132" s="391"/>
      <c r="J132" s="391"/>
      <c r="K132" s="391"/>
      <c r="L132" s="391"/>
      <c r="M132" s="392"/>
      <c r="N132" s="390"/>
      <c r="O132" s="391"/>
      <c r="P132" s="391"/>
      <c r="Q132" s="391"/>
      <c r="R132" s="391"/>
      <c r="S132" s="391"/>
      <c r="T132" s="391"/>
      <c r="U132" s="391"/>
      <c r="V132" s="391"/>
      <c r="W132" s="391"/>
      <c r="X132" s="391"/>
      <c r="Y132" s="392"/>
    </row>
    <row r="133" spans="1:74" s="134" customFormat="1" ht="21" customHeight="1" thickBot="1" x14ac:dyDescent="0.25">
      <c r="A133" s="386"/>
      <c r="B133" s="393" t="str">
        <f>IF(ISBLANK(B131),"",CONCATENATE(LEFT(INDEX(B$23:B$49,MATCH(LEFT(B131,11)&amp;"*",B$23:B$49,0)+2),FIND("-",INDEX(B$23:B$49,MATCH(LEFT(B131,11)&amp;"*",B$23:B$49,0)+2))),$A131))</f>
        <v>M4.23.01.V1-07</v>
      </c>
      <c r="C133" s="394"/>
      <c r="D133" s="395"/>
      <c r="E133" s="301">
        <v>7</v>
      </c>
      <c r="F133" s="301" t="s">
        <v>4</v>
      </c>
      <c r="G133" s="302">
        <v>28</v>
      </c>
      <c r="H133" s="303">
        <v>0</v>
      </c>
      <c r="I133" s="303">
        <v>28</v>
      </c>
      <c r="J133" s="303">
        <v>0</v>
      </c>
      <c r="K133" s="304">
        <v>0</v>
      </c>
      <c r="L133" s="360" t="s">
        <v>44</v>
      </c>
      <c r="M133" s="306">
        <v>119</v>
      </c>
      <c r="N133" s="393" t="str">
        <f>IF(ISBLANK(N131),"",CONCATENATE(LEFT(INDEX(N$23:N$49,MATCH(LEFT(N131,11)&amp;"*",N$23:N$49,0)+2),FIND("-",INDEX(N$23:N$49,MATCH(LEFT(N131,11)&amp;"*",N$23:N$49,0)+2))),$A131))</f>
        <v/>
      </c>
      <c r="O133" s="394"/>
      <c r="P133" s="395"/>
      <c r="Q133" s="301"/>
      <c r="R133" s="301"/>
      <c r="S133" s="302"/>
      <c r="T133" s="303"/>
      <c r="U133" s="303"/>
      <c r="V133" s="303"/>
      <c r="W133" s="304"/>
      <c r="X133" s="305"/>
      <c r="Y133" s="306"/>
    </row>
    <row r="134" spans="1:74" s="134" customFormat="1" ht="21" customHeight="1" thickTop="1" x14ac:dyDescent="0.2">
      <c r="A134" s="384" t="s">
        <v>224</v>
      </c>
      <c r="B134" s="387"/>
      <c r="C134" s="388"/>
      <c r="D134" s="388"/>
      <c r="E134" s="388"/>
      <c r="F134" s="388"/>
      <c r="G134" s="388"/>
      <c r="H134" s="388"/>
      <c r="I134" s="388"/>
      <c r="J134" s="388"/>
      <c r="K134" s="388"/>
      <c r="L134" s="388"/>
      <c r="M134" s="389"/>
      <c r="N134" s="387"/>
      <c r="O134" s="388"/>
      <c r="P134" s="388"/>
      <c r="Q134" s="388"/>
      <c r="R134" s="388"/>
      <c r="S134" s="388"/>
      <c r="T134" s="388"/>
      <c r="U134" s="388"/>
      <c r="V134" s="388"/>
      <c r="W134" s="388"/>
      <c r="X134" s="388"/>
      <c r="Y134" s="389"/>
    </row>
    <row r="135" spans="1:74" s="134" customFormat="1" ht="21" customHeight="1" x14ac:dyDescent="0.2">
      <c r="A135" s="385"/>
      <c r="B135" s="390"/>
      <c r="C135" s="391"/>
      <c r="D135" s="391"/>
      <c r="E135" s="391"/>
      <c r="F135" s="391"/>
      <c r="G135" s="391"/>
      <c r="H135" s="391"/>
      <c r="I135" s="391"/>
      <c r="J135" s="391"/>
      <c r="K135" s="391"/>
      <c r="L135" s="391"/>
      <c r="M135" s="392"/>
      <c r="N135" s="390"/>
      <c r="O135" s="391"/>
      <c r="P135" s="391"/>
      <c r="Q135" s="391"/>
      <c r="R135" s="391"/>
      <c r="S135" s="391"/>
      <c r="T135" s="391"/>
      <c r="U135" s="391"/>
      <c r="V135" s="391"/>
      <c r="W135" s="391"/>
      <c r="X135" s="391"/>
      <c r="Y135" s="392"/>
    </row>
    <row r="136" spans="1:74" s="134" customFormat="1" ht="21" customHeight="1" thickBot="1" x14ac:dyDescent="0.25">
      <c r="A136" s="386"/>
      <c r="B136" s="393" t="str">
        <f>IF(ISBLANK(B134),"",CONCATENATE(LEFT(INDEX(B$23:B$49,MATCH(LEFT(B134,11)&amp;"*",B$23:B$49,0)+2),FIND("-",INDEX(B$23:B$49,MATCH(LEFT(B134,11)&amp;"*",B$23:B$49,0)+2))),$A134))</f>
        <v/>
      </c>
      <c r="C136" s="394"/>
      <c r="D136" s="395"/>
      <c r="E136" s="301"/>
      <c r="F136" s="301"/>
      <c r="G136" s="302"/>
      <c r="H136" s="303"/>
      <c r="I136" s="303"/>
      <c r="J136" s="303"/>
      <c r="K136" s="304"/>
      <c r="L136" s="305"/>
      <c r="M136" s="306"/>
      <c r="N136" s="393" t="str">
        <f>IF(ISBLANK(N134),"",CONCATENATE(LEFT(INDEX(N$23:N$49,MATCH(LEFT(N134,11)&amp;"*",N$23:N$49,0)+2),FIND("-",INDEX(N$23:N$49,MATCH(LEFT(N134,11)&amp;"*",N$23:N$49,0)+2))),$A134))</f>
        <v/>
      </c>
      <c r="O136" s="394"/>
      <c r="P136" s="395"/>
      <c r="Q136" s="301"/>
      <c r="R136" s="301"/>
      <c r="S136" s="302"/>
      <c r="T136" s="303"/>
      <c r="U136" s="303"/>
      <c r="V136" s="303"/>
      <c r="W136" s="304"/>
      <c r="X136" s="305"/>
      <c r="Y136" s="306"/>
    </row>
    <row r="137" spans="1:74" s="134" customFormat="1" ht="21" customHeight="1" thickTop="1" x14ac:dyDescent="0.2">
      <c r="A137" s="384" t="s">
        <v>236</v>
      </c>
      <c r="B137" s="387"/>
      <c r="C137" s="388"/>
      <c r="D137" s="388"/>
      <c r="E137" s="388"/>
      <c r="F137" s="388"/>
      <c r="G137" s="388"/>
      <c r="H137" s="388"/>
      <c r="I137" s="388"/>
      <c r="J137" s="388"/>
      <c r="K137" s="388"/>
      <c r="L137" s="388"/>
      <c r="M137" s="389"/>
      <c r="N137" s="387"/>
      <c r="O137" s="388"/>
      <c r="P137" s="388"/>
      <c r="Q137" s="388"/>
      <c r="R137" s="388"/>
      <c r="S137" s="388"/>
      <c r="T137" s="388"/>
      <c r="U137" s="388"/>
      <c r="V137" s="388"/>
      <c r="W137" s="388"/>
      <c r="X137" s="388"/>
      <c r="Y137" s="389"/>
    </row>
    <row r="138" spans="1:74" s="134" customFormat="1" ht="21" customHeight="1" x14ac:dyDescent="0.2">
      <c r="A138" s="385"/>
      <c r="B138" s="390"/>
      <c r="C138" s="391"/>
      <c r="D138" s="391"/>
      <c r="E138" s="391"/>
      <c r="F138" s="391"/>
      <c r="G138" s="391"/>
      <c r="H138" s="391"/>
      <c r="I138" s="391"/>
      <c r="J138" s="391"/>
      <c r="K138" s="391"/>
      <c r="L138" s="391"/>
      <c r="M138" s="392"/>
      <c r="N138" s="390"/>
      <c r="O138" s="391"/>
      <c r="P138" s="391"/>
      <c r="Q138" s="391"/>
      <c r="R138" s="391"/>
      <c r="S138" s="391"/>
      <c r="T138" s="391"/>
      <c r="U138" s="391"/>
      <c r="V138" s="391"/>
      <c r="W138" s="391"/>
      <c r="X138" s="391"/>
      <c r="Y138" s="392"/>
    </row>
    <row r="139" spans="1:74" s="134" customFormat="1" ht="21" customHeight="1" thickBot="1" x14ac:dyDescent="0.25">
      <c r="A139" s="386"/>
      <c r="B139" s="393" t="str">
        <f>IF(ISBLANK(B137),"",CONCATENATE(LEFT(INDEX(B$23:B$49,MATCH(LEFT(B137,11)&amp;"*",B$23:B$49,0)+2),FIND("-",INDEX(B$23:B$49,MATCH(LEFT(B137,11)&amp;"*",B$23:B$49,0)+2))),$A137))</f>
        <v/>
      </c>
      <c r="C139" s="394"/>
      <c r="D139" s="395"/>
      <c r="E139" s="301"/>
      <c r="F139" s="301"/>
      <c r="G139" s="302"/>
      <c r="H139" s="303"/>
      <c r="I139" s="303"/>
      <c r="J139" s="303"/>
      <c r="K139" s="304"/>
      <c r="L139" s="305"/>
      <c r="M139" s="306"/>
      <c r="N139" s="393" t="str">
        <f>IF(ISBLANK(N137),"",CONCATENATE(LEFT(INDEX(N$23:N$49,MATCH(LEFT(N137,11)&amp;"*",N$23:N$49,0)+2),FIND("-",INDEX(N$23:N$49,MATCH(LEFT(N137,11)&amp;"*",N$23:N$49,0)+2))),$A137))</f>
        <v/>
      </c>
      <c r="O139" s="394"/>
      <c r="P139" s="395"/>
      <c r="Q139" s="301"/>
      <c r="R139" s="301"/>
      <c r="S139" s="302"/>
      <c r="T139" s="303"/>
      <c r="U139" s="303"/>
      <c r="V139" s="303"/>
      <c r="W139" s="304"/>
      <c r="X139" s="305"/>
      <c r="Y139" s="306"/>
    </row>
    <row r="140" spans="1:74" s="134" customFormat="1" ht="21" customHeight="1" thickTop="1" x14ac:dyDescent="0.2">
      <c r="A140" s="384" t="s">
        <v>238</v>
      </c>
      <c r="B140" s="387"/>
      <c r="C140" s="388"/>
      <c r="D140" s="388"/>
      <c r="E140" s="388"/>
      <c r="F140" s="388"/>
      <c r="G140" s="388"/>
      <c r="H140" s="388"/>
      <c r="I140" s="388"/>
      <c r="J140" s="388"/>
      <c r="K140" s="388"/>
      <c r="L140" s="388"/>
      <c r="M140" s="389"/>
      <c r="N140" s="387"/>
      <c r="O140" s="388"/>
      <c r="P140" s="388"/>
      <c r="Q140" s="388"/>
      <c r="R140" s="388"/>
      <c r="S140" s="388"/>
      <c r="T140" s="388"/>
      <c r="U140" s="388"/>
      <c r="V140" s="388"/>
      <c r="W140" s="388"/>
      <c r="X140" s="388"/>
      <c r="Y140" s="389"/>
    </row>
    <row r="141" spans="1:74" s="134" customFormat="1" ht="21" customHeight="1" x14ac:dyDescent="0.2">
      <c r="A141" s="385"/>
      <c r="B141" s="390"/>
      <c r="C141" s="391"/>
      <c r="D141" s="391"/>
      <c r="E141" s="391"/>
      <c r="F141" s="391"/>
      <c r="G141" s="391"/>
      <c r="H141" s="391"/>
      <c r="I141" s="391"/>
      <c r="J141" s="391"/>
      <c r="K141" s="391"/>
      <c r="L141" s="391"/>
      <c r="M141" s="392"/>
      <c r="N141" s="390"/>
      <c r="O141" s="391"/>
      <c r="P141" s="391"/>
      <c r="Q141" s="391"/>
      <c r="R141" s="391"/>
      <c r="S141" s="391"/>
      <c r="T141" s="391"/>
      <c r="U141" s="391"/>
      <c r="V141" s="391"/>
      <c r="W141" s="391"/>
      <c r="X141" s="391"/>
      <c r="Y141" s="392"/>
    </row>
    <row r="142" spans="1:74" s="134" customFormat="1" ht="21" customHeight="1" thickBot="1" x14ac:dyDescent="0.25">
      <c r="A142" s="386"/>
      <c r="B142" s="393" t="str">
        <f>IF(ISBLANK(B140),"",CONCATENATE(LEFT(INDEX(B$23:B$49,MATCH(LEFT(B140,11)&amp;"*",B$23:B$49,0)+2),FIND("-",INDEX(B$23:B$49,MATCH(LEFT(B140,11)&amp;"*",B$23:B$49,0)+2))),$A140))</f>
        <v/>
      </c>
      <c r="C142" s="394"/>
      <c r="D142" s="395"/>
      <c r="E142" s="301"/>
      <c r="F142" s="301"/>
      <c r="G142" s="302"/>
      <c r="H142" s="303"/>
      <c r="I142" s="303"/>
      <c r="J142" s="303"/>
      <c r="K142" s="304"/>
      <c r="L142" s="305"/>
      <c r="M142" s="306"/>
      <c r="N142" s="393" t="str">
        <f>IF(ISBLANK(N140),"",CONCATENATE(LEFT(INDEX(N$23:N$49,MATCH(LEFT(N140,11)&amp;"*",N$23:N$49,0)+2),FIND("-",INDEX(N$23:N$49,MATCH(LEFT(N140,11)&amp;"*",N$23:N$49,0)+2))),$A140))</f>
        <v/>
      </c>
      <c r="O142" s="394"/>
      <c r="P142" s="395"/>
      <c r="Q142" s="301"/>
      <c r="R142" s="301"/>
      <c r="S142" s="302"/>
      <c r="T142" s="303"/>
      <c r="U142" s="303"/>
      <c r="V142" s="303"/>
      <c r="W142" s="304"/>
      <c r="X142" s="305"/>
      <c r="Y142" s="306"/>
    </row>
    <row r="143" spans="1:74" s="134" customFormat="1" ht="21" customHeight="1" thickTop="1" x14ac:dyDescent="0.2">
      <c r="A143" s="146"/>
      <c r="B143" s="341"/>
      <c r="C143" s="341"/>
      <c r="D143" s="341"/>
      <c r="E143" s="342"/>
      <c r="F143" s="342"/>
      <c r="G143" s="342"/>
      <c r="H143" s="342"/>
      <c r="I143" s="342"/>
      <c r="J143" s="342"/>
      <c r="K143" s="342"/>
      <c r="L143" s="343"/>
      <c r="M143" s="343"/>
      <c r="N143" s="341"/>
      <c r="O143" s="341"/>
      <c r="P143" s="341"/>
      <c r="Q143" s="342"/>
      <c r="R143" s="342"/>
      <c r="S143" s="342"/>
      <c r="T143" s="342"/>
      <c r="U143" s="342"/>
      <c r="V143" s="342"/>
      <c r="W143" s="342"/>
      <c r="X143" s="343"/>
      <c r="Y143" s="343"/>
    </row>
    <row r="144" spans="1:74" ht="21" customHeight="1" x14ac:dyDescent="0.25">
      <c r="A144" s="494" t="s">
        <v>269</v>
      </c>
      <c r="B144" s="494"/>
      <c r="C144" s="494"/>
      <c r="D144" s="494"/>
      <c r="E144" s="494"/>
      <c r="F144" s="494"/>
      <c r="G144" s="494"/>
      <c r="H144" s="494"/>
      <c r="I144" s="494"/>
      <c r="J144" s="494"/>
      <c r="K144" s="494"/>
      <c r="L144" s="494"/>
      <c r="M144" s="494"/>
      <c r="N144" s="494"/>
      <c r="O144" s="494"/>
      <c r="P144" s="494"/>
      <c r="Q144" s="494"/>
      <c r="R144" s="494"/>
      <c r="S144" s="494"/>
      <c r="T144" s="494"/>
      <c r="U144" s="494"/>
      <c r="V144" s="494"/>
      <c r="W144" s="494"/>
      <c r="X144" s="494"/>
      <c r="Y144" s="494"/>
      <c r="Z144" s="344"/>
      <c r="AA144" s="344"/>
      <c r="AB144" s="344"/>
      <c r="AC144" s="344"/>
      <c r="AD144" s="344"/>
      <c r="AE144" s="344"/>
      <c r="AF144" s="344"/>
      <c r="AG144" s="344"/>
      <c r="AH144" s="344"/>
      <c r="AI144" s="344"/>
      <c r="AJ144" s="344"/>
      <c r="AK144" s="344"/>
      <c r="AL144" s="344"/>
      <c r="AM144" s="344"/>
      <c r="AN144" s="344"/>
      <c r="AO144" s="344"/>
      <c r="AP144" s="344"/>
      <c r="AQ144" s="344"/>
      <c r="AR144" s="344"/>
      <c r="AS144" s="344"/>
      <c r="AT144" s="344"/>
      <c r="AU144" s="344"/>
      <c r="AV144" s="344"/>
      <c r="AW144" s="344"/>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row>
    <row r="145" spans="1:74" ht="21" customHeight="1" x14ac:dyDescent="0.25">
      <c r="A145" s="357"/>
      <c r="B145" s="357"/>
      <c r="C145" s="357"/>
      <c r="D145" s="357"/>
      <c r="E145" s="357"/>
      <c r="F145" s="357"/>
      <c r="G145" s="357"/>
      <c r="H145" s="357"/>
      <c r="I145" s="357"/>
      <c r="J145" s="357"/>
      <c r="K145" s="357"/>
      <c r="L145" s="357"/>
      <c r="M145" s="357"/>
      <c r="N145" s="357"/>
      <c r="O145" s="357"/>
      <c r="P145" s="357"/>
      <c r="Q145" s="357"/>
      <c r="R145" s="357"/>
      <c r="S145" s="357"/>
      <c r="T145" s="357"/>
      <c r="U145" s="357"/>
      <c r="V145" s="357"/>
      <c r="W145" s="357"/>
      <c r="X145" s="357"/>
      <c r="Y145" s="357"/>
      <c r="Z145" s="344"/>
      <c r="AA145" s="344"/>
      <c r="AB145" s="344"/>
      <c r="AC145" s="344"/>
      <c r="AD145" s="344"/>
      <c r="AE145" s="344"/>
      <c r="AF145" s="344"/>
      <c r="AG145" s="344"/>
      <c r="AH145" s="344"/>
      <c r="AI145" s="344"/>
      <c r="AJ145" s="344"/>
      <c r="AK145" s="344"/>
      <c r="AL145" s="344"/>
      <c r="AM145" s="344"/>
      <c r="AN145" s="344"/>
      <c r="AO145" s="344"/>
      <c r="AP145" s="344"/>
      <c r="AQ145" s="344"/>
      <c r="AR145" s="344"/>
      <c r="AS145" s="344"/>
      <c r="AT145" s="344"/>
      <c r="AU145" s="344"/>
      <c r="AV145" s="344"/>
      <c r="AW145" s="344"/>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row>
    <row r="146" spans="1:74" ht="21" customHeight="1" x14ac:dyDescent="0.25">
      <c r="A146" s="357"/>
      <c r="B146" s="357"/>
      <c r="C146" s="357"/>
      <c r="D146" s="357"/>
      <c r="E146" s="357"/>
      <c r="F146" s="357"/>
      <c r="G146" s="357"/>
      <c r="H146" s="357"/>
      <c r="I146" s="357"/>
      <c r="J146" s="357"/>
      <c r="K146" s="357"/>
      <c r="L146" s="357"/>
      <c r="M146" s="357"/>
      <c r="N146" s="357"/>
      <c r="O146" s="357"/>
      <c r="P146" s="357"/>
      <c r="Q146" s="357"/>
      <c r="R146" s="357"/>
      <c r="S146" s="357"/>
      <c r="T146" s="357"/>
      <c r="U146" s="357"/>
      <c r="V146" s="357"/>
      <c r="W146" s="357"/>
      <c r="X146" s="357"/>
      <c r="Y146" s="357"/>
      <c r="Z146" s="344"/>
      <c r="AA146" s="344"/>
      <c r="AB146" s="344"/>
      <c r="AC146" s="344"/>
      <c r="AD146" s="344"/>
      <c r="AE146" s="344"/>
      <c r="AF146" s="344"/>
      <c r="AG146" s="344"/>
      <c r="AH146" s="344"/>
      <c r="AI146" s="344"/>
      <c r="AJ146" s="344"/>
      <c r="AK146" s="344"/>
      <c r="AL146" s="344"/>
      <c r="AM146" s="344"/>
      <c r="AN146" s="344"/>
      <c r="AO146" s="344"/>
      <c r="AP146" s="344"/>
      <c r="AQ146" s="344"/>
      <c r="AR146" s="344"/>
      <c r="AS146" s="344"/>
      <c r="AT146" s="344"/>
      <c r="AU146" s="344"/>
      <c r="AV146" s="344"/>
      <c r="AW146" s="344"/>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row>
    <row r="147" spans="1:74" ht="21" customHeight="1" x14ac:dyDescent="0.2">
      <c r="A147" s="415" t="s">
        <v>37</v>
      </c>
      <c r="B147" s="415"/>
      <c r="C147" s="415"/>
      <c r="D147" s="415"/>
      <c r="E147" s="415"/>
      <c r="F147" s="415"/>
      <c r="G147" s="415"/>
      <c r="H147" s="415"/>
      <c r="I147" s="415"/>
      <c r="J147" s="415"/>
      <c r="K147" s="415"/>
      <c r="L147" s="415"/>
      <c r="M147" s="415"/>
      <c r="N147" s="415"/>
      <c r="O147" s="415"/>
      <c r="P147" s="415"/>
      <c r="Q147" s="415"/>
      <c r="R147" s="415"/>
      <c r="S147" s="415"/>
      <c r="T147" s="415"/>
      <c r="U147" s="415"/>
      <c r="V147" s="415"/>
      <c r="W147" s="415"/>
      <c r="X147" s="415"/>
      <c r="Y147" s="415"/>
    </row>
    <row r="148" spans="1:74" s="98" customFormat="1" ht="21" customHeight="1" x14ac:dyDescent="0.25">
      <c r="A148" s="416" t="str">
        <f>A20</f>
        <v>Pentru seria de studenti 2023-2025</v>
      </c>
      <c r="B148" s="416"/>
      <c r="C148" s="416"/>
      <c r="D148" s="416"/>
      <c r="E148" s="416"/>
      <c r="F148" s="416"/>
      <c r="G148" s="416"/>
      <c r="H148" s="416"/>
      <c r="I148" s="416"/>
      <c r="J148" s="416"/>
      <c r="K148" s="416"/>
      <c r="L148" s="416"/>
      <c r="M148" s="416"/>
      <c r="N148" s="416"/>
      <c r="O148" s="416"/>
      <c r="P148" s="416"/>
      <c r="Q148" s="416"/>
      <c r="R148" s="416"/>
      <c r="S148" s="416"/>
      <c r="T148" s="416"/>
      <c r="U148" s="416"/>
      <c r="V148" s="416"/>
      <c r="W148" s="416"/>
      <c r="X148" s="416"/>
      <c r="Y148" s="416"/>
    </row>
    <row r="149" spans="1:74" ht="21" customHeight="1" thickBot="1" x14ac:dyDescent="0.3">
      <c r="A149" s="417" t="str">
        <f>A63</f>
        <v>ANUL II (2024-2025)</v>
      </c>
      <c r="B149" s="417"/>
      <c r="C149" s="417"/>
      <c r="D149" s="417"/>
      <c r="E149" s="417"/>
      <c r="F149" s="417"/>
      <c r="G149" s="417"/>
      <c r="H149" s="417"/>
      <c r="I149" s="417"/>
      <c r="J149" s="417"/>
      <c r="K149" s="417"/>
      <c r="L149" s="417"/>
      <c r="M149" s="417"/>
      <c r="N149" s="417"/>
      <c r="O149" s="417"/>
      <c r="P149" s="417"/>
      <c r="Q149" s="417"/>
      <c r="R149" s="417"/>
      <c r="S149" s="417"/>
      <c r="T149" s="417"/>
      <c r="U149" s="417"/>
      <c r="V149" s="417"/>
      <c r="W149" s="417"/>
      <c r="X149" s="417"/>
      <c r="Y149" s="417"/>
    </row>
    <row r="150" spans="1:74" ht="21" customHeight="1" thickTop="1" thickBot="1" x14ac:dyDescent="0.25">
      <c r="A150" s="99"/>
      <c r="B150" s="418" t="s">
        <v>2</v>
      </c>
      <c r="C150" s="399"/>
      <c r="D150" s="399"/>
      <c r="E150" s="399"/>
      <c r="F150" s="399"/>
      <c r="G150" s="399"/>
      <c r="H150" s="399"/>
      <c r="I150" s="399"/>
      <c r="J150" s="399"/>
      <c r="K150" s="399"/>
      <c r="L150" s="399"/>
      <c r="M150" s="400"/>
      <c r="N150" s="399" t="s">
        <v>3</v>
      </c>
      <c r="O150" s="399"/>
      <c r="P150" s="399"/>
      <c r="Q150" s="399"/>
      <c r="R150" s="399"/>
      <c r="S150" s="399"/>
      <c r="T150" s="399"/>
      <c r="U150" s="399"/>
      <c r="V150" s="399"/>
      <c r="W150" s="399"/>
      <c r="X150" s="399"/>
      <c r="Y150" s="400"/>
    </row>
    <row r="151" spans="1:74" s="134" customFormat="1" ht="21" customHeight="1" thickTop="1" x14ac:dyDescent="0.2">
      <c r="A151" s="385" t="s">
        <v>33</v>
      </c>
      <c r="B151" s="476" t="s">
        <v>315</v>
      </c>
      <c r="C151" s="477"/>
      <c r="D151" s="477"/>
      <c r="E151" s="477"/>
      <c r="F151" s="477"/>
      <c r="G151" s="477"/>
      <c r="H151" s="477"/>
      <c r="I151" s="477"/>
      <c r="J151" s="477"/>
      <c r="K151" s="477"/>
      <c r="L151" s="477"/>
      <c r="M151" s="478"/>
      <c r="N151" s="387"/>
      <c r="O151" s="388"/>
      <c r="P151" s="388"/>
      <c r="Q151" s="388"/>
      <c r="R151" s="388"/>
      <c r="S151" s="388"/>
      <c r="T151" s="388"/>
      <c r="U151" s="388"/>
      <c r="V151" s="388"/>
      <c r="W151" s="388"/>
      <c r="X151" s="388"/>
      <c r="Y151" s="389"/>
    </row>
    <row r="152" spans="1:74" s="134" customFormat="1" ht="21" customHeight="1" x14ac:dyDescent="0.2">
      <c r="A152" s="385"/>
      <c r="B152" s="390"/>
      <c r="C152" s="391"/>
      <c r="D152" s="391"/>
      <c r="E152" s="391"/>
      <c r="F152" s="391"/>
      <c r="G152" s="391"/>
      <c r="H152" s="391"/>
      <c r="I152" s="391"/>
      <c r="J152" s="391"/>
      <c r="K152" s="391"/>
      <c r="L152" s="391"/>
      <c r="M152" s="392"/>
      <c r="N152" s="390"/>
      <c r="O152" s="391"/>
      <c r="P152" s="391"/>
      <c r="Q152" s="391"/>
      <c r="R152" s="391"/>
      <c r="S152" s="391"/>
      <c r="T152" s="391"/>
      <c r="U152" s="391"/>
      <c r="V152" s="391"/>
      <c r="W152" s="391"/>
      <c r="X152" s="391"/>
      <c r="Y152" s="392"/>
    </row>
    <row r="153" spans="1:74" s="134" customFormat="1" ht="21" customHeight="1" thickBot="1" x14ac:dyDescent="0.25">
      <c r="A153" s="386"/>
      <c r="B153" s="393" t="str">
        <f>IF(ISBLANK(B151),"",CONCATENATE(LEFT(INDEX(B$65:B$91,MATCH(LEFT(B151,11)&amp;"*",B$65:B$91,0)+2),FIND("-",INDEX(B$65:B$91,MATCH(LEFT(B151,11)&amp;"*",B$65:B$91,0)+2))),$A151))</f>
        <v>M4.23.03.V1-01</v>
      </c>
      <c r="C153" s="394"/>
      <c r="D153" s="395"/>
      <c r="E153" s="301">
        <v>7</v>
      </c>
      <c r="F153" s="301" t="s">
        <v>4</v>
      </c>
      <c r="G153" s="302">
        <v>28</v>
      </c>
      <c r="H153" s="303">
        <v>0</v>
      </c>
      <c r="I153" s="303">
        <v>28</v>
      </c>
      <c r="J153" s="303">
        <v>0</v>
      </c>
      <c r="K153" s="304">
        <v>0</v>
      </c>
      <c r="L153" s="360" t="s">
        <v>44</v>
      </c>
      <c r="M153" s="306">
        <v>119</v>
      </c>
      <c r="N153" s="393" t="str">
        <f>IF(ISBLANK(N151),"",CONCATENATE(LEFT(INDEX(N$65:N$91,MATCH(LEFT(N151,11)&amp;"*",N$65:N$91,0)+2),FIND("-",INDEX(N$65:N$91,MATCH(LEFT(N151,11)&amp;"*",N$65:N$91,0)+2))),$A151))</f>
        <v/>
      </c>
      <c r="O153" s="394"/>
      <c r="P153" s="395"/>
      <c r="Q153" s="301"/>
      <c r="R153" s="301"/>
      <c r="S153" s="302"/>
      <c r="T153" s="303"/>
      <c r="U153" s="303"/>
      <c r="V153" s="303"/>
      <c r="W153" s="304"/>
      <c r="X153" s="305"/>
      <c r="Y153" s="306"/>
    </row>
    <row r="154" spans="1:74" s="134" customFormat="1" ht="21" customHeight="1" thickTop="1" x14ac:dyDescent="0.2">
      <c r="A154" s="385" t="s">
        <v>34</v>
      </c>
      <c r="B154" s="476" t="s">
        <v>316</v>
      </c>
      <c r="C154" s="477"/>
      <c r="D154" s="477"/>
      <c r="E154" s="477"/>
      <c r="F154" s="477"/>
      <c r="G154" s="477"/>
      <c r="H154" s="477"/>
      <c r="I154" s="477"/>
      <c r="J154" s="477"/>
      <c r="K154" s="477"/>
      <c r="L154" s="477"/>
      <c r="M154" s="478"/>
      <c r="N154" s="387"/>
      <c r="O154" s="388"/>
      <c r="P154" s="388"/>
      <c r="Q154" s="388"/>
      <c r="R154" s="388"/>
      <c r="S154" s="388"/>
      <c r="T154" s="388"/>
      <c r="U154" s="388"/>
      <c r="V154" s="388"/>
      <c r="W154" s="388"/>
      <c r="X154" s="388"/>
      <c r="Y154" s="389"/>
    </row>
    <row r="155" spans="1:74" s="134" customFormat="1" ht="21" customHeight="1" x14ac:dyDescent="0.2">
      <c r="A155" s="385"/>
      <c r="B155" s="390"/>
      <c r="C155" s="391"/>
      <c r="D155" s="391"/>
      <c r="E155" s="391"/>
      <c r="F155" s="391"/>
      <c r="G155" s="391"/>
      <c r="H155" s="391"/>
      <c r="I155" s="391"/>
      <c r="J155" s="391"/>
      <c r="K155" s="391"/>
      <c r="L155" s="391"/>
      <c r="M155" s="392"/>
      <c r="N155" s="390"/>
      <c r="O155" s="391"/>
      <c r="P155" s="391"/>
      <c r="Q155" s="391"/>
      <c r="R155" s="391"/>
      <c r="S155" s="391"/>
      <c r="T155" s="391"/>
      <c r="U155" s="391"/>
      <c r="V155" s="391"/>
      <c r="W155" s="391"/>
      <c r="X155" s="391"/>
      <c r="Y155" s="392"/>
    </row>
    <row r="156" spans="1:74" s="134" customFormat="1" ht="21" customHeight="1" thickBot="1" x14ac:dyDescent="0.25">
      <c r="A156" s="386"/>
      <c r="B156" s="393" t="str">
        <f>IF(ISBLANK(B154),"",CONCATENATE(LEFT(INDEX(B$65:B$91,MATCH(LEFT(B154,11)&amp;"*",B$65:B$91,0)+2),FIND("-",INDEX(B$65:B$91,MATCH(LEFT(B154,11)&amp;"*",B$65:B$91,0)+2))),$A154))</f>
        <v>M4.23.03.V1-02</v>
      </c>
      <c r="C156" s="394"/>
      <c r="D156" s="395"/>
      <c r="E156" s="301">
        <v>7</v>
      </c>
      <c r="F156" s="301" t="s">
        <v>4</v>
      </c>
      <c r="G156" s="302">
        <v>28</v>
      </c>
      <c r="H156" s="303">
        <v>0</v>
      </c>
      <c r="I156" s="303">
        <v>28</v>
      </c>
      <c r="J156" s="303">
        <v>0</v>
      </c>
      <c r="K156" s="304">
        <v>0</v>
      </c>
      <c r="L156" s="360" t="s">
        <v>44</v>
      </c>
      <c r="M156" s="306">
        <v>119</v>
      </c>
      <c r="N156" s="393" t="str">
        <f>IF(ISBLANK(N154),"",CONCATENATE(LEFT(INDEX(N$65:N$91,MATCH(LEFT(N154,11)&amp;"*",N$65:N$91,0)+2),FIND("-",INDEX(N$65:N$91,MATCH(LEFT(N154,11)&amp;"*",N$65:N$91,0)+2))),$A154))</f>
        <v/>
      </c>
      <c r="O156" s="394"/>
      <c r="P156" s="395"/>
      <c r="Q156" s="301"/>
      <c r="R156" s="301"/>
      <c r="S156" s="302"/>
      <c r="T156" s="303"/>
      <c r="U156" s="303"/>
      <c r="V156" s="303"/>
      <c r="W156" s="304"/>
      <c r="X156" s="305"/>
      <c r="Y156" s="306"/>
    </row>
    <row r="157" spans="1:74" s="134" customFormat="1" ht="21" customHeight="1" thickTop="1" x14ac:dyDescent="0.2">
      <c r="A157" s="384" t="s">
        <v>35</v>
      </c>
      <c r="B157" s="387" t="s">
        <v>317</v>
      </c>
      <c r="C157" s="388"/>
      <c r="D157" s="388"/>
      <c r="E157" s="388"/>
      <c r="F157" s="388"/>
      <c r="G157" s="388"/>
      <c r="H157" s="388"/>
      <c r="I157" s="388"/>
      <c r="J157" s="388"/>
      <c r="K157" s="388"/>
      <c r="L157" s="388"/>
      <c r="M157" s="389"/>
      <c r="N157" s="387"/>
      <c r="O157" s="388"/>
      <c r="P157" s="388"/>
      <c r="Q157" s="388"/>
      <c r="R157" s="388"/>
      <c r="S157" s="388"/>
      <c r="T157" s="388"/>
      <c r="U157" s="388"/>
      <c r="V157" s="388"/>
      <c r="W157" s="388"/>
      <c r="X157" s="388"/>
      <c r="Y157" s="389"/>
    </row>
    <row r="158" spans="1:74" s="134" customFormat="1" ht="21" customHeight="1" x14ac:dyDescent="0.2">
      <c r="A158" s="385"/>
      <c r="B158" s="390"/>
      <c r="C158" s="391"/>
      <c r="D158" s="391"/>
      <c r="E158" s="391"/>
      <c r="F158" s="391"/>
      <c r="G158" s="391"/>
      <c r="H158" s="391"/>
      <c r="I158" s="391"/>
      <c r="J158" s="391"/>
      <c r="K158" s="391"/>
      <c r="L158" s="391"/>
      <c r="M158" s="392"/>
      <c r="N158" s="390"/>
      <c r="O158" s="391"/>
      <c r="P158" s="391"/>
      <c r="Q158" s="391"/>
      <c r="R158" s="391"/>
      <c r="S158" s="391"/>
      <c r="T158" s="391"/>
      <c r="U158" s="391"/>
      <c r="V158" s="391"/>
      <c r="W158" s="391"/>
      <c r="X158" s="391"/>
      <c r="Y158" s="392"/>
    </row>
    <row r="159" spans="1:74" s="134" customFormat="1" ht="21" customHeight="1" thickBot="1" x14ac:dyDescent="0.25">
      <c r="A159" s="386"/>
      <c r="B159" s="393" t="str">
        <f>IF(ISBLANK(B157),"",CONCATENATE(LEFT(INDEX(B$65:B$91,MATCH(LEFT(B157,11)&amp;"*",B$65:B$91,0)+2),FIND("-",INDEX(B$65:B$91,MATCH(LEFT(B157,11)&amp;"*",B$65:B$91,0)+2))),$A157))</f>
        <v>M4.23.03.V1-03</v>
      </c>
      <c r="C159" s="394"/>
      <c r="D159" s="395"/>
      <c r="E159" s="301">
        <v>7</v>
      </c>
      <c r="F159" s="301" t="s">
        <v>4</v>
      </c>
      <c r="G159" s="301">
        <v>28</v>
      </c>
      <c r="H159" s="301">
        <v>0</v>
      </c>
      <c r="I159" s="301">
        <v>28</v>
      </c>
      <c r="J159" s="301">
        <v>0</v>
      </c>
      <c r="K159" s="301">
        <v>0</v>
      </c>
      <c r="L159" s="360" t="s">
        <v>44</v>
      </c>
      <c r="M159" s="301">
        <v>119</v>
      </c>
      <c r="N159" s="393" t="str">
        <f>IF(ISBLANK(N157),"",CONCATENATE(LEFT(INDEX(N$65:N$91,MATCH(LEFT(N157,11)&amp;"*",N$65:N$91,0)+2),FIND("-",INDEX(N$65:N$91,MATCH(LEFT(N157,11)&amp;"*",N$65:N$91,0)+2))),$A157))</f>
        <v/>
      </c>
      <c r="O159" s="394"/>
      <c r="P159" s="395"/>
      <c r="Q159" s="301"/>
      <c r="R159" s="301"/>
      <c r="S159" s="302"/>
      <c r="T159" s="303"/>
      <c r="U159" s="303"/>
      <c r="V159" s="303"/>
      <c r="W159" s="304"/>
      <c r="X159" s="305"/>
      <c r="Y159" s="306"/>
    </row>
    <row r="160" spans="1:74" s="134" customFormat="1" ht="21" customHeight="1" thickTop="1" x14ac:dyDescent="0.2">
      <c r="A160" s="384" t="s">
        <v>36</v>
      </c>
      <c r="B160" s="387" t="s">
        <v>318</v>
      </c>
      <c r="C160" s="388"/>
      <c r="D160" s="388"/>
      <c r="E160" s="388"/>
      <c r="F160" s="388"/>
      <c r="G160" s="388"/>
      <c r="H160" s="388"/>
      <c r="I160" s="388"/>
      <c r="J160" s="388"/>
      <c r="K160" s="388"/>
      <c r="L160" s="388"/>
      <c r="M160" s="389"/>
      <c r="N160" s="387"/>
      <c r="O160" s="388"/>
      <c r="P160" s="388"/>
      <c r="Q160" s="388"/>
      <c r="R160" s="388"/>
      <c r="S160" s="388"/>
      <c r="T160" s="388"/>
      <c r="U160" s="388"/>
      <c r="V160" s="388"/>
      <c r="W160" s="388"/>
      <c r="X160" s="388"/>
      <c r="Y160" s="389"/>
    </row>
    <row r="161" spans="1:25" s="134" customFormat="1" ht="21" customHeight="1" x14ac:dyDescent="0.2">
      <c r="A161" s="385"/>
      <c r="B161" s="390"/>
      <c r="C161" s="391"/>
      <c r="D161" s="391"/>
      <c r="E161" s="391"/>
      <c r="F161" s="391"/>
      <c r="G161" s="391"/>
      <c r="H161" s="391"/>
      <c r="I161" s="391"/>
      <c r="J161" s="391"/>
      <c r="K161" s="391"/>
      <c r="L161" s="391"/>
      <c r="M161" s="392"/>
      <c r="N161" s="390"/>
      <c r="O161" s="391"/>
      <c r="P161" s="391"/>
      <c r="Q161" s="391"/>
      <c r="R161" s="391"/>
      <c r="S161" s="391"/>
      <c r="T161" s="391"/>
      <c r="U161" s="391"/>
      <c r="V161" s="391"/>
      <c r="W161" s="391"/>
      <c r="X161" s="391"/>
      <c r="Y161" s="392"/>
    </row>
    <row r="162" spans="1:25" s="134" customFormat="1" ht="21" customHeight="1" thickBot="1" x14ac:dyDescent="0.25">
      <c r="A162" s="386"/>
      <c r="B162" s="393" t="str">
        <f>IF(ISBLANK(B160),"",CONCATENATE(LEFT(INDEX(B$65:B$91,MATCH(LEFT(B160,11)&amp;"*",B$65:B$91,0)+2),FIND("-",INDEX(B$65:B$91,MATCH(LEFT(B160,11)&amp;"*",B$65:B$91,0)+2))),$A160))</f>
        <v>M4.23.03.V1-04</v>
      </c>
      <c r="C162" s="394"/>
      <c r="D162" s="395"/>
      <c r="E162" s="301">
        <v>7</v>
      </c>
      <c r="F162" s="301" t="s">
        <v>4</v>
      </c>
      <c r="G162" s="301">
        <v>28</v>
      </c>
      <c r="H162" s="301">
        <v>0</v>
      </c>
      <c r="I162" s="301">
        <v>28</v>
      </c>
      <c r="J162" s="301">
        <v>0</v>
      </c>
      <c r="K162" s="301">
        <v>0</v>
      </c>
      <c r="L162" s="360" t="s">
        <v>44</v>
      </c>
      <c r="M162" s="301">
        <v>119</v>
      </c>
      <c r="N162" s="393" t="str">
        <f>IF(ISBLANK(N160),"",CONCATENATE(LEFT(INDEX(N$65:N$91,MATCH(LEFT(N160,11)&amp;"*",N$65:N$91,0)+2),FIND("-",INDEX(N$65:N$91,MATCH(LEFT(N160,11)&amp;"*",N$65:N$91,0)+2))),$A160))</f>
        <v/>
      </c>
      <c r="O162" s="394"/>
      <c r="P162" s="395"/>
      <c r="Q162" s="301"/>
      <c r="R162" s="301"/>
      <c r="S162" s="302"/>
      <c r="T162" s="303"/>
      <c r="U162" s="303"/>
      <c r="V162" s="303"/>
      <c r="W162" s="304"/>
      <c r="X162" s="305"/>
      <c r="Y162" s="306"/>
    </row>
    <row r="163" spans="1:25" s="134" customFormat="1" ht="21" customHeight="1" thickTop="1" x14ac:dyDescent="0.2">
      <c r="A163" s="384" t="s">
        <v>38</v>
      </c>
      <c r="B163" s="387" t="s">
        <v>319</v>
      </c>
      <c r="C163" s="388"/>
      <c r="D163" s="388"/>
      <c r="E163" s="388"/>
      <c r="F163" s="388"/>
      <c r="G163" s="388"/>
      <c r="H163" s="388"/>
      <c r="I163" s="388"/>
      <c r="J163" s="388"/>
      <c r="K163" s="388"/>
      <c r="L163" s="388"/>
      <c r="M163" s="389"/>
      <c r="N163" s="387"/>
      <c r="O163" s="388"/>
      <c r="P163" s="388"/>
      <c r="Q163" s="388"/>
      <c r="R163" s="388"/>
      <c r="S163" s="388"/>
      <c r="T163" s="388"/>
      <c r="U163" s="388"/>
      <c r="V163" s="388"/>
      <c r="W163" s="388"/>
      <c r="X163" s="388"/>
      <c r="Y163" s="389"/>
    </row>
    <row r="164" spans="1:25" s="134" customFormat="1" ht="21" customHeight="1" x14ac:dyDescent="0.2">
      <c r="A164" s="385"/>
      <c r="B164" s="390"/>
      <c r="C164" s="391"/>
      <c r="D164" s="391"/>
      <c r="E164" s="391"/>
      <c r="F164" s="391"/>
      <c r="G164" s="391"/>
      <c r="H164" s="391"/>
      <c r="I164" s="391"/>
      <c r="J164" s="391"/>
      <c r="K164" s="391"/>
      <c r="L164" s="391"/>
      <c r="M164" s="392"/>
      <c r="N164" s="390"/>
      <c r="O164" s="391"/>
      <c r="P164" s="391"/>
      <c r="Q164" s="391"/>
      <c r="R164" s="391"/>
      <c r="S164" s="391"/>
      <c r="T164" s="391"/>
      <c r="U164" s="391"/>
      <c r="V164" s="391"/>
      <c r="W164" s="391"/>
      <c r="X164" s="391"/>
      <c r="Y164" s="392"/>
    </row>
    <row r="165" spans="1:25" s="134" customFormat="1" ht="21" customHeight="1" thickBot="1" x14ac:dyDescent="0.25">
      <c r="A165" s="386"/>
      <c r="B165" s="393" t="str">
        <f>IF(ISBLANK(B163),"",CONCATENATE(LEFT(INDEX(B$65:B$91,MATCH(LEFT(B163,11)&amp;"*",B$65:B$91,0)+2),FIND("-",INDEX(B$65:B$91,MATCH(LEFT(B163,11)&amp;"*",B$65:B$91,0)+2))),$A163))</f>
        <v>M4.23.03.V1-05</v>
      </c>
      <c r="C165" s="394"/>
      <c r="D165" s="395"/>
      <c r="E165" s="301">
        <v>7</v>
      </c>
      <c r="F165" s="301" t="s">
        <v>4</v>
      </c>
      <c r="G165" s="302">
        <v>28</v>
      </c>
      <c r="H165" s="303">
        <v>0</v>
      </c>
      <c r="I165" s="303">
        <v>28</v>
      </c>
      <c r="J165" s="303">
        <v>0</v>
      </c>
      <c r="K165" s="304">
        <v>0</v>
      </c>
      <c r="L165" s="360" t="s">
        <v>44</v>
      </c>
      <c r="M165" s="306">
        <v>119</v>
      </c>
      <c r="N165" s="393" t="str">
        <f>IF(ISBLANK(N163),"",CONCATENATE(LEFT(INDEX(N$65:N$91,MATCH(LEFT(N163,11)&amp;"*",N$65:N$91,0)+2),FIND("-",INDEX(N$65:N$91,MATCH(LEFT(N163,11)&amp;"*",N$65:N$91,0)+2))),$A163))</f>
        <v/>
      </c>
      <c r="O165" s="394"/>
      <c r="P165" s="395"/>
      <c r="Q165" s="301"/>
      <c r="R165" s="301"/>
      <c r="S165" s="302"/>
      <c r="T165" s="303"/>
      <c r="U165" s="303"/>
      <c r="V165" s="303"/>
      <c r="W165" s="304"/>
      <c r="X165" s="305"/>
      <c r="Y165" s="306"/>
    </row>
    <row r="166" spans="1:25" s="134" customFormat="1" ht="21" customHeight="1" thickTop="1" x14ac:dyDescent="0.2">
      <c r="A166" s="384" t="s">
        <v>39</v>
      </c>
      <c r="B166" s="387" t="s">
        <v>323</v>
      </c>
      <c r="C166" s="388"/>
      <c r="D166" s="388"/>
      <c r="E166" s="388"/>
      <c r="F166" s="388"/>
      <c r="G166" s="388"/>
      <c r="H166" s="388"/>
      <c r="I166" s="388"/>
      <c r="J166" s="388"/>
      <c r="K166" s="388"/>
      <c r="L166" s="388"/>
      <c r="M166" s="389"/>
      <c r="N166" s="387"/>
      <c r="O166" s="388"/>
      <c r="P166" s="388"/>
      <c r="Q166" s="388"/>
      <c r="R166" s="388"/>
      <c r="S166" s="388"/>
      <c r="T166" s="388"/>
      <c r="U166" s="388"/>
      <c r="V166" s="388"/>
      <c r="W166" s="388"/>
      <c r="X166" s="388"/>
      <c r="Y166" s="389"/>
    </row>
    <row r="167" spans="1:25" s="134" customFormat="1" ht="21" customHeight="1" x14ac:dyDescent="0.2">
      <c r="A167" s="385"/>
      <c r="B167" s="390"/>
      <c r="C167" s="391"/>
      <c r="D167" s="391"/>
      <c r="E167" s="391"/>
      <c r="F167" s="391"/>
      <c r="G167" s="391"/>
      <c r="H167" s="391"/>
      <c r="I167" s="391"/>
      <c r="J167" s="391"/>
      <c r="K167" s="391"/>
      <c r="L167" s="391"/>
      <c r="M167" s="392"/>
      <c r="N167" s="390"/>
      <c r="O167" s="391"/>
      <c r="P167" s="391"/>
      <c r="Q167" s="391"/>
      <c r="R167" s="391"/>
      <c r="S167" s="391"/>
      <c r="T167" s="391"/>
      <c r="U167" s="391"/>
      <c r="V167" s="391"/>
      <c r="W167" s="391"/>
      <c r="X167" s="391"/>
      <c r="Y167" s="392"/>
    </row>
    <row r="168" spans="1:25" s="134" customFormat="1" ht="21" customHeight="1" thickBot="1" x14ac:dyDescent="0.25">
      <c r="A168" s="386"/>
      <c r="B168" s="393" t="str">
        <f>IF(ISBLANK(B166),"",CONCATENATE(LEFT(INDEX(B$65:B$91,MATCH(LEFT(B166,11)&amp;"*",B$65:B$91,0)+2),FIND("-",INDEX(B$65:B$91,MATCH(LEFT(B166,11)&amp;"*",B$65:B$91,0)+2))),$A166))</f>
        <v>M4.23.03.V1-06</v>
      </c>
      <c r="C168" s="394"/>
      <c r="D168" s="395"/>
      <c r="E168" s="301">
        <v>7</v>
      </c>
      <c r="F168" s="301" t="s">
        <v>4</v>
      </c>
      <c r="G168" s="302">
        <v>28</v>
      </c>
      <c r="H168" s="303">
        <v>0</v>
      </c>
      <c r="I168" s="303">
        <v>28</v>
      </c>
      <c r="J168" s="303">
        <v>0</v>
      </c>
      <c r="K168" s="304">
        <v>0</v>
      </c>
      <c r="L168" s="360" t="s">
        <v>44</v>
      </c>
      <c r="M168" s="306">
        <v>119</v>
      </c>
      <c r="N168" s="393" t="str">
        <f>IF(ISBLANK(N166),"",CONCATENATE(LEFT(INDEX(N$65:N$91,MATCH(LEFT(N166,11)&amp;"*",N$65:N$91,0)+2),FIND("-",INDEX(N$65:N$91,MATCH(LEFT(N166,11)&amp;"*",N$65:N$91,0)+2))),$A166))</f>
        <v/>
      </c>
      <c r="O168" s="394"/>
      <c r="P168" s="395"/>
      <c r="Q168" s="301"/>
      <c r="R168" s="301"/>
      <c r="S168" s="302"/>
      <c r="T168" s="303"/>
      <c r="U168" s="303"/>
      <c r="V168" s="303"/>
      <c r="W168" s="304"/>
      <c r="X168" s="305"/>
      <c r="Y168" s="306"/>
    </row>
    <row r="169" spans="1:25" s="134" customFormat="1" ht="21" customHeight="1" thickTop="1" x14ac:dyDescent="0.2">
      <c r="A169" s="384" t="s">
        <v>223</v>
      </c>
      <c r="B169" s="387"/>
      <c r="C169" s="388"/>
      <c r="D169" s="388"/>
      <c r="E169" s="388"/>
      <c r="F169" s="388"/>
      <c r="G169" s="388"/>
      <c r="H169" s="388"/>
      <c r="I169" s="388"/>
      <c r="J169" s="388"/>
      <c r="K169" s="388"/>
      <c r="L169" s="388"/>
      <c r="M169" s="389"/>
      <c r="N169" s="387"/>
      <c r="O169" s="388"/>
      <c r="P169" s="388"/>
      <c r="Q169" s="388"/>
      <c r="R169" s="388"/>
      <c r="S169" s="388"/>
      <c r="T169" s="388"/>
      <c r="U169" s="388"/>
      <c r="V169" s="388"/>
      <c r="W169" s="388"/>
      <c r="X169" s="388"/>
      <c r="Y169" s="389"/>
    </row>
    <row r="170" spans="1:25" s="134" customFormat="1" ht="21" customHeight="1" x14ac:dyDescent="0.2">
      <c r="A170" s="385"/>
      <c r="B170" s="390"/>
      <c r="C170" s="391"/>
      <c r="D170" s="391"/>
      <c r="E170" s="391"/>
      <c r="F170" s="391"/>
      <c r="G170" s="391"/>
      <c r="H170" s="391"/>
      <c r="I170" s="391"/>
      <c r="J170" s="391"/>
      <c r="K170" s="391"/>
      <c r="L170" s="391"/>
      <c r="M170" s="392"/>
      <c r="N170" s="390"/>
      <c r="O170" s="391"/>
      <c r="P170" s="391"/>
      <c r="Q170" s="391"/>
      <c r="R170" s="391"/>
      <c r="S170" s="391"/>
      <c r="T170" s="391"/>
      <c r="U170" s="391"/>
      <c r="V170" s="391"/>
      <c r="W170" s="391"/>
      <c r="X170" s="391"/>
      <c r="Y170" s="392"/>
    </row>
    <row r="171" spans="1:25" s="134" customFormat="1" ht="21" customHeight="1" thickBot="1" x14ac:dyDescent="0.25">
      <c r="A171" s="386"/>
      <c r="B171" s="393" t="str">
        <f>IF(ISBLANK(B169),"",CONCATENATE(LEFT(INDEX(B$65:B$91,MATCH(LEFT(B169,11)&amp;"*",B$65:B$91,0)+2),FIND("-",INDEX(B$65:B$91,MATCH(LEFT(B169,11)&amp;"*",B$65:B$91,0)+2))),$A169))</f>
        <v/>
      </c>
      <c r="C171" s="394"/>
      <c r="D171" s="395"/>
      <c r="E171" s="301"/>
      <c r="F171" s="301"/>
      <c r="G171" s="302"/>
      <c r="H171" s="303"/>
      <c r="I171" s="303"/>
      <c r="J171" s="303"/>
      <c r="K171" s="304"/>
      <c r="L171" s="305"/>
      <c r="M171" s="306"/>
      <c r="N171" s="393" t="str">
        <f>IF(ISBLANK(N169),"",CONCATENATE(LEFT(INDEX(N$65:N$91,MATCH(LEFT(N169,11)&amp;"*",N$65:N$91,0)+2),FIND("-",INDEX(N$65:N$91,MATCH(LEFT(N169,11)&amp;"*",N$65:N$91,0)+2))),$A169))</f>
        <v/>
      </c>
      <c r="O171" s="394"/>
      <c r="P171" s="395"/>
      <c r="Q171" s="301"/>
      <c r="R171" s="301"/>
      <c r="S171" s="302"/>
      <c r="T171" s="303"/>
      <c r="U171" s="303"/>
      <c r="V171" s="303"/>
      <c r="W171" s="304"/>
      <c r="X171" s="305"/>
      <c r="Y171" s="306"/>
    </row>
    <row r="172" spans="1:25" s="134" customFormat="1" ht="21" customHeight="1" thickTop="1" x14ac:dyDescent="0.2">
      <c r="A172" s="384" t="s">
        <v>224</v>
      </c>
      <c r="B172" s="387"/>
      <c r="C172" s="388"/>
      <c r="D172" s="388"/>
      <c r="E172" s="388"/>
      <c r="F172" s="388"/>
      <c r="G172" s="388"/>
      <c r="H172" s="388"/>
      <c r="I172" s="388"/>
      <c r="J172" s="388"/>
      <c r="K172" s="388"/>
      <c r="L172" s="388"/>
      <c r="M172" s="389"/>
      <c r="N172" s="387"/>
      <c r="O172" s="388"/>
      <c r="P172" s="388"/>
      <c r="Q172" s="388"/>
      <c r="R172" s="388"/>
      <c r="S172" s="388"/>
      <c r="T172" s="388"/>
      <c r="U172" s="388"/>
      <c r="V172" s="388"/>
      <c r="W172" s="388"/>
      <c r="X172" s="388"/>
      <c r="Y172" s="389"/>
    </row>
    <row r="173" spans="1:25" s="134" customFormat="1" ht="21" customHeight="1" x14ac:dyDescent="0.2">
      <c r="A173" s="385"/>
      <c r="B173" s="390"/>
      <c r="C173" s="391"/>
      <c r="D173" s="391"/>
      <c r="E173" s="391"/>
      <c r="F173" s="391"/>
      <c r="G173" s="391"/>
      <c r="H173" s="391"/>
      <c r="I173" s="391"/>
      <c r="J173" s="391"/>
      <c r="K173" s="391"/>
      <c r="L173" s="391"/>
      <c r="M173" s="392"/>
      <c r="N173" s="390"/>
      <c r="O173" s="391"/>
      <c r="P173" s="391"/>
      <c r="Q173" s="391"/>
      <c r="R173" s="391"/>
      <c r="S173" s="391"/>
      <c r="T173" s="391"/>
      <c r="U173" s="391"/>
      <c r="V173" s="391"/>
      <c r="W173" s="391"/>
      <c r="X173" s="391"/>
      <c r="Y173" s="392"/>
    </row>
    <row r="174" spans="1:25" s="134" customFormat="1" ht="21" customHeight="1" thickBot="1" x14ac:dyDescent="0.25">
      <c r="A174" s="386"/>
      <c r="B174" s="393" t="str">
        <f>IF(ISBLANK(B172),"",CONCATENATE(LEFT(INDEX(B$65:B$91,MATCH(LEFT(B172,11)&amp;"*",B$65:B$91,0)+2),FIND("-",INDEX(B$65:B$91,MATCH(LEFT(B172,11)&amp;"*",B$65:B$91,0)+2))),$A172))</f>
        <v/>
      </c>
      <c r="C174" s="394"/>
      <c r="D174" s="395"/>
      <c r="E174" s="301"/>
      <c r="F174" s="301"/>
      <c r="G174" s="302"/>
      <c r="H174" s="303"/>
      <c r="I174" s="303"/>
      <c r="J174" s="303"/>
      <c r="K174" s="304"/>
      <c r="L174" s="305"/>
      <c r="M174" s="306"/>
      <c r="N174" s="393" t="str">
        <f>IF(ISBLANK(N172),"",CONCATENATE(LEFT(INDEX(N$65:N$91,MATCH(LEFT(N172,11)&amp;"*",N$65:N$91,0)+2),FIND("-",INDEX(N$65:N$91,MATCH(LEFT(N172,11)&amp;"*",N$65:N$91,0)+2))),$A172))</f>
        <v/>
      </c>
      <c r="O174" s="394"/>
      <c r="P174" s="395"/>
      <c r="Q174" s="301"/>
      <c r="R174" s="301"/>
      <c r="S174" s="302"/>
      <c r="T174" s="303"/>
      <c r="U174" s="303"/>
      <c r="V174" s="303"/>
      <c r="W174" s="304"/>
      <c r="X174" s="305"/>
      <c r="Y174" s="306"/>
    </row>
    <row r="175" spans="1:25" s="134" customFormat="1" ht="21" customHeight="1" thickTop="1" x14ac:dyDescent="0.2">
      <c r="A175" s="384" t="s">
        <v>236</v>
      </c>
      <c r="B175" s="387"/>
      <c r="C175" s="388"/>
      <c r="D175" s="388"/>
      <c r="E175" s="388"/>
      <c r="F175" s="388"/>
      <c r="G175" s="388"/>
      <c r="H175" s="388"/>
      <c r="I175" s="388"/>
      <c r="J175" s="388"/>
      <c r="K175" s="388"/>
      <c r="L175" s="388"/>
      <c r="M175" s="389"/>
      <c r="N175" s="387"/>
      <c r="O175" s="388"/>
      <c r="P175" s="388"/>
      <c r="Q175" s="388"/>
      <c r="R175" s="388"/>
      <c r="S175" s="388"/>
      <c r="T175" s="388"/>
      <c r="U175" s="388"/>
      <c r="V175" s="388"/>
      <c r="W175" s="388"/>
      <c r="X175" s="388"/>
      <c r="Y175" s="389"/>
    </row>
    <row r="176" spans="1:25" s="134" customFormat="1" ht="21" customHeight="1" x14ac:dyDescent="0.2">
      <c r="A176" s="385"/>
      <c r="B176" s="390"/>
      <c r="C176" s="391"/>
      <c r="D176" s="391"/>
      <c r="E176" s="391"/>
      <c r="F176" s="391"/>
      <c r="G176" s="391"/>
      <c r="H176" s="391"/>
      <c r="I176" s="391"/>
      <c r="J176" s="391"/>
      <c r="K176" s="391"/>
      <c r="L176" s="391"/>
      <c r="M176" s="392"/>
      <c r="N176" s="390"/>
      <c r="O176" s="391"/>
      <c r="P176" s="391"/>
      <c r="Q176" s="391"/>
      <c r="R176" s="391"/>
      <c r="S176" s="391"/>
      <c r="T176" s="391"/>
      <c r="U176" s="391"/>
      <c r="V176" s="391"/>
      <c r="W176" s="391"/>
      <c r="X176" s="391"/>
      <c r="Y176" s="392"/>
    </row>
    <row r="177" spans="1:25" s="134" customFormat="1" ht="21" customHeight="1" thickBot="1" x14ac:dyDescent="0.25">
      <c r="A177" s="386"/>
      <c r="B177" s="393" t="str">
        <f>IF(ISBLANK(B175),"",CONCATENATE(LEFT(INDEX(B$65:B$91,MATCH(LEFT(B175,11)&amp;"*",B$65:B$91,0)+2),FIND("-",INDEX(B$65:B$91,MATCH(LEFT(B175,11)&amp;"*",B$65:B$91,0)+2))),$A175))</f>
        <v/>
      </c>
      <c r="C177" s="394"/>
      <c r="D177" s="395"/>
      <c r="E177" s="301"/>
      <c r="F177" s="301"/>
      <c r="G177" s="302"/>
      <c r="H177" s="303"/>
      <c r="I177" s="303"/>
      <c r="J177" s="303"/>
      <c r="K177" s="304"/>
      <c r="L177" s="305"/>
      <c r="M177" s="306"/>
      <c r="N177" s="393" t="str">
        <f>IF(ISBLANK(N175),"",CONCATENATE(LEFT(INDEX(N$65:N$91,MATCH(LEFT(N175,11)&amp;"*",N$65:N$91,0)+2),FIND("-",INDEX(N$65:N$91,MATCH(LEFT(N175,11)&amp;"*",N$65:N$91,0)+2))),$A175))</f>
        <v/>
      </c>
      <c r="O177" s="394"/>
      <c r="P177" s="395"/>
      <c r="Q177" s="301"/>
      <c r="R177" s="301"/>
      <c r="S177" s="302"/>
      <c r="T177" s="303"/>
      <c r="U177" s="303"/>
      <c r="V177" s="303"/>
      <c r="W177" s="304"/>
      <c r="X177" s="305"/>
      <c r="Y177" s="306"/>
    </row>
    <row r="178" spans="1:25" s="134" customFormat="1" ht="21" customHeight="1" thickTop="1" x14ac:dyDescent="0.2">
      <c r="A178" s="384" t="s">
        <v>238</v>
      </c>
      <c r="B178" s="387"/>
      <c r="C178" s="388"/>
      <c r="D178" s="388"/>
      <c r="E178" s="388"/>
      <c r="F178" s="388"/>
      <c r="G178" s="388"/>
      <c r="H178" s="388"/>
      <c r="I178" s="388"/>
      <c r="J178" s="388"/>
      <c r="K178" s="388"/>
      <c r="L178" s="388"/>
      <c r="M178" s="389"/>
      <c r="N178" s="387"/>
      <c r="O178" s="388"/>
      <c r="P178" s="388"/>
      <c r="Q178" s="388"/>
      <c r="R178" s="388"/>
      <c r="S178" s="388"/>
      <c r="T178" s="388"/>
      <c r="U178" s="388"/>
      <c r="V178" s="388"/>
      <c r="W178" s="388"/>
      <c r="X178" s="388"/>
      <c r="Y178" s="389"/>
    </row>
    <row r="179" spans="1:25" s="134" customFormat="1" ht="21" customHeight="1" x14ac:dyDescent="0.2">
      <c r="A179" s="385"/>
      <c r="B179" s="390"/>
      <c r="C179" s="391"/>
      <c r="D179" s="391"/>
      <c r="E179" s="391"/>
      <c r="F179" s="391"/>
      <c r="G179" s="391"/>
      <c r="H179" s="391"/>
      <c r="I179" s="391"/>
      <c r="J179" s="391"/>
      <c r="K179" s="391"/>
      <c r="L179" s="391"/>
      <c r="M179" s="392"/>
      <c r="N179" s="390"/>
      <c r="O179" s="391"/>
      <c r="P179" s="391"/>
      <c r="Q179" s="391"/>
      <c r="R179" s="391"/>
      <c r="S179" s="391"/>
      <c r="T179" s="391"/>
      <c r="U179" s="391"/>
      <c r="V179" s="391"/>
      <c r="W179" s="391"/>
      <c r="X179" s="391"/>
      <c r="Y179" s="392"/>
    </row>
    <row r="180" spans="1:25" s="134" customFormat="1" ht="21" customHeight="1" thickBot="1" x14ac:dyDescent="0.25">
      <c r="A180" s="386"/>
      <c r="B180" s="393" t="str">
        <f>IF(ISBLANK(B178),"",CONCATENATE(LEFT(INDEX(B$65:B$91,MATCH(LEFT(B178,11)&amp;"*",B$65:B$91,0)+2),FIND("-",INDEX(B$65:B$91,MATCH(LEFT(B178,11)&amp;"*",B$65:B$91,0)+2))),$A178))</f>
        <v/>
      </c>
      <c r="C180" s="394"/>
      <c r="D180" s="395"/>
      <c r="E180" s="301"/>
      <c r="F180" s="301"/>
      <c r="G180" s="302"/>
      <c r="H180" s="303"/>
      <c r="I180" s="303"/>
      <c r="J180" s="303"/>
      <c r="K180" s="304"/>
      <c r="L180" s="305"/>
      <c r="M180" s="306"/>
      <c r="N180" s="393" t="str">
        <f>IF(ISBLANK(N178),"",CONCATENATE(LEFT(INDEX(N$65:N$91,MATCH(LEFT(N178,11)&amp;"*",N$65:N$91,0)+2),FIND("-",INDEX(N$65:N$91,MATCH(LEFT(N178,11)&amp;"*",N$65:N$91,0)+2))),$A178))</f>
        <v/>
      </c>
      <c r="O180" s="394"/>
      <c r="P180" s="395"/>
      <c r="Q180" s="301"/>
      <c r="R180" s="301"/>
      <c r="S180" s="302"/>
      <c r="T180" s="303"/>
      <c r="U180" s="303"/>
      <c r="V180" s="303"/>
      <c r="W180" s="304"/>
      <c r="X180" s="305"/>
      <c r="Y180" s="306"/>
    </row>
    <row r="181" spans="1:25" s="134" customFormat="1" ht="21" customHeight="1" thickTop="1" x14ac:dyDescent="0.2">
      <c r="A181" s="146"/>
      <c r="B181" s="139"/>
      <c r="C181" s="139"/>
      <c r="D181" s="139"/>
      <c r="E181" s="140"/>
      <c r="F181" s="140"/>
      <c r="G181" s="140"/>
      <c r="H181" s="140"/>
      <c r="I181" s="140"/>
      <c r="J181" s="140"/>
      <c r="K181" s="140"/>
      <c r="L181" s="142"/>
      <c r="M181" s="143"/>
      <c r="N181" s="139"/>
      <c r="O181" s="139"/>
      <c r="P181" s="139"/>
      <c r="Q181" s="140"/>
      <c r="R181" s="140"/>
      <c r="S181" s="140"/>
      <c r="T181" s="140"/>
      <c r="U181" s="140"/>
      <c r="V181" s="140"/>
      <c r="W181" s="140"/>
      <c r="X181" s="142"/>
      <c r="Y181" s="143"/>
    </row>
    <row r="182" spans="1:25" s="134" customFormat="1" ht="21" customHeight="1" x14ac:dyDescent="0.25">
      <c r="A182" s="494" t="s">
        <v>269</v>
      </c>
      <c r="B182" s="494"/>
      <c r="C182" s="494"/>
      <c r="D182" s="494"/>
      <c r="E182" s="494"/>
      <c r="F182" s="494"/>
      <c r="G182" s="494"/>
      <c r="H182" s="494"/>
      <c r="I182" s="494"/>
      <c r="J182" s="494"/>
      <c r="K182" s="494"/>
      <c r="L182" s="494"/>
      <c r="M182" s="494"/>
      <c r="N182" s="494"/>
      <c r="O182" s="494"/>
      <c r="P182" s="494"/>
      <c r="Q182" s="494"/>
      <c r="R182" s="494"/>
      <c r="S182" s="494"/>
      <c r="T182" s="494"/>
      <c r="U182" s="494"/>
      <c r="V182" s="494"/>
      <c r="W182" s="494"/>
      <c r="X182" s="494"/>
      <c r="Y182" s="494"/>
    </row>
    <row r="183" spans="1:25" s="134" customFormat="1" ht="21" customHeight="1" thickBot="1" x14ac:dyDescent="0.25">
      <c r="A183" s="146"/>
      <c r="B183" s="139"/>
      <c r="C183" s="139"/>
      <c r="D183" s="139"/>
      <c r="E183" s="140"/>
      <c r="F183" s="140"/>
      <c r="G183" s="140"/>
      <c r="H183" s="140"/>
      <c r="I183" s="140"/>
      <c r="J183" s="140"/>
      <c r="K183" s="140"/>
      <c r="L183" s="142"/>
      <c r="M183" s="143"/>
      <c r="N183" s="139"/>
      <c r="O183" s="139"/>
      <c r="P183" s="139"/>
      <c r="Q183" s="140"/>
      <c r="R183" s="140"/>
      <c r="S183" s="140"/>
      <c r="T183" s="140"/>
      <c r="U183" s="140"/>
      <c r="V183" s="140"/>
      <c r="W183" s="140"/>
      <c r="X183" s="142"/>
      <c r="Y183" s="143"/>
    </row>
    <row r="184" spans="1:25" s="151" customFormat="1" ht="21" customHeight="1" thickBot="1" x14ac:dyDescent="0.25">
      <c r="A184" s="147" t="s">
        <v>9</v>
      </c>
      <c r="B184" s="148"/>
      <c r="C184" s="148"/>
      <c r="D184" s="148"/>
      <c r="E184" s="148"/>
      <c r="F184" s="148"/>
      <c r="G184" s="148"/>
      <c r="H184" s="148"/>
      <c r="I184" s="148"/>
      <c r="J184" s="148"/>
      <c r="K184" s="148"/>
      <c r="L184" s="149"/>
      <c r="M184" s="148"/>
      <c r="N184" s="148"/>
      <c r="O184" s="148"/>
      <c r="P184" s="148"/>
      <c r="Q184" s="148"/>
      <c r="R184" s="148"/>
      <c r="S184" s="148"/>
      <c r="T184" s="148"/>
      <c r="U184" s="148"/>
      <c r="V184" s="148"/>
      <c r="W184" s="148"/>
      <c r="X184" s="149"/>
      <c r="Y184" s="150"/>
    </row>
    <row r="185" spans="1:25" s="153" customFormat="1" ht="21" customHeight="1" thickTop="1" thickBot="1" x14ac:dyDescent="0.25">
      <c r="A185" s="464" t="s">
        <v>10</v>
      </c>
      <c r="B185" s="465"/>
      <c r="C185" s="465"/>
      <c r="D185" s="465"/>
      <c r="E185" s="465"/>
      <c r="F185" s="465"/>
      <c r="G185" s="465"/>
      <c r="H185" s="465"/>
      <c r="I185" s="465"/>
      <c r="J185" s="465"/>
      <c r="K185" s="465"/>
      <c r="L185" s="466"/>
      <c r="M185" s="152"/>
      <c r="N185" s="412" t="s">
        <v>22</v>
      </c>
      <c r="O185" s="413"/>
      <c r="P185" s="413"/>
      <c r="Q185" s="413"/>
      <c r="R185" s="413"/>
      <c r="S185" s="413"/>
      <c r="T185" s="413"/>
      <c r="U185" s="413"/>
      <c r="V185" s="413"/>
      <c r="W185" s="413"/>
      <c r="X185" s="413"/>
      <c r="Y185" s="414"/>
    </row>
    <row r="186" spans="1:25" s="153" customFormat="1" ht="21" customHeight="1" thickTop="1" thickBot="1" x14ac:dyDescent="0.25">
      <c r="A186" s="467"/>
      <c r="B186" s="468"/>
      <c r="C186" s="468"/>
      <c r="D186" s="468"/>
      <c r="E186" s="468"/>
      <c r="F186" s="468"/>
      <c r="G186" s="468"/>
      <c r="H186" s="468"/>
      <c r="I186" s="468"/>
      <c r="J186" s="468"/>
      <c r="K186" s="468"/>
      <c r="L186" s="469"/>
      <c r="M186" s="154"/>
      <c r="N186" s="412" t="s">
        <v>43</v>
      </c>
      <c r="O186" s="413"/>
      <c r="P186" s="413"/>
      <c r="Q186" s="413"/>
      <c r="R186" s="413"/>
      <c r="S186" s="413"/>
      <c r="T186" s="413"/>
      <c r="U186" s="413"/>
      <c r="V186" s="413"/>
      <c r="W186" s="413"/>
      <c r="X186" s="413"/>
      <c r="Y186" s="414"/>
    </row>
    <row r="187" spans="1:25" s="153" customFormat="1" ht="21" customHeight="1" thickTop="1" thickBot="1" x14ac:dyDescent="0.25">
      <c r="A187" s="470" t="s">
        <v>11</v>
      </c>
      <c r="B187" s="471"/>
      <c r="C187" s="472"/>
      <c r="D187" s="155" t="s">
        <v>12</v>
      </c>
      <c r="E187" s="156" t="s">
        <v>13</v>
      </c>
      <c r="F187" s="156" t="s">
        <v>14</v>
      </c>
      <c r="G187" s="156" t="s">
        <v>15</v>
      </c>
      <c r="H187" s="156" t="s">
        <v>16</v>
      </c>
      <c r="I187" s="156" t="s">
        <v>17</v>
      </c>
      <c r="J187" s="157" t="s">
        <v>74</v>
      </c>
      <c r="K187" s="157" t="s">
        <v>18</v>
      </c>
      <c r="L187" s="158" t="s">
        <v>19</v>
      </c>
      <c r="M187" s="159"/>
      <c r="N187" s="473" t="s">
        <v>77</v>
      </c>
      <c r="O187" s="474"/>
      <c r="P187" s="475"/>
      <c r="Q187" s="160">
        <v>8</v>
      </c>
      <c r="R187" s="161" t="s">
        <v>4</v>
      </c>
      <c r="S187" s="162">
        <v>28</v>
      </c>
      <c r="T187" s="162">
        <v>0</v>
      </c>
      <c r="U187" s="162">
        <v>28</v>
      </c>
      <c r="V187" s="161">
        <v>0</v>
      </c>
      <c r="W187" s="163">
        <v>49</v>
      </c>
      <c r="X187" s="164" t="s">
        <v>44</v>
      </c>
      <c r="Y187" s="165">
        <v>50</v>
      </c>
    </row>
    <row r="188" spans="1:25" s="153" customFormat="1" ht="21" customHeight="1" thickTop="1" x14ac:dyDescent="0.2">
      <c r="A188" s="166"/>
      <c r="B188" s="167"/>
      <c r="C188" s="167"/>
      <c r="D188" s="167"/>
      <c r="E188" s="167"/>
      <c r="F188" s="167"/>
      <c r="G188" s="167"/>
      <c r="H188" s="167"/>
      <c r="I188" s="167"/>
      <c r="J188" s="167"/>
      <c r="K188" s="167"/>
      <c r="L188" s="168"/>
      <c r="M188" s="152"/>
      <c r="N188" s="154"/>
      <c r="O188" s="152"/>
      <c r="P188" s="152"/>
      <c r="Q188" s="152"/>
      <c r="R188" s="152"/>
      <c r="S188" s="152"/>
      <c r="T188" s="152"/>
      <c r="U188" s="152"/>
      <c r="V188" s="152"/>
      <c r="W188" s="152"/>
      <c r="X188" s="188"/>
      <c r="Y188" s="169"/>
    </row>
    <row r="189" spans="1:25" s="153" customFormat="1" ht="21" customHeight="1" x14ac:dyDescent="0.2">
      <c r="A189" s="170"/>
      <c r="B189" s="154" t="s">
        <v>61</v>
      </c>
      <c r="C189" s="154"/>
      <c r="D189" s="154"/>
      <c r="E189" s="154"/>
      <c r="F189" s="171"/>
      <c r="G189" s="154"/>
      <c r="H189" s="154"/>
      <c r="I189" s="154"/>
      <c r="J189" s="154"/>
      <c r="K189" s="154"/>
      <c r="L189" s="172"/>
      <c r="M189" s="154"/>
      <c r="N189" s="154"/>
      <c r="O189" s="396" t="s">
        <v>64</v>
      </c>
      <c r="P189" s="396"/>
      <c r="Q189" s="396"/>
      <c r="R189" s="396"/>
      <c r="S189" s="396"/>
      <c r="T189" s="396"/>
      <c r="U189" s="396"/>
      <c r="V189" s="396"/>
      <c r="W189" s="396"/>
      <c r="X189" s="396"/>
      <c r="Y189" s="411"/>
    </row>
    <row r="190" spans="1:25" s="153" customFormat="1" ht="21" customHeight="1" x14ac:dyDescent="0.2">
      <c r="A190" s="170"/>
      <c r="B190" s="154" t="s">
        <v>62</v>
      </c>
      <c r="C190" s="154"/>
      <c r="D190" s="154"/>
      <c r="E190" s="154"/>
      <c r="F190" s="171"/>
      <c r="G190" s="154"/>
      <c r="H190" s="154"/>
      <c r="I190" s="154"/>
      <c r="J190" s="154"/>
      <c r="K190" s="154"/>
      <c r="L190" s="172"/>
      <c r="M190" s="154"/>
      <c r="N190" s="154"/>
      <c r="O190" s="152"/>
      <c r="P190" s="154" t="s">
        <v>75</v>
      </c>
      <c r="Q190" s="152"/>
      <c r="R190" s="152"/>
      <c r="S190" s="152"/>
      <c r="T190" s="152"/>
      <c r="U190" s="152"/>
      <c r="V190" s="152"/>
      <c r="W190" s="152"/>
      <c r="X190" s="188"/>
      <c r="Y190" s="169"/>
    </row>
    <row r="191" spans="1:25" s="153" customFormat="1" ht="21" customHeight="1" x14ac:dyDescent="0.2">
      <c r="A191" s="173"/>
      <c r="B191" s="154" t="s">
        <v>63</v>
      </c>
      <c r="C191" s="154"/>
      <c r="D191" s="154"/>
      <c r="E191" s="154"/>
      <c r="F191" s="171"/>
      <c r="G191" s="154"/>
      <c r="H191" s="334"/>
      <c r="I191" s="334"/>
      <c r="J191" s="334"/>
      <c r="K191" s="334"/>
      <c r="L191" s="174"/>
      <c r="M191" s="334"/>
      <c r="N191" s="154"/>
      <c r="O191" s="152"/>
      <c r="P191" s="152"/>
      <c r="Q191" s="154" t="s">
        <v>66</v>
      </c>
      <c r="R191" s="152"/>
      <c r="S191" s="152"/>
      <c r="T191" s="152"/>
      <c r="U191" s="152"/>
      <c r="V191" s="152"/>
      <c r="W191" s="152"/>
      <c r="X191" s="184"/>
      <c r="Y191" s="185"/>
    </row>
    <row r="192" spans="1:25" s="153" customFormat="1" ht="21" customHeight="1" x14ac:dyDescent="0.2">
      <c r="A192" s="173"/>
      <c r="B192" s="154"/>
      <c r="C192" s="396" t="s">
        <v>80</v>
      </c>
      <c r="D192" s="396"/>
      <c r="E192" s="396"/>
      <c r="F192" s="396"/>
      <c r="G192" s="396"/>
      <c r="H192" s="175"/>
      <c r="I192" s="175"/>
      <c r="J192" s="175"/>
      <c r="K192" s="175"/>
      <c r="L192" s="176"/>
      <c r="M192" s="335"/>
      <c r="N192" s="154"/>
      <c r="O192" s="152"/>
      <c r="P192" s="152"/>
      <c r="Q192" s="177" t="s">
        <v>68</v>
      </c>
      <c r="R192" s="152"/>
      <c r="S192" s="152"/>
      <c r="T192" s="152"/>
      <c r="U192" s="152"/>
      <c r="V192" s="152"/>
      <c r="W192" s="152"/>
      <c r="X192" s="188"/>
      <c r="Y192" s="185"/>
    </row>
    <row r="193" spans="1:25" s="153" customFormat="1" ht="21" customHeight="1" x14ac:dyDescent="0.2">
      <c r="A193" s="178"/>
      <c r="B193" s="154"/>
      <c r="C193" s="179"/>
      <c r="D193" s="406" t="s">
        <v>65</v>
      </c>
      <c r="E193" s="406"/>
      <c r="F193" s="406"/>
      <c r="G193" s="406"/>
      <c r="H193" s="406"/>
      <c r="I193" s="406"/>
      <c r="J193" s="406"/>
      <c r="K193" s="406"/>
      <c r="L193" s="406"/>
      <c r="M193" s="335"/>
      <c r="N193" s="154"/>
      <c r="O193" s="175"/>
      <c r="P193" s="152"/>
      <c r="Q193" s="154" t="s">
        <v>70</v>
      </c>
      <c r="R193" s="167"/>
      <c r="S193" s="175"/>
      <c r="T193" s="175"/>
      <c r="U193" s="175"/>
      <c r="V193" s="175"/>
      <c r="W193" s="175"/>
      <c r="X193" s="176"/>
      <c r="Y193" s="180"/>
    </row>
    <row r="194" spans="1:25" s="153" customFormat="1" ht="21" customHeight="1" x14ac:dyDescent="0.2">
      <c r="A194" s="170"/>
      <c r="B194" s="154"/>
      <c r="C194" s="154"/>
      <c r="D194" s="181" t="s">
        <v>67</v>
      </c>
      <c r="E194" s="181"/>
      <c r="F194" s="171"/>
      <c r="G194" s="334"/>
      <c r="H194" s="334"/>
      <c r="I194" s="334"/>
      <c r="J194" s="334"/>
      <c r="K194" s="334"/>
      <c r="L194" s="174"/>
      <c r="M194" s="154"/>
      <c r="N194" s="182"/>
      <c r="O194" s="154"/>
      <c r="P194" s="154"/>
      <c r="Q194" s="154" t="s">
        <v>76</v>
      </c>
      <c r="R194" s="171"/>
      <c r="S194" s="154"/>
      <c r="T194" s="154"/>
      <c r="U194" s="154"/>
      <c r="V194" s="154"/>
      <c r="W194" s="154"/>
      <c r="X194" s="172"/>
      <c r="Y194" s="183"/>
    </row>
    <row r="195" spans="1:25" s="153" customFormat="1" ht="21" customHeight="1" x14ac:dyDescent="0.2">
      <c r="A195" s="170"/>
      <c r="B195" s="152"/>
      <c r="C195" s="175"/>
      <c r="D195" s="396" t="s">
        <v>81</v>
      </c>
      <c r="E195" s="396"/>
      <c r="F195" s="396"/>
      <c r="G195" s="154"/>
      <c r="H195" s="154"/>
      <c r="I195" s="154"/>
      <c r="J195" s="154"/>
      <c r="K195" s="154"/>
      <c r="L195" s="176"/>
      <c r="M195" s="175"/>
      <c r="N195" s="182"/>
      <c r="O195" s="396" t="s">
        <v>239</v>
      </c>
      <c r="P195" s="396"/>
      <c r="Q195" s="396"/>
      <c r="R195" s="396"/>
      <c r="S195" s="396"/>
      <c r="T195" s="396"/>
      <c r="U195" s="396"/>
      <c r="V195" s="396"/>
      <c r="W195" s="396"/>
      <c r="X195" s="396"/>
      <c r="Y195" s="411"/>
    </row>
    <row r="196" spans="1:25" s="153" customFormat="1" ht="21" customHeight="1" x14ac:dyDescent="0.2">
      <c r="A196" s="170"/>
      <c r="B196" s="154" t="s">
        <v>69</v>
      </c>
      <c r="C196" s="175"/>
      <c r="D196" s="175"/>
      <c r="E196" s="175"/>
      <c r="F196" s="167"/>
      <c r="G196" s="154"/>
      <c r="H196" s="154"/>
      <c r="I196" s="154"/>
      <c r="J196" s="154"/>
      <c r="K196" s="154"/>
      <c r="L196" s="176"/>
      <c r="M196" s="175"/>
      <c r="N196" s="182"/>
      <c r="O196" s="396"/>
      <c r="P196" s="396"/>
      <c r="Q196" s="396"/>
      <c r="R196" s="396"/>
      <c r="S196" s="396"/>
      <c r="T196" s="396"/>
      <c r="U196" s="396"/>
      <c r="V196" s="396"/>
      <c r="W196" s="396"/>
      <c r="X196" s="396"/>
      <c r="Y196" s="411"/>
    </row>
    <row r="197" spans="1:25" s="153" customFormat="1" ht="21" customHeight="1" x14ac:dyDescent="0.2">
      <c r="A197" s="170"/>
      <c r="B197" s="154" t="s">
        <v>71</v>
      </c>
      <c r="C197" s="152"/>
      <c r="D197" s="152"/>
      <c r="E197" s="152"/>
      <c r="F197" s="167"/>
      <c r="G197" s="154"/>
      <c r="H197" s="175"/>
      <c r="I197" s="175"/>
      <c r="J197" s="175"/>
      <c r="K197" s="175"/>
      <c r="L197" s="176"/>
      <c r="M197" s="175"/>
      <c r="N197" s="181"/>
      <c r="O197" s="406" t="s">
        <v>78</v>
      </c>
      <c r="P197" s="406"/>
      <c r="Q197" s="406"/>
      <c r="R197" s="406"/>
      <c r="S197" s="406"/>
      <c r="T197" s="406"/>
      <c r="U197" s="406"/>
      <c r="V197" s="406"/>
      <c r="W197" s="406"/>
      <c r="X197" s="406"/>
      <c r="Y197" s="407"/>
    </row>
    <row r="198" spans="1:25" s="153" customFormat="1" ht="21" customHeight="1" x14ac:dyDescent="0.2">
      <c r="A198" s="170"/>
      <c r="B198" s="406" t="s">
        <v>72</v>
      </c>
      <c r="C198" s="406"/>
      <c r="D198" s="406"/>
      <c r="E198" s="406"/>
      <c r="F198" s="167"/>
      <c r="G198" s="175"/>
      <c r="H198" s="175"/>
      <c r="I198" s="175"/>
      <c r="J198" s="175"/>
      <c r="K198" s="175"/>
      <c r="L198" s="176"/>
      <c r="M198" s="175"/>
      <c r="N198" s="182"/>
      <c r="O198" s="409" t="s">
        <v>240</v>
      </c>
      <c r="P198" s="409"/>
      <c r="Q198" s="409"/>
      <c r="R198" s="409"/>
      <c r="S198" s="409"/>
      <c r="T198" s="409"/>
      <c r="U198" s="409"/>
      <c r="V198" s="409"/>
      <c r="W198" s="409"/>
      <c r="X198" s="409"/>
      <c r="Y198" s="410"/>
    </row>
    <row r="199" spans="1:25" s="153" customFormat="1" ht="21" customHeight="1" x14ac:dyDescent="0.2">
      <c r="A199" s="170"/>
      <c r="B199" s="181" t="s">
        <v>73</v>
      </c>
      <c r="C199" s="152"/>
      <c r="D199" s="152"/>
      <c r="E199" s="152"/>
      <c r="F199" s="167"/>
      <c r="G199" s="175"/>
      <c r="H199" s="175"/>
      <c r="I199" s="175"/>
      <c r="J199" s="175"/>
      <c r="K199" s="175"/>
      <c r="L199" s="176"/>
      <c r="M199" s="175"/>
      <c r="N199" s="184"/>
      <c r="O199" s="409"/>
      <c r="P199" s="409"/>
      <c r="Q199" s="409"/>
      <c r="R199" s="409"/>
      <c r="S199" s="409"/>
      <c r="T199" s="409"/>
      <c r="U199" s="409"/>
      <c r="V199" s="409"/>
      <c r="W199" s="409"/>
      <c r="X199" s="409"/>
      <c r="Y199" s="410"/>
    </row>
    <row r="200" spans="1:25" s="153" customFormat="1" ht="21" customHeight="1" x14ac:dyDescent="0.2">
      <c r="A200" s="170"/>
      <c r="B200" s="406" t="s">
        <v>60</v>
      </c>
      <c r="C200" s="406"/>
      <c r="D200" s="406"/>
      <c r="E200" s="406"/>
      <c r="F200" s="406"/>
      <c r="G200" s="406"/>
      <c r="H200" s="406"/>
      <c r="I200" s="406"/>
      <c r="J200" s="406"/>
      <c r="K200" s="175"/>
      <c r="L200" s="176"/>
      <c r="M200" s="175"/>
      <c r="N200" s="184"/>
      <c r="O200" s="396" t="s">
        <v>79</v>
      </c>
      <c r="P200" s="396"/>
      <c r="Q200" s="396"/>
      <c r="R200" s="396"/>
      <c r="S200" s="396"/>
      <c r="T200" s="396"/>
      <c r="U200" s="396"/>
      <c r="V200" s="396"/>
      <c r="W200" s="396"/>
      <c r="X200" s="396"/>
      <c r="Y200" s="185"/>
    </row>
    <row r="201" spans="1:25" s="153" customFormat="1" ht="21" customHeight="1" x14ac:dyDescent="0.2">
      <c r="A201" s="170"/>
      <c r="B201" s="181"/>
      <c r="C201" s="152"/>
      <c r="D201" s="152"/>
      <c r="E201" s="152"/>
      <c r="F201" s="167"/>
      <c r="G201" s="175"/>
      <c r="H201" s="175"/>
      <c r="I201" s="175"/>
      <c r="J201" s="175"/>
      <c r="K201" s="175"/>
      <c r="L201" s="176"/>
      <c r="M201" s="175"/>
      <c r="N201" s="184"/>
      <c r="O201" s="184"/>
      <c r="P201" s="184"/>
      <c r="Q201" s="184"/>
      <c r="R201" s="184"/>
      <c r="S201" s="184"/>
      <c r="T201" s="184"/>
      <c r="U201" s="184"/>
      <c r="V201" s="184"/>
      <c r="W201" s="184"/>
      <c r="X201" s="186"/>
      <c r="Y201" s="185"/>
    </row>
    <row r="202" spans="1:25" s="153" customFormat="1" ht="21" customHeight="1" x14ac:dyDescent="0.2">
      <c r="A202" s="187"/>
      <c r="B202" s="152"/>
      <c r="C202" s="152"/>
      <c r="D202" s="152"/>
      <c r="E202" s="152"/>
      <c r="F202" s="152"/>
      <c r="G202" s="152"/>
      <c r="H202" s="152"/>
      <c r="I202" s="152"/>
      <c r="J202" s="152"/>
      <c r="K202" s="175"/>
      <c r="L202" s="176"/>
      <c r="M202" s="175"/>
      <c r="N202" s="152"/>
      <c r="O202" s="152"/>
      <c r="P202" s="152"/>
      <c r="Q202" s="152"/>
      <c r="R202" s="152"/>
      <c r="S202" s="152"/>
      <c r="T202" s="152"/>
      <c r="U202" s="152"/>
      <c r="V202" s="152"/>
      <c r="W202" s="152"/>
      <c r="X202" s="188"/>
      <c r="Y202" s="185"/>
    </row>
    <row r="203" spans="1:25" s="153" customFormat="1" ht="21" customHeight="1" thickBot="1" x14ac:dyDescent="0.25">
      <c r="A203" s="189"/>
      <c r="B203" s="190"/>
      <c r="C203" s="191"/>
      <c r="D203" s="191"/>
      <c r="E203" s="191"/>
      <c r="F203" s="191"/>
      <c r="G203" s="191"/>
      <c r="H203" s="191"/>
      <c r="I203" s="191"/>
      <c r="J203" s="191"/>
      <c r="K203" s="191"/>
      <c r="L203" s="192"/>
      <c r="M203" s="191"/>
      <c r="N203" s="190"/>
      <c r="O203" s="190"/>
      <c r="P203" s="190"/>
      <c r="Q203" s="190"/>
      <c r="R203" s="190"/>
      <c r="S203" s="190"/>
      <c r="T203" s="190"/>
      <c r="U203" s="190"/>
      <c r="V203" s="190"/>
      <c r="W203" s="190"/>
      <c r="X203" s="193"/>
      <c r="Y203" s="358"/>
    </row>
    <row r="204" spans="1:25" s="133" customFormat="1" ht="21" customHeight="1" x14ac:dyDescent="0.2">
      <c r="A204" s="146"/>
      <c r="B204" s="139"/>
      <c r="C204" s="139"/>
      <c r="D204" s="139"/>
      <c r="E204" s="194"/>
      <c r="F204" s="194"/>
      <c r="G204" s="195"/>
      <c r="H204" s="195"/>
      <c r="I204" s="195"/>
      <c r="J204" s="195"/>
      <c r="K204" s="195"/>
      <c r="L204" s="142"/>
      <c r="M204" s="143"/>
      <c r="N204" s="139"/>
      <c r="O204" s="139"/>
      <c r="P204" s="139"/>
      <c r="Q204" s="194"/>
      <c r="R204" s="194"/>
      <c r="S204" s="195"/>
      <c r="T204" s="195"/>
      <c r="U204" s="195"/>
      <c r="V204" s="195"/>
      <c r="W204" s="195"/>
      <c r="X204" s="142"/>
      <c r="Y204" s="143"/>
    </row>
    <row r="205" spans="1:25" s="70" customFormat="1" ht="21" customHeight="1" x14ac:dyDescent="0.25">
      <c r="A205" s="144" t="s">
        <v>20</v>
      </c>
      <c r="F205" s="86"/>
      <c r="L205" s="88"/>
      <c r="R205" s="137"/>
      <c r="S205" s="137"/>
      <c r="T205" s="137"/>
      <c r="U205" s="145" t="s">
        <v>21</v>
      </c>
      <c r="V205" s="137"/>
      <c r="W205" s="137"/>
      <c r="X205" s="138"/>
    </row>
    <row r="206" spans="1:25" s="70" customFormat="1" ht="21" customHeight="1" x14ac:dyDescent="0.25">
      <c r="A206" s="64" t="str">
        <f>A106</f>
        <v>Conf.univ.dr.ing. Florin DRĂGAN</v>
      </c>
      <c r="F206" s="86"/>
      <c r="L206" s="88"/>
      <c r="R206" s="137"/>
      <c r="S206" s="100"/>
      <c r="T206" s="137"/>
      <c r="U206" s="98" t="str">
        <f>U106</f>
        <v>Prof.univ.dr.habil.ing. Marius-George MARCU</v>
      </c>
      <c r="V206" s="137"/>
      <c r="W206" s="137"/>
      <c r="X206" s="138"/>
      <c r="Y206" s="100"/>
    </row>
    <row r="207" spans="1:25" s="70" customFormat="1" ht="21" customHeight="1" x14ac:dyDescent="0.3">
      <c r="A207" s="196"/>
      <c r="F207" s="86"/>
      <c r="L207" s="88"/>
      <c r="R207" s="86"/>
      <c r="X207" s="88"/>
    </row>
    <row r="210" spans="1:25" x14ac:dyDescent="0.2">
      <c r="C210" s="152"/>
      <c r="D210" s="152"/>
      <c r="E210" s="152"/>
      <c r="F210" s="152"/>
      <c r="G210" s="152"/>
      <c r="H210" s="152"/>
      <c r="I210" s="152"/>
      <c r="J210" s="152"/>
      <c r="K210" s="152"/>
    </row>
    <row r="211" spans="1:25" ht="14.25" customHeight="1" x14ac:dyDescent="0.25">
      <c r="A211" s="64"/>
      <c r="B211" s="70"/>
      <c r="C211" s="70"/>
      <c r="D211" s="70"/>
      <c r="E211" s="70"/>
      <c r="F211" s="86"/>
      <c r="G211" s="70"/>
      <c r="H211" s="70"/>
      <c r="I211" s="70"/>
      <c r="J211" s="70"/>
      <c r="K211" s="70"/>
      <c r="L211" s="88"/>
      <c r="M211" s="70"/>
      <c r="N211" s="70"/>
      <c r="O211" s="70"/>
      <c r="P211" s="70"/>
      <c r="Q211" s="70"/>
      <c r="R211" s="137"/>
      <c r="S211" s="100"/>
      <c r="T211" s="137"/>
      <c r="U211" s="98"/>
      <c r="V211" s="137"/>
      <c r="W211" s="137"/>
      <c r="X211" s="138"/>
      <c r="Y211" s="100"/>
    </row>
    <row r="212" spans="1:25" ht="18" x14ac:dyDescent="0.2">
      <c r="A212" s="415" t="s">
        <v>271</v>
      </c>
      <c r="B212" s="415"/>
      <c r="C212" s="415"/>
      <c r="D212" s="415"/>
      <c r="E212" s="415"/>
      <c r="F212" s="415"/>
      <c r="G212" s="415"/>
      <c r="H212" s="415"/>
      <c r="I212" s="415"/>
      <c r="J212" s="415"/>
      <c r="K212" s="415"/>
      <c r="L212" s="415"/>
      <c r="M212" s="415"/>
      <c r="N212" s="415"/>
      <c r="O212" s="415"/>
      <c r="P212" s="415"/>
      <c r="Q212" s="415"/>
      <c r="R212" s="415"/>
      <c r="S212" s="415"/>
      <c r="T212" s="415"/>
      <c r="U212" s="415"/>
      <c r="V212" s="415"/>
      <c r="W212" s="415"/>
      <c r="X212" s="415"/>
      <c r="Y212" s="415"/>
    </row>
    <row r="213" spans="1:25" ht="18" x14ac:dyDescent="0.2">
      <c r="A213" s="416" t="str">
        <f>A20</f>
        <v>Pentru seria de studenti 2023-2025</v>
      </c>
      <c r="B213" s="416"/>
      <c r="C213" s="416"/>
      <c r="D213" s="416"/>
      <c r="E213" s="416"/>
      <c r="F213" s="416"/>
      <c r="G213" s="416"/>
      <c r="H213" s="416"/>
      <c r="I213" s="416"/>
      <c r="J213" s="416"/>
      <c r="K213" s="416"/>
      <c r="L213" s="416"/>
      <c r="M213" s="416"/>
      <c r="N213" s="416"/>
      <c r="O213" s="416"/>
      <c r="P213" s="416"/>
      <c r="Q213" s="416"/>
      <c r="R213" s="416"/>
      <c r="S213" s="416"/>
      <c r="T213" s="416"/>
      <c r="U213" s="416"/>
      <c r="V213" s="416"/>
      <c r="W213" s="416"/>
      <c r="X213" s="416"/>
      <c r="Y213" s="416"/>
    </row>
    <row r="214" spans="1:25" ht="15.75" thickBot="1" x14ac:dyDescent="0.3">
      <c r="A214" s="417" t="str">
        <f>A21</f>
        <v>ANUL I (2023-2024)</v>
      </c>
      <c r="B214" s="417"/>
      <c r="C214" s="417"/>
      <c r="D214" s="417"/>
      <c r="E214" s="417"/>
      <c r="F214" s="417"/>
      <c r="G214" s="417"/>
      <c r="H214" s="417"/>
      <c r="I214" s="417"/>
      <c r="J214" s="417"/>
      <c r="K214" s="417"/>
      <c r="L214" s="417"/>
      <c r="M214" s="417"/>
      <c r="N214" s="417"/>
      <c r="O214" s="417"/>
      <c r="P214" s="417"/>
      <c r="Q214" s="417"/>
      <c r="R214" s="417"/>
      <c r="S214" s="417"/>
      <c r="T214" s="417"/>
      <c r="U214" s="417"/>
      <c r="V214" s="417"/>
      <c r="W214" s="417"/>
      <c r="X214" s="417"/>
      <c r="Y214" s="417"/>
    </row>
    <row r="215" spans="1:25" ht="14.25" customHeight="1" thickTop="1" thickBot="1" x14ac:dyDescent="0.25">
      <c r="A215" s="99"/>
      <c r="B215" s="418" t="s">
        <v>0</v>
      </c>
      <c r="C215" s="399"/>
      <c r="D215" s="399"/>
      <c r="E215" s="399"/>
      <c r="F215" s="399"/>
      <c r="G215" s="399"/>
      <c r="H215" s="399"/>
      <c r="I215" s="399"/>
      <c r="J215" s="399"/>
      <c r="K215" s="399"/>
      <c r="L215" s="399"/>
      <c r="M215" s="400"/>
      <c r="N215" s="399" t="s">
        <v>1</v>
      </c>
      <c r="O215" s="399"/>
      <c r="P215" s="399"/>
      <c r="Q215" s="399"/>
      <c r="R215" s="399"/>
      <c r="S215" s="399"/>
      <c r="T215" s="399"/>
      <c r="U215" s="399"/>
      <c r="V215" s="399"/>
      <c r="W215" s="399"/>
      <c r="X215" s="399"/>
      <c r="Y215" s="400"/>
    </row>
    <row r="216" spans="1:25" thickTop="1" x14ac:dyDescent="0.2">
      <c r="A216" s="385" t="s">
        <v>33</v>
      </c>
      <c r="B216" s="419"/>
      <c r="C216" s="420"/>
      <c r="D216" s="420"/>
      <c r="E216" s="420"/>
      <c r="F216" s="420"/>
      <c r="G216" s="420"/>
      <c r="H216" s="420"/>
      <c r="I216" s="420"/>
      <c r="J216" s="420"/>
      <c r="K216" s="420"/>
      <c r="L216" s="420"/>
      <c r="M216" s="421"/>
      <c r="N216" s="419" t="s">
        <v>324</v>
      </c>
      <c r="O216" s="420"/>
      <c r="P216" s="420"/>
      <c r="Q216" s="420"/>
      <c r="R216" s="420"/>
      <c r="S216" s="420"/>
      <c r="T216" s="420"/>
      <c r="U216" s="420"/>
      <c r="V216" s="420"/>
      <c r="W216" s="420"/>
      <c r="X216" s="420"/>
      <c r="Y216" s="421"/>
    </row>
    <row r="217" spans="1:25" ht="14.25" x14ac:dyDescent="0.2">
      <c r="A217" s="385"/>
      <c r="B217" s="422"/>
      <c r="C217" s="423"/>
      <c r="D217" s="423"/>
      <c r="E217" s="423"/>
      <c r="F217" s="423"/>
      <c r="G217" s="423"/>
      <c r="H217" s="423"/>
      <c r="I217" s="423"/>
      <c r="J217" s="423"/>
      <c r="K217" s="423"/>
      <c r="L217" s="423"/>
      <c r="M217" s="424"/>
      <c r="N217" s="422"/>
      <c r="O217" s="423"/>
      <c r="P217" s="423"/>
      <c r="Q217" s="423"/>
      <c r="R217" s="423"/>
      <c r="S217" s="423"/>
      <c r="T217" s="423"/>
      <c r="U217" s="423"/>
      <c r="V217" s="423"/>
      <c r="W217" s="423"/>
      <c r="X217" s="423"/>
      <c r="Y217" s="424"/>
    </row>
    <row r="218" spans="1:25" ht="15.75" thickBot="1" x14ac:dyDescent="0.25">
      <c r="A218" s="386"/>
      <c r="B218" s="393" t="str">
        <f>IF(ISBLANK(B216),"",CONCATENATE($E$17,$F$17,".",$G$17,".","0",RIGHT($B$215,1),".",RIGHT(L218,1),$A$50,"-",A216))</f>
        <v/>
      </c>
      <c r="C218" s="394"/>
      <c r="D218" s="395"/>
      <c r="E218" s="350"/>
      <c r="F218" s="350"/>
      <c r="G218" s="351"/>
      <c r="H218" s="352"/>
      <c r="I218" s="352"/>
      <c r="J218" s="352"/>
      <c r="K218" s="353"/>
      <c r="L218" s="345"/>
      <c r="M218" s="349"/>
      <c r="N218" s="393" t="str">
        <f>IF(ISBLANK(N216),"",CONCATENATE($E$17,$F$17,".",$G$17,".","0",RIGHT($N$215,1),".",RIGHT(X218,1),$A$50,"-",A216))</f>
        <v>M4.23.02.10-01</v>
      </c>
      <c r="O218" s="394"/>
      <c r="P218" s="395"/>
      <c r="Q218" s="350">
        <v>2</v>
      </c>
      <c r="R218" s="350" t="s">
        <v>140</v>
      </c>
      <c r="S218" s="351">
        <v>28</v>
      </c>
      <c r="T218" s="352">
        <v>0</v>
      </c>
      <c r="U218" s="352">
        <v>0</v>
      </c>
      <c r="V218" s="352">
        <v>0</v>
      </c>
      <c r="W218" s="353">
        <v>0</v>
      </c>
      <c r="X218" s="345"/>
      <c r="Y218" s="349">
        <v>22</v>
      </c>
    </row>
    <row r="219" spans="1:25" thickTop="1" x14ac:dyDescent="0.2">
      <c r="A219" s="385" t="s">
        <v>34</v>
      </c>
      <c r="B219" s="425"/>
      <c r="C219" s="426"/>
      <c r="D219" s="426"/>
      <c r="E219" s="426"/>
      <c r="F219" s="426"/>
      <c r="G219" s="426"/>
      <c r="H219" s="426"/>
      <c r="I219" s="426"/>
      <c r="J219" s="426"/>
      <c r="K219" s="426"/>
      <c r="L219" s="426"/>
      <c r="M219" s="427"/>
      <c r="N219" s="419"/>
      <c r="O219" s="420"/>
      <c r="P219" s="420"/>
      <c r="Q219" s="420"/>
      <c r="R219" s="420"/>
      <c r="S219" s="420"/>
      <c r="T219" s="420"/>
      <c r="U219" s="420"/>
      <c r="V219" s="420"/>
      <c r="W219" s="420"/>
      <c r="X219" s="420"/>
      <c r="Y219" s="421"/>
    </row>
    <row r="220" spans="1:25" ht="14.25" x14ac:dyDescent="0.2">
      <c r="A220" s="385"/>
      <c r="B220" s="422"/>
      <c r="C220" s="423"/>
      <c r="D220" s="423"/>
      <c r="E220" s="423"/>
      <c r="F220" s="423"/>
      <c r="G220" s="423"/>
      <c r="H220" s="423"/>
      <c r="I220" s="423"/>
      <c r="J220" s="423"/>
      <c r="K220" s="423"/>
      <c r="L220" s="423"/>
      <c r="M220" s="424"/>
      <c r="N220" s="422"/>
      <c r="O220" s="423"/>
      <c r="P220" s="423"/>
      <c r="Q220" s="423"/>
      <c r="R220" s="423"/>
      <c r="S220" s="423"/>
      <c r="T220" s="423"/>
      <c r="U220" s="423"/>
      <c r="V220" s="423"/>
      <c r="W220" s="423"/>
      <c r="X220" s="423"/>
      <c r="Y220" s="424"/>
    </row>
    <row r="221" spans="1:25" ht="15.75" customHeight="1" thickBot="1" x14ac:dyDescent="0.25">
      <c r="A221" s="386"/>
      <c r="B221" s="393" t="str">
        <f>IF(ISBLANK(B219),"",CONCATENATE($E$17,$F$17,".",$G$17,".","0",RIGHT($B$215,1),".",RIGHT(L221,1),$A$50,"-",A219))</f>
        <v/>
      </c>
      <c r="C221" s="394"/>
      <c r="D221" s="395"/>
      <c r="E221" s="350"/>
      <c r="F221" s="350"/>
      <c r="G221" s="351"/>
      <c r="H221" s="352"/>
      <c r="I221" s="352"/>
      <c r="J221" s="352"/>
      <c r="K221" s="353"/>
      <c r="L221" s="345"/>
      <c r="M221" s="349"/>
      <c r="N221" s="393" t="str">
        <f>IF(ISBLANK(N219),"",CONCATENATE($E$17,$F$17,".",$G$17,".","0",RIGHT($N$215,1),".",RIGHT(X221,1),$A$50,"-",A219))</f>
        <v/>
      </c>
      <c r="O221" s="394"/>
      <c r="P221" s="395"/>
      <c r="Q221" s="350"/>
      <c r="R221" s="350"/>
      <c r="S221" s="351"/>
      <c r="T221" s="352"/>
      <c r="U221" s="352"/>
      <c r="V221" s="352"/>
      <c r="W221" s="353"/>
      <c r="X221" s="345"/>
      <c r="Y221" s="349"/>
    </row>
    <row r="222" spans="1:25" thickTop="1" x14ac:dyDescent="0.2">
      <c r="A222" s="384" t="s">
        <v>35</v>
      </c>
      <c r="B222" s="419"/>
      <c r="C222" s="420"/>
      <c r="D222" s="420"/>
      <c r="E222" s="420"/>
      <c r="F222" s="420"/>
      <c r="G222" s="420"/>
      <c r="H222" s="420"/>
      <c r="I222" s="420"/>
      <c r="J222" s="420"/>
      <c r="K222" s="420"/>
      <c r="L222" s="420"/>
      <c r="M222" s="421"/>
      <c r="N222" s="419"/>
      <c r="O222" s="420"/>
      <c r="P222" s="420"/>
      <c r="Q222" s="420"/>
      <c r="R222" s="420"/>
      <c r="S222" s="420"/>
      <c r="T222" s="420"/>
      <c r="U222" s="420"/>
      <c r="V222" s="420"/>
      <c r="W222" s="420"/>
      <c r="X222" s="420"/>
      <c r="Y222" s="421"/>
    </row>
    <row r="223" spans="1:25" ht="14.25" x14ac:dyDescent="0.2">
      <c r="A223" s="385"/>
      <c r="B223" s="422"/>
      <c r="C223" s="423"/>
      <c r="D223" s="423"/>
      <c r="E223" s="423"/>
      <c r="F223" s="423"/>
      <c r="G223" s="423"/>
      <c r="H223" s="423"/>
      <c r="I223" s="423"/>
      <c r="J223" s="423"/>
      <c r="K223" s="423"/>
      <c r="L223" s="423"/>
      <c r="M223" s="424"/>
      <c r="N223" s="422"/>
      <c r="O223" s="423"/>
      <c r="P223" s="423"/>
      <c r="Q223" s="423"/>
      <c r="R223" s="423"/>
      <c r="S223" s="423"/>
      <c r="T223" s="423"/>
      <c r="U223" s="423"/>
      <c r="V223" s="423"/>
      <c r="W223" s="423"/>
      <c r="X223" s="423"/>
      <c r="Y223" s="424"/>
    </row>
    <row r="224" spans="1:25" ht="15.75" customHeight="1" thickBot="1" x14ac:dyDescent="0.25">
      <c r="A224" s="386"/>
      <c r="B224" s="393" t="str">
        <f>IF(ISBLANK(B222),"",CONCATENATE($E$17,$F$17,".",$G$17,".","0",RIGHT($B$215,1),".",RIGHT(L224,1),$A$50,"-",A222))</f>
        <v/>
      </c>
      <c r="C224" s="394"/>
      <c r="D224" s="395"/>
      <c r="E224" s="350"/>
      <c r="F224" s="350"/>
      <c r="G224" s="351"/>
      <c r="H224" s="352"/>
      <c r="I224" s="352"/>
      <c r="J224" s="352"/>
      <c r="K224" s="353"/>
      <c r="L224" s="345"/>
      <c r="M224" s="349"/>
      <c r="N224" s="393" t="str">
        <f>IF(ISBLANK(N222),"",CONCATENATE($E$17,$F$17,".",$G$17,".","0",RIGHT($N$215,1),".",RIGHT(X224,1),$A$50,"-",A222))</f>
        <v/>
      </c>
      <c r="O224" s="394"/>
      <c r="P224" s="395"/>
      <c r="Q224" s="350"/>
      <c r="R224" s="350"/>
      <c r="S224" s="351"/>
      <c r="T224" s="352"/>
      <c r="U224" s="352"/>
      <c r="V224" s="352"/>
      <c r="W224" s="353"/>
      <c r="X224" s="345"/>
      <c r="Y224" s="349"/>
    </row>
    <row r="225" spans="1:25" thickTop="1" x14ac:dyDescent="0.2">
      <c r="A225" s="384" t="s">
        <v>36</v>
      </c>
      <c r="B225" s="419"/>
      <c r="C225" s="420"/>
      <c r="D225" s="420"/>
      <c r="E225" s="420"/>
      <c r="F225" s="420"/>
      <c r="G225" s="420"/>
      <c r="H225" s="420"/>
      <c r="I225" s="420"/>
      <c r="J225" s="420"/>
      <c r="K225" s="420"/>
      <c r="L225" s="420"/>
      <c r="M225" s="421"/>
      <c r="N225" s="419"/>
      <c r="O225" s="420"/>
      <c r="P225" s="420"/>
      <c r="Q225" s="420"/>
      <c r="R225" s="420"/>
      <c r="S225" s="420"/>
      <c r="T225" s="420"/>
      <c r="U225" s="420"/>
      <c r="V225" s="420"/>
      <c r="W225" s="420"/>
      <c r="X225" s="420"/>
      <c r="Y225" s="421"/>
    </row>
    <row r="226" spans="1:25" ht="14.25" x14ac:dyDescent="0.2">
      <c r="A226" s="385"/>
      <c r="B226" s="422"/>
      <c r="C226" s="423"/>
      <c r="D226" s="423"/>
      <c r="E226" s="423"/>
      <c r="F226" s="423"/>
      <c r="G226" s="423"/>
      <c r="H226" s="423"/>
      <c r="I226" s="423"/>
      <c r="J226" s="423"/>
      <c r="K226" s="423"/>
      <c r="L226" s="423"/>
      <c r="M226" s="424"/>
      <c r="N226" s="422"/>
      <c r="O226" s="423"/>
      <c r="P226" s="423"/>
      <c r="Q226" s="423"/>
      <c r="R226" s="423"/>
      <c r="S226" s="423"/>
      <c r="T226" s="423"/>
      <c r="U226" s="423"/>
      <c r="V226" s="423"/>
      <c r="W226" s="423"/>
      <c r="X226" s="423"/>
      <c r="Y226" s="424"/>
    </row>
    <row r="227" spans="1:25" ht="15.75" customHeight="1" thickBot="1" x14ac:dyDescent="0.25">
      <c r="A227" s="386"/>
      <c r="B227" s="393" t="str">
        <f>IF(ISBLANK(B225),"",CONCATENATE($E$17,$F$17,".",$G$17,".","0",RIGHT($B$215,1),".",RIGHT(L227,1),$A$50,"-",A225))</f>
        <v/>
      </c>
      <c r="C227" s="394"/>
      <c r="D227" s="395"/>
      <c r="E227" s="350"/>
      <c r="F227" s="350"/>
      <c r="G227" s="351"/>
      <c r="H227" s="352"/>
      <c r="I227" s="352"/>
      <c r="J227" s="352"/>
      <c r="K227" s="353"/>
      <c r="L227" s="345"/>
      <c r="M227" s="349"/>
      <c r="N227" s="393" t="str">
        <f>IF(ISBLANK(N225),"",CONCATENATE($E$17,$F$17,".",$G$17,".","0",RIGHT($N$215,1),".",RIGHT(X227,1),$A$50,"-",A225))</f>
        <v/>
      </c>
      <c r="O227" s="394"/>
      <c r="P227" s="395"/>
      <c r="Q227" s="350"/>
      <c r="R227" s="350"/>
      <c r="S227" s="351"/>
      <c r="T227" s="352"/>
      <c r="U227" s="352"/>
      <c r="V227" s="352"/>
      <c r="W227" s="353"/>
      <c r="X227" s="345"/>
      <c r="Y227" s="349"/>
    </row>
    <row r="228" spans="1:25" ht="15.75" thickTop="1" x14ac:dyDescent="0.2"/>
    <row r="229" spans="1:25" x14ac:dyDescent="0.25">
      <c r="A229" s="494" t="s">
        <v>272</v>
      </c>
      <c r="B229" s="494"/>
      <c r="C229" s="494"/>
      <c r="D229" s="494"/>
      <c r="E229" s="494"/>
      <c r="F229" s="494"/>
      <c r="G229" s="494"/>
      <c r="H229" s="494"/>
      <c r="I229" s="494"/>
      <c r="J229" s="494"/>
      <c r="K229" s="494"/>
      <c r="L229" s="494"/>
      <c r="M229" s="494"/>
      <c r="N229" s="494"/>
      <c r="O229" s="494"/>
      <c r="P229" s="494"/>
      <c r="Q229" s="494"/>
      <c r="R229" s="494"/>
      <c r="S229" s="494"/>
      <c r="T229" s="494"/>
      <c r="U229" s="494"/>
      <c r="V229" s="494"/>
      <c r="W229" s="494"/>
      <c r="X229" s="494"/>
      <c r="Y229" s="494"/>
    </row>
    <row r="232" spans="1:25" ht="18" x14ac:dyDescent="0.2">
      <c r="A232" s="415" t="s">
        <v>271</v>
      </c>
      <c r="B232" s="415"/>
      <c r="C232" s="415"/>
      <c r="D232" s="415"/>
      <c r="E232" s="415"/>
      <c r="F232" s="415"/>
      <c r="G232" s="415"/>
      <c r="H232" s="415"/>
      <c r="I232" s="415"/>
      <c r="J232" s="415"/>
      <c r="K232" s="415"/>
      <c r="L232" s="415"/>
      <c r="M232" s="415"/>
      <c r="N232" s="415"/>
      <c r="O232" s="415"/>
      <c r="P232" s="415"/>
      <c r="Q232" s="415"/>
      <c r="R232" s="415"/>
      <c r="S232" s="415"/>
      <c r="T232" s="415"/>
      <c r="U232" s="415"/>
      <c r="V232" s="415"/>
      <c r="W232" s="415"/>
      <c r="X232" s="415"/>
      <c r="Y232" s="415"/>
    </row>
    <row r="233" spans="1:25" ht="18" x14ac:dyDescent="0.2">
      <c r="A233" s="416" t="str">
        <f>A20</f>
        <v>Pentru seria de studenti 2023-2025</v>
      </c>
      <c r="B233" s="416"/>
      <c r="C233" s="416"/>
      <c r="D233" s="416"/>
      <c r="E233" s="416"/>
      <c r="F233" s="416"/>
      <c r="G233" s="416"/>
      <c r="H233" s="416"/>
      <c r="I233" s="416"/>
      <c r="J233" s="416"/>
      <c r="K233" s="416"/>
      <c r="L233" s="416"/>
      <c r="M233" s="416"/>
      <c r="N233" s="416"/>
      <c r="O233" s="416"/>
      <c r="P233" s="416"/>
      <c r="Q233" s="416"/>
      <c r="R233" s="416"/>
      <c r="S233" s="416"/>
      <c r="T233" s="416"/>
      <c r="U233" s="416"/>
      <c r="V233" s="416"/>
      <c r="W233" s="416"/>
      <c r="X233" s="416"/>
      <c r="Y233" s="416"/>
    </row>
    <row r="234" spans="1:25" ht="15.75" thickBot="1" x14ac:dyDescent="0.3">
      <c r="A234" s="417" t="str">
        <f>A63</f>
        <v>ANUL II (2024-2025)</v>
      </c>
      <c r="B234" s="417"/>
      <c r="C234" s="417"/>
      <c r="D234" s="417"/>
      <c r="E234" s="417"/>
      <c r="F234" s="417"/>
      <c r="G234" s="417"/>
      <c r="H234" s="417"/>
      <c r="I234" s="417"/>
      <c r="J234" s="417"/>
      <c r="K234" s="417"/>
      <c r="L234" s="417"/>
      <c r="M234" s="417"/>
      <c r="N234" s="417"/>
      <c r="O234" s="417"/>
      <c r="P234" s="417"/>
      <c r="Q234" s="417"/>
      <c r="R234" s="417"/>
      <c r="S234" s="417"/>
      <c r="T234" s="417"/>
      <c r="U234" s="417"/>
      <c r="V234" s="417"/>
      <c r="W234" s="417"/>
      <c r="X234" s="417"/>
      <c r="Y234" s="417"/>
    </row>
    <row r="235" spans="1:25" ht="16.5" thickTop="1" thickBot="1" x14ac:dyDescent="0.25">
      <c r="A235" s="99"/>
      <c r="B235" s="418" t="s">
        <v>2</v>
      </c>
      <c r="C235" s="399"/>
      <c r="D235" s="399"/>
      <c r="E235" s="399"/>
      <c r="F235" s="399"/>
      <c r="G235" s="399"/>
      <c r="H235" s="399"/>
      <c r="I235" s="399"/>
      <c r="J235" s="399"/>
      <c r="K235" s="399"/>
      <c r="L235" s="399"/>
      <c r="M235" s="400"/>
      <c r="N235" s="399" t="s">
        <v>3</v>
      </c>
      <c r="O235" s="399"/>
      <c r="P235" s="399"/>
      <c r="Q235" s="399"/>
      <c r="R235" s="399"/>
      <c r="S235" s="399"/>
      <c r="T235" s="399"/>
      <c r="U235" s="399"/>
      <c r="V235" s="399"/>
      <c r="W235" s="399"/>
      <c r="X235" s="399"/>
      <c r="Y235" s="400"/>
    </row>
    <row r="236" spans="1:25" thickTop="1" x14ac:dyDescent="0.2">
      <c r="A236" s="385" t="s">
        <v>33</v>
      </c>
      <c r="B236" s="419"/>
      <c r="C236" s="420"/>
      <c r="D236" s="420"/>
      <c r="E236" s="420"/>
      <c r="F236" s="420"/>
      <c r="G236" s="420"/>
      <c r="H236" s="420"/>
      <c r="I236" s="420"/>
      <c r="J236" s="420"/>
      <c r="K236" s="420"/>
      <c r="L236" s="420"/>
      <c r="M236" s="421"/>
      <c r="N236" s="419" t="s">
        <v>324</v>
      </c>
      <c r="O236" s="420"/>
      <c r="P236" s="420"/>
      <c r="Q236" s="420"/>
      <c r="R236" s="420"/>
      <c r="S236" s="420"/>
      <c r="T236" s="420"/>
      <c r="U236" s="420"/>
      <c r="V236" s="420"/>
      <c r="W236" s="420"/>
      <c r="X236" s="420"/>
      <c r="Y236" s="421"/>
    </row>
    <row r="237" spans="1:25" ht="14.25" x14ac:dyDescent="0.2">
      <c r="A237" s="385"/>
      <c r="B237" s="422"/>
      <c r="C237" s="423"/>
      <c r="D237" s="423"/>
      <c r="E237" s="423"/>
      <c r="F237" s="423"/>
      <c r="G237" s="423"/>
      <c r="H237" s="423"/>
      <c r="I237" s="423"/>
      <c r="J237" s="423"/>
      <c r="K237" s="423"/>
      <c r="L237" s="423"/>
      <c r="M237" s="424"/>
      <c r="N237" s="422"/>
      <c r="O237" s="423"/>
      <c r="P237" s="423"/>
      <c r="Q237" s="423"/>
      <c r="R237" s="423"/>
      <c r="S237" s="423"/>
      <c r="T237" s="423"/>
      <c r="U237" s="423"/>
      <c r="V237" s="423"/>
      <c r="W237" s="423"/>
      <c r="X237" s="423"/>
      <c r="Y237" s="424"/>
    </row>
    <row r="238" spans="1:25" ht="15.75" thickBot="1" x14ac:dyDescent="0.25">
      <c r="A238" s="386"/>
      <c r="B238" s="393" t="str">
        <f>IF(ISBLANK(B236),"",CONCATENATE($E$17,$F$17,".",$G$17,".","0",RIGHT($B$235,1),".",RIGHT(L238,1),$A$50,"-",A236))</f>
        <v/>
      </c>
      <c r="C238" s="394"/>
      <c r="D238" s="395"/>
      <c r="E238" s="350"/>
      <c r="F238" s="350"/>
      <c r="G238" s="351"/>
      <c r="H238" s="352"/>
      <c r="I238" s="352"/>
      <c r="J238" s="352"/>
      <c r="K238" s="353"/>
      <c r="L238" s="345"/>
      <c r="M238" s="349"/>
      <c r="N238" s="393" t="str">
        <f>IF(ISBLANK(N236),"",CONCATENATE($E$17,$F$17,".",$G$17,".","0",RIGHT($N$235,1),".",RIGHT(X238,1),$A$50,"-",A236))</f>
        <v>M4.23.04.10-01</v>
      </c>
      <c r="O238" s="394"/>
      <c r="P238" s="395"/>
      <c r="Q238" s="350">
        <v>2</v>
      </c>
      <c r="R238" s="350" t="s">
        <v>140</v>
      </c>
      <c r="S238" s="351">
        <v>28</v>
      </c>
      <c r="T238" s="352">
        <v>0</v>
      </c>
      <c r="U238" s="352">
        <v>0</v>
      </c>
      <c r="V238" s="352">
        <v>0</v>
      </c>
      <c r="W238" s="353">
        <v>0</v>
      </c>
      <c r="X238" s="345"/>
      <c r="Y238" s="349">
        <v>22</v>
      </c>
    </row>
    <row r="239" spans="1:25" thickTop="1" x14ac:dyDescent="0.2">
      <c r="A239" s="385" t="s">
        <v>34</v>
      </c>
      <c r="B239" s="425"/>
      <c r="C239" s="426"/>
      <c r="D239" s="426"/>
      <c r="E239" s="426"/>
      <c r="F239" s="426"/>
      <c r="G239" s="426"/>
      <c r="H239" s="426"/>
      <c r="I239" s="426"/>
      <c r="J239" s="426"/>
      <c r="K239" s="426"/>
      <c r="L239" s="426"/>
      <c r="M239" s="427"/>
      <c r="N239" s="419"/>
      <c r="O239" s="420"/>
      <c r="P239" s="420"/>
      <c r="Q239" s="420"/>
      <c r="R239" s="420"/>
      <c r="S239" s="420"/>
      <c r="T239" s="420"/>
      <c r="U239" s="420"/>
      <c r="V239" s="420"/>
      <c r="W239" s="420"/>
      <c r="X239" s="420"/>
      <c r="Y239" s="421"/>
    </row>
    <row r="240" spans="1:25" ht="14.25" x14ac:dyDescent="0.2">
      <c r="A240" s="385"/>
      <c r="B240" s="422"/>
      <c r="C240" s="423"/>
      <c r="D240" s="423"/>
      <c r="E240" s="423"/>
      <c r="F240" s="423"/>
      <c r="G240" s="423"/>
      <c r="H240" s="423"/>
      <c r="I240" s="423"/>
      <c r="J240" s="423"/>
      <c r="K240" s="423"/>
      <c r="L240" s="423"/>
      <c r="M240" s="424"/>
      <c r="N240" s="422"/>
      <c r="O240" s="423"/>
      <c r="P240" s="423"/>
      <c r="Q240" s="423"/>
      <c r="R240" s="423"/>
      <c r="S240" s="423"/>
      <c r="T240" s="423"/>
      <c r="U240" s="423"/>
      <c r="V240" s="423"/>
      <c r="W240" s="423"/>
      <c r="X240" s="423"/>
      <c r="Y240" s="424"/>
    </row>
    <row r="241" spans="1:25" ht="15.75" customHeight="1" thickBot="1" x14ac:dyDescent="0.25">
      <c r="A241" s="386"/>
      <c r="B241" s="393" t="str">
        <f>IF(ISBLANK(B239),"",CONCATENATE($E$17,$F$17,".",$G$17,".","0",RIGHT($B$235,1),".",RIGHT(L241,1),$A$50,"-",A239))</f>
        <v/>
      </c>
      <c r="C241" s="394"/>
      <c r="D241" s="395"/>
      <c r="E241" s="350"/>
      <c r="F241" s="350"/>
      <c r="G241" s="351"/>
      <c r="H241" s="352"/>
      <c r="I241" s="352"/>
      <c r="J241" s="352"/>
      <c r="K241" s="353"/>
      <c r="L241" s="345"/>
      <c r="M241" s="349"/>
      <c r="N241" s="393" t="str">
        <f>IF(ISBLANK(N239),"",CONCATENATE($E$17,$F$17,".",$G$17,".","0",RIGHT($N$235,1),".",RIGHT(X241,1),$A$50,"-",A239))</f>
        <v/>
      </c>
      <c r="O241" s="394"/>
      <c r="P241" s="395"/>
      <c r="Q241" s="350"/>
      <c r="R241" s="350"/>
      <c r="S241" s="351"/>
      <c r="T241" s="352"/>
      <c r="U241" s="352"/>
      <c r="V241" s="352"/>
      <c r="W241" s="353"/>
      <c r="X241" s="345"/>
      <c r="Y241" s="349"/>
    </row>
    <row r="242" spans="1:25" thickTop="1" x14ac:dyDescent="0.2">
      <c r="A242" s="384" t="s">
        <v>35</v>
      </c>
      <c r="B242" s="419"/>
      <c r="C242" s="420"/>
      <c r="D242" s="420"/>
      <c r="E242" s="420"/>
      <c r="F242" s="420"/>
      <c r="G242" s="420"/>
      <c r="H242" s="420"/>
      <c r="I242" s="420"/>
      <c r="J242" s="420"/>
      <c r="K242" s="420"/>
      <c r="L242" s="420"/>
      <c r="M242" s="421"/>
      <c r="N242" s="419"/>
      <c r="O242" s="420"/>
      <c r="P242" s="420"/>
      <c r="Q242" s="420"/>
      <c r="R242" s="420"/>
      <c r="S242" s="420"/>
      <c r="T242" s="420"/>
      <c r="U242" s="420"/>
      <c r="V242" s="420"/>
      <c r="W242" s="420"/>
      <c r="X242" s="420"/>
      <c r="Y242" s="421"/>
    </row>
    <row r="243" spans="1:25" ht="14.25" x14ac:dyDescent="0.2">
      <c r="A243" s="385"/>
      <c r="B243" s="422"/>
      <c r="C243" s="423"/>
      <c r="D243" s="423"/>
      <c r="E243" s="423"/>
      <c r="F243" s="423"/>
      <c r="G243" s="423"/>
      <c r="H243" s="423"/>
      <c r="I243" s="423"/>
      <c r="J243" s="423"/>
      <c r="K243" s="423"/>
      <c r="L243" s="423"/>
      <c r="M243" s="424"/>
      <c r="N243" s="422"/>
      <c r="O243" s="423"/>
      <c r="P243" s="423"/>
      <c r="Q243" s="423"/>
      <c r="R243" s="423"/>
      <c r="S243" s="423"/>
      <c r="T243" s="423"/>
      <c r="U243" s="423"/>
      <c r="V243" s="423"/>
      <c r="W243" s="423"/>
      <c r="X243" s="423"/>
      <c r="Y243" s="424"/>
    </row>
    <row r="244" spans="1:25" ht="15.75" customHeight="1" thickBot="1" x14ac:dyDescent="0.25">
      <c r="A244" s="386"/>
      <c r="B244" s="393" t="str">
        <f>IF(ISBLANK(B242),"",CONCATENATE($E$17,$F$17,".",$G$17,".","0",RIGHT($B$235,1),".",RIGHT(L244,1),$A$50,"-",A242))</f>
        <v/>
      </c>
      <c r="C244" s="394"/>
      <c r="D244" s="395"/>
      <c r="E244" s="350"/>
      <c r="F244" s="350"/>
      <c r="G244" s="351"/>
      <c r="H244" s="352"/>
      <c r="I244" s="352"/>
      <c r="J244" s="352"/>
      <c r="K244" s="353"/>
      <c r="L244" s="345"/>
      <c r="M244" s="349"/>
      <c r="N244" s="393" t="str">
        <f>IF(ISBLANK(N242),"",CONCATENATE($E$17,$F$17,".",$G$17,".","0",RIGHT($N$235,1),".",RIGHT(X244,1),$A$50,"-",A242))</f>
        <v/>
      </c>
      <c r="O244" s="394"/>
      <c r="P244" s="395"/>
      <c r="Q244" s="350"/>
      <c r="R244" s="350"/>
      <c r="S244" s="351"/>
      <c r="T244" s="352"/>
      <c r="U244" s="352"/>
      <c r="V244" s="352"/>
      <c r="W244" s="353"/>
      <c r="X244" s="345"/>
      <c r="Y244" s="349"/>
    </row>
    <row r="245" spans="1:25" thickTop="1" x14ac:dyDescent="0.2">
      <c r="A245" s="384" t="s">
        <v>36</v>
      </c>
      <c r="B245" s="419"/>
      <c r="C245" s="420"/>
      <c r="D245" s="420"/>
      <c r="E245" s="420"/>
      <c r="F245" s="420"/>
      <c r="G245" s="420"/>
      <c r="H245" s="420"/>
      <c r="I245" s="420"/>
      <c r="J245" s="420"/>
      <c r="K245" s="420"/>
      <c r="L245" s="420"/>
      <c r="M245" s="421"/>
      <c r="N245" s="419"/>
      <c r="O245" s="420"/>
      <c r="P245" s="420"/>
      <c r="Q245" s="420"/>
      <c r="R245" s="420"/>
      <c r="S245" s="420"/>
      <c r="T245" s="420"/>
      <c r="U245" s="420"/>
      <c r="V245" s="420"/>
      <c r="W245" s="420"/>
      <c r="X245" s="420"/>
      <c r="Y245" s="421"/>
    </row>
    <row r="246" spans="1:25" ht="14.25" x14ac:dyDescent="0.2">
      <c r="A246" s="385"/>
      <c r="B246" s="422"/>
      <c r="C246" s="423"/>
      <c r="D246" s="423"/>
      <c r="E246" s="423"/>
      <c r="F246" s="423"/>
      <c r="G246" s="423"/>
      <c r="H246" s="423"/>
      <c r="I246" s="423"/>
      <c r="J246" s="423"/>
      <c r="K246" s="423"/>
      <c r="L246" s="423"/>
      <c r="M246" s="424"/>
      <c r="N246" s="422"/>
      <c r="O246" s="423"/>
      <c r="P246" s="423"/>
      <c r="Q246" s="423"/>
      <c r="R246" s="423"/>
      <c r="S246" s="423"/>
      <c r="T246" s="423"/>
      <c r="U246" s="423"/>
      <c r="V246" s="423"/>
      <c r="W246" s="423"/>
      <c r="X246" s="423"/>
      <c r="Y246" s="424"/>
    </row>
    <row r="247" spans="1:25" ht="15.75" customHeight="1" thickBot="1" x14ac:dyDescent="0.25">
      <c r="A247" s="386"/>
      <c r="B247" s="393" t="str">
        <f>IF(ISBLANK(B245),"",CONCATENATE($E$17,$F$17,".",$G$17,".","0",RIGHT($B$235,1),".",RIGHT(L247,1),$A$50,"-",A245))</f>
        <v/>
      </c>
      <c r="C247" s="394"/>
      <c r="D247" s="395"/>
      <c r="E247" s="350"/>
      <c r="F247" s="350"/>
      <c r="G247" s="351"/>
      <c r="H247" s="352"/>
      <c r="I247" s="352"/>
      <c r="J247" s="352"/>
      <c r="K247" s="353"/>
      <c r="L247" s="345"/>
      <c r="M247" s="349"/>
      <c r="N247" s="393" t="str">
        <f>IF(ISBLANK(N245),"",CONCATENATE($E$17,$F$17,".",$G$17,".","0",RIGHT($N$235,1),".",RIGHT(X247,1),$A$50,"-",A245))</f>
        <v/>
      </c>
      <c r="O247" s="394"/>
      <c r="P247" s="395"/>
      <c r="Q247" s="350"/>
      <c r="R247" s="350"/>
      <c r="S247" s="351"/>
      <c r="T247" s="352"/>
      <c r="U247" s="352"/>
      <c r="V247" s="352"/>
      <c r="W247" s="353"/>
      <c r="X247" s="345"/>
      <c r="Y247" s="349"/>
    </row>
    <row r="248" spans="1:25" ht="15.75" thickTop="1" x14ac:dyDescent="0.2"/>
    <row r="249" spans="1:25" x14ac:dyDescent="0.25">
      <c r="A249" s="494" t="s">
        <v>272</v>
      </c>
      <c r="B249" s="494"/>
      <c r="C249" s="494"/>
      <c r="D249" s="494"/>
      <c r="E249" s="494"/>
      <c r="F249" s="494"/>
      <c r="G249" s="494"/>
      <c r="H249" s="494"/>
      <c r="I249" s="494"/>
      <c r="J249" s="494"/>
      <c r="K249" s="494"/>
      <c r="L249" s="494"/>
      <c r="M249" s="494"/>
      <c r="N249" s="494"/>
      <c r="O249" s="494"/>
      <c r="P249" s="494"/>
      <c r="Q249" s="494"/>
      <c r="R249" s="494"/>
      <c r="S249" s="494"/>
      <c r="T249" s="494"/>
      <c r="U249" s="494"/>
      <c r="V249" s="494"/>
      <c r="W249" s="494"/>
      <c r="X249" s="494"/>
      <c r="Y249" s="494"/>
    </row>
    <row r="250" spans="1:25" x14ac:dyDescent="0.25">
      <c r="A250" s="357"/>
      <c r="B250" s="357"/>
      <c r="C250" s="357"/>
      <c r="D250" s="357"/>
      <c r="E250" s="357"/>
      <c r="F250" s="357"/>
      <c r="G250" s="357"/>
      <c r="H250" s="357"/>
      <c r="I250" s="357"/>
      <c r="J250" s="357"/>
      <c r="K250" s="357"/>
      <c r="L250" s="357"/>
      <c r="M250" s="357"/>
      <c r="N250" s="357"/>
      <c r="O250" s="357"/>
      <c r="P250" s="357"/>
      <c r="Q250" s="357"/>
      <c r="R250" s="357"/>
      <c r="S250" s="357"/>
      <c r="T250" s="357"/>
      <c r="U250" s="357"/>
      <c r="V250" s="357"/>
      <c r="W250" s="357"/>
      <c r="X250" s="357"/>
      <c r="Y250" s="357"/>
    </row>
    <row r="252" spans="1:25" ht="15.75" x14ac:dyDescent="0.25">
      <c r="A252" s="144" t="s">
        <v>20</v>
      </c>
      <c r="B252" s="70"/>
      <c r="C252" s="70"/>
      <c r="D252" s="70"/>
      <c r="E252" s="70"/>
      <c r="F252" s="86"/>
      <c r="G252" s="70"/>
      <c r="H252" s="70"/>
      <c r="I252" s="70"/>
      <c r="J252" s="70"/>
      <c r="K252" s="70"/>
      <c r="L252" s="88"/>
      <c r="M252" s="70"/>
      <c r="N252" s="70"/>
      <c r="O252" s="70"/>
      <c r="P252" s="70"/>
      <c r="Q252" s="70"/>
      <c r="R252" s="137"/>
      <c r="S252" s="137"/>
      <c r="T252" s="137"/>
      <c r="U252" s="145" t="s">
        <v>21</v>
      </c>
    </row>
    <row r="253" spans="1:25" ht="15.75" x14ac:dyDescent="0.25">
      <c r="A253" s="64" t="str">
        <f>A106</f>
        <v>Conf.univ.dr.ing. Florin DRĂGAN</v>
      </c>
      <c r="B253" s="70"/>
      <c r="C253" s="70"/>
      <c r="D253" s="70"/>
      <c r="E253" s="70"/>
      <c r="F253" s="86"/>
      <c r="G253" s="70"/>
      <c r="H253" s="70"/>
      <c r="I253" s="70"/>
      <c r="J253" s="70"/>
      <c r="K253" s="70"/>
      <c r="L253" s="88"/>
      <c r="M253" s="70"/>
      <c r="N253" s="70"/>
      <c r="O253" s="70"/>
      <c r="P253" s="70"/>
      <c r="Q253" s="70"/>
      <c r="R253" s="137"/>
      <c r="S253" s="100"/>
      <c r="T253" s="137"/>
      <c r="U253" s="98" t="str">
        <f>U106</f>
        <v>Prof.univ.dr.habil.ing. Marius-George MARCU</v>
      </c>
    </row>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spans="1:45" hidden="1" x14ac:dyDescent="0.2"/>
    <row r="402" spans="1:45" hidden="1" x14ac:dyDescent="0.2"/>
    <row r="403" spans="1:45" hidden="1" x14ac:dyDescent="0.2"/>
    <row r="404" spans="1:45" hidden="1" x14ac:dyDescent="0.2"/>
    <row r="405" spans="1:45" hidden="1" x14ac:dyDescent="0.2"/>
    <row r="406" spans="1:45" hidden="1" x14ac:dyDescent="0.2"/>
    <row r="407" spans="1:45" hidden="1" x14ac:dyDescent="0.2"/>
    <row r="408" spans="1:45" hidden="1" x14ac:dyDescent="0.2"/>
    <row r="409" spans="1:45" hidden="1" x14ac:dyDescent="0.2"/>
    <row r="410" spans="1:45" hidden="1" x14ac:dyDescent="0.2"/>
    <row r="411" spans="1:45" hidden="1" x14ac:dyDescent="0.2"/>
    <row r="412" spans="1:45" hidden="1" x14ac:dyDescent="0.2"/>
    <row r="413" spans="1:45" hidden="1" x14ac:dyDescent="0.2"/>
    <row r="414" spans="1:45" hidden="1" x14ac:dyDescent="0.2"/>
    <row r="415" spans="1:45" hidden="1" x14ac:dyDescent="0.2"/>
    <row r="416" spans="1:45" s="201" customFormat="1" ht="21" hidden="1" customHeight="1" x14ac:dyDescent="0.35">
      <c r="A416" s="398" t="s">
        <v>132</v>
      </c>
      <c r="B416" s="398"/>
      <c r="C416" s="398"/>
      <c r="D416" s="197"/>
      <c r="E416" s="197"/>
      <c r="F416" s="197"/>
      <c r="G416" s="197"/>
      <c r="H416" s="197"/>
      <c r="I416" s="197"/>
      <c r="J416" s="197"/>
      <c r="K416" s="198"/>
      <c r="L416" s="199"/>
      <c r="M416" s="197"/>
      <c r="N416" s="197"/>
      <c r="O416" s="197"/>
      <c r="P416" s="197"/>
      <c r="Q416" s="197"/>
      <c r="R416" s="197"/>
      <c r="S416" s="197"/>
      <c r="T416" s="197"/>
      <c r="U416" s="197"/>
      <c r="V416" s="198"/>
      <c r="W416" s="198"/>
      <c r="X416" s="200"/>
      <c r="Y416" s="197"/>
      <c r="Z416" s="197"/>
      <c r="AA416" s="197"/>
      <c r="AB416" s="197"/>
      <c r="AC416" s="197"/>
      <c r="AD416" s="197"/>
      <c r="AE416" s="197"/>
      <c r="AF416" s="197"/>
      <c r="AG416" s="198"/>
      <c r="AH416" s="198"/>
      <c r="AI416" s="197"/>
      <c r="AJ416" s="197"/>
      <c r="AK416" s="197"/>
      <c r="AL416" s="197"/>
      <c r="AM416" s="197"/>
      <c r="AN416" s="197"/>
      <c r="AO416" s="197"/>
      <c r="AP416" s="197"/>
      <c r="AQ416" s="197"/>
      <c r="AR416" s="198"/>
      <c r="AS416" s="198"/>
    </row>
    <row r="417" spans="1:94" s="201" customFormat="1" ht="21" hidden="1" customHeight="1" x14ac:dyDescent="0.2">
      <c r="B417" s="197"/>
      <c r="C417" s="197"/>
      <c r="D417" s="197"/>
      <c r="E417" s="197"/>
      <c r="F417" s="197"/>
      <c r="G417" s="197"/>
      <c r="H417" s="197"/>
      <c r="I417" s="197"/>
      <c r="J417" s="197"/>
      <c r="K417" s="198"/>
      <c r="L417" s="199"/>
      <c r="M417" s="197"/>
      <c r="N417" s="197"/>
      <c r="O417" s="197"/>
      <c r="P417" s="197"/>
      <c r="Q417" s="197"/>
      <c r="R417" s="197"/>
      <c r="S417" s="197"/>
      <c r="T417" s="197"/>
      <c r="U417" s="197"/>
      <c r="V417" s="198"/>
      <c r="W417" s="198"/>
      <c r="X417" s="200"/>
      <c r="Y417" s="197"/>
      <c r="Z417" s="197"/>
      <c r="AA417" s="197"/>
      <c r="AB417" s="197"/>
      <c r="AC417" s="197"/>
      <c r="AD417" s="197"/>
      <c r="AE417" s="197"/>
      <c r="AF417" s="197"/>
      <c r="AG417" s="198"/>
      <c r="AH417" s="198"/>
      <c r="AI417" s="197"/>
      <c r="AJ417" s="197"/>
      <c r="AK417" s="197"/>
      <c r="AL417" s="197"/>
      <c r="AM417" s="197"/>
      <c r="AN417" s="197"/>
      <c r="AO417" s="197"/>
      <c r="AP417" s="197"/>
      <c r="AQ417" s="197"/>
      <c r="AR417" s="198"/>
      <c r="AS417" s="198"/>
      <c r="AV417" s="197"/>
      <c r="AW417" s="408"/>
      <c r="AX417" s="408"/>
      <c r="AY417" s="408"/>
      <c r="AZ417" s="408"/>
      <c r="BA417" s="197"/>
      <c r="BB417" s="397" t="s">
        <v>133</v>
      </c>
      <c r="BC417" s="397"/>
      <c r="BD417" s="397"/>
      <c r="BE417" s="198"/>
      <c r="BF417" s="198"/>
      <c r="BG417" s="198"/>
      <c r="BH417" s="397" t="s">
        <v>134</v>
      </c>
      <c r="BI417" s="397"/>
      <c r="BJ417" s="397"/>
      <c r="BK417" s="397"/>
      <c r="BL417" s="397"/>
      <c r="BM417" s="397"/>
      <c r="BN417" s="397"/>
      <c r="BO417" s="397"/>
      <c r="BP417" s="197"/>
      <c r="BQ417" s="198"/>
      <c r="BR417" s="397" t="s">
        <v>135</v>
      </c>
      <c r="BS417" s="397"/>
      <c r="BT417" s="397"/>
      <c r="BU417" s="397"/>
      <c r="BV417" s="397"/>
      <c r="BW417" s="397"/>
      <c r="BX417" s="397"/>
      <c r="BY417" s="397"/>
      <c r="BZ417" s="397"/>
      <c r="CA417" s="397"/>
      <c r="CB417" s="197"/>
      <c r="CC417" s="198"/>
      <c r="CD417" s="198"/>
      <c r="CE417" s="198"/>
      <c r="CF417" s="197" t="s">
        <v>136</v>
      </c>
      <c r="CG417" s="197"/>
      <c r="CH417" s="197"/>
      <c r="CI417" s="197"/>
      <c r="CJ417" s="197"/>
      <c r="CK417" s="197"/>
      <c r="CL417" s="197"/>
      <c r="CM417" s="197"/>
      <c r="CN417" s="197"/>
      <c r="CO417" s="198"/>
      <c r="CP417" s="198"/>
    </row>
    <row r="418" spans="1:94" s="201" customFormat="1" ht="21" hidden="1" customHeight="1" x14ac:dyDescent="0.2">
      <c r="A418" s="201" t="s">
        <v>193</v>
      </c>
      <c r="B418" s="197"/>
      <c r="C418" s="207" t="s">
        <v>194</v>
      </c>
      <c r="D418" s="197"/>
      <c r="E418" s="197"/>
      <c r="F418" s="197"/>
      <c r="G418" s="197"/>
      <c r="H418" s="197"/>
      <c r="I418" s="197"/>
      <c r="J418" s="197"/>
      <c r="K418" s="198"/>
      <c r="L418" s="199"/>
      <c r="S418" s="397"/>
      <c r="T418" s="397"/>
      <c r="U418" s="202"/>
      <c r="V418" s="202"/>
      <c r="W418" s="202"/>
      <c r="X418" s="203"/>
      <c r="Y418" s="197"/>
      <c r="Z418" s="197"/>
      <c r="AA418" s="197"/>
      <c r="AB418" s="197"/>
      <c r="AC418" s="197"/>
      <c r="AD418" s="197"/>
      <c r="AE418" s="197"/>
      <c r="AF418" s="197"/>
      <c r="AG418" s="198"/>
      <c r="AH418" s="198"/>
      <c r="AI418" s="197"/>
      <c r="AJ418" s="197"/>
      <c r="AK418" s="197"/>
      <c r="AL418" s="197"/>
      <c r="AM418" s="197"/>
      <c r="AN418" s="197"/>
      <c r="AO418" s="197"/>
      <c r="AP418" s="197"/>
      <c r="AQ418" s="197"/>
      <c r="AR418" s="198"/>
      <c r="AS418" s="198"/>
      <c r="AU418" s="397" t="s">
        <v>137</v>
      </c>
      <c r="AV418" s="397"/>
      <c r="AW418" s="202" t="s">
        <v>138</v>
      </c>
      <c r="AX418" s="202" t="s">
        <v>139</v>
      </c>
      <c r="AY418" s="202" t="s">
        <v>140</v>
      </c>
      <c r="AZ418" s="202" t="s">
        <v>141</v>
      </c>
      <c r="BA418" s="197"/>
      <c r="BB418" s="202" t="s">
        <v>142</v>
      </c>
      <c r="BC418" s="202" t="s">
        <v>143</v>
      </c>
      <c r="BD418" s="202" t="s">
        <v>144</v>
      </c>
      <c r="BE418" s="198"/>
      <c r="BF418" s="198"/>
      <c r="BG418" s="198"/>
      <c r="BH418" s="204" t="s">
        <v>142</v>
      </c>
      <c r="BI418" s="204" t="s">
        <v>143</v>
      </c>
      <c r="BJ418" s="204" t="s">
        <v>144</v>
      </c>
      <c r="BK418" s="197"/>
      <c r="BL418" s="205" t="s">
        <v>145</v>
      </c>
      <c r="BM418" s="204" t="s">
        <v>146</v>
      </c>
      <c r="BN418" s="204" t="s">
        <v>147</v>
      </c>
      <c r="BO418" s="204" t="s">
        <v>148</v>
      </c>
      <c r="BP418" s="197"/>
      <c r="BQ418" s="198"/>
      <c r="BR418" s="206" t="s">
        <v>142</v>
      </c>
      <c r="BS418" s="204" t="s">
        <v>142</v>
      </c>
      <c r="BT418" s="204" t="s">
        <v>143</v>
      </c>
      <c r="BU418" s="204" t="s">
        <v>144</v>
      </c>
      <c r="BV418" s="204" t="s">
        <v>149</v>
      </c>
      <c r="BW418" s="197"/>
      <c r="BX418" s="204" t="s">
        <v>150</v>
      </c>
      <c r="BY418" s="204" t="s">
        <v>151</v>
      </c>
      <c r="BZ418" s="204" t="s">
        <v>152</v>
      </c>
      <c r="CA418" s="204" t="s">
        <v>153</v>
      </c>
      <c r="CB418" s="197"/>
      <c r="CC418" s="198"/>
      <c r="CD418" s="198"/>
      <c r="CE418" s="198"/>
      <c r="CF418" s="197"/>
      <c r="CG418" s="197"/>
      <c r="CH418" s="197"/>
      <c r="CI418" s="197"/>
      <c r="CJ418" s="197"/>
      <c r="CK418" s="197"/>
      <c r="CL418" s="197"/>
      <c r="CM418" s="197"/>
      <c r="CN418" s="197"/>
      <c r="CO418" s="198"/>
      <c r="CP418" s="198"/>
    </row>
    <row r="419" spans="1:94" s="201" customFormat="1" ht="21" hidden="1" customHeight="1" x14ac:dyDescent="0.25">
      <c r="A419" s="1" t="s">
        <v>262</v>
      </c>
      <c r="B419" s="3"/>
      <c r="C419" s="354" t="s">
        <v>263</v>
      </c>
      <c r="D419" s="197"/>
      <c r="E419" s="197"/>
      <c r="F419" s="197"/>
      <c r="G419" s="197"/>
      <c r="H419" s="197"/>
      <c r="I419" s="197"/>
      <c r="J419" s="197"/>
      <c r="K419" s="198"/>
      <c r="L419" s="199"/>
      <c r="S419" s="208"/>
      <c r="T419" s="202"/>
      <c r="U419" s="209"/>
      <c r="V419" s="202"/>
      <c r="W419" s="202"/>
      <c r="X419" s="203"/>
      <c r="Y419" s="197"/>
      <c r="Z419" s="197"/>
      <c r="AA419" s="197"/>
      <c r="AB419" s="197"/>
      <c r="AC419" s="197"/>
      <c r="AD419" s="197"/>
      <c r="AE419" s="197"/>
      <c r="AF419" s="197"/>
      <c r="AG419" s="198"/>
      <c r="AH419" s="198"/>
      <c r="AI419" s="197"/>
      <c r="AJ419" s="197"/>
      <c r="AK419" s="197"/>
      <c r="AL419" s="197"/>
      <c r="AM419" s="197"/>
      <c r="AN419" s="197"/>
      <c r="AO419" s="197"/>
      <c r="AP419" s="197"/>
      <c r="AQ419" s="197"/>
      <c r="AR419" s="198"/>
      <c r="AS419" s="198"/>
      <c r="AU419" s="208">
        <v>1</v>
      </c>
      <c r="AV419" s="202">
        <v>1</v>
      </c>
      <c r="AW419" s="209">
        <f>COUNTIF($F$25,"E")+COUNTIF($F$28,"E")+COUNTIF($F$31,"E")+COUNTIF($F$34,"E")+COUNTIF($F$37,"E")+COUNTIF($F$40,"E")+COUNTIF($F$43,"E")+COUNTIF($F$46,"E")+COUNTIF($F$49,"E")+COUNTIF($F$25,"P-E")+COUNTIF($F$28,"P-E")+COUNTIF($F$31,"P-E")+COUNTIF($F$34,"P-E")+COUNTIF($F$37,"P-E")+COUNTIF($F$40,"P-E")+COUNTIF($F$43,"P-E")+COUNTIF($F$46,"P-E")+COUNTIF($F$49,"P-E")</f>
        <v>3</v>
      </c>
      <c r="AX419" s="202">
        <f>COUNTIF($F$25,"D")+COUNTIF($F$28,"D")+COUNTIF($F$31,"D")+COUNTIF($F$34,"D")+COUNTIF($F$37,"D")+COUNTIF($F$40,"D")+COUNTIF($F$43,"D")+COUNTIF($F$46,"D")+COUNTIF($F$49,"D")+COUNTIF($F$25,"P-D")+COUNTIF($F$28,"P-D")+COUNTIF($F$31,"P-D")+COUNTIF($F$34,"P-D")+COUNTIF($F$37,"P-D")+COUNTIF($F$40,"P-D")+COUNTIF($F$43,"P-D")+COUNTIF($F$46,"P-D")+COUNTIF($F$49,"P-D")</f>
        <v>1</v>
      </c>
      <c r="AY419" s="202">
        <f>COUNTIF($F$25,"C")+COUNTIF($F$28,"C")+COUNTIF($F$31,"C")+COUNTIF($F$34,"C")+COUNTIF($F$37,"C")+COUNTIF($F$40,"C")+COUNTIF($F$43,"C")+COUNTIF($F$46,"C")+COUNTIF($F$49,"C")</f>
        <v>0</v>
      </c>
      <c r="AZ419" s="202" t="str">
        <f t="shared" ref="AZ419:AZ422" si="4">CONCATENATE(AW419,"E,",AX419,"D,",AY419,"C")</f>
        <v>3E,1D,0C</v>
      </c>
      <c r="BA419" s="197"/>
      <c r="BB419" s="202"/>
      <c r="BC419" s="202">
        <f>COUNTIF($B$19,"&lt;&gt;*optional*")+COUNTIF($B$22,"&lt;&gt;*optional*")+COUNTIF($B$25,"&lt;&gt;*optional*")+COUNTIF($B$28,"&lt;&gt;*optional*")+COUNTIF($B$31,"&lt;&gt;*optional*")+COUNTIF($B$34,"&lt;&gt;*optional*")+COUNTIF($B$37,"&lt;&gt;*optional*")+COUNTIF($B$40,"&lt;&gt;*optional*")+COUNTIF($B$43,"&lt;&gt;*optional*")+COUNTIF($B$55,"&lt;&gt;*optional*")</f>
        <v>10</v>
      </c>
      <c r="BD419" s="202">
        <f>COUNTIF($B$19,"*optional*")+COUNTIF($B$22,"*optional*")+COUNTIF($B$25,"*optional*")+COUNTIF($B$28,"*optional*")+COUNTIF($B$31,"*optional*")+COUNTIF($B$34,"*optional*")+COUNTIF($B$37,"*optional*")+COUNTIF($B$40,"*optional*")+COUNTIF($B$43,"*optional*")+COUNTIF($B$55,"*optional*")</f>
        <v>0</v>
      </c>
      <c r="BE419" s="198"/>
      <c r="BF419" s="198"/>
      <c r="BG419" s="198"/>
      <c r="BH419" s="202" t="e">
        <f t="shared" ref="BH419:BH422" si="5">BI419+BJ419</f>
        <v>#REF!</v>
      </c>
      <c r="BI419" s="202" t="e">
        <f>$E$21*COUNTIF($B$19,"&lt;&gt;*op?ional*")+$E$24*COUNTIF($B$22,"&lt;&gt;*op?ional*")+$E$27*COUNTIF($B$25,"&lt;&gt;*op?ional*")+$E$30*COUNTIF($B$28,"&lt;&gt;*op?ional*")+$E$33*COUNTIF($B$31,"&lt;&gt;*op?ional*")+$E$36*COUNTIF($B$34,"&lt;&gt;*op?ional*")+$E$39*COUNTIF($B$37,"&lt;&gt;*op?ional*")+$E$42*COUNTIF($B$40,"&lt;&gt;*op?ional*")+#REF!*COUNTIF($B$43,"&lt;&gt;*op?ional*")+#REF!*COUNTIF($B$55,"&lt;&gt;*op?ional*")+$E$61*COUNTIF($B$58,"&lt;&gt;*op?ional*")</f>
        <v>#REF!</v>
      </c>
      <c r="BJ419" s="202" t="e">
        <f>$E$21*COUNTIF($B$19,"*op?ional*")+$E$24*COUNTIF($B$22,"*op?ional*")+$E$27*COUNTIF($B$25,"*op?ional*")+$E$30*COUNTIF($B$28,"*op?ional*")+$E$33*COUNTIF($B$31,"*op?ional*")+$E$36*COUNTIF($B$34,"*op?ional*")+$E$39*COUNTIF($B$37,"*op?ional*")+$E$42*COUNTIF($B$40,"*op?ional*")+#REF!*COUNTIF($B$43,"*op?ional*")+#REF!*COUNTIF($B$55,"*op?ional*")+$E$61*COUNTIF($B$58,"*op?ional*")</f>
        <v>#REF!</v>
      </c>
      <c r="BK419" s="197"/>
      <c r="BL419" s="359">
        <f>$E$25*COUNTIF($B$23,"practic?*")+$E$28*COUNTIF($B$26,"practic?*")+$E$31*COUNTIF($B$29,"practic?*")+$E$34*COUNTIF($B$32,"practic?*")+$E$37*COUNTIF($B$35,"practic?*")+$E$40*COUNTIF($B$38,"practic?*")+$E$43*COUNTIF($B$41,"practic?*")+$E$46*COUNTIF($B$44,"practic?*")+$E$49*COUNTIF($B$47,"practic?*")</f>
        <v>0</v>
      </c>
      <c r="BM419" s="202" t="e">
        <f>$E$21*COUNTIF($B$19,"*Elaborare proiect de*")+$E$24*COUNTIF($B$22,"*Elaborare proiect de*")+$E$27*COUNTIF($B$25,"*Elaborare proiect de*")+$E$30*COUNTIF($B$28,"*Elaborare proiect de*")+$E$33*COUNTIF($B$31,"*Elaborare proiect de*")+$E$36*COUNTIF($B$34,"*Elaborare proiect de*")+$E$39*COUNTIF($B$37,"*Elaborare proiect de*")+$E$42*COUNTIF($B$40,"*Elaborare proiect de*")+#REF!*COUNTIF($B$43,"*Elaborare proiect de*")+#REF!*COUNTIF($B$55,"*Elaborare proiect de*")+$E$61*COUNTIF($B$58,"*Elaborare proiect de*")</f>
        <v>#REF!</v>
      </c>
      <c r="BN419" s="202" t="e">
        <f>$E$21*COUNTIF($B$19,"*Examen de diplom*")+$E$24*COUNTIF($B$22,"*Examen de diplom*")+$E$27*COUNTIF($B$25,"*Examen de diplom*")+$E$30*COUNTIF($B$28,"*Examen de diplom*")+$E$33*COUNTIF($B$31,"*Examen de diplom*")+$E$36*COUNTIF($B$34,"*Examen de diplom*")+$E$39*COUNTIF($B$37,"*Examen de diplom*")+$E$42*COUNTIF($B$40,"*Examen de diplom*")+#REF!*COUNTIF($B$43,"*Examen de diplom*")+#REF!*COUNTIF($B$55,"*Examen de diplom*")+$E$61*COUNTIF($B$58,"*Examen de diplom*")</f>
        <v>#REF!</v>
      </c>
      <c r="BO419" s="202" t="e">
        <f>$E$21*COUNTIF($B$19,"*educa?ie fizic*")+$E$24*COUNTIF($B$22,"*educa?ie fizic*")+$E$27*COUNTIF($B$25,"*educa?ie fizic*")+$E$30*COUNTIF($B$28,"*educa?ie fizic*")+$E$33*COUNTIF($B$31,"*educa?ie fizic*")+$E$36*COUNTIF($B$34,"*educa?ie fizic*")+$E$39*COUNTIF($B$37,"*educa?ie fizic*")+$E$42*COUNTIF($B$40,"*educa?ie fizic*")+#REF!*COUNTIF($B$43,"*educa?ie fizic*")+#REF!*COUNTIF($B$55,"*educa?ie fizic*")+$E$61*COUNTIF($B$58,"*educa?ie fizic*")</f>
        <v>#REF!</v>
      </c>
      <c r="BP419" s="197"/>
      <c r="BQ419" s="198"/>
      <c r="BR419" s="210">
        <f>E62</f>
        <v>0</v>
      </c>
      <c r="BS419" s="202"/>
      <c r="BT419" s="202" t="e">
        <f>($G$21+$H$21+$I$21+$J$21)*COUNTIF($B$19,"&lt;&gt;*op?ional*")+($G$24+$H$24+$I$24+$J$24)*COUNTIF($B$22,"&lt;&gt;*op?ional*")+($G$27+$H$27+$I$27+$J$27)*COUNTIF($B$25,"&lt;&gt;*op?ional*")+($G$30+$H$30+$I$30+$J$30)*COUNTIF($B$28,"&lt;&gt;*op?ional*")+($G$33+$H$33+$I$33+$J$33)*COUNTIF($B$31,"&lt;&gt;*op?ional*")+($G$36+$H$36+$I$36+$J$36)*COUNTIF($B$34,"&lt;&gt;*op?ional*")+($G$39+$H$39+$I$39+$J$39)*COUNTIF($B$37,"&lt;&gt;*op?ional*")+($G$42+$H$42+$I$42+$J$42)*COUNTIF($B$40,"&lt;&gt;*op?ional*")+($G$54+$H$54+$I$54+$J$54)*COUNTIF($B$43,"&lt;&gt;*op?ional*")+($G$57+$H$57+$I$57+$J$57)*COUNTIF($B$55,"&lt;&gt;*op?ional*")+($G$61+$H$61+$I$61+$J$61)*COUNTIF($B$58,"&lt;&gt;*op?ional*")</f>
        <v>#VALUE!</v>
      </c>
      <c r="BU419" s="202" t="e">
        <f>($G$21+$H$21+$I$21+$J$21)*COUNTIF($B$19,"*op?ional*")+($G$24+$H$24+$I$24+$J$24)*COUNTIF($B$22,"*op?ional*")+($G$27+$H$27+$I$27+$J$27)*COUNTIF($B$25,"*op?ional*")+($G$30+$H$30+$I$30+$J$30)*COUNTIF($B$28,"*op?ional*")+($G$33+$H$33+$I$33+$J$33)*COUNTIF($B$31,"*op?ional*")+($G$36+$H$36+$I$36+$J$36)*COUNTIF($B$34,"*op?ional*")+($G$39+$H$39+$I$39+$J$39)*COUNTIF($B$37,"*op?ional*")+($G$42+$H$42+$I$42+$J$42)*COUNTIF($B$40,"*op?ional*")+($G$54+$H$54+$I$54+$J$54)*COUNTIF($B$43,"*op?ional*")+($G$57+$H$57+$I$57+$J$57)*COUNTIF($B$55,"*op?ional*")+($G$61+$H$61+$I$61+$J$61)*COUNTIF($B$58,"*op?ional*")</f>
        <v>#VALUE!</v>
      </c>
      <c r="BV419" s="211">
        <f>E378</f>
        <v>0</v>
      </c>
      <c r="BW419" s="197"/>
      <c r="BX419" s="202" t="e">
        <f>($G$21+$H$21+$I$21+$J$21)*COUNTIF($K$21,"DF")+($G$24+$H$24+$I$24+$J$24)*COUNTIF($K$24,"DF")+($G$27+$H$27+$I$27+$J$27)*COUNTIF($K$27,"DF")+($G$30+$H$30+$I$30+$J$30)*COUNTIF($K$30,"DF")+($G$33+$H$33+$I$33+$J$33)*COUNTIF($K$33,"DF")+($G$36+$H$36+$I$36+$J$36)*COUNTIF($K$36,"DF")+($G$39+$H$39+$I$39+$J$39)*COUNTIF($K$39,"DF")+($G$42+$H$42+$I$42+$J$42)*COUNTIF($K$42,"DF")+($G$54+$H$54+$I$54+$J$54)*COUNTIF($K$54,"DF")+($G$57+$H$57+$I$57+$J$57)*COUNTIF($K$57,"DF")+($G$61+$H$61+$I$61+$J$61)*COUNTIF($K$61,"DF")</f>
        <v>#VALUE!</v>
      </c>
      <c r="BY419" s="202" t="e">
        <f>($G$21+$H$21+$I$21+$J$21)*COUNTIF($K$21,"DD")+($G$24+$H$24+$I$24+$J$24)*COUNTIF($K$24,"DD")+($G$27+$H$27+$I$27+$J$27)*COUNTIF($K$27,"DD")+($G$30+$H$30+$I$30+$J$30)*COUNTIF($K$30,"DD")+($G$33+$H$33+$I$33+$J$33)*COUNTIF($K$33,"DD")+($G$36+$H$36+$I$36+$J$36)*COUNTIF($K$36,"DD")+($G$39+$H$39+$I$39+$J$39)*COUNTIF($K$39,"DD")+($G$42+$H$42+$I$42+$J$42)*COUNTIF($K$42,"DD")+($G$54+$H$54+$I$54+$J$54)*COUNTIF($K$54,"DD")+($G$57+$H$57+$I$57+$J$57)*COUNTIF($K$57,"DD")+($G$61+$H$61+$I$61+$J$61)*COUNTIF($K$61,"DD")</f>
        <v>#VALUE!</v>
      </c>
      <c r="BZ419" s="202" t="e">
        <f>($G$21+$H$21+$I$21+$J$21)*COUNTIF($K$21,"DS")+($G$24+$H$24+$I$24+$J$24)*COUNTIF($K$24,"DS")+($G$27+$H$27+$I$27+$J$27)*COUNTIF($K$27,"DS")+($G$30+$H$30+$I$30+$J$30)*COUNTIF($K$30,"DS")+($G$33+$H$33+$I$33+$J$33)*COUNTIF($K$33,"DS")+($G$36+$H$36+$I$36+$J$36)*COUNTIF($K$36,"DS")+($G$39+$H$39+$I$39+$J$39)*COUNTIF($K$39,"DS")+($G$42+$H$42+$I$42+$J$42)*COUNTIF($K$42,"DS")+($G$54+$H$54+$I$54+$J$54)*COUNTIF($K$54,"DS")+($G$57+$H$57+$I$57+$J$57)*COUNTIF($K$57,"DS")+($G$61+$H$61+$I$61+$J$61)*COUNTIF($K$61,"DS")</f>
        <v>#VALUE!</v>
      </c>
      <c r="CA419" s="202" t="e">
        <f>($G$21+$H$21+$I$21+$J$21)*COUNTIF($K$21,"DC")+($G$24+$H$24+$I$24+$J$24)*COUNTIF($K$24,"DC")+($G$27+$H$27+$I$27+$J$27)*COUNTIF($K$27,"DC")+($G$30+$H$30+$I$30+$J$30)*COUNTIF($K$30,"DC")+($G$33+$H$33+$I$33+$J$33)*COUNTIF($K$33,"DC")+($G$36+$H$36+$I$36+$J$36)*COUNTIF($K$36,"DC")+($G$39+$H$39+$I$39+$J$39)*COUNTIF($K$39,"DC")+($G$42+$H$42+$I$42+$J$42)*COUNTIF($K$42,"DC")+($G$54+$H$54+$I$54+$J$54)*COUNTIF($K$54,"DC")+($G$57+$H$57+$I$57+$J$57)*COUNTIF($K$57,"DC")+($G$61+$H$61+$I$61+$J$61)*COUNTIF($K$61,"DC")</f>
        <v>#VALUE!</v>
      </c>
      <c r="CB419" s="197"/>
      <c r="CC419" s="198"/>
      <c r="CD419" s="198"/>
      <c r="CE419" s="198"/>
      <c r="CF419" s="197"/>
      <c r="CG419" s="197"/>
      <c r="CH419" s="197"/>
      <c r="CI419" s="197"/>
      <c r="CJ419" s="197"/>
      <c r="CK419" s="197"/>
      <c r="CL419" s="197"/>
      <c r="CM419" s="197"/>
      <c r="CN419" s="197"/>
      <c r="CO419" s="198"/>
      <c r="CP419" s="198"/>
    </row>
    <row r="420" spans="1:94" s="201" customFormat="1" ht="21" hidden="1" customHeight="1" x14ac:dyDescent="0.25">
      <c r="A420" s="1"/>
      <c r="B420" s="3"/>
      <c r="C420" s="354" t="s">
        <v>261</v>
      </c>
      <c r="D420" s="197"/>
      <c r="E420" s="197"/>
      <c r="F420" s="197"/>
      <c r="G420" s="197"/>
      <c r="H420" s="197"/>
      <c r="I420" s="197"/>
      <c r="J420" s="197"/>
      <c r="K420" s="198"/>
      <c r="L420" s="199"/>
      <c r="S420" s="208"/>
      <c r="T420" s="202"/>
      <c r="U420" s="209"/>
      <c r="V420" s="202"/>
      <c r="W420" s="202"/>
      <c r="X420" s="203"/>
      <c r="Y420" s="197"/>
      <c r="Z420" s="197"/>
      <c r="AA420" s="197"/>
      <c r="AB420" s="197"/>
      <c r="AC420" s="197"/>
      <c r="AD420" s="197"/>
      <c r="AE420" s="197"/>
      <c r="AF420" s="197"/>
      <c r="AG420" s="198"/>
      <c r="AH420" s="198"/>
      <c r="AI420" s="197"/>
      <c r="AJ420" s="197"/>
      <c r="AK420" s="197"/>
      <c r="AL420" s="197"/>
      <c r="AM420" s="197"/>
      <c r="AN420" s="197"/>
      <c r="AO420" s="197"/>
      <c r="AP420" s="197"/>
      <c r="AQ420" s="197"/>
      <c r="AR420" s="198"/>
      <c r="AS420" s="198"/>
      <c r="AU420" s="208">
        <v>1</v>
      </c>
      <c r="AV420" s="202">
        <v>2</v>
      </c>
      <c r="AW420" s="209">
        <f>COUNTIF($R$25,"E")+COUNTIF($R$28,"E")+COUNTIF($R$31,"E")+COUNTIF($R$34,"E")+COUNTIF($R$37,"E")+COUNTIF($R$40,"E")+COUNTIF($R$43,"E")+COUNTIF($R$46,"E")+COUNTIF($R$49,"E")+COUNTIF($R$25,"P-E")+COUNTIF($R$28,"P-E")+COUNTIF($R$31,"P-E")+COUNTIF($R$34,"P-E")+COUNTIF($R$37,"P-E")+COUNTIF($R$40,"P-E")+COUNTIF($R$43,"P-E")+COUNTIF($R$46,"P-E")+COUNTIF($R$49,"P-E")</f>
        <v>3</v>
      </c>
      <c r="AX420" s="202">
        <f>COUNTIF($R$25,"D")+COUNTIF($R$28,"D")+COUNTIF($R$31,"D")+COUNTIF($R$34,"D")+COUNTIF($R$37,"D")+COUNTIF($R$40,"D")+COUNTIF($R$43,"D")+COUNTIF($R$46,"D")+COUNTIF($R$49,"D")+COUNTIF($R$25,"P-D")+COUNTIF($R$28,"P-D")+COUNTIF($R$31,"P-D")+COUNTIF($R$34,"P-D")+COUNTIF($R$37,"P-D")+COUNTIF($R$40,"P-D")+COUNTIF($R$43,"P-D")+COUNTIF($R$46,"P-D")+COUNTIF($R$49,"P-D")</f>
        <v>2</v>
      </c>
      <c r="AY420" s="202">
        <f>COUNTIF($R$25,"C")+COUNTIF($R$28,"C")+COUNTIF($R$31,"C")+COUNTIF($R$34,"C")+COUNTIF($R$37,"C")+COUNTIF($R$40,"C")+COUNTIF($R$43,"C")+COUNTIF($R$46,"C")+COUNTIF($R$49,"C")</f>
        <v>0</v>
      </c>
      <c r="AZ420" s="202" t="str">
        <f t="shared" si="4"/>
        <v>3E,2D,0C</v>
      </c>
      <c r="BA420" s="197"/>
      <c r="BB420" s="202"/>
      <c r="BC420" s="202">
        <f>COUNTIF($M$19,"&lt;&gt;*optional*")+COUNTIF($M$22,"&lt;&gt;*optional*")+COUNTIF($M$25,"&lt;&gt;*optional*")+COUNTIF($M$28,"&lt;&gt;*optional*")+COUNTIF($M$31,"&lt;&gt;*optional*")+COUNTIF($M$34,"&lt;&gt;*optional*")+COUNTIF($M$37,"&lt;&gt;*optional*")+COUNTIF($M$40,"&lt;&gt;*optional*")+COUNTIF($M$43,"&lt;&gt;*optional*")+COUNTIF($M$55,"&lt;&gt;*optional*")</f>
        <v>10</v>
      </c>
      <c r="BD420" s="202">
        <f>COUNTIF($M$19,"*optional*")+COUNTIF($M$22,"*optional*")+COUNTIF($M$25,"*optional*")+COUNTIF($M$28,"*optional*")+COUNTIF($M$31,"*optional*")+COUNTIF($M$34,"*optional*")+COUNTIF($M$37,"*optional*")+COUNTIF($M$40,"*optional*")+COUNTIF($M$43,"*optional*")+COUNTIF($M$55,"*optional*")</f>
        <v>0</v>
      </c>
      <c r="BE420" s="198"/>
      <c r="BF420" s="198"/>
      <c r="BG420" s="198"/>
      <c r="BH420" s="202">
        <f t="shared" si="5"/>
        <v>0</v>
      </c>
      <c r="BI420" s="202">
        <f>$P$21*COUNTIF($M$19,"&lt;&gt;*op?ional*")+$P$24*COUNTIF($M$22,"&lt;&gt;*op?ional*")+$P$27*COUNTIF($M$25,"&lt;&gt;*op?ional*")+$P$30*COUNTIF($M$28,"&lt;&gt;*op?ional*")+$P$33*COUNTIF($M$31,"&lt;&gt;*op?ional*")+$P$36*COUNTIF($M$34,"&lt;&gt;*op?ional*")+$P$39*COUNTIF($M$37,"&lt;&gt;*op?ional*")+$P$42*COUNTIF($M$40,"&lt;&gt;*op?ional*")+$P$54*COUNTIF($M$43,"&lt;&gt;*op?ional*")+$P$57*COUNTIF($M$55,"&lt;&gt;*op?ional*")+$P$61*COUNTIF($M$58,"&lt;&gt;*op?ional*")</f>
        <v>0</v>
      </c>
      <c r="BJ420" s="202">
        <f>$P$21*COUNTIF($M$19,"*op?ional*")+$P$24*COUNTIF($M$22,"*op?ional*")+$P$27*COUNTIF($M$25,"*op?ional*")+$P$30*COUNTIF($M$28,"*op?ional*")+$P$33*COUNTIF($M$31,"*op?ional*")+$P$36*COUNTIF($M$34,"*op?ional*")+$P$39*COUNTIF($M$37,"*op?ional*")+$P$42*COUNTIF($M$40,"*op?ional*")+$P$54*COUNTIF($M$43,"*op?ional*")+$P$57*COUNTIF($M$55,"*op?ional*")+$P$61*COUNTIF($M$58,"*op?ional*")</f>
        <v>0</v>
      </c>
      <c r="BK420" s="197"/>
      <c r="BL420" s="359">
        <f>$Q$25*COUNTIF($N$23,"practic?*")+$Q$28*COUNTIF($N$26,"practic?*")+$Q$31*COUNTIF($N$29,"practic?*")+$Q$34*COUNTIF($N$32,"practic?*")+$Q$37*COUNTIF($N$35,"practic?*")+$Q$40*COUNTIF($N$38,"practic?*")+$Q$43*COUNTIF($N$41,"practic?*")+$Q$46*COUNTIF($N$44,"practic?*")+$Q$49*COUNTIF($N$47,"practic?*")</f>
        <v>0</v>
      </c>
      <c r="BM420" s="202">
        <f>$P$21*COUNTIF($M$19,"*Elaborare proiect de*")+$P$24*COUNTIF($M$22,"*Elaborare proiect de*")+$P$27*COUNTIF($M$25,"*Elaborare proiect de*")+$P$30*COUNTIF($M$28,"*Elaborare proiect de*")+$P$33*COUNTIF($M$31,"*Elaborare proiect de*")+$P$36*COUNTIF($M$34,"*Elaborare proiect de*")+$P$39*COUNTIF($M$37,"*Elaborare proiect de*")+$P$42*COUNTIF($M$40,"*Elaborare proiect de*")+$P$54*COUNTIF($M$43,"*Elaborare proiect de*")+$P$57*COUNTIF($M$55,"*Elaborare proiect de*")+$P$61*COUNTIF($M$58,"*Elaborare proiect de*")</f>
        <v>0</v>
      </c>
      <c r="BN420" s="202">
        <f>$P$21*COUNTIF($M$19,"*Examen de diplom*")+$P$24*COUNTIF($M$22,"*Examen de diplom*")+$P$27*COUNTIF($M$25,"*Examen de diplom*")+$P$30*COUNTIF($M$28,"*Examen de diplom*")+$P$33*COUNTIF($M$31,"*Examen de diplom*")+$P$36*COUNTIF($M$34,"*Examen de diplom*")+$P$39*COUNTIF($M$37,"*Examen de diplom*")+$P$42*COUNTIF($M$40,"*Examen de diplom*")+$P$54*COUNTIF($M$43,"*Examen de diplom*")+$P$57*COUNTIF($M$55,"*Examen de diplom*")+$P$61*COUNTIF($M$58,"*Examen de diplom*")</f>
        <v>0</v>
      </c>
      <c r="BO420" s="202">
        <f>$P$21*COUNTIF($M$19,"*educa?ie fizic*")+$P$24*COUNTIF($M$22,"*educa?ie fizic*")+$P$27*COUNTIF($M$25,"*educa?ie fizic*")+$P$30*COUNTIF($M$28,"*educa?ie fizic*")+$P$33*COUNTIF($M$31,"*educa?ie fizic*")+$P$36*COUNTIF($M$34,"*educa?ie fizic*")+$P$39*COUNTIF($M$37,"*educa?ie fizic*")+$P$42*COUNTIF($M$40,"*educa?ie fizic*")+$P$54*COUNTIF($M$43,"*educa?ie fizic*")+$P$57*COUNTIF($M$55,"*educa?ie fizic*")+$P$61*COUNTIF($M$58,"*educa?ie fizic*")</f>
        <v>0</v>
      </c>
      <c r="BP420" s="197"/>
      <c r="BQ420" s="198"/>
      <c r="BR420" s="210">
        <f>P62</f>
        <v>0</v>
      </c>
      <c r="BS420" s="202"/>
      <c r="BT420" s="202" t="e">
        <f>($R$21+$S$21+$T$21+$U$21)*COUNTIF($M$19,"&lt;&gt;*op?ional*")+($R$24+$S$24+$T$24+$U$24)*COUNTIF($M$22,"&lt;&gt;*op?ional*")+($R$27+$S$27+$T$27+$U$27)*COUNTIF($M$25,"&lt;&gt;*op?ional*")+($R$30+$S$30+$T$30+$U$30)*COUNTIF($M$28,"&lt;&gt;*op?ional*")+($R$33+$S$33+$T$33+$U$33)*COUNTIF($M$31,"&lt;&gt;*op?ional*")+($R$36+$S$36+$T$36+$U$36)*COUNTIF($M$34,"&lt;&gt;*op?ional*")+($R$39+$S$39+$T$39+$U$39)*COUNTIF($M$37,"&lt;&gt;*op?ional*")+($R$42+$S$42+$T$42+$U$42)*COUNTIF($M$40,"&lt;&gt;*op?ional*")+($Q$54+$S$54+$T$54+$U$54)*COUNTIF($M$43,"&lt;&gt;*op?ional*")+($Q$57+$S$57+$T$57+$U$57)*COUNTIF($M$55,"&lt;&gt;*op?ional*")+($R$61+$S$61+$T$61+$U$61)*COUNTIF($M$58,"&lt;&gt;*op?ional*")</f>
        <v>#VALUE!</v>
      </c>
      <c r="BU420" s="202" t="e">
        <f>($R$21+$S$21+$T$21+$U$21)*COUNTIF($M$19,"*op?ional*")+($R$24+$S$24+$T$24+$U$24)*COUNTIF($M$22,"*op?ional*")+($R$27+$S$27+$T$27+$U$27)*COUNTIF($M$25,"*op?ional*")+($R$30+$S$30+$T$30+$U$30)*COUNTIF($M$28,"*op?ional*")+($R$33+$S$33+$T$33+$U$33)*COUNTIF($M$31,"*op?ional*")+($R$36+$S$36+$T$36+$U$36)*COUNTIF($M$34,"*op?ional*")+($R$39+$S$39+$T$39+$U$39)*COUNTIF($M$37,"*op?ional*")+($R$42+$S$42+$T$42+$U$42)*COUNTIF($M$40,"*op?ional*")+($Q$54+$S$54+$T$54+$U$54)*COUNTIF($M$43,"*op?ional*")+($Q$57+$S$57+$T$57+$U$57)*COUNTIF($M$55,"*op?ional*")+($R$61+$S$61+$T$61+$U$61)*COUNTIF($M$58,"*op?ional*")</f>
        <v>#VALUE!</v>
      </c>
      <c r="BV420" s="211">
        <f>P378</f>
        <v>0</v>
      </c>
      <c r="BW420" s="197"/>
      <c r="BX420" s="202" t="e">
        <f>($R$21+$S$21+$T$21+$U$21)*COUNTIF($V$21,"DF")+($R$24+$S$24+$T$24+$U$24)*COUNTIF($V$24,"DF")+($R$27+$S$27+$T$27+$U$27)*COUNTIF($V$27,"DF")+($R$30+$S$30+$T$30+$U$30)*COUNTIF($V$30,"DF")+($R$33+$S$33+$T$33+$U$33)*COUNTIF($V$33,"DF")+($R$36+$S$36+$T$36+$U$36)*COUNTIF($V$36,"DF")+($R$39+$S$39+$T$39+$U$39)*COUNTIF($V$39,"DF")+($R$42+$S$42+$T$42+$U$42)*COUNTIF($V$42,"DF")+($Q$54+$S$54+$T$54+$U$54)*COUNTIF($V$54,"DF")+($Q$57+$S$57+$T$57+$U$57)*COUNTIF($V$57,"DF")+($R$61+$S$61+$T$61+$U$61)*COUNTIF($V$61,"DF")</f>
        <v>#VALUE!</v>
      </c>
      <c r="BY420" s="202" t="e">
        <f>($R$21+$S$21+$T$21+$U$21)*COUNTIF($V$21,"DD")+($R$24+$S$24+$T$24+$U$24)*COUNTIF($V$24,"DD")+($R$27+$S$27+$T$27+$U$27)*COUNTIF($V$27,"DD")+($R$30+$S$30+$T$30+$U$30)*COUNTIF($V$30,"DD")+($R$33+$S$33+$T$33+$U$33)*COUNTIF($V$33,"DD")+($R$36+$S$36+$T$36+$U$36)*COUNTIF($V$36,"DD")+($R$39+$S$39+$T$39+$U$39)*COUNTIF($V$39,"DD")+($R$42+$S$42+$T$42+$U$42)*COUNTIF($V$42,"DD")+($Q$54+$S$54+$T$54+$U$54)*COUNTIF($V$54,"DD")+($Q$57+$S$57+$T$57+$U$57)*COUNTIF($V$57,"DD")+($R$61+$S$61+$T$61+$U$61)*COUNTIF($V$61,"DD")</f>
        <v>#VALUE!</v>
      </c>
      <c r="BZ420" s="202" t="e">
        <f>($R$21+$S$21+$T$21+$U$21)*COUNTIF($V$21,"DS")+($R$24+$S$24+$T$24+$U$24)*COUNTIF($V$24,"DS")+($R$27+$S$27+$T$27+$U$27)*COUNTIF($V$27,"DS")+($R$30+$S$30+$T$30+$U$30)*COUNTIF($V$30,"DS")+($R$33+$S$33+$T$33+$U$33)*COUNTIF($V$33,"DS")+($R$36+$S$36+$T$36+$U$36)*COUNTIF($V$36,"DS")+($R$39+$S$39+$T$39+$U$39)*COUNTIF($V$39,"DS")+($R$42+$S$42+$T$42+$U$42)*COUNTIF($V$42,"DS")+($Q$54+$S$54+$T$54+$U$54)*COUNTIF($V$54,"DS")+($Q$57+$S$57+$T$57+$U$57)*COUNTIF($V$57,"DS")+($R$61+$S$61+$T$61+$U$61)*COUNTIF($V$61,"DS")</f>
        <v>#VALUE!</v>
      </c>
      <c r="CA420" s="202" t="e">
        <f>($R$21+$S$21+$T$21+$U$21)*COUNTIF($V$21,"DC")+($R$24+$S$24+$T$24+$U$24)*COUNTIF($V$24,"DC")+($R$27+$S$27+$T$27+$U$27)*COUNTIF($V$27,"DC")+($R$30+$S$30+$T$30+$U$30)*COUNTIF($V$30,"DC")+($R$33+$S$33+$T$33+$U$33)*COUNTIF($V$33,"DC")+($R$36+$S$36+$T$36+$U$36)*COUNTIF($V$36,"DC")+($R$39+$S$39+$T$39+$U$39)*COUNTIF($V$39,"DC")+($R$42+$S$42+$T$42+$U$42)*COUNTIF($V$42,"DC")+($Q$54+$S$54+$T$54+$U$54)*COUNTIF($V$54,"DC")+($Q$57+$S$57+$T$57+$U$57)*COUNTIF($V$57,"DC")+($R$61+$S$61+$T$61+$U$61)*COUNTIF($V$61,"DC")</f>
        <v>#VALUE!</v>
      </c>
      <c r="CB420" s="197"/>
      <c r="CC420" s="198"/>
      <c r="CD420" s="198"/>
      <c r="CE420" s="198"/>
      <c r="CF420" s="197"/>
      <c r="CG420" s="197"/>
      <c r="CH420" s="197"/>
      <c r="CI420" s="197"/>
      <c r="CJ420" s="197"/>
      <c r="CK420" s="197"/>
      <c r="CL420" s="197"/>
      <c r="CM420" s="197"/>
      <c r="CN420" s="197"/>
      <c r="CO420" s="198"/>
      <c r="CP420" s="198"/>
    </row>
    <row r="421" spans="1:94" s="201" customFormat="1" ht="21" hidden="1" customHeight="1" x14ac:dyDescent="0.25">
      <c r="A421" s="201" t="s">
        <v>273</v>
      </c>
      <c r="B421" s="197"/>
      <c r="C421" s="207" t="s">
        <v>274</v>
      </c>
      <c r="D421" s="197"/>
      <c r="E421" s="197"/>
      <c r="F421" s="197"/>
      <c r="G421" s="197"/>
      <c r="H421" s="197"/>
      <c r="I421" s="197"/>
      <c r="J421" s="197"/>
      <c r="K421" s="198"/>
      <c r="L421" s="199"/>
      <c r="S421" s="208"/>
      <c r="T421" s="202"/>
      <c r="U421" s="209"/>
      <c r="V421" s="202"/>
      <c r="W421" s="202"/>
      <c r="X421" s="203"/>
      <c r="Y421" s="197"/>
      <c r="Z421" s="197"/>
      <c r="AA421" s="197"/>
      <c r="AB421" s="197"/>
      <c r="AC421" s="197"/>
      <c r="AD421" s="197"/>
      <c r="AE421" s="197"/>
      <c r="AF421" s="197"/>
      <c r="AG421" s="198"/>
      <c r="AH421" s="198"/>
      <c r="AI421" s="197"/>
      <c r="AJ421" s="197"/>
      <c r="AK421" s="197"/>
      <c r="AL421" s="197"/>
      <c r="AM421" s="197"/>
      <c r="AN421" s="197"/>
      <c r="AO421" s="197"/>
      <c r="AP421" s="197"/>
      <c r="AQ421" s="197"/>
      <c r="AR421" s="198"/>
      <c r="AS421" s="198"/>
      <c r="AU421" s="208">
        <v>2</v>
      </c>
      <c r="AV421" s="202">
        <v>3</v>
      </c>
      <c r="AW421" s="209">
        <f>COUNTIF($F$67,"E")+COUNTIF($F$70,"E")+COUNTIF($F$73,"E")+COUNTIF($F$76,"E")+COUNTIF($F$79,"E")+COUNTIF($F$82,"E")+COUNTIF($F$85,"E")+COUNTIF($F$88,"E")+COUNTIF($F$91,"E")+COUNTIF($F$67,"P-E")+COUNTIF($F$70,"P-E")+COUNTIF($F$73,"P-E")+COUNTIF($F$76,"P-E")+COUNTIF($F$79,"P-E")+COUNTIF($F$82,"P-E")+COUNTIF($F$85,"P-E")+COUNTIF($F$88,"P-E")+COUNTIF($F$91,"P-E")</f>
        <v>3</v>
      </c>
      <c r="AX421" s="202">
        <f>COUNTIF($F$67,"D")+COUNTIF($F$70,"D")+COUNTIF($F$73,"D")+COUNTIF($F$76,"D")+COUNTIF($F$79,"D")+COUNTIF($F$82,"D")+COUNTIF($F$85,"D")+COUNTIF($F$88,"D")+COUNTIF($F$91,"D")+COUNTIF($F$67,"P-D")+COUNTIF($F$70,"P-D")+COUNTIF($F$73,"P-D")+COUNTIF($F$76,"P-D")+COUNTIF($F$79,"P-D")+COUNTIF($F$82,"P-D")+COUNTIF($F$85,"P-D")+COUNTIF($F$88,"P-D")+COUNTIF($F$91,"P-D")</f>
        <v>1</v>
      </c>
      <c r="AY421" s="202">
        <f>COUNTIF($F$67,"C")+COUNTIF($F$70,"C")+COUNTIF($F$73,"C")+COUNTIF($F$76,"C")+COUNTIF($F$79,"C")+COUNTIF($F$82,"C")+COUNTIF($F$85,"C")+COUNTIF($F$88,"C")+COUNTIF($F$91,"C")</f>
        <v>0</v>
      </c>
      <c r="AZ421" s="202" t="str">
        <f t="shared" si="4"/>
        <v>3E,1D,0C</v>
      </c>
      <c r="BA421" s="197"/>
      <c r="BB421" s="202"/>
      <c r="BC421" s="202">
        <f>COUNTIF($X$19,"&lt;&gt;*optional*")+COUNTIF($X$22,"&lt;&gt;*optional*")+COUNTIF($X$25,"&lt;&gt;*optional*")+COUNTIF($X$28,"&lt;&gt;*optional*")+COUNTIF($X$31,"&lt;&gt;*optional*")+COUNTIF($X$34,"&lt;&gt;*optional*")+COUNTIF($X$37,"&lt;&gt;*optional*")+COUNTIF($X$40,"&lt;&gt;*optional*")+COUNTIF($X$43,"&lt;&gt;*optional*")+COUNTIF($X$55,"&lt;&gt;*optional*")</f>
        <v>10</v>
      </c>
      <c r="BD421" s="202">
        <f>COUNTIF($X$19,"*optional*")+COUNTIF($X$22,"*optional*")+COUNTIF($X$25,"*optional*")+COUNTIF($X$28,"*optional*")+COUNTIF($X$31,"*optional*")+COUNTIF($X$34,"*optional*")+COUNTIF($X$37,"*optional*")+COUNTIF($X$40,"*optional*")+COUNTIF($X$43,"*optional*")+COUNTIF($X$55,"*optional*")</f>
        <v>0</v>
      </c>
      <c r="BE421" s="198"/>
      <c r="BF421" s="198"/>
      <c r="BG421" s="198"/>
      <c r="BH421" s="202">
        <f t="shared" si="5"/>
        <v>0</v>
      </c>
      <c r="BI421" s="202">
        <f>$AA$21*COUNTIF($X$19,"&lt;&gt;*op?ional*")+$AA$24*COUNTIF($X$22,"&lt;&gt;*op?ional*")+$AA$27*COUNTIF($X$25,"&lt;&gt;*op?ional*")+$AA$30*COUNTIF($X$28,"&lt;&gt;*op?ional*")+$AA$33*COUNTIF($X$31,"&lt;&gt;*op?ional*")+$AA$36*COUNTIF($X$34,"&lt;&gt;*op?ional*")+$AA$39*COUNTIF($X$37,"&lt;&gt;*op?ional*")+$AA$42*COUNTIF($X$40,"&lt;&gt;*op?ional*")+$AA$54*COUNTIF($X$43,"&lt;&gt;*op?ional*")+$AA$57*COUNTIF($X$55,"&lt;&gt;*op?ional*")+$AA$61*COUNTIF($X$58,"&lt;&gt;*op?ional*")</f>
        <v>0</v>
      </c>
      <c r="BJ421" s="202">
        <f>$AA$21*COUNTIF($X$19,"*op?ional*")+$AA$24*COUNTIF($X$22,"*op?ional*")+$AA$27*COUNTIF($X$25,"*op?ional*")+$AA$30*COUNTIF($X$28,"*op?ional*")+$AA$33*COUNTIF($X$31,"*op?ional*")+$AA$36*COUNTIF($X$34,"*op?ional*")+$AA$39*COUNTIF($X$37,"*op?ional*")+$AA$42*COUNTIF($X$40,"*op?ional*")+$AA$54*COUNTIF($X$43,"*op?ional*")+$AA$57*COUNTIF($X$55,"*op?ional*")+$AA$61*COUNTIF($X$58,"*op?ional*")</f>
        <v>0</v>
      </c>
      <c r="BK421" s="197"/>
      <c r="BL421" s="359">
        <f>$E$67*COUNTIF($B$65,"practic?*")+$E$70*COUNTIF($B$68,"practic?*")+$E$73*COUNTIF($B$71,"practic?*")+$E$76*COUNTIF($B$74,"practic?*")+$E$79*COUNTIF($B$77,"practic?*")+$E$82*COUNTIF($B$80,"practic?*")+$E$85*COUNTIF($B$83,"practic?*")+$E$88*COUNTIF($B$86,"practic?*")+$E$91*COUNTIF($B$89,"practic?*")</f>
        <v>0</v>
      </c>
      <c r="BM421" s="202">
        <f>$AA$21*COUNTIF($X$19,"*Elaborare proiect de*")+$AA$24*COUNTIF($X$22,"*Elaborare proiect de*")+$AA$27*COUNTIF($X$25,"*Elaborare proiect de*")+$AA$30*COUNTIF($X$28,"*Elaborare proiect de*")+$AA$33*COUNTIF($X$31,"*Elaborare proiect de*")+$AA$36*COUNTIF($X$34,"*Elaborare proiect de*")+$AA$39*COUNTIF($X$37,"*Elaborare proiect de*")+$AA$42*COUNTIF($X$40,"*Elaborare proiect de*")+$AA$54*COUNTIF($X$43,"*Elaborare proiect de*")+$AA$57*COUNTIF($X$55,"*Elaborare proiect de*")+$AA$61*COUNTIF($X$58,"*Elaborare proiect de*")</f>
        <v>0</v>
      </c>
      <c r="BN421" s="202">
        <f>$AA$21*COUNTIF($X$19,"*Examen de diplom*")+$AA$24*COUNTIF($X$22,"*Examen de diplom*")+$AA$27*COUNTIF($X$25,"*Examen de diplom*")+$AA$30*COUNTIF($X$28,"*Examen de diplom*")+$AA$33*COUNTIF($X$31,"*Examen de diplom*")+$AA$36*COUNTIF($X$34,"*Examen de diplom*")+$AA$39*COUNTIF($X$37,"*Examen de diplom*")+$AA$42*COUNTIF($X$40,"*Examen de diplom*")+$AA$54*COUNTIF($X$43,"*Examen de diplom*")+$AA$57*COUNTIF($X$55,"*Examen de diplom*")+$AA$61*COUNTIF($X$58,"*Examen de diplom*")</f>
        <v>0</v>
      </c>
      <c r="BO421" s="202">
        <f>$AA$21*COUNTIF($X$19,"*educa?ie fizic*")+$AA$24*COUNTIF($X$22,"*educa?ie fizic*")+$AA$27*COUNTIF($X$25,"*educa?ie fizic*")+$AA$30*COUNTIF($X$28,"*educa?ie fizic*")+$AA$33*COUNTIF($X$31,"*educa?ie fizic*")+$AA$36*COUNTIF($X$34,"*educa?ie fizic*")+$AA$39*COUNTIF($X$37,"*educa?ie fizic*")+$AA$42*COUNTIF($X$40,"*educa?ie fizic*")+$AA$54*COUNTIF($X$43,"*educa?ie fizic*")+$AA$57*COUNTIF($X$55,"*educa?ie fizic*")+$AA$61*COUNTIF($X$58,"*educa?ie fizic*")</f>
        <v>0</v>
      </c>
      <c r="BP421" s="197"/>
      <c r="BQ421" s="198"/>
      <c r="BR421" s="210">
        <f>AA62</f>
        <v>0</v>
      </c>
      <c r="BS421" s="202"/>
      <c r="BT421" s="202">
        <f>($AC$21+$AD$21+$AE$21+$AF$21)*COUNTIF($X$19,"&lt;&gt;*op?ional*")+($AC$24+$AD$24+$AE$24+$AF$24)*COUNTIF($X$22,"&lt;&gt;*op?ional*")+($AC$27+$AD$27+$AE$27+$AF$27)*COUNTIF($X$25,"&lt;&gt;*op?ional*")+($AC$30+$AD$30+$AE$30+$AF$30)*COUNTIF($X$28,"&lt;&gt;*op?ional*")+($AC$33+$AD$33+$AE$33+$AF$33)*COUNTIF($X$31,"&lt;&gt;*op?ional*")+($AC$36+$AD$36+$AE$36+$AF$36)*COUNTIF($X$34,"&lt;&gt;*op?ional*")+($AC$39+$AD$39+$AE$39+$AF$39)*COUNTIF($X$37,"&lt;&gt;*op?ional*")+($AC$42+$AD$42+$AE$42+$AF$42)*COUNTIF($X$40,"&lt;&gt;*op?ional*")+($AC$54+$AD$54+$AE$54+$AF$54)*COUNTIF($X$43,"&lt;&gt;*op?ional*")+($AC$57+$AD$57+$AE$57+$AF$57)*COUNTIF($X$55,"&lt;&gt;*op?ional*")+($AC$61+$AD$61+$AE$61+$AF$61)*COUNTIF($X$58,"&lt;&gt;*op?ional*")</f>
        <v>0</v>
      </c>
      <c r="BU421" s="202">
        <f>($AC$21+$AD$21+$AE$21+$AF$21)*COUNTIF($X$19,"*op?ional*")+($AC$24+$AD$24+$AE$24+$AF$24)*COUNTIF($X$22,"*op?ional*")+($AC$27+$AD$27+$AE$27+$AF$27)*COUNTIF($X$25,"*op?ional*")+($AC$30+$AD$30+$AE$30+$AF$30)*COUNTIF($X$28,"*op?ional*")+($AC$33+$AD$33+$AE$33+$AF$33)*COUNTIF($X$31,"*op?ional*")+($AC$36+$AD$36+$AE$36+$AF$36)*COUNTIF($X$34,"*op?ional*")+($AC$39+$AD$39+$AE$39+$AF$39)*COUNTIF($X$37,"*op?ional*")+($AC$42+$AD$42+$AE$42+$AF$42)*COUNTIF($X$40,"*op?ional*")+($AC$54+$AD$54+$AE$54+$AF$54)*COUNTIF($X$43,"*op?ional*")+($AC$57+$AD$57+$AE$57+$AF$57)*COUNTIF($X$55,"*op?ional*")+($AC$61+$AD$61+$AE$61+$AF$61)*COUNTIF($X$58,"*op?ional*")</f>
        <v>0</v>
      </c>
      <c r="BV421" s="211">
        <f>AA378</f>
        <v>0</v>
      </c>
      <c r="BW421" s="197"/>
      <c r="BX421" s="202">
        <f>($AC$21+$AD$21+$AE$21+$AF$21)*COUNTIF($AG$21,"DF")+($AC$24+$AD$24+$AE$24+$AF$24)*COUNTIF($AG$24,"DF")+($AC$27+$AD$27+$AE$27+$AF$27)*COUNTIF($AG$27,"DF")+($AC$30+$AD$30+$AE$30+$AF$30)*COUNTIF($AG$30,"DF")+($AC$33+$AD$33+$AE$33+$AF$33)*COUNTIF($AG$33,"DF")+($AC$36+$AD$36+$AE$36+$AF$36)*COUNTIF($AG$36,"DF")+($AC$39+$AD$39+$AE$39+$AF$39)*COUNTIF($AG$39,"DF")+($AC$42+$AD$42+$AE$42+$AF$42)*COUNTIF($AG$42,"DF")+($AC$54+$AD$54+$AE$54+$AF$54)*COUNTIF($AG$54,"DF")+($AC$57+$AD$57+$AE$57+$AF$57)*COUNTIF($AG$57,"DF")+($AC$61+$AD$61+$AE$61+$AF$61)*COUNTIF($AG$61,"DF")</f>
        <v>0</v>
      </c>
      <c r="BY421" s="202">
        <f>($AC$21+$AD$21+$AE$21+$AF$21)*COUNTIF($AG$21,"DD")+($AC$24+$AD$24+$AE$24+$AF$24)*COUNTIF($AG$24,"DD")+($AC$27+$AD$27+$AE$27+$AF$27)*COUNTIF($AG$27,"DD")+($AC$30+$AD$30+$AE$30+$AF$30)*COUNTIF($AG$30,"DD")+($AC$33+$AD$33+$AE$33+$AF$33)*COUNTIF($AG$33,"DD")+($AC$36+$AD$36+$AE$36+$AF$36)*COUNTIF($AG$36,"DD")+($AC$39+$AD$39+$AE$39+$AF$39)*COUNTIF($AG$39,"DD")+($AC$42+$AD$42+$AE$42+$AF$42)*COUNTIF($AG$42,"DD")+($AC$54+$AD$54+$AE$54+$AF$54)*COUNTIF($AG$54,"DD")+($AC$57+$AD$57+$AE$57+$AF$57)*COUNTIF($AG$57,"DD")+($AC$61+$AD$61+$AE$61+$AF$61)*COUNTIF($AG$61,"DD")</f>
        <v>0</v>
      </c>
      <c r="BZ421" s="202">
        <f>($AC$21+$AD$21+$AE$21+$AF$21)*COUNTIF($AG$21,"DS")+($AC$24+$AD$24+$AE$24+$AF$24)*COUNTIF($AG$24,"DS")+($AC$27+$AD$27+$AE$27+$AF$27)*COUNTIF($AG$27,"DS")+($AC$30+$AD$30+$AE$30+$AF$30)*COUNTIF($AG$30,"DS")+($AC$33+$AD$33+$AE$33+$AF$33)*COUNTIF($AG$33,"DS")+($AC$36+$AD$36+$AE$36+$AF$36)*COUNTIF($AG$36,"DS")+($AC$39+$AD$39+$AE$39+$AF$39)*COUNTIF($AG$39,"DS")+($AC$42+$AD$42+$AE$42+$AF$42)*COUNTIF($AG$42,"DS")+($AC$54+$AD$54+$AE$54+$AF$54)*COUNTIF($AG$54,"DS")+($AC$57+$AD$57+$AE$57+$AF$57)*COUNTIF($AG$57,"DS")+($AC$61+$AD$61+$AE$61+$AF$61)*COUNTIF($AG$61,"DS")</f>
        <v>0</v>
      </c>
      <c r="CA421" s="202">
        <f>($AC$21+$AD$21+$AE$21+$AF$21)*COUNTIF($AG$21,"DC")+($AC$24+$AD$24+$AE$24+$AF$24)*COUNTIF($AG$24,"DC")+($AC$27+$AD$27+$AE$27+$AF$27)*COUNTIF($AG$27,"DC")+($AC$30+$AD$30+$AE$30+$AF$30)*COUNTIF($AG$30,"DC")+($AC$33+$AD$33+$AE$33+$AF$33)*COUNTIF($AG$33,"DC")+($AC$36+$AD$36+$AE$36+$AF$36)*COUNTIF($AG$36,"DC")+($AC$39+$AD$39+$AE$39+$AF$39)*COUNTIF($AG$39,"DC")+($AC$42+$AD$42+$AE$42+$AF$42)*COUNTIF($AG$42,"DC")+($AC$54+$AD$54+$AE$54+$AF$54)*COUNTIF($AG$54,"DC")+($AC$57+$AD$57+$AE$57+$AF$57)*COUNTIF($AG$57,"DC")+($AC$61+$AD$61+$AE$61+$AF$61)*COUNTIF($AG$61,"DC")</f>
        <v>0</v>
      </c>
      <c r="CB421" s="197"/>
      <c r="CC421" s="198"/>
      <c r="CD421" s="198"/>
      <c r="CE421" s="198"/>
      <c r="CF421" s="197"/>
      <c r="CG421" s="197"/>
      <c r="CH421" s="197"/>
      <c r="CI421" s="197"/>
      <c r="CJ421" s="197"/>
      <c r="CK421" s="197"/>
      <c r="CL421" s="197"/>
      <c r="CM421" s="197"/>
      <c r="CN421" s="197"/>
      <c r="CO421" s="198"/>
      <c r="CP421" s="198"/>
    </row>
    <row r="422" spans="1:94" s="201" customFormat="1" ht="21" hidden="1" customHeight="1" x14ac:dyDescent="0.25">
      <c r="B422" s="197"/>
      <c r="C422" s="207" t="s">
        <v>275</v>
      </c>
      <c r="D422" s="197"/>
      <c r="E422" s="197"/>
      <c r="F422" s="197"/>
      <c r="G422" s="197"/>
      <c r="H422" s="197"/>
      <c r="I422" s="197"/>
      <c r="J422" s="197"/>
      <c r="K422" s="198"/>
      <c r="L422" s="199"/>
      <c r="S422" s="208"/>
      <c r="T422" s="202"/>
      <c r="U422" s="209"/>
      <c r="V422" s="202"/>
      <c r="W422" s="202"/>
      <c r="X422" s="203"/>
      <c r="Y422" s="197"/>
      <c r="Z422" s="197"/>
      <c r="AA422" s="197"/>
      <c r="AB422" s="197"/>
      <c r="AC422" s="197"/>
      <c r="AD422" s="197"/>
      <c r="AE422" s="197"/>
      <c r="AF422" s="197"/>
      <c r="AG422" s="198"/>
      <c r="AH422" s="198"/>
      <c r="AI422" s="197"/>
      <c r="AJ422" s="197"/>
      <c r="AK422" s="197"/>
      <c r="AL422" s="197"/>
      <c r="AM422" s="197"/>
      <c r="AN422" s="197"/>
      <c r="AO422" s="197"/>
      <c r="AP422" s="197"/>
      <c r="AQ422" s="197"/>
      <c r="AR422" s="198"/>
      <c r="AS422" s="198"/>
      <c r="AU422" s="208">
        <v>2</v>
      </c>
      <c r="AV422" s="202">
        <v>4</v>
      </c>
      <c r="AW422" s="209">
        <f>COUNTIF($R$67,"E")+COUNTIF($R$70,"E")+COUNTIF($R$73,"E")+COUNTIF($R$76,"E")+COUNTIF($R$79,"E")+COUNTIF($R$82,"E")+COUNTIF($R$85,"E")+COUNTIF($R$88,"E")+COUNTIF($R$91,"E")+COUNTIF($R$67,"P-E")+COUNTIF($R$70,"P-E")+COUNTIF($R$73,"P-E")+COUNTIF($R$76,"P-E")+COUNTIF($R$79,"P-E")+COUNTIF($R$82,"P-E")+COUNTIF($R$85,"P-E")+COUNTIF($R$88,"P-E")+COUNTIF($R$91,"P-E")</f>
        <v>1</v>
      </c>
      <c r="AX422" s="202">
        <f>COUNTIF($R$67,"D")+COUNTIF($R$70,"D")+COUNTIF($R$73,"D")+COUNTIF($R$76,"D")+COUNTIF($R$79,"D")+COUNTIF($R$82,"D")+COUNTIF($R$85,"D")+COUNTIF($R$88,"D")+COUNTIF($R$91,"D")+COUNTIF($R$67,"P-D")+COUNTIF($R$70,"P-D")+COUNTIF($R$73,"P-D")+COUNTIF($R$76,"P-D")+COUNTIF($R$79,"P-D")+COUNTIF($R$82,"P-D")+COUNTIF($R$85,"P-D")+COUNTIF($R$88,"P-D")+COUNTIF($R$91,"P-D")</f>
        <v>0</v>
      </c>
      <c r="AY422" s="202">
        <f>COUNTIF($R$67,"C")+COUNTIF($R$70,"C")+COUNTIF($R$73,"C")+COUNTIF($R$76,"C")+COUNTIF($R$79,"C")+COUNTIF($R$82,"C")+COUNTIF($R$85,"C")+COUNTIF($R$88,"C")+COUNTIF($R$91,"C")</f>
        <v>2</v>
      </c>
      <c r="AZ422" s="202" t="str">
        <f t="shared" si="4"/>
        <v>1E,0D,2C</v>
      </c>
      <c r="BA422" s="197"/>
      <c r="BB422" s="202"/>
      <c r="BC422" s="202">
        <f>COUNTIF($AI$19,"&lt;&gt;*optional*")+COUNTIF($AI$22,"&lt;&gt;*optional*")+COUNTIF($AI$25,"&lt;&gt;*optional*")+COUNTIF($AI$28,"&lt;&gt;*optional*")+COUNTIF($AI$31,"&lt;&gt;*optional*")+COUNTIF($AI$34,"&lt;&gt;*optional*")+COUNTIF($AI$37,"&lt;&gt;*optional*")+COUNTIF($AI$40,"&lt;&gt;*optional*")+COUNTIF($AI$43,"&lt;&gt;*optional*")+COUNTIF($AI$55,"&lt;&gt;*optional*")</f>
        <v>10</v>
      </c>
      <c r="BD422" s="202">
        <f>COUNTIF($AI$19,"*optional*")+COUNTIF($AI$22,"*optional*")+COUNTIF($AI$25,"*optional*")+COUNTIF($AI$28,"*optional*")+COUNTIF($AI$31,"*optional*")+COUNTIF($AI$34,"*optional*")+COUNTIF($AI$37,"*optional*")+COUNTIF($AI$40,"*optional*")+COUNTIF($AI$43,"*optional*")+COUNTIF($AI$55,"*optional*")</f>
        <v>0</v>
      </c>
      <c r="BE422" s="198"/>
      <c r="BF422" s="198"/>
      <c r="BG422" s="198"/>
      <c r="BH422" s="202">
        <f t="shared" si="5"/>
        <v>0</v>
      </c>
      <c r="BI422" s="202">
        <f>$AL$21*COUNTIF($AI$19,"&lt;&gt;*op?ional*")+$AL$24*COUNTIF($AI$22,"&lt;&gt;*op?ional*")+$AL$27*COUNTIF($AI$25,"&lt;&gt;*op?ional*")+$AL$30*COUNTIF($AI$28,"&lt;&gt;*op?ional*")+$AL$33*COUNTIF($AI$31,"&lt;&gt;*op?ional*")+$AL$36*COUNTIF($AI$34,"&lt;&gt;*op?ional*")+$AL$39*COUNTIF($AI$37,"&lt;&gt;*op?ional*")+$AL$42*COUNTIF($AI$40,"&lt;&gt;*op?ional*")+$AL$54*COUNTIF($AI$43,"&lt;&gt;*op?ional*")+$AL$57*COUNTIF($AI$55,"&lt;&gt;*op?ional*")+$AL$61*COUNTIF($AI$58,"&lt;&gt;*op?ional*")</f>
        <v>0</v>
      </c>
      <c r="BJ422" s="202">
        <f>$AL$21*COUNTIF($AI$19,"*op?ional*")+$AL$24*COUNTIF($AI$22,"*op?ional*")+$AL$27*COUNTIF($AI$25,"*op?ional*")+$AL$30*COUNTIF($AI$28,"*op?ional*")+$AL$33*COUNTIF($AI$31,"*op?ional*")+$AL$36*COUNTIF($AI$34,"*op?ional*")+$AL$39*COUNTIF($AI$37,"*op?ional*")+$AL$42*COUNTIF($AI$40,"*op?ional*")+$AL$54*COUNTIF($AI$43,"*op?ional*")+$AL$57*COUNTIF($AI$55,"*op?ional*")+$AL$61*COUNTIF($AI$58,"*op?ional*")</f>
        <v>0</v>
      </c>
      <c r="BK422" s="197"/>
      <c r="BL422" s="359">
        <f>$AL$21*COUNTIF($AI$19,"practic?*")+$AL$24*COUNTIF($AI$22,"practic?*")+$AL$27*COUNTIF($AI$25,"practic?*")+$AL$30*COUNTIF($AI$28,"practic?*")+$AL$33*COUNTIF($AI$31,"practic?*")+$AL$36*COUNTIF($AI$34,"practic?*")+$AL$39*COUNTIF($AI$37,"practic?*")+$AL$42*COUNTIF($AI$40,"practic?*")+$AL$54*COUNTIF($AI$43,"practic?*")+$AL$57*COUNTIF($AI$55,"practic?*")+$AL$61*COUNTIF($AI$58,"practic?*")</f>
        <v>0</v>
      </c>
      <c r="BM422" s="202">
        <f>$AL$21*COUNTIF($AI$19,"*Elaborare proiect de*")+$AL$24*COUNTIF($AI$22,"*Elaborare proiect de*")+$AL$27*COUNTIF($AI$25,"*Elaborare proiect de*")+$AL$30*COUNTIF($AI$28,"*Elaborare proiect de*")+$AL$33*COUNTIF($AI$31,"*Elaborare proiect de*")+$AL$36*COUNTIF($AI$34,"*Elaborare proiect de*")+$AL$39*COUNTIF($AI$37,"*Elaborare proiect de*")+$AL$42*COUNTIF($AI$40,"*Elaborare proiect de*")+$AL$54*COUNTIF($AI$43,"*Elaborare proiect de*")+$AL$57*COUNTIF($AI$55,"*Elaborare proiect de*")+$AL$61*COUNTIF($AI$58,"*Elaborare proiect de*")</f>
        <v>0</v>
      </c>
      <c r="BN422" s="202">
        <f>$AL$21*COUNTIF($AI$19,"*Examen de diplom*")+$AL$24*COUNTIF($AI$22,"*Examen de diplom*")+$AL$27*COUNTIF($AI$25,"*Examen de diplom*")+$AL$30*COUNTIF($AI$28,"*Examen de diplom*")+$AL$33*COUNTIF($AI$31,"*Examen de diplom*")+$AL$36*COUNTIF($AI$34,"*Examen de diplom*")+$AL$39*COUNTIF($AI$37,"*Examen de diplom*")+$AL$42*COUNTIF($AI$40,"*Examen de diplom*")+$AL$54*COUNTIF($AI$43,"*Examen de diplom*")+$AL$57*COUNTIF($AI$55,"*Examen de diplom*")+$AL$61*COUNTIF($AI$58,"*Examen de diplom*")</f>
        <v>0</v>
      </c>
      <c r="BO422" s="202">
        <f>$AL$21*COUNTIF($AI$19,"*educa?ie fizic*")+$AL$24*COUNTIF($AI$22,"*educa?ie fizic*")+$AL$27*COUNTIF($AI$25,"*educa?ie fizic*")+$AL$30*COUNTIF($AI$28,"*educa?ie fizic*")+$AL$33*COUNTIF($AI$31,"*educa?ie fizic*")+$AL$36*COUNTIF($AI$34,"*educa?ie fizic*")+$AL$39*COUNTIF($AI$37,"*educa?ie fizic*")+$AL$42*COUNTIF($AI$40,"*educa?ie fizic*")+$AL$54*COUNTIF($AI$43,"*educa?ie fizic*")+$AL$57*COUNTIF($AI$55,"*educa?ie fizic*")+$AL$61*COUNTIF($AI$58,"*educa?ie fizic*")</f>
        <v>0</v>
      </c>
      <c r="BP422" s="197"/>
      <c r="BQ422" s="198"/>
      <c r="BR422" s="210">
        <f>AL62</f>
        <v>0</v>
      </c>
      <c r="BS422" s="202"/>
      <c r="BT422" s="202">
        <f>($AN$21+$AO$21+$AP$21+$AQ$21)*COUNTIF($AI$19,"&lt;&gt;*op?ional*")+($AN$24+$AO$24+$AP$24+$AQ$24)*COUNTIF($AI$22,"&lt;&gt;*op?ional*")+($AN$27+$AO$27+$AP$27+$AQ$27)*COUNTIF($AI$25,"&lt;&gt;*op?ional*")+($AN$30+$AO$30+$AP$30+$AQ$30)*COUNTIF($AI$28,"&lt;&gt;*op?ional*")+($AN$33+$AO$33+$AP$33+$AQ$33)*COUNTIF($AI$31,"&lt;&gt;*op?ional*")+($AN$36+$AO$36+$AP$36+$AQ$36)*COUNTIF($AI$34,"&lt;&gt;*op?ional*")+($AN$39+$AO$39+$AP$39+$AQ$39)*COUNTIF($AI$37,"&lt;&gt;*op?ional*")+($AN$42+$AO$42+$AP$42+$AQ$42)*COUNTIF($AI$40,"&lt;&gt;*op?ional*")+($AN$54+$AO$54+$AP$54+$AQ$54)*COUNTIF($AI$43,"&lt;&gt;*op?ional*")+($AN$57+$AO$57+$AP$57+$AQ$57)*COUNTIF($AI$55,"&lt;&gt;*op?ional*")+($AN$61+$AO$61+$AP$61+$AQ$61)*COUNTIF($AI$58,"&lt;&gt;*op?ional*")</f>
        <v>0</v>
      </c>
      <c r="BU422" s="202">
        <f>($AN$21+$AO$21+$AP$21+$AQ$21)*COUNTIF($AI$19,"*op?ional*")+($AN$24+$AO$24+$AP$24+$AQ$24)*COUNTIF($AI$22,"*op?ional*")+($AN$27+$AO$27+$AP$27+$AQ$27)*COUNTIF($AI$25,"*op?ional*")+($AN$30+$AO$30+$AP$30+$AQ$30)*COUNTIF($AI$28,"*op?ional*")+($AN$33+$AO$33+$AP$33+$AQ$33)*COUNTIF($AI$31,"*op?ional*")+($AN$36+$AO$36+$AP$36+$AQ$36)*COUNTIF($AI$34,"*op?ional*")+($AN$39+$AO$39+$AP$39+$AQ$39)*COUNTIF($AI$37,"*op?ional*")+($AN$42+$AO$42+$AP$42+$AQ$42)*COUNTIF($AI$40,"*op?ional*")+($AN$54+$AO$54+$AP$54+$AQ$54)*COUNTIF($AI$43,"*op?ional*")+($AN$57+$AO$57+$AP$57+$AQ$57)*COUNTIF($AI$55,"*op?ional*")+($AN$61+$AO$61+$AP$61+$AQ$61)*COUNTIF($AI$58,"*op?ional*")</f>
        <v>0</v>
      </c>
      <c r="BV422" s="211">
        <f>AL378</f>
        <v>0</v>
      </c>
      <c r="BW422" s="197"/>
      <c r="BX422" s="202">
        <f>($AN$21+$AO$21+$AP$21+$AQ$21)*COUNTIF($AR$21,"DF")+($AN$24+$AO$24+$AP$24+$AQ$24)*COUNTIF($AR$24,"DF")+($AN$27+$AO$27+$AP$27+$AQ$27)*COUNTIF($AR$27,"DF")+($AN$30+$AO$30+$AP$30+$AQ$30)*COUNTIF($AR$30,"DF")+($AN$33+$AO$33+$AP$33+$AQ$33)*COUNTIF($AR$33,"DF")+($AN$36+$AO$36+$AP$36+$AQ$36)*COUNTIF($AR$36,"DF")+($AN$39+$AO$39+$AP$39+$AQ$39)*COUNTIF($AR$39,"DF")+($AN$42+$AO$42+$AP$42+$AQ$42)*COUNTIF($AR$42,"DF")+($AN$54+$AO$54+$AP$54+$AQ$54)*COUNTIF($AR$54,"DF")+($AN$57+$AO$57+$AP$57+$AQ$57)*COUNTIF($AR$57,"DF")+($AN$61+$AO$61+$AP$61+$AQ$61)*COUNTIF($AR$61,"DF")</f>
        <v>0</v>
      </c>
      <c r="BY422" s="202">
        <f>($AN$21+$AO$21+$AP$21+$AQ$21)*COUNTIF($AR$21,"DD")+($AN$24+$AO$24+$AP$24+$AQ$24)*COUNTIF($AR$24,"DD")+($AN$27+$AO$27+$AP$27+$AQ$27)*COUNTIF($AR$27,"DD")+($AN$30+$AO$30+$AP$30+$AQ$30)*COUNTIF($AR$30,"DD")+($AN$33+$AO$33+$AP$33+$AQ$33)*COUNTIF($AR$33,"DD")+($AN$36+$AO$36+$AP$36+$AQ$36)*COUNTIF($AR$36,"DD")+($AN$39+$AO$39+$AP$39+$AQ$39)*COUNTIF($AR$39,"DD")+($AN$42+$AO$42+$AP$42+$AQ$42)*COUNTIF($AR$42,"DD")+($AN$54+$AO$54+$AP$54+$AQ$54)*COUNTIF($AR$54,"DD")+($AN$57+$AO$57+$AP$57+$AQ$57)*COUNTIF($AR$57,"DD")+($AN$61+$AO$61+$AP$61+$AQ$61)*COUNTIF($AR$61,"DD")</f>
        <v>0</v>
      </c>
      <c r="BZ422" s="202">
        <f>($AN$21+$AO$21+$AP$21+$AQ$21)*COUNTIF($AR$21,"DS")+($AN$24+$AO$24+$AP$24+$AQ$24)*COUNTIF($AR$24,"DS")+($AN$27+$AO$27+$AP$27+$AQ$27)*COUNTIF($AR$27,"DS")+($AN$30+$AO$30+$AP$30+$AQ$30)*COUNTIF($AR$30,"DS")+($AN$33+$AO$33+$AP$33+$AQ$33)*COUNTIF($AR$33,"DS")+($AN$36+$AO$36+$AP$36+$AQ$36)*COUNTIF($AR$36,"DS")+($AN$39+$AO$39+$AP$39+$AQ$39)*COUNTIF($AR$39,"DS")+($AN$42+$AO$42+$AP$42+$AQ$42)*COUNTIF($AR$42,"DS")+($AN$54+$AO$54+$AP$54+$AQ$54)*COUNTIF($AR$54,"DS")+($AN$57+$AO$57+$AP$57+$AQ$57)*COUNTIF($AR$57,"DS")+($AN$61+$AO$61+$AP$61+$AQ$61)*COUNTIF($AR$61,"DS")</f>
        <v>0</v>
      </c>
      <c r="CA422" s="202">
        <f>($AN$21+$AO$21+$AP$21+$AQ$21)*COUNTIF($AR$21,"DC")+($AN$24+$AO$24+$AP$24+$AQ$24)*COUNTIF($AR$24,"DC")+($AN$27+$AO$27+$AP$27+$AQ$27)*COUNTIF($AR$27,"DC")+($AN$30+$AO$30+$AP$30+$AQ$30)*COUNTIF($AR$30,"DC")+($AN$33+$AO$33+$AP$33+$AQ$33)*COUNTIF($AR$33,"DC")+($AN$36+$AO$36+$AP$36+$AQ$36)*COUNTIF($AR$36,"DC")+($AN$39+$AO$39+$AP$39+$AQ$39)*COUNTIF($AR$39,"DC")+($AN$42+$AO$42+$AP$42+$AQ$42)*COUNTIF($AR$42,"DC")+($AN$54+$AO$54+$AP$54+$AQ$54)*COUNTIF($AR$54,"DC")+($AN$57+$AO$57+$AP$57+$AQ$57)*COUNTIF($AR$57,"DC")+($AN$61+$AO$61+$AP$61+$AQ$61)*COUNTIF($AR$61,"DC")</f>
        <v>0</v>
      </c>
      <c r="CB422" s="197"/>
      <c r="CC422" s="198"/>
      <c r="CD422" s="198"/>
      <c r="CE422" s="198"/>
      <c r="CF422" s="197"/>
      <c r="CG422" s="197"/>
      <c r="CH422" s="197"/>
      <c r="CI422" s="197"/>
      <c r="CJ422" s="197"/>
      <c r="CK422" s="197"/>
      <c r="CL422" s="197"/>
      <c r="CM422" s="197"/>
      <c r="CN422" s="197"/>
      <c r="CO422" s="198"/>
      <c r="CP422" s="198"/>
    </row>
    <row r="423" spans="1:94" s="201" customFormat="1" ht="21" hidden="1" customHeight="1" x14ac:dyDescent="0.2">
      <c r="B423" s="197"/>
      <c r="C423" s="207" t="s">
        <v>276</v>
      </c>
      <c r="D423" s="197"/>
      <c r="E423" s="197"/>
      <c r="F423" s="197"/>
      <c r="G423" s="197"/>
      <c r="H423" s="197"/>
      <c r="I423" s="197"/>
      <c r="J423" s="197"/>
      <c r="K423" s="198"/>
      <c r="L423" s="199"/>
      <c r="T423" s="197"/>
      <c r="U423" s="197"/>
      <c r="V423" s="197"/>
      <c r="W423" s="197"/>
      <c r="X423" s="200"/>
      <c r="Y423" s="197"/>
      <c r="Z423" s="197"/>
      <c r="AA423" s="197"/>
      <c r="AB423" s="197"/>
      <c r="AC423" s="197"/>
      <c r="AD423" s="197"/>
      <c r="AE423" s="197"/>
      <c r="AF423" s="197"/>
      <c r="AG423" s="198"/>
      <c r="AH423" s="198"/>
      <c r="AI423" s="197"/>
      <c r="AJ423" s="197"/>
      <c r="AK423" s="197"/>
      <c r="AL423" s="197"/>
      <c r="AM423" s="197"/>
      <c r="AN423" s="197"/>
      <c r="AO423" s="197"/>
      <c r="AP423" s="197"/>
      <c r="AQ423" s="197"/>
      <c r="AR423" s="198"/>
      <c r="AS423" s="198"/>
      <c r="AV423" s="197" t="s">
        <v>154</v>
      </c>
      <c r="AW423" s="197">
        <f>SUM(AW419:AW422)</f>
        <v>10</v>
      </c>
      <c r="AX423" s="197">
        <f>SUM(AX419:AX422)</f>
        <v>4</v>
      </c>
      <c r="AY423" s="197">
        <f>SUM(AY419:AY422)</f>
        <v>2</v>
      </c>
      <c r="AZ423" s="197"/>
      <c r="BA423" s="197"/>
      <c r="BB423" s="197"/>
      <c r="BC423" s="197"/>
      <c r="BD423" s="197"/>
      <c r="BE423" s="198"/>
      <c r="BF423" s="198"/>
      <c r="BG423" s="198"/>
      <c r="BH423" s="197" t="e">
        <f t="shared" ref="BH423:BO423" si="6">SUM(BH419:BH422)</f>
        <v>#REF!</v>
      </c>
      <c r="BI423" s="197" t="e">
        <f t="shared" si="6"/>
        <v>#REF!</v>
      </c>
      <c r="BJ423" s="197" t="e">
        <f t="shared" si="6"/>
        <v>#REF!</v>
      </c>
      <c r="BK423" s="197">
        <f t="shared" si="6"/>
        <v>0</v>
      </c>
      <c r="BL423" s="197">
        <f t="shared" si="6"/>
        <v>0</v>
      </c>
      <c r="BM423" s="197" t="e">
        <f t="shared" si="6"/>
        <v>#REF!</v>
      </c>
      <c r="BN423" s="197" t="e">
        <f t="shared" si="6"/>
        <v>#REF!</v>
      </c>
      <c r="BO423" s="197" t="e">
        <f t="shared" si="6"/>
        <v>#REF!</v>
      </c>
      <c r="BP423" s="197"/>
      <c r="BQ423" s="198"/>
      <c r="BR423" s="197">
        <f>SUM(BR419:BR422)</f>
        <v>0</v>
      </c>
      <c r="BS423" s="197">
        <f>SUM(BS419:BS422)</f>
        <v>0</v>
      </c>
      <c r="BT423" s="197" t="e">
        <f>SUM(BT419:BT422)</f>
        <v>#VALUE!</v>
      </c>
      <c r="BU423" s="197" t="e">
        <f>SUM(BU419:BU422)</f>
        <v>#VALUE!</v>
      </c>
      <c r="BV423" s="197">
        <f>SUM(BV419:BV422)</f>
        <v>0</v>
      </c>
      <c r="BW423" s="197"/>
      <c r="BX423" s="197" t="e">
        <f>SUM(BX419:BX422)</f>
        <v>#VALUE!</v>
      </c>
      <c r="BY423" s="197" t="e">
        <f>SUM(BY419:BY422)</f>
        <v>#VALUE!</v>
      </c>
      <c r="BZ423" s="197" t="e">
        <f>SUM(BZ419:BZ422)</f>
        <v>#VALUE!</v>
      </c>
      <c r="CA423" s="197" t="e">
        <f>SUM(CA419:CA422)</f>
        <v>#VALUE!</v>
      </c>
      <c r="CB423" s="197"/>
      <c r="CC423" s="198"/>
      <c r="CD423" s="198"/>
      <c r="CE423" s="198"/>
      <c r="CF423" s="197"/>
      <c r="CG423" s="197"/>
      <c r="CH423" s="197"/>
      <c r="CI423" s="197"/>
      <c r="CJ423" s="197"/>
      <c r="CK423" s="197"/>
      <c r="CL423" s="197"/>
      <c r="CM423" s="197"/>
      <c r="CN423" s="197"/>
      <c r="CO423" s="198"/>
      <c r="CP423" s="198"/>
    </row>
    <row r="424" spans="1:94" s="201" customFormat="1" ht="21" hidden="1" customHeight="1" x14ac:dyDescent="0.2">
      <c r="B424" s="197"/>
      <c r="C424" s="197"/>
      <c r="D424" s="197"/>
      <c r="E424" s="197"/>
      <c r="F424" s="197"/>
      <c r="G424" s="197"/>
      <c r="H424" s="197"/>
      <c r="I424" s="197"/>
      <c r="J424" s="197"/>
      <c r="K424" s="198"/>
      <c r="L424" s="199"/>
      <c r="M424" s="197"/>
      <c r="N424" s="197"/>
      <c r="O424" s="197"/>
      <c r="P424" s="197"/>
      <c r="Q424" s="197"/>
      <c r="R424" s="197"/>
      <c r="S424" s="197"/>
      <c r="T424" s="197"/>
      <c r="U424" s="197"/>
      <c r="V424" s="198"/>
      <c r="W424" s="198"/>
      <c r="X424" s="200"/>
      <c r="Y424" s="197"/>
      <c r="Z424" s="197"/>
      <c r="AA424" s="197"/>
      <c r="AB424" s="197"/>
      <c r="AC424" s="197"/>
      <c r="AD424" s="197"/>
      <c r="AE424" s="197"/>
      <c r="AF424" s="197"/>
      <c r="AG424" s="198"/>
      <c r="AH424" s="198"/>
      <c r="AI424" s="197"/>
      <c r="AJ424" s="197"/>
      <c r="AK424" s="197"/>
      <c r="AL424" s="197"/>
      <c r="AM424" s="197"/>
      <c r="AN424" s="197"/>
      <c r="AO424" s="197"/>
      <c r="AP424" s="197"/>
      <c r="AQ424" s="197"/>
      <c r="AR424" s="198"/>
      <c r="AS424" s="198"/>
      <c r="AV424" s="197"/>
      <c r="AW424" s="197"/>
      <c r="AX424" s="197"/>
      <c r="AY424" s="197"/>
      <c r="AZ424" s="197"/>
      <c r="BA424" s="197"/>
      <c r="BB424" s="197"/>
      <c r="BC424" s="197"/>
      <c r="BD424" s="197"/>
      <c r="BE424" s="198"/>
      <c r="BF424" s="198"/>
      <c r="BG424" s="198"/>
      <c r="BH424" s="197"/>
      <c r="BI424" s="197"/>
      <c r="BJ424" s="197"/>
      <c r="BK424" s="197"/>
      <c r="BL424" s="197"/>
      <c r="BM424" s="197"/>
      <c r="BN424" s="197"/>
      <c r="BO424" s="197"/>
      <c r="BP424" s="197"/>
      <c r="BQ424" s="198"/>
      <c r="BR424" s="197"/>
      <c r="BS424" s="197"/>
      <c r="BT424" s="197"/>
      <c r="BU424" s="197"/>
      <c r="BV424" s="197"/>
      <c r="BW424" s="197"/>
      <c r="BX424" s="197"/>
      <c r="BY424" s="197"/>
      <c r="BZ424" s="197"/>
      <c r="CA424" s="197"/>
      <c r="CB424" s="197"/>
      <c r="CC424" s="198"/>
      <c r="CD424" s="198"/>
      <c r="CE424" s="198"/>
      <c r="CF424" s="197"/>
      <c r="CG424" s="197"/>
      <c r="CH424" s="197"/>
      <c r="CI424" s="197"/>
      <c r="CJ424" s="197"/>
      <c r="CK424" s="197"/>
      <c r="CL424" s="197"/>
      <c r="CM424" s="197"/>
      <c r="CN424" s="197"/>
      <c r="CO424" s="198"/>
      <c r="CP424" s="198"/>
    </row>
    <row r="425" spans="1:94" s="201" customFormat="1" ht="21" hidden="1" customHeight="1" x14ac:dyDescent="0.2">
      <c r="B425" s="197"/>
      <c r="C425" s="197"/>
      <c r="D425" s="197"/>
      <c r="E425" s="197"/>
      <c r="F425" s="197"/>
      <c r="G425" s="197"/>
      <c r="H425" s="197"/>
      <c r="I425" s="197"/>
      <c r="J425" s="197"/>
      <c r="K425" s="198"/>
      <c r="L425" s="199"/>
      <c r="M425" s="197"/>
      <c r="N425" s="197"/>
      <c r="O425" s="197"/>
      <c r="P425" s="197"/>
      <c r="Q425" s="197"/>
      <c r="R425" s="197"/>
      <c r="S425" s="197"/>
      <c r="T425" s="197"/>
      <c r="U425" s="197"/>
      <c r="V425" s="198"/>
      <c r="W425" s="198"/>
      <c r="X425" s="200"/>
      <c r="Y425" s="197"/>
      <c r="Z425" s="197"/>
      <c r="AA425" s="197"/>
      <c r="AB425" s="197"/>
      <c r="AC425" s="197"/>
      <c r="AD425" s="197"/>
      <c r="AE425" s="197"/>
      <c r="AF425" s="197"/>
      <c r="AG425" s="198"/>
      <c r="AH425" s="198"/>
      <c r="AI425" s="197"/>
      <c r="AJ425" s="197"/>
      <c r="AK425" s="197"/>
      <c r="AL425" s="197"/>
      <c r="AM425" s="197"/>
      <c r="AN425" s="197"/>
      <c r="AO425" s="197"/>
      <c r="AP425" s="197"/>
      <c r="AQ425" s="197"/>
      <c r="AR425" s="198"/>
      <c r="AS425" s="198"/>
      <c r="AV425" s="197" t="s">
        <v>155</v>
      </c>
      <c r="AW425" s="197"/>
      <c r="AX425" s="197"/>
      <c r="AY425" s="197"/>
      <c r="AZ425" s="197"/>
      <c r="BA425" s="197"/>
      <c r="BB425" s="197"/>
      <c r="BC425" s="197"/>
      <c r="BD425" s="197"/>
      <c r="BE425" s="198"/>
      <c r="BF425" s="198"/>
      <c r="BG425" s="198"/>
      <c r="BH425" s="197"/>
      <c r="BI425" s="197"/>
      <c r="BJ425" s="197"/>
      <c r="BK425" s="197"/>
      <c r="BL425" s="197"/>
      <c r="BM425" s="197"/>
      <c r="BN425" s="197"/>
      <c r="BO425" s="197"/>
      <c r="BP425" s="197"/>
      <c r="BQ425" s="198"/>
      <c r="BR425" s="198"/>
      <c r="BS425" s="198"/>
      <c r="BT425" s="197"/>
      <c r="BU425" s="197"/>
      <c r="BV425" s="197"/>
      <c r="BW425" s="197"/>
      <c r="BX425" s="197"/>
      <c r="BY425" s="197"/>
      <c r="BZ425" s="197"/>
      <c r="CA425" s="197"/>
      <c r="CB425" s="197"/>
      <c r="CC425" s="198"/>
      <c r="CD425" s="198"/>
      <c r="CE425" s="198"/>
      <c r="CF425" s="197"/>
      <c r="CG425" s="197"/>
      <c r="CH425" s="197"/>
      <c r="CI425" s="197"/>
      <c r="CJ425" s="197"/>
      <c r="CK425" s="197"/>
      <c r="CL425" s="197"/>
      <c r="CM425" s="197"/>
      <c r="CN425" s="197"/>
      <c r="CO425" s="198"/>
      <c r="CP425" s="198"/>
    </row>
    <row r="426" spans="1:94" s="201" customFormat="1" ht="21" hidden="1" customHeight="1" x14ac:dyDescent="0.2">
      <c r="B426" s="197"/>
      <c r="C426" s="197"/>
      <c r="D426" s="197"/>
      <c r="E426" s="197"/>
      <c r="F426" s="197"/>
      <c r="G426" s="197"/>
      <c r="H426" s="197"/>
      <c r="I426" s="197"/>
      <c r="J426" s="197"/>
      <c r="K426" s="198"/>
      <c r="L426" s="199"/>
      <c r="M426" s="197"/>
      <c r="N426" s="197"/>
      <c r="O426" s="197"/>
      <c r="P426" s="197"/>
      <c r="Q426" s="197"/>
      <c r="R426" s="197"/>
      <c r="S426" s="197"/>
      <c r="T426" s="197"/>
      <c r="U426" s="197"/>
      <c r="V426" s="198"/>
      <c r="W426" s="198"/>
      <c r="X426" s="200"/>
      <c r="Y426" s="197"/>
      <c r="Z426" s="197"/>
      <c r="AA426" s="197"/>
      <c r="AB426" s="197"/>
      <c r="AC426" s="197"/>
      <c r="AD426" s="197"/>
      <c r="AE426" s="197"/>
      <c r="AF426" s="197"/>
      <c r="AG426" s="198"/>
      <c r="AH426" s="198"/>
      <c r="AI426" s="197"/>
      <c r="AJ426" s="197"/>
      <c r="AK426" s="197"/>
      <c r="AL426" s="197"/>
      <c r="AM426" s="197"/>
      <c r="AN426" s="197"/>
      <c r="AO426" s="197"/>
      <c r="AP426" s="197"/>
      <c r="AQ426" s="197"/>
      <c r="AR426" s="198"/>
      <c r="AS426" s="198"/>
      <c r="AU426" s="397" t="s">
        <v>137</v>
      </c>
      <c r="AV426" s="397"/>
      <c r="AW426" s="202" t="s">
        <v>138</v>
      </c>
      <c r="AX426" s="202" t="s">
        <v>139</v>
      </c>
      <c r="AY426" s="202" t="s">
        <v>140</v>
      </c>
      <c r="AZ426" s="202" t="s">
        <v>141</v>
      </c>
      <c r="BA426" s="197"/>
      <c r="BB426" s="197"/>
      <c r="BC426" s="197"/>
      <c r="BD426" s="197"/>
      <c r="BE426" s="198"/>
      <c r="BF426" s="198"/>
      <c r="BG426" s="198"/>
      <c r="BH426" s="197"/>
      <c r="BI426" s="197"/>
      <c r="BJ426" s="197"/>
      <c r="BK426" s="197"/>
      <c r="BL426" s="197"/>
      <c r="BM426" s="197"/>
      <c r="BN426" s="197"/>
      <c r="BO426" s="197"/>
      <c r="BP426" s="197"/>
      <c r="BQ426" s="198"/>
      <c r="BR426" s="198"/>
      <c r="BS426" s="198"/>
      <c r="BT426" s="197"/>
      <c r="BU426" s="197"/>
      <c r="BV426" s="197"/>
      <c r="BW426" s="197"/>
      <c r="BX426" s="197"/>
      <c r="BY426" s="197"/>
      <c r="BZ426" s="197"/>
      <c r="CA426" s="197"/>
      <c r="CB426" s="197"/>
      <c r="CC426" s="198"/>
      <c r="CD426" s="198"/>
      <c r="CE426" s="198"/>
      <c r="CF426" s="197"/>
      <c r="CG426" s="197"/>
      <c r="CH426" s="197"/>
      <c r="CI426" s="197"/>
      <c r="CJ426" s="197"/>
      <c r="CK426" s="197"/>
      <c r="CL426" s="197"/>
      <c r="CM426" s="197"/>
      <c r="CN426" s="197"/>
      <c r="CO426" s="198"/>
      <c r="CP426" s="198"/>
    </row>
    <row r="427" spans="1:94" s="201" customFormat="1" ht="21" hidden="1" customHeight="1" x14ac:dyDescent="0.2">
      <c r="B427" s="197"/>
      <c r="C427" s="197"/>
      <c r="D427" s="197"/>
      <c r="E427" s="197"/>
      <c r="F427" s="197"/>
      <c r="G427" s="197"/>
      <c r="H427" s="197"/>
      <c r="I427" s="197"/>
      <c r="J427" s="197"/>
      <c r="K427" s="198"/>
      <c r="L427" s="199"/>
      <c r="M427" s="197"/>
      <c r="N427" s="197"/>
      <c r="O427" s="197"/>
      <c r="P427" s="197"/>
      <c r="Q427" s="197"/>
      <c r="R427" s="197"/>
      <c r="S427" s="197"/>
      <c r="T427" s="197"/>
      <c r="U427" s="197"/>
      <c r="V427" s="198"/>
      <c r="W427" s="198"/>
      <c r="X427" s="200"/>
      <c r="Y427" s="197"/>
      <c r="Z427" s="197"/>
      <c r="AA427" s="197"/>
      <c r="AB427" s="197"/>
      <c r="AC427" s="197"/>
      <c r="AD427" s="197"/>
      <c r="AE427" s="197"/>
      <c r="AF427" s="197"/>
      <c r="AG427" s="198"/>
      <c r="AH427" s="198"/>
      <c r="AI427" s="197"/>
      <c r="AJ427" s="197"/>
      <c r="AK427" s="197"/>
      <c r="AL427" s="197"/>
      <c r="AM427" s="197"/>
      <c r="AN427" s="197"/>
      <c r="AO427" s="197"/>
      <c r="AP427" s="197"/>
      <c r="AQ427" s="197"/>
      <c r="AR427" s="198"/>
      <c r="AS427" s="198"/>
      <c r="AU427" s="208">
        <v>1</v>
      </c>
      <c r="AV427" s="202">
        <v>1</v>
      </c>
      <c r="AW427" s="202"/>
      <c r="AX427" s="202"/>
      <c r="AY427" s="202"/>
      <c r="AZ427" s="202"/>
      <c r="BA427" s="197"/>
      <c r="BB427" s="197"/>
      <c r="BC427" s="197"/>
      <c r="BD427" s="197"/>
      <c r="BE427" s="198"/>
      <c r="BF427" s="198"/>
      <c r="BG427" s="198"/>
      <c r="BH427" s="197"/>
      <c r="BI427" s="197"/>
      <c r="BJ427" s="197"/>
      <c r="BK427" s="197"/>
      <c r="BL427" s="197"/>
      <c r="BM427" s="197"/>
      <c r="BN427" s="197"/>
      <c r="BO427" s="197"/>
      <c r="BP427" s="197"/>
      <c r="BQ427" s="198"/>
      <c r="BR427" s="198"/>
      <c r="BS427" s="198"/>
      <c r="BT427" s="197"/>
      <c r="BU427" s="197"/>
      <c r="BV427" s="197"/>
      <c r="BW427" s="197"/>
      <c r="BX427" s="197"/>
      <c r="BY427" s="197"/>
      <c r="BZ427" s="197"/>
      <c r="CA427" s="197"/>
      <c r="CB427" s="197"/>
      <c r="CC427" s="198"/>
      <c r="CD427" s="198"/>
      <c r="CE427" s="198"/>
      <c r="CF427" s="197"/>
      <c r="CG427" s="197"/>
      <c r="CH427" s="197"/>
      <c r="CI427" s="197"/>
      <c r="CJ427" s="197"/>
      <c r="CK427" s="197"/>
      <c r="CL427" s="197"/>
      <c r="CM427" s="197"/>
      <c r="CN427" s="197"/>
      <c r="CO427" s="198"/>
      <c r="CP427" s="198"/>
    </row>
    <row r="428" spans="1:94" s="201" customFormat="1" ht="21" hidden="1" customHeight="1" x14ac:dyDescent="0.2">
      <c r="B428" s="197"/>
      <c r="C428" s="197"/>
      <c r="D428" s="197"/>
      <c r="E428" s="197"/>
      <c r="F428" s="197"/>
      <c r="G428" s="197"/>
      <c r="H428" s="197"/>
      <c r="I428" s="197"/>
      <c r="J428" s="197"/>
      <c r="K428" s="198"/>
      <c r="L428" s="199"/>
      <c r="M428" s="197"/>
      <c r="N428" s="197"/>
      <c r="O428" s="197"/>
      <c r="P428" s="197"/>
      <c r="Q428" s="197"/>
      <c r="R428" s="197"/>
      <c r="S428" s="197"/>
      <c r="T428" s="197"/>
      <c r="U428" s="197"/>
      <c r="V428" s="198"/>
      <c r="W428" s="198"/>
      <c r="X428" s="200"/>
      <c r="Y428" s="197"/>
      <c r="Z428" s="197"/>
      <c r="AA428" s="197"/>
      <c r="AB428" s="197"/>
      <c r="AC428" s="197"/>
      <c r="AD428" s="197"/>
      <c r="AE428" s="197"/>
      <c r="AF428" s="197"/>
      <c r="AG428" s="198"/>
      <c r="AH428" s="198"/>
      <c r="AI428" s="197"/>
      <c r="AJ428" s="197"/>
      <c r="AK428" s="197"/>
      <c r="AL428" s="197"/>
      <c r="AM428" s="197"/>
      <c r="AN428" s="197"/>
      <c r="AO428" s="197"/>
      <c r="AP428" s="197"/>
      <c r="AQ428" s="197"/>
      <c r="AR428" s="198"/>
      <c r="AS428" s="198"/>
      <c r="AU428" s="208">
        <v>1</v>
      </c>
      <c r="AV428" s="202">
        <v>2</v>
      </c>
      <c r="AW428" s="202"/>
      <c r="AX428" s="202"/>
      <c r="AY428" s="202"/>
      <c r="AZ428" s="202"/>
      <c r="BA428" s="197"/>
      <c r="BB428" s="197"/>
      <c r="BC428" s="197"/>
      <c r="BD428" s="197"/>
      <c r="BE428" s="198"/>
      <c r="BF428" s="198"/>
      <c r="BG428" s="198"/>
      <c r="BH428" s="197"/>
      <c r="BI428" s="197"/>
      <c r="BJ428" s="197"/>
      <c r="BK428" s="197"/>
      <c r="BL428" s="197"/>
      <c r="BM428" s="197"/>
      <c r="BN428" s="197"/>
      <c r="BO428" s="197"/>
      <c r="BP428" s="197"/>
      <c r="BQ428" s="198"/>
      <c r="BR428" s="198"/>
      <c r="BS428" s="198"/>
      <c r="BT428" s="197"/>
      <c r="BU428" s="197"/>
      <c r="BV428" s="197"/>
      <c r="BW428" s="197"/>
      <c r="BX428" s="197"/>
      <c r="BY428" s="197"/>
      <c r="BZ428" s="197"/>
      <c r="CA428" s="197"/>
      <c r="CB428" s="197"/>
      <c r="CC428" s="198"/>
      <c r="CD428" s="198"/>
      <c r="CE428" s="198"/>
      <c r="CF428" s="197"/>
      <c r="CG428" s="197"/>
      <c r="CH428" s="197"/>
      <c r="CI428" s="197"/>
      <c r="CJ428" s="197"/>
      <c r="CK428" s="197"/>
      <c r="CL428" s="197"/>
      <c r="CM428" s="197"/>
      <c r="CN428" s="197"/>
      <c r="CO428" s="198"/>
      <c r="CP428" s="198"/>
    </row>
    <row r="429" spans="1:94" s="201" customFormat="1" ht="21" hidden="1" customHeight="1" x14ac:dyDescent="0.2">
      <c r="B429" s="197"/>
      <c r="C429" s="197"/>
      <c r="D429" s="197"/>
      <c r="E429" s="197"/>
      <c r="F429" s="197"/>
      <c r="G429" s="197"/>
      <c r="H429" s="197"/>
      <c r="I429" s="197"/>
      <c r="J429" s="197"/>
      <c r="K429" s="198"/>
      <c r="L429" s="199"/>
      <c r="M429" s="197"/>
      <c r="N429" s="197"/>
      <c r="O429" s="197"/>
      <c r="P429" s="197"/>
      <c r="Q429" s="197"/>
      <c r="R429" s="197"/>
      <c r="S429" s="197"/>
      <c r="T429" s="197"/>
      <c r="U429" s="197"/>
      <c r="V429" s="198"/>
      <c r="W429" s="198"/>
      <c r="X429" s="200"/>
      <c r="Y429" s="197"/>
      <c r="Z429" s="197"/>
      <c r="AA429" s="197"/>
      <c r="AB429" s="197"/>
      <c r="AC429" s="197"/>
      <c r="AD429" s="197"/>
      <c r="AE429" s="197"/>
      <c r="AF429" s="197"/>
      <c r="AG429" s="198"/>
      <c r="AH429" s="198"/>
      <c r="AI429" s="197"/>
      <c r="AJ429" s="197"/>
      <c r="AK429" s="197"/>
      <c r="AL429" s="197"/>
      <c r="AM429" s="197"/>
      <c r="AN429" s="197"/>
      <c r="AO429" s="197"/>
      <c r="AP429" s="197"/>
      <c r="AQ429" s="197"/>
      <c r="AR429" s="198"/>
      <c r="AS429" s="198"/>
      <c r="AU429" s="208">
        <v>2</v>
      </c>
      <c r="AV429" s="202">
        <v>3</v>
      </c>
      <c r="AW429" s="202"/>
      <c r="AX429" s="202"/>
      <c r="AY429" s="202"/>
      <c r="AZ429" s="202"/>
      <c r="BA429" s="197"/>
      <c r="BB429" s="197"/>
      <c r="BC429" s="197"/>
      <c r="BD429" s="197"/>
      <c r="BE429" s="198"/>
      <c r="BF429" s="198"/>
      <c r="BG429" s="198"/>
      <c r="BH429" s="197"/>
      <c r="BI429" s="197"/>
      <c r="BJ429" s="197"/>
      <c r="BK429" s="197"/>
      <c r="BL429" s="197"/>
      <c r="BM429" s="197"/>
      <c r="BN429" s="197"/>
      <c r="BO429" s="197"/>
      <c r="BP429" s="197"/>
      <c r="BQ429" s="198"/>
      <c r="BR429" s="198"/>
      <c r="BS429" s="198"/>
      <c r="BT429" s="197"/>
      <c r="BU429" s="197"/>
      <c r="BV429" s="197"/>
      <c r="BW429" s="197"/>
      <c r="BX429" s="197"/>
      <c r="BY429" s="197"/>
      <c r="BZ429" s="197"/>
      <c r="CA429" s="197"/>
      <c r="CB429" s="197"/>
      <c r="CC429" s="198"/>
      <c r="CD429" s="198"/>
      <c r="CE429" s="198"/>
      <c r="CF429" s="197"/>
      <c r="CG429" s="197"/>
      <c r="CH429" s="197"/>
      <c r="CI429" s="197"/>
      <c r="CJ429" s="197"/>
      <c r="CK429" s="197"/>
      <c r="CL429" s="197"/>
      <c r="CM429" s="197"/>
      <c r="CN429" s="197"/>
      <c r="CO429" s="198"/>
      <c r="CP429" s="198"/>
    </row>
    <row r="430" spans="1:94" s="201" customFormat="1" ht="21" hidden="1" customHeight="1" x14ac:dyDescent="0.2">
      <c r="B430" s="197"/>
      <c r="C430" s="197"/>
      <c r="D430" s="197"/>
      <c r="E430" s="197"/>
      <c r="F430" s="197"/>
      <c r="G430" s="197"/>
      <c r="H430" s="197"/>
      <c r="I430" s="197"/>
      <c r="J430" s="197"/>
      <c r="K430" s="198"/>
      <c r="L430" s="199"/>
      <c r="M430" s="197"/>
      <c r="N430" s="197"/>
      <c r="O430" s="197"/>
      <c r="P430" s="197"/>
      <c r="Q430" s="197"/>
      <c r="R430" s="197"/>
      <c r="S430" s="197"/>
      <c r="T430" s="197"/>
      <c r="U430" s="197"/>
      <c r="V430" s="198"/>
      <c r="W430" s="198"/>
      <c r="X430" s="200"/>
      <c r="Y430" s="197"/>
      <c r="Z430" s="197"/>
      <c r="AA430" s="197"/>
      <c r="AB430" s="197"/>
      <c r="AC430" s="197"/>
      <c r="AD430" s="197"/>
      <c r="AE430" s="197"/>
      <c r="AF430" s="197"/>
      <c r="AG430" s="198"/>
      <c r="AH430" s="198"/>
      <c r="AI430" s="197"/>
      <c r="AJ430" s="197"/>
      <c r="AK430" s="197"/>
      <c r="AL430" s="197"/>
      <c r="AM430" s="197"/>
      <c r="AN430" s="197"/>
      <c r="AO430" s="197"/>
      <c r="AP430" s="197"/>
      <c r="AQ430" s="197"/>
      <c r="AR430" s="198"/>
      <c r="AS430" s="198"/>
      <c r="AU430" s="208">
        <v>2</v>
      </c>
      <c r="AV430" s="202">
        <v>4</v>
      </c>
      <c r="AW430" s="202"/>
      <c r="AX430" s="202"/>
      <c r="AY430" s="202"/>
      <c r="AZ430" s="202"/>
      <c r="BA430" s="197"/>
      <c r="BB430" s="197"/>
      <c r="BC430" s="197"/>
      <c r="BD430" s="197"/>
      <c r="BE430" s="198"/>
      <c r="BF430" s="198"/>
      <c r="BG430" s="198"/>
      <c r="BH430" s="197"/>
      <c r="BI430" s="197"/>
      <c r="BJ430" s="197"/>
      <c r="BK430" s="197"/>
      <c r="BL430" s="197"/>
      <c r="BM430" s="197"/>
      <c r="BN430" s="197"/>
      <c r="BO430" s="197"/>
      <c r="BP430" s="197"/>
      <c r="BQ430" s="198"/>
      <c r="BR430" s="198"/>
      <c r="BS430" s="198"/>
      <c r="BT430" s="197"/>
      <c r="BU430" s="197"/>
      <c r="BV430" s="197"/>
      <c r="BW430" s="197"/>
      <c r="BX430" s="197"/>
      <c r="BY430" s="197"/>
      <c r="BZ430" s="197"/>
      <c r="CA430" s="197"/>
      <c r="CB430" s="197"/>
      <c r="CC430" s="198"/>
      <c r="CD430" s="198"/>
      <c r="CE430" s="198"/>
      <c r="CF430" s="197"/>
      <c r="CG430" s="197"/>
      <c r="CH430" s="197"/>
      <c r="CI430" s="197"/>
      <c r="CJ430" s="197"/>
      <c r="CK430" s="197"/>
      <c r="CL430" s="197"/>
      <c r="CM430" s="197"/>
      <c r="CN430" s="197"/>
      <c r="CO430" s="198"/>
      <c r="CP430" s="198"/>
    </row>
    <row r="431" spans="1:94" s="201" customFormat="1" ht="21" hidden="1" customHeight="1" x14ac:dyDescent="0.2">
      <c r="B431" s="197"/>
      <c r="C431" s="197"/>
      <c r="D431" s="197"/>
      <c r="E431" s="197"/>
      <c r="F431" s="197"/>
      <c r="G431" s="197"/>
      <c r="H431" s="197"/>
      <c r="I431" s="197"/>
      <c r="J431" s="197"/>
      <c r="K431" s="198"/>
      <c r="L431" s="199"/>
      <c r="M431" s="197"/>
      <c r="N431" s="197"/>
      <c r="O431" s="197"/>
      <c r="P431" s="197"/>
      <c r="Q431" s="197"/>
      <c r="R431" s="197"/>
      <c r="S431" s="197"/>
      <c r="T431" s="197"/>
      <c r="U431" s="197"/>
      <c r="V431" s="198"/>
      <c r="W431" s="198"/>
      <c r="X431" s="200"/>
      <c r="Y431" s="197"/>
      <c r="Z431" s="197"/>
      <c r="AA431" s="197"/>
      <c r="AB431" s="197"/>
      <c r="AC431" s="197"/>
      <c r="AD431" s="197"/>
      <c r="AE431" s="197"/>
      <c r="AF431" s="197"/>
      <c r="AG431" s="198"/>
      <c r="AH431" s="198"/>
      <c r="AI431" s="197"/>
      <c r="AJ431" s="197"/>
      <c r="AK431" s="197"/>
      <c r="AL431" s="197"/>
      <c r="AM431" s="197"/>
      <c r="AN431" s="197"/>
      <c r="AO431" s="197"/>
      <c r="AP431" s="197"/>
      <c r="AQ431" s="197"/>
      <c r="AR431" s="198"/>
      <c r="AS431" s="198"/>
      <c r="AU431" s="208"/>
      <c r="AV431" s="202"/>
      <c r="AW431" s="202"/>
      <c r="AX431" s="202"/>
      <c r="AY431" s="202"/>
      <c r="AZ431" s="202"/>
      <c r="BA431" s="197"/>
      <c r="BB431" s="197"/>
      <c r="BC431" s="197"/>
      <c r="BD431" s="197"/>
      <c r="BE431" s="198"/>
      <c r="BF431" s="198"/>
      <c r="BG431" s="198"/>
      <c r="BH431" s="197"/>
      <c r="BI431" s="197"/>
      <c r="BJ431" s="197"/>
      <c r="BK431" s="197"/>
      <c r="BL431" s="197"/>
      <c r="BM431" s="197"/>
      <c r="BN431" s="197"/>
      <c r="BO431" s="197"/>
      <c r="BP431" s="197"/>
      <c r="BQ431" s="198"/>
      <c r="BR431" s="198"/>
      <c r="BS431" s="198"/>
      <c r="BT431" s="197"/>
      <c r="BU431" s="197"/>
      <c r="BV431" s="197"/>
      <c r="BW431" s="197"/>
      <c r="BX431" s="197"/>
      <c r="BY431" s="197"/>
      <c r="BZ431" s="197"/>
      <c r="CA431" s="197"/>
      <c r="CB431" s="197"/>
      <c r="CC431" s="198"/>
      <c r="CD431" s="198"/>
      <c r="CE431" s="198"/>
      <c r="CF431" s="197"/>
      <c r="CG431" s="197"/>
      <c r="CH431" s="197"/>
      <c r="CI431" s="197"/>
      <c r="CJ431" s="197"/>
      <c r="CK431" s="197"/>
      <c r="CL431" s="197"/>
      <c r="CM431" s="197"/>
      <c r="CN431" s="197"/>
      <c r="CO431" s="198"/>
      <c r="CP431" s="198"/>
    </row>
    <row r="432" spans="1:94" s="201" customFormat="1" ht="21" hidden="1" customHeight="1" x14ac:dyDescent="0.2">
      <c r="B432" s="197"/>
      <c r="C432" s="197"/>
      <c r="D432" s="197"/>
      <c r="E432" s="197"/>
      <c r="F432" s="197"/>
      <c r="G432" s="197"/>
      <c r="H432" s="197"/>
      <c r="I432" s="197"/>
      <c r="J432" s="197"/>
      <c r="K432" s="198"/>
      <c r="L432" s="199"/>
      <c r="M432" s="197"/>
      <c r="N432" s="197"/>
      <c r="O432" s="197"/>
      <c r="P432" s="197"/>
      <c r="Q432" s="197"/>
      <c r="R432" s="197"/>
      <c r="S432" s="197"/>
      <c r="T432" s="197"/>
      <c r="U432" s="197"/>
      <c r="V432" s="198"/>
      <c r="W432" s="198"/>
      <c r="X432" s="200"/>
      <c r="Y432" s="197"/>
      <c r="Z432" s="197"/>
      <c r="AA432" s="197"/>
      <c r="AB432" s="197"/>
      <c r="AC432" s="197"/>
      <c r="AD432" s="197"/>
      <c r="AE432" s="197"/>
      <c r="AF432" s="197"/>
      <c r="AG432" s="198"/>
      <c r="AH432" s="198"/>
      <c r="AI432" s="197"/>
      <c r="AJ432" s="197"/>
      <c r="AK432" s="197"/>
      <c r="AL432" s="197"/>
      <c r="AM432" s="197"/>
      <c r="AN432" s="197"/>
      <c r="AO432" s="197"/>
      <c r="AP432" s="197"/>
      <c r="AQ432" s="197"/>
      <c r="AR432" s="198"/>
      <c r="AS432" s="198"/>
      <c r="AU432" s="208"/>
      <c r="AV432" s="202"/>
      <c r="AW432" s="202"/>
      <c r="AX432" s="202"/>
      <c r="AY432" s="202"/>
      <c r="AZ432" s="202"/>
      <c r="BA432" s="197"/>
      <c r="BB432" s="197"/>
      <c r="BC432" s="197"/>
      <c r="BD432" s="197"/>
      <c r="BE432" s="198"/>
      <c r="BF432" s="198"/>
      <c r="BG432" s="198"/>
      <c r="BH432" s="197"/>
      <c r="BI432" s="197"/>
      <c r="BJ432" s="197"/>
      <c r="BK432" s="197"/>
      <c r="BL432" s="197"/>
      <c r="BM432" s="197"/>
      <c r="BN432" s="197"/>
      <c r="BO432" s="197"/>
      <c r="BP432" s="197"/>
      <c r="BQ432" s="198"/>
      <c r="BR432" s="198"/>
      <c r="BS432" s="198"/>
      <c r="BT432" s="197"/>
      <c r="BU432" s="197"/>
      <c r="BV432" s="197"/>
      <c r="BW432" s="197"/>
      <c r="BX432" s="197"/>
      <c r="BY432" s="197"/>
      <c r="BZ432" s="197"/>
      <c r="CA432" s="197"/>
      <c r="CB432" s="197"/>
      <c r="CC432" s="198"/>
      <c r="CD432" s="198"/>
      <c r="CE432" s="198"/>
      <c r="CF432" s="197"/>
      <c r="CG432" s="197"/>
      <c r="CH432" s="197"/>
      <c r="CI432" s="197"/>
      <c r="CJ432" s="197"/>
      <c r="CK432" s="197"/>
      <c r="CL432" s="197"/>
      <c r="CM432" s="197"/>
      <c r="CN432" s="197"/>
      <c r="CO432" s="198"/>
      <c r="CP432" s="198"/>
    </row>
    <row r="433" spans="2:94" s="201" customFormat="1" ht="21" hidden="1" customHeight="1" x14ac:dyDescent="0.2">
      <c r="B433" s="197"/>
      <c r="C433" s="197"/>
      <c r="D433" s="197"/>
      <c r="E433" s="197"/>
      <c r="F433" s="197"/>
      <c r="G433" s="197"/>
      <c r="H433" s="197"/>
      <c r="I433" s="197"/>
      <c r="J433" s="197"/>
      <c r="K433" s="198"/>
      <c r="L433" s="199"/>
      <c r="M433" s="197"/>
      <c r="N433" s="197"/>
      <c r="O433" s="197"/>
      <c r="P433" s="197"/>
      <c r="Q433" s="197"/>
      <c r="R433" s="197"/>
      <c r="S433" s="197"/>
      <c r="T433" s="197"/>
      <c r="U433" s="197"/>
      <c r="V433" s="198"/>
      <c r="W433" s="198"/>
      <c r="X433" s="200"/>
      <c r="Y433" s="197"/>
      <c r="Z433" s="197"/>
      <c r="AA433" s="197"/>
      <c r="AB433" s="197"/>
      <c r="AC433" s="197"/>
      <c r="AD433" s="197"/>
      <c r="AE433" s="197"/>
      <c r="AF433" s="197"/>
      <c r="AG433" s="198"/>
      <c r="AH433" s="198"/>
      <c r="AI433" s="197"/>
      <c r="AJ433" s="197"/>
      <c r="AK433" s="197"/>
      <c r="AL433" s="197"/>
      <c r="AM433" s="197"/>
      <c r="AN433" s="197"/>
      <c r="AO433" s="197"/>
      <c r="AP433" s="197"/>
      <c r="AQ433" s="197"/>
      <c r="AR433" s="198"/>
      <c r="AS433" s="198"/>
      <c r="AU433" s="208"/>
      <c r="AV433" s="202"/>
      <c r="AW433" s="202"/>
      <c r="AX433" s="202"/>
      <c r="AY433" s="202"/>
      <c r="AZ433" s="202"/>
      <c r="BA433" s="197"/>
      <c r="BB433" s="197"/>
      <c r="BC433" s="197"/>
      <c r="BD433" s="197"/>
      <c r="BE433" s="198"/>
      <c r="BF433" s="198"/>
      <c r="BG433" s="198"/>
      <c r="BH433" s="197"/>
      <c r="BI433" s="197"/>
      <c r="BJ433" s="197"/>
      <c r="BK433" s="197"/>
      <c r="BL433" s="197"/>
      <c r="BM433" s="197"/>
      <c r="BN433" s="197"/>
      <c r="BO433" s="197"/>
      <c r="BP433" s="197"/>
      <c r="BQ433" s="198"/>
      <c r="BR433" s="198"/>
      <c r="BS433" s="198"/>
      <c r="BT433" s="197"/>
      <c r="BU433" s="197"/>
      <c r="BV433" s="197"/>
      <c r="BW433" s="197"/>
      <c r="BX433" s="197"/>
      <c r="BY433" s="197"/>
      <c r="BZ433" s="197"/>
      <c r="CA433" s="197"/>
      <c r="CB433" s="197"/>
      <c r="CC433" s="198"/>
      <c r="CD433" s="198"/>
      <c r="CE433" s="198"/>
      <c r="CF433" s="197"/>
      <c r="CG433" s="197"/>
      <c r="CH433" s="197"/>
      <c r="CI433" s="197"/>
      <c r="CJ433" s="197"/>
      <c r="CK433" s="197"/>
      <c r="CL433" s="197"/>
      <c r="CM433" s="197"/>
      <c r="CN433" s="197"/>
      <c r="CO433" s="198"/>
      <c r="CP433" s="198"/>
    </row>
    <row r="434" spans="2:94" s="201" customFormat="1" ht="21" hidden="1" customHeight="1" x14ac:dyDescent="0.2">
      <c r="B434" s="197"/>
      <c r="C434" s="197"/>
      <c r="D434" s="197"/>
      <c r="E434" s="197"/>
      <c r="F434" s="197"/>
      <c r="G434" s="197"/>
      <c r="H434" s="197"/>
      <c r="I434" s="197"/>
      <c r="J434" s="197"/>
      <c r="K434" s="198"/>
      <c r="L434" s="199"/>
      <c r="M434" s="197"/>
      <c r="N434" s="197"/>
      <c r="O434" s="197"/>
      <c r="P434" s="197"/>
      <c r="Q434" s="197"/>
      <c r="R434" s="197"/>
      <c r="S434" s="197"/>
      <c r="T434" s="197"/>
      <c r="U434" s="197"/>
      <c r="V434" s="198"/>
      <c r="W434" s="198"/>
      <c r="X434" s="200"/>
      <c r="Y434" s="197"/>
      <c r="Z434" s="197"/>
      <c r="AA434" s="197"/>
      <c r="AB434" s="197"/>
      <c r="AC434" s="197"/>
      <c r="AD434" s="197"/>
      <c r="AE434" s="197"/>
      <c r="AF434" s="197"/>
      <c r="AG434" s="198"/>
      <c r="AH434" s="198"/>
      <c r="AI434" s="197"/>
      <c r="AJ434" s="197"/>
      <c r="AK434" s="197"/>
      <c r="AL434" s="197"/>
      <c r="AM434" s="197"/>
      <c r="AN434" s="197"/>
      <c r="AO434" s="197"/>
      <c r="AP434" s="197"/>
      <c r="AQ434" s="197"/>
      <c r="AR434" s="198"/>
      <c r="AS434" s="198"/>
      <c r="AU434" s="208"/>
      <c r="AV434" s="202"/>
      <c r="AW434" s="202"/>
      <c r="AX434" s="202"/>
      <c r="AY434" s="202"/>
      <c r="AZ434" s="202"/>
      <c r="BA434" s="197"/>
      <c r="BB434" s="197"/>
      <c r="BC434" s="197"/>
      <c r="BD434" s="197"/>
      <c r="BE434" s="198"/>
      <c r="BF434" s="198"/>
      <c r="BG434" s="198"/>
      <c r="BH434" s="197"/>
      <c r="BI434" s="197"/>
      <c r="BJ434" s="197"/>
      <c r="BK434" s="197"/>
      <c r="BL434" s="197"/>
      <c r="BM434" s="197"/>
      <c r="BN434" s="197"/>
      <c r="BO434" s="197"/>
      <c r="BP434" s="197"/>
      <c r="BQ434" s="198"/>
      <c r="BR434" s="198"/>
      <c r="BS434" s="198"/>
      <c r="BT434" s="197"/>
      <c r="BU434" s="197"/>
      <c r="BV434" s="197"/>
      <c r="BW434" s="197"/>
      <c r="BX434" s="197"/>
      <c r="BY434" s="197"/>
      <c r="BZ434" s="197"/>
      <c r="CA434" s="197"/>
      <c r="CB434" s="197"/>
      <c r="CC434" s="198"/>
      <c r="CD434" s="198"/>
      <c r="CE434" s="198"/>
      <c r="CF434" s="197"/>
      <c r="CG434" s="197"/>
      <c r="CH434" s="197"/>
      <c r="CI434" s="197"/>
      <c r="CJ434" s="197"/>
      <c r="CK434" s="197"/>
      <c r="CL434" s="197"/>
      <c r="CM434" s="197"/>
      <c r="CN434" s="197"/>
      <c r="CO434" s="198"/>
      <c r="CP434" s="198"/>
    </row>
    <row r="435" spans="2:94" s="201" customFormat="1" ht="21" hidden="1" customHeight="1" x14ac:dyDescent="0.2">
      <c r="B435" s="197"/>
      <c r="C435" s="197"/>
      <c r="D435" s="197"/>
      <c r="E435" s="197"/>
      <c r="F435" s="197"/>
      <c r="G435" s="197"/>
      <c r="H435" s="197"/>
      <c r="I435" s="197"/>
      <c r="J435" s="197"/>
      <c r="K435" s="198"/>
      <c r="L435" s="199"/>
      <c r="M435" s="197"/>
      <c r="N435" s="197"/>
      <c r="O435" s="197"/>
      <c r="P435" s="197"/>
      <c r="Q435" s="197"/>
      <c r="R435" s="197"/>
      <c r="S435" s="197"/>
      <c r="T435" s="197"/>
      <c r="U435" s="197"/>
      <c r="V435" s="198"/>
      <c r="W435" s="198"/>
      <c r="X435" s="200"/>
      <c r="Y435" s="197"/>
      <c r="Z435" s="197"/>
      <c r="AA435" s="197"/>
      <c r="AB435" s="197"/>
      <c r="AC435" s="197"/>
      <c r="AD435" s="197"/>
      <c r="AE435" s="197"/>
      <c r="AF435" s="197"/>
      <c r="AG435" s="198"/>
      <c r="AH435" s="198"/>
      <c r="AI435" s="197"/>
      <c r="AJ435" s="197"/>
      <c r="AK435" s="197"/>
      <c r="AL435" s="197"/>
      <c r="AM435" s="197"/>
      <c r="AN435" s="197"/>
      <c r="AO435" s="197"/>
      <c r="AP435" s="197"/>
      <c r="AQ435" s="197"/>
      <c r="AR435" s="198"/>
      <c r="AS435" s="198"/>
      <c r="AV435" s="197" t="s">
        <v>154</v>
      </c>
      <c r="AW435" s="197">
        <f>SUM(AW427:AW434)</f>
        <v>0</v>
      </c>
      <c r="AX435" s="197">
        <f>SUM(AX427:AX434)</f>
        <v>0</v>
      </c>
      <c r="AY435" s="197">
        <f>SUM(AY427:AY434)</f>
        <v>0</v>
      </c>
      <c r="AZ435" s="197"/>
      <c r="BA435" s="197"/>
      <c r="BB435" s="197"/>
      <c r="BC435" s="197"/>
      <c r="BD435" s="197"/>
      <c r="BE435" s="198"/>
      <c r="BF435" s="198"/>
      <c r="BG435" s="198"/>
      <c r="BH435" s="197"/>
      <c r="BI435" s="197"/>
      <c r="BJ435" s="197"/>
      <c r="BK435" s="197"/>
      <c r="BL435" s="197"/>
      <c r="BM435" s="197"/>
      <c r="BN435" s="197"/>
      <c r="BO435" s="197"/>
      <c r="BP435" s="197"/>
      <c r="BQ435" s="198"/>
      <c r="BR435" s="198"/>
      <c r="BS435" s="198"/>
      <c r="BT435" s="197"/>
      <c r="BU435" s="197"/>
      <c r="BV435" s="197"/>
      <c r="BW435" s="197"/>
      <c r="BX435" s="197"/>
      <c r="BY435" s="197"/>
      <c r="BZ435" s="197"/>
      <c r="CA435" s="197"/>
      <c r="CB435" s="197"/>
      <c r="CC435" s="198"/>
      <c r="CD435" s="198"/>
      <c r="CE435" s="198"/>
      <c r="CF435" s="197"/>
      <c r="CG435" s="197"/>
      <c r="CH435" s="197"/>
      <c r="CI435" s="197"/>
      <c r="CJ435" s="197"/>
      <c r="CK435" s="197"/>
      <c r="CL435" s="197"/>
      <c r="CM435" s="197"/>
      <c r="CN435" s="197"/>
      <c r="CO435" s="198"/>
      <c r="CP435" s="198"/>
    </row>
    <row r="436" spans="2:94" s="201" customFormat="1" ht="21" hidden="1" customHeight="1" x14ac:dyDescent="0.2">
      <c r="B436" s="197"/>
      <c r="C436" s="197"/>
      <c r="D436" s="197"/>
      <c r="E436" s="197"/>
      <c r="F436" s="197"/>
      <c r="G436" s="197"/>
      <c r="H436" s="197"/>
      <c r="I436" s="197"/>
      <c r="J436" s="197"/>
      <c r="K436" s="198"/>
      <c r="L436" s="199"/>
      <c r="M436" s="197"/>
      <c r="N436" s="197"/>
      <c r="O436" s="197"/>
      <c r="P436" s="197"/>
      <c r="Q436" s="197"/>
      <c r="R436" s="197"/>
      <c r="S436" s="197"/>
      <c r="T436" s="197"/>
      <c r="U436" s="197"/>
      <c r="V436" s="198"/>
      <c r="W436" s="198"/>
      <c r="X436" s="200"/>
      <c r="Y436" s="197"/>
      <c r="Z436" s="197"/>
      <c r="AA436" s="197"/>
      <c r="AB436" s="197"/>
      <c r="AC436" s="197"/>
      <c r="AD436" s="197"/>
      <c r="AE436" s="197"/>
      <c r="AF436" s="197"/>
      <c r="AG436" s="198"/>
      <c r="AH436" s="198"/>
      <c r="AI436" s="197"/>
      <c r="AJ436" s="197"/>
      <c r="AK436" s="197"/>
      <c r="AL436" s="197"/>
      <c r="AM436" s="197"/>
      <c r="AN436" s="197"/>
      <c r="AO436" s="197"/>
      <c r="AP436" s="197"/>
      <c r="AQ436" s="197"/>
      <c r="AR436" s="198"/>
      <c r="AS436" s="198"/>
      <c r="AV436" s="197"/>
      <c r="AW436" s="197"/>
      <c r="AX436" s="197"/>
      <c r="AY436" s="197"/>
      <c r="AZ436" s="197"/>
      <c r="BA436" s="197"/>
      <c r="BB436" s="197"/>
      <c r="BC436" s="197"/>
      <c r="BD436" s="197"/>
      <c r="BE436" s="198"/>
      <c r="BF436" s="198"/>
      <c r="BG436" s="198"/>
      <c r="BH436" s="197"/>
      <c r="BI436" s="197"/>
      <c r="BJ436" s="197"/>
      <c r="BK436" s="197"/>
      <c r="BL436" s="197"/>
      <c r="BM436" s="197"/>
      <c r="BN436" s="197"/>
      <c r="BO436" s="197"/>
      <c r="BP436" s="197"/>
      <c r="BQ436" s="198"/>
      <c r="BR436" s="198"/>
      <c r="BS436" s="198"/>
      <c r="BT436" s="197"/>
      <c r="BU436" s="197"/>
      <c r="BV436" s="197"/>
      <c r="BW436" s="197"/>
      <c r="BX436" s="197"/>
      <c r="BY436" s="197"/>
      <c r="BZ436" s="197"/>
      <c r="CA436" s="197"/>
      <c r="CB436" s="197"/>
      <c r="CC436" s="198"/>
      <c r="CD436" s="198"/>
      <c r="CE436" s="198"/>
      <c r="CF436" s="197"/>
      <c r="CG436" s="197"/>
      <c r="CH436" s="197"/>
      <c r="CI436" s="197"/>
      <c r="CJ436" s="197"/>
      <c r="CK436" s="197"/>
      <c r="CL436" s="197"/>
      <c r="CM436" s="197"/>
      <c r="CN436" s="197"/>
      <c r="CO436" s="198"/>
      <c r="CP436" s="198"/>
    </row>
    <row r="437" spans="2:94" s="201" customFormat="1" ht="21" hidden="1" customHeight="1" x14ac:dyDescent="0.2">
      <c r="B437" s="197"/>
      <c r="C437" s="197"/>
      <c r="D437" s="197"/>
      <c r="E437" s="197"/>
      <c r="F437" s="197"/>
      <c r="G437" s="197"/>
      <c r="H437" s="197"/>
      <c r="I437" s="197"/>
      <c r="J437" s="197"/>
      <c r="K437" s="198"/>
      <c r="L437" s="199"/>
      <c r="M437" s="197"/>
      <c r="N437" s="197"/>
      <c r="O437" s="197"/>
      <c r="P437" s="197"/>
      <c r="Q437" s="197"/>
      <c r="R437" s="197"/>
      <c r="S437" s="197"/>
      <c r="T437" s="197"/>
      <c r="U437" s="197"/>
      <c r="V437" s="198"/>
      <c r="W437" s="198"/>
      <c r="X437" s="200"/>
      <c r="Y437" s="197"/>
      <c r="Z437" s="197"/>
      <c r="AA437" s="197"/>
      <c r="AB437" s="197"/>
      <c r="AC437" s="197"/>
      <c r="AD437" s="197"/>
      <c r="AE437" s="197"/>
      <c r="AF437" s="197"/>
      <c r="AG437" s="198"/>
      <c r="AH437" s="198"/>
      <c r="AI437" s="197"/>
      <c r="AJ437" s="197"/>
      <c r="AK437" s="197"/>
      <c r="AL437" s="197"/>
      <c r="AM437" s="197"/>
      <c r="AN437" s="197"/>
      <c r="AO437" s="197"/>
      <c r="AP437" s="197"/>
      <c r="AQ437" s="197"/>
      <c r="AR437" s="198"/>
      <c r="AS437" s="198"/>
      <c r="AV437" s="197"/>
      <c r="AW437" s="197"/>
      <c r="AX437" s="197"/>
      <c r="AY437" s="197"/>
      <c r="AZ437" s="197"/>
      <c r="BA437" s="197"/>
      <c r="BB437" s="197"/>
      <c r="BC437" s="197"/>
      <c r="BD437" s="197"/>
      <c r="BE437" s="198"/>
      <c r="BF437" s="198"/>
      <c r="BG437" s="198"/>
      <c r="BH437" s="197"/>
      <c r="BI437" s="197"/>
      <c r="BJ437" s="197"/>
      <c r="BK437" s="197"/>
      <c r="BL437" s="197"/>
      <c r="BM437" s="197"/>
      <c r="BN437" s="197"/>
      <c r="BO437" s="197"/>
      <c r="BP437" s="197"/>
      <c r="BQ437" s="198"/>
      <c r="BR437" s="198"/>
      <c r="BS437" s="198"/>
      <c r="BT437" s="197"/>
      <c r="BU437" s="197"/>
      <c r="BV437" s="197"/>
      <c r="BW437" s="197"/>
      <c r="BX437" s="197"/>
      <c r="BY437" s="197"/>
      <c r="BZ437" s="197"/>
      <c r="CA437" s="197"/>
      <c r="CB437" s="197"/>
      <c r="CC437" s="198"/>
      <c r="CD437" s="198"/>
      <c r="CE437" s="198"/>
      <c r="CF437" s="197"/>
      <c r="CG437" s="197"/>
      <c r="CH437" s="197"/>
      <c r="CI437" s="197"/>
      <c r="CJ437" s="197"/>
      <c r="CK437" s="197"/>
      <c r="CL437" s="197"/>
      <c r="CM437" s="197"/>
      <c r="CN437" s="197"/>
      <c r="CO437" s="198"/>
      <c r="CP437" s="198"/>
    </row>
    <row r="438" spans="2:94" s="201" customFormat="1" ht="21" hidden="1" customHeight="1" x14ac:dyDescent="0.2">
      <c r="B438" s="197"/>
      <c r="C438" s="197"/>
      <c r="D438" s="197"/>
      <c r="E438" s="197"/>
      <c r="F438" s="197"/>
      <c r="G438" s="197"/>
      <c r="H438" s="197"/>
      <c r="I438" s="197"/>
      <c r="J438" s="197"/>
      <c r="K438" s="198"/>
      <c r="L438" s="199"/>
      <c r="M438" s="197"/>
      <c r="N438" s="197"/>
      <c r="O438" s="197"/>
      <c r="P438" s="197"/>
      <c r="Q438" s="197"/>
      <c r="R438" s="197"/>
      <c r="S438" s="197"/>
      <c r="T438" s="197"/>
      <c r="U438" s="197"/>
      <c r="V438" s="198"/>
      <c r="W438" s="198"/>
      <c r="X438" s="200"/>
      <c r="Y438" s="197"/>
      <c r="Z438" s="197"/>
      <c r="AA438" s="197"/>
      <c r="AB438" s="197"/>
      <c r="AC438" s="197"/>
      <c r="AD438" s="197"/>
      <c r="AE438" s="197"/>
      <c r="AF438" s="197"/>
      <c r="AG438" s="198"/>
      <c r="AH438" s="198"/>
      <c r="AI438" s="197"/>
      <c r="AJ438" s="197"/>
      <c r="AK438" s="197"/>
      <c r="AL438" s="197"/>
      <c r="AM438" s="197"/>
      <c r="AN438" s="197"/>
      <c r="AO438" s="197"/>
      <c r="AP438" s="197"/>
      <c r="AQ438" s="197"/>
      <c r="AR438" s="198"/>
      <c r="AS438" s="198"/>
      <c r="AT438" s="201" t="s">
        <v>226</v>
      </c>
      <c r="AU438" s="201" t="s">
        <v>227</v>
      </c>
      <c r="AV438" s="197"/>
      <c r="AW438" s="197"/>
      <c r="AX438" s="197"/>
      <c r="AY438" s="197"/>
      <c r="AZ438" s="197"/>
      <c r="BA438" s="380" t="s">
        <v>226</v>
      </c>
      <c r="BB438" s="380"/>
      <c r="BC438" s="380"/>
      <c r="BD438" s="380"/>
      <c r="BE438" s="198"/>
      <c r="BF438" s="198"/>
      <c r="BG438" s="201" t="s">
        <v>229</v>
      </c>
      <c r="BH438" s="197"/>
      <c r="BI438" s="197"/>
      <c r="BJ438" s="197"/>
      <c r="BK438" s="197"/>
      <c r="BL438" s="197"/>
      <c r="BM438" s="380" t="s">
        <v>226</v>
      </c>
      <c r="BN438" s="380"/>
      <c r="BO438" s="380"/>
      <c r="BP438" s="380"/>
      <c r="BQ438" s="198"/>
      <c r="BR438" s="201" t="s">
        <v>230</v>
      </c>
      <c r="BS438" s="197"/>
      <c r="BT438" s="197"/>
      <c r="BU438" s="197"/>
      <c r="BV438" s="197"/>
      <c r="BW438" s="197"/>
      <c r="BX438" s="380" t="s">
        <v>226</v>
      </c>
      <c r="BY438" s="380"/>
      <c r="BZ438" s="380"/>
      <c r="CA438" s="380"/>
      <c r="CB438" s="197"/>
      <c r="CC438" s="201" t="s">
        <v>232</v>
      </c>
      <c r="CD438" s="197"/>
      <c r="CE438" s="197"/>
      <c r="CF438" s="197"/>
      <c r="CG438" s="197"/>
      <c r="CH438" s="197"/>
      <c r="CI438" s="380" t="s">
        <v>226</v>
      </c>
      <c r="CJ438" s="380"/>
      <c r="CK438" s="380"/>
      <c r="CL438" s="380"/>
      <c r="CM438" s="380" t="s">
        <v>231</v>
      </c>
      <c r="CN438" s="380"/>
      <c r="CO438" s="380"/>
      <c r="CP438" s="380"/>
    </row>
    <row r="439" spans="2:94" s="201" customFormat="1" ht="21" hidden="1" customHeight="1" x14ac:dyDescent="0.2">
      <c r="B439" s="197"/>
      <c r="C439" s="197"/>
      <c r="D439" s="197"/>
      <c r="E439" s="197"/>
      <c r="F439" s="197"/>
      <c r="G439" s="197"/>
      <c r="H439" s="197"/>
      <c r="I439" s="197"/>
      <c r="J439" s="197"/>
      <c r="K439" s="198"/>
      <c r="L439" s="199"/>
      <c r="M439" s="197"/>
      <c r="N439" s="197"/>
      <c r="O439" s="197"/>
      <c r="P439" s="197"/>
      <c r="Q439" s="197"/>
      <c r="R439" s="197"/>
      <c r="S439" s="197"/>
      <c r="T439" s="197"/>
      <c r="U439" s="197"/>
      <c r="V439" s="198"/>
      <c r="W439" s="198"/>
      <c r="X439" s="200"/>
      <c r="Y439" s="197"/>
      <c r="Z439" s="197"/>
      <c r="AA439" s="197"/>
      <c r="AB439" s="197"/>
      <c r="AC439" s="197"/>
      <c r="AD439" s="197"/>
      <c r="AE439" s="197"/>
      <c r="AF439" s="197"/>
      <c r="AG439" s="198"/>
      <c r="AH439" s="198"/>
      <c r="AI439" s="197"/>
      <c r="AJ439" s="197"/>
      <c r="AK439" s="197"/>
      <c r="AL439" s="197"/>
      <c r="AM439" s="197"/>
      <c r="AN439" s="197"/>
      <c r="AO439" s="197"/>
      <c r="AP439" s="197"/>
      <c r="AQ439" s="197"/>
      <c r="AR439" s="198"/>
      <c r="AS439" s="198"/>
      <c r="AU439" s="208" t="s">
        <v>156</v>
      </c>
      <c r="AV439" s="202">
        <v>1</v>
      </c>
      <c r="AW439" s="202">
        <v>2</v>
      </c>
      <c r="AX439" s="202">
        <v>3</v>
      </c>
      <c r="AY439" s="202">
        <v>4</v>
      </c>
      <c r="AZ439" s="202"/>
      <c r="BA439" s="212">
        <v>1</v>
      </c>
      <c r="BB439" s="212">
        <v>2</v>
      </c>
      <c r="BC439" s="212">
        <v>3</v>
      </c>
      <c r="BD439" s="212">
        <v>4</v>
      </c>
      <c r="BE439" s="198"/>
      <c r="BF439" s="198"/>
      <c r="BG439" s="208" t="s">
        <v>156</v>
      </c>
      <c r="BH439" s="202">
        <v>1</v>
      </c>
      <c r="BI439" s="202">
        <v>2</v>
      </c>
      <c r="BJ439" s="202">
        <v>3</v>
      </c>
      <c r="BK439" s="202">
        <v>4</v>
      </c>
      <c r="BL439" s="202"/>
      <c r="BM439" s="212">
        <v>1</v>
      </c>
      <c r="BN439" s="212">
        <v>2</v>
      </c>
      <c r="BO439" s="212">
        <v>3</v>
      </c>
      <c r="BP439" s="212">
        <v>4</v>
      </c>
      <c r="BQ439" s="198"/>
      <c r="BR439" s="208" t="s">
        <v>156</v>
      </c>
      <c r="BS439" s="202">
        <v>1</v>
      </c>
      <c r="BT439" s="202">
        <v>2</v>
      </c>
      <c r="BU439" s="202">
        <v>3</v>
      </c>
      <c r="BV439" s="202">
        <v>4</v>
      </c>
      <c r="BW439" s="202"/>
      <c r="BX439" s="212">
        <v>1</v>
      </c>
      <c r="BY439" s="212">
        <v>2</v>
      </c>
      <c r="BZ439" s="212">
        <v>3</v>
      </c>
      <c r="CA439" s="212">
        <v>4</v>
      </c>
      <c r="CB439" s="197"/>
      <c r="CC439" s="208" t="s">
        <v>156</v>
      </c>
      <c r="CD439" s="202">
        <v>1</v>
      </c>
      <c r="CE439" s="202">
        <v>2</v>
      </c>
      <c r="CF439" s="202">
        <v>3</v>
      </c>
      <c r="CG439" s="202">
        <v>4</v>
      </c>
      <c r="CH439" s="202"/>
      <c r="CI439" s="212">
        <v>1</v>
      </c>
      <c r="CJ439" s="212">
        <v>2</v>
      </c>
      <c r="CK439" s="212">
        <v>3</v>
      </c>
      <c r="CL439" s="212">
        <v>4</v>
      </c>
      <c r="CM439" s="212">
        <v>1</v>
      </c>
      <c r="CN439" s="212">
        <v>2</v>
      </c>
      <c r="CO439" s="212">
        <v>3</v>
      </c>
      <c r="CP439" s="212">
        <v>4</v>
      </c>
    </row>
    <row r="440" spans="2:94" s="201" customFormat="1" ht="21" hidden="1" customHeight="1" x14ac:dyDescent="0.2">
      <c r="B440" s="197"/>
      <c r="C440" s="197"/>
      <c r="D440" s="197"/>
      <c r="E440" s="197"/>
      <c r="F440" s="197"/>
      <c r="G440" s="197"/>
      <c r="H440" s="197"/>
      <c r="I440" s="197"/>
      <c r="J440" s="197"/>
      <c r="K440" s="198"/>
      <c r="L440" s="199"/>
      <c r="M440" s="197"/>
      <c r="N440" s="197"/>
      <c r="O440" s="197"/>
      <c r="P440" s="197"/>
      <c r="Q440" s="197"/>
      <c r="R440" s="197"/>
      <c r="S440" s="197"/>
      <c r="T440" s="197"/>
      <c r="U440" s="197"/>
      <c r="V440" s="198"/>
      <c r="W440" s="198"/>
      <c r="X440" s="200"/>
      <c r="Y440" s="197"/>
      <c r="Z440" s="197"/>
      <c r="AA440" s="197"/>
      <c r="AB440" s="197"/>
      <c r="AC440" s="197"/>
      <c r="AD440" s="197"/>
      <c r="AE440" s="197"/>
      <c r="AF440" s="197"/>
      <c r="AG440" s="198"/>
      <c r="AH440" s="198"/>
      <c r="AI440" s="197"/>
      <c r="AJ440" s="197"/>
      <c r="AK440" s="197"/>
      <c r="AL440" s="197"/>
      <c r="AM440" s="197"/>
      <c r="AN440" s="197"/>
      <c r="AO440" s="197"/>
      <c r="AP440" s="197"/>
      <c r="AQ440" s="197"/>
      <c r="AR440" s="198"/>
      <c r="AS440" s="198"/>
      <c r="AT440" s="201">
        <v>1</v>
      </c>
      <c r="AU440" s="208"/>
      <c r="AV440" s="202" t="str">
        <f>IF(COUNTIFS($B23,"=practic?*profes*"),$B23,"")</f>
        <v/>
      </c>
      <c r="AW440" s="202" t="str">
        <f>IF(COUNTIFS($N23,"=practic?*profes*"),$N23,"")</f>
        <v/>
      </c>
      <c r="AX440" s="202" t="str">
        <f>IF(COUNTIFS($B65,"=practic?*profes*"),$B65,"")</f>
        <v/>
      </c>
      <c r="AY440" s="202" t="str">
        <f>IF(COUNTIFS($N65,"=practic?*profes*"),$N65,"")</f>
        <v/>
      </c>
      <c r="AZ440" s="202"/>
      <c r="BA440" s="212" t="str">
        <f>IF(AV440="","",K25)</f>
        <v/>
      </c>
      <c r="BB440" s="212" t="str">
        <f>IF(AW440="","",W25)</f>
        <v/>
      </c>
      <c r="BC440" s="212" t="str">
        <f>IF(AX440="","",K67)</f>
        <v/>
      </c>
      <c r="BD440" s="212" t="str">
        <f>IF(AY440="","",W67)</f>
        <v/>
      </c>
      <c r="BE440" s="198"/>
      <c r="BF440" s="198"/>
      <c r="BG440" s="208"/>
      <c r="BH440" s="202" t="str">
        <f>IF(COUNTIFS($B23,"=practic?*cercet*"),$B23,"")</f>
        <v/>
      </c>
      <c r="BI440" s="202" t="str">
        <f>IF(COUNTIFS($N23,"=practic?*cercet*"),$N23,"")</f>
        <v/>
      </c>
      <c r="BJ440" s="202" t="str">
        <f>IF(COUNTIFS($B65,"=practic?*cercet*"),$B65,"")</f>
        <v/>
      </c>
      <c r="BK440" s="202" t="str">
        <f>IF(COUNTIFS($N65,"=practic?*cercet*"),$N65,"")</f>
        <v/>
      </c>
      <c r="BL440" s="202"/>
      <c r="BM440" s="212" t="str">
        <f>IF(BH440="","",K25)</f>
        <v/>
      </c>
      <c r="BN440" s="212" t="str">
        <f>IF(BI440="","",W25)</f>
        <v/>
      </c>
      <c r="BO440" s="212" t="str">
        <f>IF(BJ440="","",K67)</f>
        <v/>
      </c>
      <c r="BP440" s="212" t="str">
        <f>IF(BK440="","",W67)</f>
        <v/>
      </c>
      <c r="BQ440" s="198"/>
      <c r="BR440" s="208"/>
      <c r="BS440" s="202" t="str">
        <f>IF(COUNTIFS($B23,"=practic?*elab*"),$B23,"")</f>
        <v/>
      </c>
      <c r="BT440" s="202" t="str">
        <f>IF(COUNTIFS($N23,"=practic?*elab*"),$N23,"")</f>
        <v/>
      </c>
      <c r="BU440" s="202" t="str">
        <f>IF(COUNTIFS($B65,"=practic?*elab*"),$B65,"")</f>
        <v/>
      </c>
      <c r="BV440" s="202" t="str">
        <f>IF(COUNTIFS($N65,"=practic?*elab*"),$N65,"")</f>
        <v/>
      </c>
      <c r="BW440" s="202"/>
      <c r="BX440" s="212" t="str">
        <f>IF(BS440="","",K25)</f>
        <v/>
      </c>
      <c r="BY440" s="212" t="str">
        <f>IF(BT440="","",W25)</f>
        <v/>
      </c>
      <c r="BZ440" s="212" t="str">
        <f>IF(BU440="","",K67)</f>
        <v/>
      </c>
      <c r="CA440" s="212" t="str">
        <f>IF(BV440="","",W67)</f>
        <v/>
      </c>
      <c r="CB440" s="197"/>
      <c r="CC440" s="208"/>
      <c r="CD440" s="202" t="str">
        <f>IF(COUNTIFS($B23,"=examen de di*"),$B23,"")</f>
        <v/>
      </c>
      <c r="CE440" s="202" t="str">
        <f>IF(COUNTIFS($N23,"=examen de di*"),$N23,"")</f>
        <v/>
      </c>
      <c r="CF440" s="202" t="str">
        <f>IF(COUNTIFS($B65,"=examen de di*"),$B65,"")</f>
        <v/>
      </c>
      <c r="CG440" s="202" t="str">
        <f>IF(COUNTIFS($N65,"=examen de di*"),$N65,"")</f>
        <v/>
      </c>
      <c r="CH440" s="202"/>
      <c r="CI440" s="212" t="str">
        <f>IF(CD440="","",E25)</f>
        <v/>
      </c>
      <c r="CJ440" s="212" t="str">
        <f>IF(CE440="","",W25)</f>
        <v/>
      </c>
      <c r="CK440" s="212" t="str">
        <f>IF(CF440="","",E67)</f>
        <v/>
      </c>
      <c r="CL440" s="212" t="str">
        <f>IF(CG440="","",W67)</f>
        <v/>
      </c>
      <c r="CM440" s="212" t="str">
        <f>IF(CD440="","",E25)</f>
        <v/>
      </c>
      <c r="CN440" s="212" t="str">
        <f>IF(CE440="","",Q25)</f>
        <v/>
      </c>
      <c r="CO440" s="212" t="str">
        <f>IF(CF440="","",E67)</f>
        <v/>
      </c>
      <c r="CP440" s="212" t="str">
        <f>IF(CG440="","",Q67)</f>
        <v/>
      </c>
    </row>
    <row r="441" spans="2:94" s="201" customFormat="1" ht="21" hidden="1" customHeight="1" x14ac:dyDescent="0.2">
      <c r="B441" s="197"/>
      <c r="C441" s="197"/>
      <c r="D441" s="197"/>
      <c r="E441" s="197"/>
      <c r="F441" s="197"/>
      <c r="G441" s="197"/>
      <c r="H441" s="197"/>
      <c r="I441" s="197"/>
      <c r="J441" s="197"/>
      <c r="K441" s="198"/>
      <c r="L441" s="199"/>
      <c r="M441" s="197"/>
      <c r="N441" s="197"/>
      <c r="O441" s="197"/>
      <c r="P441" s="197"/>
      <c r="Q441" s="197"/>
      <c r="R441" s="197"/>
      <c r="S441" s="197"/>
      <c r="T441" s="197"/>
      <c r="U441" s="197"/>
      <c r="V441" s="198"/>
      <c r="W441" s="198"/>
      <c r="X441" s="200"/>
      <c r="Y441" s="197"/>
      <c r="Z441" s="197"/>
      <c r="AA441" s="197"/>
      <c r="AB441" s="197"/>
      <c r="AC441" s="197"/>
      <c r="AD441" s="197"/>
      <c r="AE441" s="197"/>
      <c r="AF441" s="197"/>
      <c r="AG441" s="198"/>
      <c r="AH441" s="198"/>
      <c r="AI441" s="197"/>
      <c r="AJ441" s="197"/>
      <c r="AK441" s="197"/>
      <c r="AL441" s="197"/>
      <c r="AM441" s="197"/>
      <c r="AN441" s="197"/>
      <c r="AO441" s="197"/>
      <c r="AP441" s="197"/>
      <c r="AQ441" s="197"/>
      <c r="AR441" s="198"/>
      <c r="AS441" s="198"/>
      <c r="AT441" s="201">
        <v>2</v>
      </c>
      <c r="AU441" s="208"/>
      <c r="AV441" s="202" t="str">
        <f>IF(COUNTIFS($B26,"=practic?*profes*"),$B26,"")</f>
        <v/>
      </c>
      <c r="AW441" s="202" t="str">
        <f>IF(COUNTIFS($N26,"=practic?*profes*"),$N26,"")</f>
        <v/>
      </c>
      <c r="AX441" s="202" t="str">
        <f>IF(COUNTIFS($B68,"=practic?*profes*"),$B68,"")</f>
        <v/>
      </c>
      <c r="AY441" s="202" t="str">
        <f>IF(COUNTIFS($N68,"=practic?*profes*"),$N68,"")</f>
        <v/>
      </c>
      <c r="AZ441" s="202"/>
      <c r="BA441" s="212" t="str">
        <f>IF(AV441="","",K28)</f>
        <v/>
      </c>
      <c r="BB441" s="212" t="str">
        <f>IF(AW441="","",W28)</f>
        <v/>
      </c>
      <c r="BC441" s="212" t="str">
        <f>IF(AX441="","",K70)</f>
        <v/>
      </c>
      <c r="BD441" s="212" t="str">
        <f>IF(AY441="","",W70)</f>
        <v/>
      </c>
      <c r="BE441" s="198"/>
      <c r="BF441" s="198"/>
      <c r="BG441" s="208"/>
      <c r="BH441" s="202" t="str">
        <f>IF(COUNTIFS($B26,"=practic?*cercet*"),$B26,"")</f>
        <v/>
      </c>
      <c r="BI441" s="202" t="str">
        <f>IF(COUNTIFS($N26,"=practic?*cercet*"),$N26,"")</f>
        <v/>
      </c>
      <c r="BJ441" s="202" t="str">
        <f>IF(COUNTIFS($B68,"=practic?*cercet*"),$B68,"")</f>
        <v/>
      </c>
      <c r="BK441" s="202" t="str">
        <f>IF(COUNTIFS($N68,"=practic?*cercet*"),$N68,"")</f>
        <v/>
      </c>
      <c r="BL441" s="202"/>
      <c r="BM441" s="212" t="str">
        <f>IF(BH441="","",K28)</f>
        <v/>
      </c>
      <c r="BN441" s="212" t="str">
        <f>IF(BI441="","",W28)</f>
        <v/>
      </c>
      <c r="BO441" s="212" t="str">
        <f>IF(BJ441="","",K70)</f>
        <v/>
      </c>
      <c r="BP441" s="212" t="str">
        <f>IF(BK441="","",W70)</f>
        <v/>
      </c>
      <c r="BQ441" s="198"/>
      <c r="BR441" s="208"/>
      <c r="BS441" s="202" t="str">
        <f>IF(COUNTIFS($B26,"=practic?*elab*"),$B26,"")</f>
        <v/>
      </c>
      <c r="BT441" s="202" t="str">
        <f>IF(COUNTIFS($N26,"=practic?*elab*"),$N26,"")</f>
        <v/>
      </c>
      <c r="BU441" s="202" t="str">
        <f>IF(COUNTIFS($B68,"=practic?*elab*"),$B68,"")</f>
        <v/>
      </c>
      <c r="BV441" s="202" t="str">
        <f>IF(COUNTIFS($N68,"=practic?*elab*"),$N68,"")</f>
        <v/>
      </c>
      <c r="BW441" s="202"/>
      <c r="BX441" s="212" t="str">
        <f>IF(BS441="","",K28)</f>
        <v/>
      </c>
      <c r="BY441" s="212" t="str">
        <f>IF(BT441="","",W28)</f>
        <v/>
      </c>
      <c r="BZ441" s="212" t="str">
        <f>IF(BU441="","",K70)</f>
        <v/>
      </c>
      <c r="CA441" s="212" t="str">
        <f>IF(BV441="","",W70)</f>
        <v/>
      </c>
      <c r="CB441" s="197"/>
      <c r="CC441" s="208"/>
      <c r="CD441" s="202" t="str">
        <f>IF(COUNTIFS($B26,"=examen de di*"),$B26,"")</f>
        <v/>
      </c>
      <c r="CE441" s="202" t="str">
        <f>IF(COUNTIFS($N26,"=examen de di*"),$N26,"")</f>
        <v/>
      </c>
      <c r="CF441" s="202" t="str">
        <f>IF(COUNTIFS($B68,"=examen de di*"),$B68,"")</f>
        <v/>
      </c>
      <c r="CG441" s="202" t="str">
        <f>IF(COUNTIFS($N68,"=examen de di*"),$N68,"")</f>
        <v/>
      </c>
      <c r="CH441" s="202"/>
      <c r="CI441" s="212" t="str">
        <f>IF(CD441="","",E28)</f>
        <v/>
      </c>
      <c r="CJ441" s="212" t="str">
        <f>IF(CE441="","",W28)</f>
        <v/>
      </c>
      <c r="CK441" s="212" t="str">
        <f>IF(CF441="","",E70)</f>
        <v/>
      </c>
      <c r="CL441" s="212" t="str">
        <f>IF(CG441="","",W70)</f>
        <v/>
      </c>
      <c r="CM441" s="212" t="str">
        <f>IF(CD441="","",E28)</f>
        <v/>
      </c>
      <c r="CN441" s="212" t="str">
        <f>IF(CE441="","",Q28)</f>
        <v/>
      </c>
      <c r="CO441" s="212" t="str">
        <f>IF(CF441="","",E70)</f>
        <v/>
      </c>
      <c r="CP441" s="212" t="str">
        <f>IF(CG441="","",Q70)</f>
        <v/>
      </c>
    </row>
    <row r="442" spans="2:94" s="201" customFormat="1" ht="21" hidden="1" customHeight="1" x14ac:dyDescent="0.2">
      <c r="B442" s="197"/>
      <c r="C442" s="197"/>
      <c r="D442" s="197"/>
      <c r="E442" s="197"/>
      <c r="F442" s="197"/>
      <c r="G442" s="197"/>
      <c r="H442" s="197"/>
      <c r="I442" s="197"/>
      <c r="J442" s="197"/>
      <c r="K442" s="198"/>
      <c r="L442" s="199"/>
      <c r="M442" s="197"/>
      <c r="N442" s="197"/>
      <c r="O442" s="197"/>
      <c r="P442" s="197"/>
      <c r="Q442" s="197"/>
      <c r="R442" s="197"/>
      <c r="S442" s="197"/>
      <c r="T442" s="197"/>
      <c r="U442" s="197"/>
      <c r="V442" s="198"/>
      <c r="W442" s="198"/>
      <c r="X442" s="200"/>
      <c r="Y442" s="197"/>
      <c r="Z442" s="197"/>
      <c r="AA442" s="197"/>
      <c r="AB442" s="197"/>
      <c r="AC442" s="197"/>
      <c r="AD442" s="197"/>
      <c r="AE442" s="197"/>
      <c r="AF442" s="197"/>
      <c r="AG442" s="198"/>
      <c r="AH442" s="198"/>
      <c r="AI442" s="197"/>
      <c r="AJ442" s="197"/>
      <c r="AK442" s="197"/>
      <c r="AL442" s="197"/>
      <c r="AM442" s="197"/>
      <c r="AN442" s="197"/>
      <c r="AO442" s="197"/>
      <c r="AP442" s="197"/>
      <c r="AQ442" s="197"/>
      <c r="AR442" s="198"/>
      <c r="AS442" s="198"/>
      <c r="AT442" s="201">
        <v>3</v>
      </c>
      <c r="AU442" s="208"/>
      <c r="AV442" s="202" t="str">
        <f>IF(COUNTIFS($B29,"=practic?*profes*"),$B29,"")</f>
        <v/>
      </c>
      <c r="AW442" s="202" t="str">
        <f>IF(COUNTIFS($N29,"=practic?*profes*"),$N29,"")</f>
        <v/>
      </c>
      <c r="AX442" s="202" t="str">
        <f>IF(COUNTIFS($B71,"=practic?*profes*"),$B71,"")</f>
        <v/>
      </c>
      <c r="AY442" s="202" t="str">
        <f>IF(COUNTIFS($N71,"=practic?*profes*"),$N71,"")</f>
        <v/>
      </c>
      <c r="AZ442" s="202"/>
      <c r="BA442" s="212" t="str">
        <f>IF(AV442="","",K31)</f>
        <v/>
      </c>
      <c r="BB442" s="212" t="str">
        <f>IF(AW442="","",W31)</f>
        <v/>
      </c>
      <c r="BC442" s="212" t="str">
        <f>IF(AX442="","",K73)</f>
        <v/>
      </c>
      <c r="BD442" s="212" t="str">
        <f>IF(AY442="","",W73)</f>
        <v/>
      </c>
      <c r="BE442" s="198"/>
      <c r="BF442" s="198"/>
      <c r="BG442" s="208"/>
      <c r="BH442" s="202" t="str">
        <f>IF(COUNTIFS($B29,"=practic?*cercet*"),$B29,"")</f>
        <v/>
      </c>
      <c r="BI442" s="202" t="str">
        <f>IF(COUNTIFS($N29,"=practic?*cercet*"),$N29,"")</f>
        <v/>
      </c>
      <c r="BJ442" s="202" t="str">
        <f>IF(COUNTIFS($B71,"=practic?*cercet*"),$B71,"")</f>
        <v/>
      </c>
      <c r="BK442" s="202" t="str">
        <f>IF(COUNTIFS($N71,"=practic?*cercet*"),$N71,"")</f>
        <v/>
      </c>
      <c r="BL442" s="202"/>
      <c r="BM442" s="212" t="str">
        <f>IF(BH442="","",K31)</f>
        <v/>
      </c>
      <c r="BN442" s="212" t="str">
        <f>IF(BI442="","",W31)</f>
        <v/>
      </c>
      <c r="BO442" s="212" t="str">
        <f>IF(BJ442="","",K73)</f>
        <v/>
      </c>
      <c r="BP442" s="212" t="str">
        <f>IF(BK442="","",W73)</f>
        <v/>
      </c>
      <c r="BQ442" s="198"/>
      <c r="BR442" s="208"/>
      <c r="BS442" s="202" t="str">
        <f>IF(COUNTIFS($B29,"=practic?*elab*"),$B29,"")</f>
        <v/>
      </c>
      <c r="BT442" s="202" t="str">
        <f>IF(COUNTIFS($N29,"=practic?*elab*"),$N29,"")</f>
        <v/>
      </c>
      <c r="BU442" s="202" t="str">
        <f>IF(COUNTIFS($B71,"=practic?*elab*"),$B71,"")</f>
        <v/>
      </c>
      <c r="BV442" s="202" t="str">
        <f>IF(COUNTIFS($N71,"=practic?*elab*"),$N71,"")</f>
        <v/>
      </c>
      <c r="BW442" s="202"/>
      <c r="BX442" s="212" t="str">
        <f>IF(BS442="","",K31)</f>
        <v/>
      </c>
      <c r="BY442" s="212" t="str">
        <f>IF(BT442="","",W31)</f>
        <v/>
      </c>
      <c r="BZ442" s="212" t="str">
        <f>IF(BU442="","",K73)</f>
        <v/>
      </c>
      <c r="CA442" s="212" t="str">
        <f>IF(BV442="","",W73)</f>
        <v/>
      </c>
      <c r="CB442" s="197"/>
      <c r="CC442" s="208"/>
      <c r="CD442" s="202" t="str">
        <f>IF(COUNTIFS($B29,"=examen de di*"),$B29,"")</f>
        <v/>
      </c>
      <c r="CE442" s="202" t="str">
        <f>IF(COUNTIFS($N29,"=examen de di*"),$N29,"")</f>
        <v/>
      </c>
      <c r="CF442" s="202" t="str">
        <f>IF(COUNTIFS($B71,"=examen de di*"),$B71,"")</f>
        <v/>
      </c>
      <c r="CG442" s="202" t="str">
        <f>IF(COUNTIFS($N71,"=examen de di*"),$N71,"")</f>
        <v>Examen de disertaţie/ Master Thesis Defense</v>
      </c>
      <c r="CH442" s="202"/>
      <c r="CI442" s="212" t="str">
        <f>IF(CD442="","",E31)</f>
        <v/>
      </c>
      <c r="CJ442" s="212" t="str">
        <f>IF(CE442="","",W31)</f>
        <v/>
      </c>
      <c r="CK442" s="212" t="str">
        <f>IF(CF442="","",E73)</f>
        <v/>
      </c>
      <c r="CL442" s="212">
        <f>IF(CG442="","",W73)</f>
        <v>0</v>
      </c>
      <c r="CM442" s="212" t="str">
        <f>IF(CD442="","",E31)</f>
        <v/>
      </c>
      <c r="CN442" s="212" t="str">
        <f>IF(CE442="","",Q31)</f>
        <v/>
      </c>
      <c r="CO442" s="212" t="str">
        <f>IF(CF442="","",E73)</f>
        <v/>
      </c>
      <c r="CP442" s="212">
        <f>IF(CG442="","",Q73)</f>
        <v>10</v>
      </c>
    </row>
    <row r="443" spans="2:94" s="201" customFormat="1" ht="21" hidden="1" customHeight="1" x14ac:dyDescent="0.2">
      <c r="B443" s="197"/>
      <c r="C443" s="197"/>
      <c r="D443" s="197"/>
      <c r="E443" s="197"/>
      <c r="F443" s="197"/>
      <c r="G443" s="197"/>
      <c r="H443" s="197"/>
      <c r="I443" s="197"/>
      <c r="J443" s="197"/>
      <c r="K443" s="198"/>
      <c r="L443" s="199"/>
      <c r="M443" s="197"/>
      <c r="N443" s="197"/>
      <c r="O443" s="197"/>
      <c r="P443" s="197"/>
      <c r="Q443" s="197"/>
      <c r="R443" s="197"/>
      <c r="S443" s="197"/>
      <c r="T443" s="197"/>
      <c r="U443" s="197"/>
      <c r="V443" s="198"/>
      <c r="W443" s="198"/>
      <c r="X443" s="200"/>
      <c r="Y443" s="197"/>
      <c r="Z443" s="197"/>
      <c r="AA443" s="197"/>
      <c r="AB443" s="197"/>
      <c r="AC443" s="197"/>
      <c r="AD443" s="197"/>
      <c r="AE443" s="197"/>
      <c r="AF443" s="197"/>
      <c r="AG443" s="198"/>
      <c r="AH443" s="198"/>
      <c r="AI443" s="197"/>
      <c r="AJ443" s="197"/>
      <c r="AK443" s="197"/>
      <c r="AL443" s="197"/>
      <c r="AM443" s="197"/>
      <c r="AN443" s="197"/>
      <c r="AO443" s="197"/>
      <c r="AP443" s="197"/>
      <c r="AQ443" s="197"/>
      <c r="AR443" s="198"/>
      <c r="AS443" s="198"/>
      <c r="AT443" s="201">
        <v>4</v>
      </c>
      <c r="AU443" s="208"/>
      <c r="AV443" s="202" t="str">
        <f>IF(COUNTIFS($B32,"=practic?*profes*"),$B32,"")</f>
        <v/>
      </c>
      <c r="AW443" s="202" t="str">
        <f>IF(COUNTIFS($N32,"=practic?*profes*"),$N32,"")</f>
        <v/>
      </c>
      <c r="AX443" s="202" t="str">
        <f>IF(COUNTIFS($B74,"=practic?*profes*"),$B74,"")</f>
        <v/>
      </c>
      <c r="AY443" s="202" t="str">
        <f>IF(COUNTIFS($N74,"=practic?*profes*"),$N74,"")</f>
        <v/>
      </c>
      <c r="AZ443" s="202"/>
      <c r="BA443" s="212" t="str">
        <f>IF(AV443="","",K34)</f>
        <v/>
      </c>
      <c r="BB443" s="212" t="str">
        <f>IF(AW443="","",W34)</f>
        <v/>
      </c>
      <c r="BC443" s="212" t="str">
        <f>IF(AX443="","",K76)</f>
        <v/>
      </c>
      <c r="BD443" s="212" t="str">
        <f>IF(AY443="","",W76)</f>
        <v/>
      </c>
      <c r="BE443" s="198"/>
      <c r="BF443" s="198"/>
      <c r="BG443" s="208"/>
      <c r="BH443" s="202" t="str">
        <f>IF(COUNTIFS($B32,"=practic?*cercet*"),$B32,"")</f>
        <v/>
      </c>
      <c r="BI443" s="202" t="str">
        <f>IF(COUNTIFS($N32,"=practic?*cercet*"),$N32,"")</f>
        <v/>
      </c>
      <c r="BJ443" s="202" t="str">
        <f>IF(COUNTIFS($B74,"=practic?*cercet*"),$B74,"")</f>
        <v/>
      </c>
      <c r="BK443" s="202" t="str">
        <f>IF(COUNTIFS($N74,"=practic?*cercet*"),$N74,"")</f>
        <v/>
      </c>
      <c r="BL443" s="202"/>
      <c r="BM443" s="212" t="str">
        <f>IF(BH443="","",K34)</f>
        <v/>
      </c>
      <c r="BN443" s="212" t="str">
        <f>IF(BI443="","",W34)</f>
        <v/>
      </c>
      <c r="BO443" s="212" t="str">
        <f>IF(BJ443="","",K76)</f>
        <v/>
      </c>
      <c r="BP443" s="212" t="str">
        <f>IF(BK443="","",W76)</f>
        <v/>
      </c>
      <c r="BQ443" s="198"/>
      <c r="BR443" s="208"/>
      <c r="BS443" s="202" t="str">
        <f>IF(COUNTIFS($B32,"=practic?*elab*"),$B32,"")</f>
        <v/>
      </c>
      <c r="BT443" s="202" t="str">
        <f>IF(COUNTIFS($N32,"=practic?*elab*"),$N32,"")</f>
        <v/>
      </c>
      <c r="BU443" s="202" t="str">
        <f>IF(COUNTIFS($B74,"=practic?*elab*"),$B74,"")</f>
        <v/>
      </c>
      <c r="BV443" s="202" t="str">
        <f>IF(COUNTIFS($N74,"=practic?*elab*"),$N74,"")</f>
        <v/>
      </c>
      <c r="BW443" s="202"/>
      <c r="BX443" s="212" t="str">
        <f>IF(BS443="","",K34)</f>
        <v/>
      </c>
      <c r="BY443" s="212" t="str">
        <f>IF(BT443="","",W34)</f>
        <v/>
      </c>
      <c r="BZ443" s="212" t="str">
        <f>IF(BU443="","",K76)</f>
        <v/>
      </c>
      <c r="CA443" s="212" t="str">
        <f>IF(BV443="","",W76)</f>
        <v/>
      </c>
      <c r="CB443" s="197"/>
      <c r="CC443" s="208"/>
      <c r="CD443" s="202" t="str">
        <f>IF(COUNTIFS($B32,"=examen de di*"),$B32,"")</f>
        <v/>
      </c>
      <c r="CE443" s="202" t="str">
        <f>IF(COUNTIFS($N32,"=examen de di*"),$N32,"")</f>
        <v/>
      </c>
      <c r="CF443" s="202" t="str">
        <f>IF(COUNTIFS($B74,"=examen de di*"),$B74,"")</f>
        <v/>
      </c>
      <c r="CG443" s="202" t="str">
        <f>IF(COUNTIFS($N74,"=examen de di*"),$N74,"")</f>
        <v/>
      </c>
      <c r="CH443" s="202"/>
      <c r="CI443" s="212" t="str">
        <f>IF(CD443="","",E34)</f>
        <v/>
      </c>
      <c r="CJ443" s="212" t="str">
        <f>IF(CE443="","",W34)</f>
        <v/>
      </c>
      <c r="CK443" s="212" t="str">
        <f>IF(CF443="","",E76)</f>
        <v/>
      </c>
      <c r="CL443" s="212" t="str">
        <f>IF(CG443="","",W76)</f>
        <v/>
      </c>
      <c r="CM443" s="212" t="str">
        <f>IF(CD443="","",E34)</f>
        <v/>
      </c>
      <c r="CN443" s="212" t="str">
        <f>IF(CE443="","",Q34)</f>
        <v/>
      </c>
      <c r="CO443" s="212" t="str">
        <f>IF(CF443="","",E76)</f>
        <v/>
      </c>
      <c r="CP443" s="212" t="str">
        <f>IF(CG443="","",Q76)</f>
        <v/>
      </c>
    </row>
    <row r="444" spans="2:94" s="201" customFormat="1" ht="21" hidden="1" customHeight="1" x14ac:dyDescent="0.2">
      <c r="B444" s="197"/>
      <c r="C444" s="197"/>
      <c r="D444" s="197"/>
      <c r="E444" s="197"/>
      <c r="F444" s="197"/>
      <c r="G444" s="197"/>
      <c r="H444" s="197"/>
      <c r="I444" s="197"/>
      <c r="J444" s="197"/>
      <c r="K444" s="198"/>
      <c r="L444" s="199"/>
      <c r="M444" s="197"/>
      <c r="N444" s="197"/>
      <c r="O444" s="197"/>
      <c r="P444" s="197"/>
      <c r="Q444" s="197"/>
      <c r="R444" s="197"/>
      <c r="S444" s="197"/>
      <c r="T444" s="197"/>
      <c r="U444" s="197"/>
      <c r="V444" s="198"/>
      <c r="W444" s="198"/>
      <c r="X444" s="200"/>
      <c r="Y444" s="197"/>
      <c r="Z444" s="197"/>
      <c r="AA444" s="197"/>
      <c r="AB444" s="197"/>
      <c r="AC444" s="197"/>
      <c r="AD444" s="197"/>
      <c r="AE444" s="197"/>
      <c r="AF444" s="197"/>
      <c r="AG444" s="198"/>
      <c r="AH444" s="198"/>
      <c r="AI444" s="197"/>
      <c r="AJ444" s="197"/>
      <c r="AK444" s="197"/>
      <c r="AL444" s="197"/>
      <c r="AM444" s="197"/>
      <c r="AN444" s="197"/>
      <c r="AO444" s="197"/>
      <c r="AP444" s="197"/>
      <c r="AQ444" s="197"/>
      <c r="AR444" s="198"/>
      <c r="AS444" s="198"/>
      <c r="AT444" s="201">
        <v>5</v>
      </c>
      <c r="AU444" s="208"/>
      <c r="AV444" s="202" t="str">
        <f>IF(COUNTIFS($B35,"=practic?*profes*"),$B35,"")</f>
        <v/>
      </c>
      <c r="AW444" s="202" t="str">
        <f>IF(COUNTIFS($N35,"=practic?*profes*"),$N35,"")</f>
        <v/>
      </c>
      <c r="AX444" s="202" t="str">
        <f>IF(COUNTIFS($B77,"=practic?*profes*"),$B77,"")</f>
        <v/>
      </c>
      <c r="AY444" s="202" t="str">
        <f>IF(COUNTIFS($N77,"=practic?*profes*"),$N77,"")</f>
        <v/>
      </c>
      <c r="AZ444" s="202"/>
      <c r="BA444" s="212" t="str">
        <f>IF(AV444="","",K37)</f>
        <v/>
      </c>
      <c r="BB444" s="212" t="str">
        <f>IF(AW444="","",W37)</f>
        <v/>
      </c>
      <c r="BC444" s="212" t="str">
        <f>IF(AX444="","",K79)</f>
        <v/>
      </c>
      <c r="BD444" s="212" t="str">
        <f>IF(AY444="","",W79)</f>
        <v/>
      </c>
      <c r="BE444" s="198"/>
      <c r="BF444" s="198"/>
      <c r="BG444" s="208"/>
      <c r="BH444" s="202" t="str">
        <f>IF(COUNTIFS($B35,"=practic?*cercet*"),$B35,"")</f>
        <v/>
      </c>
      <c r="BI444" s="202" t="str">
        <f>IF(COUNTIFS($N35,"=practic?*cercet*"),$N35,"")</f>
        <v/>
      </c>
      <c r="BJ444" s="202" t="str">
        <f>IF(COUNTIFS($B77,"=practic?*cercet*"),$B77,"")</f>
        <v/>
      </c>
      <c r="BK444" s="202" t="str">
        <f>IF(COUNTIFS($N77,"=practic?*cercet*"),$N77,"")</f>
        <v/>
      </c>
      <c r="BL444" s="202"/>
      <c r="BM444" s="212" t="str">
        <f>IF(BH444="","",K37)</f>
        <v/>
      </c>
      <c r="BN444" s="212" t="str">
        <f>IF(BI444="","",W37)</f>
        <v/>
      </c>
      <c r="BO444" s="212" t="str">
        <f>IF(BJ444="","",K79)</f>
        <v/>
      </c>
      <c r="BP444" s="212" t="str">
        <f>IF(BK444="","",W79)</f>
        <v/>
      </c>
      <c r="BQ444" s="198"/>
      <c r="BR444" s="208"/>
      <c r="BS444" s="202" t="str">
        <f>IF(COUNTIFS($B35,"=practic?*elab*"),$B35,"")</f>
        <v/>
      </c>
      <c r="BT444" s="202" t="str">
        <f>IF(COUNTIFS($N35,"=practic?*elab*"),$N35,"")</f>
        <v/>
      </c>
      <c r="BU444" s="202" t="str">
        <f>IF(COUNTIFS($B77,"=practic?*elab*"),$B77,"")</f>
        <v/>
      </c>
      <c r="BV444" s="202" t="str">
        <f>IF(COUNTIFS($N77,"=practic?*elab*"),$N77,"")</f>
        <v/>
      </c>
      <c r="BW444" s="202"/>
      <c r="BX444" s="212" t="str">
        <f>IF(BS444="","",K37)</f>
        <v/>
      </c>
      <c r="BY444" s="212" t="str">
        <f>IF(BT444="","",W37)</f>
        <v/>
      </c>
      <c r="BZ444" s="212" t="str">
        <f>IF(BU444="","",K79)</f>
        <v/>
      </c>
      <c r="CA444" s="212" t="str">
        <f>IF(BV444="","",W79)</f>
        <v/>
      </c>
      <c r="CB444" s="197"/>
      <c r="CC444" s="208"/>
      <c r="CD444" s="202" t="str">
        <f>IF(COUNTIFS($B35,"=examen de di*"),$B35,"")</f>
        <v/>
      </c>
      <c r="CE444" s="202" t="str">
        <f>IF(COUNTIFS($N35,"=examen de di*"),$N35,"")</f>
        <v/>
      </c>
      <c r="CF444" s="202" t="str">
        <f>IF(COUNTIFS($B77,"=examen de di*"),$B77,"")</f>
        <v/>
      </c>
      <c r="CG444" s="202" t="str">
        <f>IF(COUNTIFS($N77,"=examen de di*"),$N77,"")</f>
        <v/>
      </c>
      <c r="CH444" s="202"/>
      <c r="CI444" s="212" t="str">
        <f>IF(CD444="","",E37)</f>
        <v/>
      </c>
      <c r="CJ444" s="212" t="str">
        <f>IF(CE444="","",W37)</f>
        <v/>
      </c>
      <c r="CK444" s="212" t="str">
        <f>IF(CF444="","",E79)</f>
        <v/>
      </c>
      <c r="CL444" s="212" t="str">
        <f>IF(CG444="","",W79)</f>
        <v/>
      </c>
      <c r="CM444" s="212" t="str">
        <f>IF(CD444="","",E37)</f>
        <v/>
      </c>
      <c r="CN444" s="212" t="str">
        <f>IF(CE444="","",Q37)</f>
        <v/>
      </c>
      <c r="CO444" s="212" t="str">
        <f>IF(CF444="","",E79)</f>
        <v/>
      </c>
      <c r="CP444" s="212" t="str">
        <f>IF(CG444="","",Q79)</f>
        <v/>
      </c>
    </row>
    <row r="445" spans="2:94" s="201" customFormat="1" ht="21" hidden="1" customHeight="1" x14ac:dyDescent="0.2">
      <c r="B445" s="197"/>
      <c r="C445" s="197"/>
      <c r="D445" s="197"/>
      <c r="E445" s="197"/>
      <c r="F445" s="197"/>
      <c r="G445" s="197"/>
      <c r="H445" s="197"/>
      <c r="I445" s="197"/>
      <c r="J445" s="197"/>
      <c r="K445" s="198"/>
      <c r="L445" s="199"/>
      <c r="M445" s="197"/>
      <c r="N445" s="197"/>
      <c r="O445" s="197"/>
      <c r="P445" s="197"/>
      <c r="Q445" s="197"/>
      <c r="R445" s="197"/>
      <c r="S445" s="197"/>
      <c r="T445" s="197"/>
      <c r="U445" s="197"/>
      <c r="V445" s="198"/>
      <c r="W445" s="198"/>
      <c r="X445" s="200"/>
      <c r="Y445" s="197"/>
      <c r="Z445" s="197"/>
      <c r="AA445" s="197"/>
      <c r="AB445" s="197"/>
      <c r="AC445" s="197"/>
      <c r="AD445" s="197"/>
      <c r="AE445" s="197"/>
      <c r="AF445" s="197"/>
      <c r="AG445" s="198"/>
      <c r="AH445" s="198"/>
      <c r="AI445" s="197"/>
      <c r="AJ445" s="197"/>
      <c r="AK445" s="197"/>
      <c r="AL445" s="197"/>
      <c r="AM445" s="197"/>
      <c r="AN445" s="197"/>
      <c r="AO445" s="197"/>
      <c r="AP445" s="197"/>
      <c r="AQ445" s="197"/>
      <c r="AR445" s="198"/>
      <c r="AS445" s="198"/>
      <c r="AT445" s="201">
        <v>6</v>
      </c>
      <c r="AU445" s="208"/>
      <c r="AV445" s="202" t="str">
        <f>IF(COUNTIFS($B38,"=practic?*profes*"),$B38,"")</f>
        <v/>
      </c>
      <c r="AW445" s="202" t="str">
        <f>IF(COUNTIFS($N38,"=practic?*profes*"),$N38,"")</f>
        <v/>
      </c>
      <c r="AX445" s="202" t="str">
        <f>IF(COUNTIFS($B80,"=practic?*profes*"),$B80,"")</f>
        <v/>
      </c>
      <c r="AY445" s="202" t="str">
        <f>IF(COUNTIFS($N80,"=practic?*profes*"),$N80,"")</f>
        <v/>
      </c>
      <c r="AZ445" s="202"/>
      <c r="BA445" s="212" t="str">
        <f>IF(AV445="","",K40)</f>
        <v/>
      </c>
      <c r="BB445" s="212" t="str">
        <f>IF(AW445="","",W40)</f>
        <v/>
      </c>
      <c r="BC445" s="212" t="str">
        <f>IF(AX445="","",K82)</f>
        <v/>
      </c>
      <c r="BD445" s="212" t="str">
        <f>IF(AY445="","",W82)</f>
        <v/>
      </c>
      <c r="BE445" s="198"/>
      <c r="BF445" s="198"/>
      <c r="BG445" s="208"/>
      <c r="BH445" s="202" t="str">
        <f>IF(COUNTIFS($B38,"=practic?*cercet*"),$B38,"")</f>
        <v/>
      </c>
      <c r="BI445" s="202" t="str">
        <f>IF(COUNTIFS($N38,"=practic?*cercet*"),$N38,"")</f>
        <v/>
      </c>
      <c r="BJ445" s="202" t="str">
        <f>IF(COUNTIFS($B80,"=practic?*cercet*"),$B80,"")</f>
        <v/>
      </c>
      <c r="BK445" s="202" t="str">
        <f>IF(COUNTIFS($N80,"=practic?*cercet*"),$N80,"")</f>
        <v/>
      </c>
      <c r="BL445" s="202"/>
      <c r="BM445" s="212" t="str">
        <f>IF(BH445="","",K40)</f>
        <v/>
      </c>
      <c r="BN445" s="212" t="str">
        <f>IF(BI445="","",W40)</f>
        <v/>
      </c>
      <c r="BO445" s="212" t="str">
        <f>IF(BJ445="","",K82)</f>
        <v/>
      </c>
      <c r="BP445" s="212" t="str">
        <f>IF(BK445="","",W82)</f>
        <v/>
      </c>
      <c r="BQ445" s="198"/>
      <c r="BR445" s="208"/>
      <c r="BS445" s="202" t="str">
        <f>IF(COUNTIFS($B38,"=practic?*elab*"),$B38,"")</f>
        <v/>
      </c>
      <c r="BT445" s="202" t="str">
        <f>IF(COUNTIFS($N38,"=practic?*elab*"),$N38,"")</f>
        <v/>
      </c>
      <c r="BU445" s="202" t="str">
        <f>IF(COUNTIFS($B80,"=practic?*elab*"),$B80,"")</f>
        <v/>
      </c>
      <c r="BV445" s="202" t="str">
        <f>IF(COUNTIFS($N80,"=practic?*elab*"),$N80,"")</f>
        <v/>
      </c>
      <c r="BW445" s="202"/>
      <c r="BX445" s="212" t="str">
        <f>IF(BS445="","",K40)</f>
        <v/>
      </c>
      <c r="BY445" s="212" t="str">
        <f>IF(BT445="","",W40)</f>
        <v/>
      </c>
      <c r="BZ445" s="212" t="str">
        <f>IF(BU445="","",K82)</f>
        <v/>
      </c>
      <c r="CA445" s="212" t="str">
        <f>IF(BV445="","",W82)</f>
        <v/>
      </c>
      <c r="CB445" s="197"/>
      <c r="CC445" s="208"/>
      <c r="CD445" s="202" t="str">
        <f>IF(COUNTIFS($B38,"=examen de di*"),$B38,"")</f>
        <v/>
      </c>
      <c r="CE445" s="202" t="str">
        <f>IF(COUNTIFS($N38,"=examen de di*"),$N38,"")</f>
        <v/>
      </c>
      <c r="CF445" s="202" t="str">
        <f>IF(COUNTIFS($B80,"=examen de di*"),$B80,"")</f>
        <v/>
      </c>
      <c r="CG445" s="202" t="str">
        <f>IF(COUNTIFS($N80,"=examen de di*"),$N80,"")</f>
        <v/>
      </c>
      <c r="CH445" s="202"/>
      <c r="CI445" s="212" t="str">
        <f>IF(CD445="","",E40)</f>
        <v/>
      </c>
      <c r="CJ445" s="212" t="str">
        <f>IF(CE445="","",W40)</f>
        <v/>
      </c>
      <c r="CK445" s="212" t="str">
        <f>IF(CF445="","",E82)</f>
        <v/>
      </c>
      <c r="CL445" s="212" t="str">
        <f>IF(CG445="","",W82)</f>
        <v/>
      </c>
      <c r="CM445" s="212" t="str">
        <f>IF(CD445="","",E40)</f>
        <v/>
      </c>
      <c r="CN445" s="212" t="str">
        <f>IF(CE445="","",Q40)</f>
        <v/>
      </c>
      <c r="CO445" s="212" t="str">
        <f>IF(CF445="","",E82)</f>
        <v/>
      </c>
      <c r="CP445" s="212" t="str">
        <f>IF(CG445="","",Q82)</f>
        <v/>
      </c>
    </row>
    <row r="446" spans="2:94" s="201" customFormat="1" ht="21" hidden="1" customHeight="1" x14ac:dyDescent="0.2">
      <c r="B446" s="197"/>
      <c r="C446" s="197"/>
      <c r="D446" s="197"/>
      <c r="E446" s="197"/>
      <c r="F446" s="197"/>
      <c r="G446" s="197"/>
      <c r="H446" s="197"/>
      <c r="I446" s="197"/>
      <c r="J446" s="197"/>
      <c r="K446" s="198"/>
      <c r="L446" s="199"/>
      <c r="M446" s="197"/>
      <c r="N446" s="197"/>
      <c r="O446" s="197"/>
      <c r="P446" s="197"/>
      <c r="Q446" s="197"/>
      <c r="R446" s="197"/>
      <c r="S446" s="197"/>
      <c r="T446" s="197"/>
      <c r="U446" s="197"/>
      <c r="V446" s="198"/>
      <c r="W446" s="198"/>
      <c r="X446" s="200"/>
      <c r="Y446" s="197"/>
      <c r="Z446" s="197"/>
      <c r="AA446" s="197"/>
      <c r="AB446" s="197"/>
      <c r="AC446" s="197"/>
      <c r="AD446" s="197"/>
      <c r="AE446" s="197"/>
      <c r="AF446" s="197"/>
      <c r="AG446" s="198"/>
      <c r="AH446" s="198"/>
      <c r="AI446" s="197"/>
      <c r="AJ446" s="197"/>
      <c r="AK446" s="197"/>
      <c r="AL446" s="197"/>
      <c r="AM446" s="197"/>
      <c r="AN446" s="197"/>
      <c r="AO446" s="197"/>
      <c r="AP446" s="197"/>
      <c r="AQ446" s="197"/>
      <c r="AR446" s="198"/>
      <c r="AS446" s="198"/>
      <c r="AT446" s="201">
        <v>7</v>
      </c>
      <c r="AU446" s="208"/>
      <c r="AV446" s="202" t="str">
        <f>IF(COUNTIFS($B41,"=practic?*profes*"),$B41,"")</f>
        <v/>
      </c>
      <c r="AW446" s="202" t="str">
        <f>IF(COUNTIFS($N41,"=practic?*profes*"),$N41,"")</f>
        <v/>
      </c>
      <c r="AX446" s="202" t="str">
        <f>IF(COUNTIFS($B83,"=practic?*profes*"),$B83,"")</f>
        <v/>
      </c>
      <c r="AY446" s="202" t="str">
        <f>IF(COUNTIFS($N83,"=practic?*profes*"),$N83,"")</f>
        <v/>
      </c>
      <c r="AZ446" s="202"/>
      <c r="BA446" s="212" t="str">
        <f>IF(AV446="","",K43)</f>
        <v/>
      </c>
      <c r="BB446" s="212" t="str">
        <f>IF(AW446="","",W43)</f>
        <v/>
      </c>
      <c r="BC446" s="212" t="str">
        <f>IF(AX446="","",K85)</f>
        <v/>
      </c>
      <c r="BD446" s="212" t="str">
        <f>IF(AY446="","",W85)</f>
        <v/>
      </c>
      <c r="BE446" s="198"/>
      <c r="BF446" s="198"/>
      <c r="BG446" s="208"/>
      <c r="BH446" s="202" t="str">
        <f>IF(COUNTIFS($B41,"=practic?*cercet*"),$B41,"")</f>
        <v/>
      </c>
      <c r="BI446" s="202" t="str">
        <f>IF(COUNTIFS($N41,"=practic?*cercet*"),$N41,"")</f>
        <v/>
      </c>
      <c r="BJ446" s="202" t="str">
        <f>IF(COUNTIFS($B83,"=practic?*cercet*"),$B83,"")</f>
        <v/>
      </c>
      <c r="BK446" s="202" t="str">
        <f>IF(COUNTIFS($N83,"=practic?*cercet*"),$N83,"")</f>
        <v/>
      </c>
      <c r="BL446" s="202"/>
      <c r="BM446" s="212" t="str">
        <f>IF(BH446="","",K43)</f>
        <v/>
      </c>
      <c r="BN446" s="212" t="str">
        <f>IF(BI446="","",W43)</f>
        <v/>
      </c>
      <c r="BO446" s="212" t="str">
        <f>IF(BJ446="","",K85)</f>
        <v/>
      </c>
      <c r="BP446" s="212" t="str">
        <f>IF(BK446="","",W85)</f>
        <v/>
      </c>
      <c r="BQ446" s="198"/>
      <c r="BR446" s="208"/>
      <c r="BS446" s="202" t="str">
        <f>IF(COUNTIFS($B41,"=practic?*elab*"),$B41,"")</f>
        <v/>
      </c>
      <c r="BT446" s="202" t="str">
        <f>IF(COUNTIFS($N41,"=practic?*elab*"),$N41,"")</f>
        <v/>
      </c>
      <c r="BU446" s="202" t="str">
        <f>IF(COUNTIFS($B83,"=practic?*elab*"),$B83,"")</f>
        <v/>
      </c>
      <c r="BV446" s="202" t="str">
        <f>IF(COUNTIFS($N83,"=practic?*elab*"),$N83,"")</f>
        <v/>
      </c>
      <c r="BW446" s="202"/>
      <c r="BX446" s="212" t="str">
        <f>IF(BS446="","",K43)</f>
        <v/>
      </c>
      <c r="BY446" s="212" t="str">
        <f>IF(BT446="","",W43)</f>
        <v/>
      </c>
      <c r="BZ446" s="212" t="str">
        <f>IF(BU446="","",K85)</f>
        <v/>
      </c>
      <c r="CA446" s="212" t="str">
        <f>IF(BV446="","",W85)</f>
        <v/>
      </c>
      <c r="CB446" s="197"/>
      <c r="CC446" s="208"/>
      <c r="CD446" s="202" t="str">
        <f>IF(COUNTIFS($B41,"=examen de di*"),$B41,"")</f>
        <v/>
      </c>
      <c r="CE446" s="202" t="str">
        <f>IF(COUNTIFS($N41,"=examen de di*"),$N41,"")</f>
        <v/>
      </c>
      <c r="CF446" s="202" t="str">
        <f>IF(COUNTIFS($B83,"=examen de di*"),$B83,"")</f>
        <v/>
      </c>
      <c r="CG446" s="202" t="str">
        <f>IF(COUNTIFS($N83,"=examen de di*"),$N83,"")</f>
        <v/>
      </c>
      <c r="CH446" s="202"/>
      <c r="CI446" s="212" t="str">
        <f>IF(CD446="","",E43)</f>
        <v/>
      </c>
      <c r="CJ446" s="212" t="str">
        <f>IF(CE446="","",W43)</f>
        <v/>
      </c>
      <c r="CK446" s="212" t="str">
        <f>IF(CF446="","",E85)</f>
        <v/>
      </c>
      <c r="CL446" s="212" t="str">
        <f>IF(CG446="","",W85)</f>
        <v/>
      </c>
      <c r="CM446" s="212" t="str">
        <f>IF(CD446="","",E43)</f>
        <v/>
      </c>
      <c r="CN446" s="212" t="str">
        <f>IF(CE446="","",Q43)</f>
        <v/>
      </c>
      <c r="CO446" s="212" t="str">
        <f>IF(CF446="","",E85)</f>
        <v/>
      </c>
      <c r="CP446" s="212" t="str">
        <f>IF(CG446="","",Q85)</f>
        <v/>
      </c>
    </row>
    <row r="447" spans="2:94" s="201" customFormat="1" ht="21" hidden="1" customHeight="1" x14ac:dyDescent="0.2">
      <c r="B447" s="197"/>
      <c r="C447" s="197"/>
      <c r="D447" s="197"/>
      <c r="E447" s="197"/>
      <c r="F447" s="197"/>
      <c r="G447" s="197"/>
      <c r="H447" s="197"/>
      <c r="I447" s="197"/>
      <c r="J447" s="197"/>
      <c r="K447" s="198"/>
      <c r="L447" s="199"/>
      <c r="M447" s="197"/>
      <c r="N447" s="197"/>
      <c r="O447" s="197"/>
      <c r="P447" s="197"/>
      <c r="Q447" s="197"/>
      <c r="R447" s="197"/>
      <c r="S447" s="197"/>
      <c r="T447" s="197"/>
      <c r="U447" s="197"/>
      <c r="V447" s="198"/>
      <c r="W447" s="198"/>
      <c r="X447" s="200"/>
      <c r="Y447" s="197"/>
      <c r="Z447" s="197"/>
      <c r="AA447" s="197"/>
      <c r="AB447" s="197"/>
      <c r="AC447" s="197"/>
      <c r="AD447" s="197"/>
      <c r="AE447" s="197"/>
      <c r="AF447" s="197"/>
      <c r="AG447" s="198"/>
      <c r="AH447" s="198"/>
      <c r="AI447" s="197"/>
      <c r="AJ447" s="197"/>
      <c r="AK447" s="197"/>
      <c r="AL447" s="197"/>
      <c r="AM447" s="197"/>
      <c r="AN447" s="197"/>
      <c r="AO447" s="197"/>
      <c r="AP447" s="197"/>
      <c r="AQ447" s="197"/>
      <c r="AR447" s="198"/>
      <c r="AS447" s="198"/>
      <c r="AT447" s="201">
        <v>8</v>
      </c>
      <c r="AU447" s="208"/>
      <c r="AV447" s="202" t="str">
        <f>IF(COUNTIFS($B44,"=practic?*profes*"),$B44,"")</f>
        <v/>
      </c>
      <c r="AW447" s="202" t="str">
        <f>IF(COUNTIFS($N44,"=practic?*profes*"),$N44,"")</f>
        <v/>
      </c>
      <c r="AX447" s="202" t="str">
        <f>IF(COUNTIFS($B86,"=practic?*profes*"),$B86,"")</f>
        <v/>
      </c>
      <c r="AY447" s="202" t="str">
        <f>IF(COUNTIFS($N86,"=practic?*profes*"),$N86,"")</f>
        <v/>
      </c>
      <c r="AZ447" s="202"/>
      <c r="BA447" s="212" t="str">
        <f>IF(AV447="","",K43)</f>
        <v/>
      </c>
      <c r="BB447" s="212" t="str">
        <f>IF(AW447="","",W43)</f>
        <v/>
      </c>
      <c r="BC447" s="212" t="str">
        <f>IF(AX447="","",K88)</f>
        <v/>
      </c>
      <c r="BD447" s="212" t="str">
        <f>IF(AY447="","",W88)</f>
        <v/>
      </c>
      <c r="BE447" s="198"/>
      <c r="BF447" s="198"/>
      <c r="BG447" s="208"/>
      <c r="BH447" s="202" t="str">
        <f>IF(COUNTIFS($B44,"=practic?*cercet*"),$B44,"")</f>
        <v/>
      </c>
      <c r="BI447" s="202" t="str">
        <f>IF(COUNTIFS($N44,"=practic?*cercet*"),$N44,"")</f>
        <v/>
      </c>
      <c r="BJ447" s="202" t="str">
        <f>IF(COUNTIFS($B86,"=practic?*cercet*"),$B86,"")</f>
        <v/>
      </c>
      <c r="BK447" s="202" t="str">
        <f>IF(COUNTIFS($N86,"=practic?*cercet*"),$N86,"")</f>
        <v/>
      </c>
      <c r="BL447" s="202"/>
      <c r="BM447" s="212" t="str">
        <f>IF(BH447="","",K43)</f>
        <v/>
      </c>
      <c r="BN447" s="212" t="str">
        <f>IF(BI447="","",W43)</f>
        <v/>
      </c>
      <c r="BO447" s="212" t="str">
        <f>IF(BJ447="","",K88)</f>
        <v/>
      </c>
      <c r="BP447" s="212" t="str">
        <f>IF(BK447="","",W88)</f>
        <v/>
      </c>
      <c r="BQ447" s="198"/>
      <c r="BR447" s="208"/>
      <c r="BS447" s="202" t="str">
        <f>IF(COUNTIFS($B44,"=practic?*elab*"),$B44,"")</f>
        <v/>
      </c>
      <c r="BT447" s="202" t="str">
        <f>IF(COUNTIFS($N44,"=practic?*elab*"),$N44,"")</f>
        <v/>
      </c>
      <c r="BU447" s="202" t="str">
        <f>IF(COUNTIFS($B86,"=practic?*elab*"),$B86,"")</f>
        <v/>
      </c>
      <c r="BV447" s="202" t="str">
        <f>IF(COUNTIFS($N86,"=practic?*elab*"),$N86,"")</f>
        <v/>
      </c>
      <c r="BW447" s="202"/>
      <c r="BX447" s="212" t="str">
        <f>IF(BS447="","",K43)</f>
        <v/>
      </c>
      <c r="BY447" s="212" t="str">
        <f>IF(BT447="","",W43)</f>
        <v/>
      </c>
      <c r="BZ447" s="212" t="str">
        <f>IF(BU447="","",K88)</f>
        <v/>
      </c>
      <c r="CA447" s="212" t="str">
        <f>IF(BV447="","",W88)</f>
        <v/>
      </c>
      <c r="CB447" s="197"/>
      <c r="CC447" s="208"/>
      <c r="CD447" s="202" t="str">
        <f>IF(COUNTIFS($B44,"=examen de di*"),$B44,"")</f>
        <v/>
      </c>
      <c r="CE447" s="202" t="str">
        <f>IF(COUNTIFS($N44,"=examen de di*"),$N44,"")</f>
        <v/>
      </c>
      <c r="CF447" s="202" t="str">
        <f>IF(COUNTIFS($B86,"=examen de di*"),$B86,"")</f>
        <v/>
      </c>
      <c r="CG447" s="202" t="str">
        <f>IF(COUNTIFS($N86,"=examen de di*"),$N86,"")</f>
        <v/>
      </c>
      <c r="CH447" s="202"/>
      <c r="CI447" s="212" t="str">
        <f>IF(CD447="","",E43)</f>
        <v/>
      </c>
      <c r="CJ447" s="212" t="str">
        <f>IF(CE447="","",W43)</f>
        <v/>
      </c>
      <c r="CK447" s="212" t="str">
        <f>IF(CF447="","",E88)</f>
        <v/>
      </c>
      <c r="CL447" s="212" t="str">
        <f>IF(CG447="","",W88)</f>
        <v/>
      </c>
      <c r="CM447" s="212" t="str">
        <f>IF(CD447="","",E43)</f>
        <v/>
      </c>
      <c r="CN447" s="212" t="str">
        <f>IF(CE447="","",Q43)</f>
        <v/>
      </c>
      <c r="CO447" s="212" t="str">
        <f>IF(CF447="","",E88)</f>
        <v/>
      </c>
      <c r="CP447" s="212" t="str">
        <f>IF(CG447="","",Q88)</f>
        <v/>
      </c>
    </row>
    <row r="448" spans="2:94" s="201" customFormat="1" ht="21" hidden="1" customHeight="1" x14ac:dyDescent="0.2">
      <c r="B448" s="197"/>
      <c r="C448" s="197"/>
      <c r="D448" s="197"/>
      <c r="E448" s="197"/>
      <c r="F448" s="197"/>
      <c r="G448" s="197"/>
      <c r="H448" s="197"/>
      <c r="I448" s="197"/>
      <c r="J448" s="197"/>
      <c r="K448" s="198"/>
      <c r="L448" s="199"/>
      <c r="M448" s="197"/>
      <c r="N448" s="197"/>
      <c r="O448" s="197"/>
      <c r="P448" s="197"/>
      <c r="Q448" s="197"/>
      <c r="R448" s="197"/>
      <c r="S448" s="197"/>
      <c r="T448" s="197"/>
      <c r="U448" s="197"/>
      <c r="V448" s="198"/>
      <c r="W448" s="198"/>
      <c r="X448" s="200"/>
      <c r="Y448" s="197"/>
      <c r="Z448" s="197"/>
      <c r="AA448" s="197"/>
      <c r="AB448" s="197"/>
      <c r="AC448" s="197"/>
      <c r="AD448" s="197"/>
      <c r="AE448" s="197"/>
      <c r="AF448" s="197"/>
      <c r="AG448" s="198"/>
      <c r="AH448" s="198"/>
      <c r="AI448" s="197"/>
      <c r="AJ448" s="197"/>
      <c r="AK448" s="197"/>
      <c r="AL448" s="197"/>
      <c r="AM448" s="197"/>
      <c r="AN448" s="197"/>
      <c r="AO448" s="197"/>
      <c r="AP448" s="197"/>
      <c r="AQ448" s="197"/>
      <c r="AR448" s="198"/>
      <c r="AS448" s="198"/>
      <c r="AT448" s="201">
        <v>9</v>
      </c>
      <c r="AU448" s="208"/>
      <c r="AV448" s="208"/>
      <c r="AW448" s="208"/>
      <c r="AX448" s="208"/>
      <c r="AY448" s="208"/>
      <c r="AZ448" s="202"/>
      <c r="BA448" s="212"/>
      <c r="BB448" s="212"/>
      <c r="BC448" s="212"/>
      <c r="BD448" s="212"/>
      <c r="BE448" s="198"/>
      <c r="BF448" s="198"/>
      <c r="BG448" s="208"/>
      <c r="BH448" s="208"/>
      <c r="BI448" s="208"/>
      <c r="BJ448" s="208"/>
      <c r="BK448" s="208"/>
      <c r="BL448" s="202"/>
      <c r="BM448" s="212"/>
      <c r="BN448" s="212"/>
      <c r="BO448" s="212"/>
      <c r="BP448" s="212"/>
      <c r="BQ448" s="198"/>
      <c r="BR448" s="208"/>
      <c r="BS448" s="208"/>
      <c r="BT448" s="208"/>
      <c r="BU448" s="208"/>
      <c r="BV448" s="208"/>
      <c r="BW448" s="202"/>
      <c r="BX448" s="212"/>
      <c r="BY448" s="212"/>
      <c r="BZ448" s="212"/>
      <c r="CA448" s="212"/>
      <c r="CB448" s="197"/>
      <c r="CC448" s="208"/>
      <c r="CD448" s="208"/>
      <c r="CE448" s="208"/>
      <c r="CF448" s="208"/>
      <c r="CG448" s="208"/>
      <c r="CH448" s="202"/>
      <c r="CI448" s="212"/>
      <c r="CJ448" s="212"/>
      <c r="CK448" s="212"/>
      <c r="CL448" s="212"/>
      <c r="CM448" s="212"/>
      <c r="CN448" s="212"/>
      <c r="CO448" s="212"/>
      <c r="CP448" s="212"/>
    </row>
    <row r="449" spans="2:94" s="201" customFormat="1" ht="21" hidden="1" customHeight="1" x14ac:dyDescent="0.2">
      <c r="B449" s="197"/>
      <c r="C449" s="197"/>
      <c r="D449" s="197"/>
      <c r="E449" s="197"/>
      <c r="F449" s="197"/>
      <c r="G449" s="197"/>
      <c r="H449" s="197"/>
      <c r="I449" s="197"/>
      <c r="J449" s="197"/>
      <c r="K449" s="198"/>
      <c r="L449" s="199"/>
      <c r="M449" s="197"/>
      <c r="N449" s="197"/>
      <c r="O449" s="197"/>
      <c r="P449" s="197"/>
      <c r="Q449" s="197"/>
      <c r="R449" s="197"/>
      <c r="S449" s="197"/>
      <c r="T449" s="197"/>
      <c r="U449" s="197"/>
      <c r="V449" s="198"/>
      <c r="W449" s="198"/>
      <c r="X449" s="200"/>
      <c r="Y449" s="197"/>
      <c r="Z449" s="197"/>
      <c r="AA449" s="197"/>
      <c r="AB449" s="197"/>
      <c r="AC449" s="197"/>
      <c r="AD449" s="197"/>
      <c r="AE449" s="197"/>
      <c r="AF449" s="197"/>
      <c r="AG449" s="198"/>
      <c r="AH449" s="198"/>
      <c r="AI449" s="197"/>
      <c r="AJ449" s="197"/>
      <c r="AK449" s="197"/>
      <c r="AL449" s="197"/>
      <c r="AM449" s="197"/>
      <c r="AN449" s="197"/>
      <c r="AO449" s="197"/>
      <c r="AP449" s="197"/>
      <c r="AQ449" s="197"/>
      <c r="AR449" s="198"/>
      <c r="AS449" s="198"/>
      <c r="AU449" s="381" t="s">
        <v>228</v>
      </c>
      <c r="AV449" s="382"/>
      <c r="AW449" s="382"/>
      <c r="AX449" s="382"/>
      <c r="AY449" s="383"/>
      <c r="AZ449" s="202"/>
      <c r="BA449" s="212">
        <f>SUM(BA440:BA448)</f>
        <v>0</v>
      </c>
      <c r="BB449" s="212">
        <f t="shared" ref="BB449:BD449" si="7">SUM(BB440:BB448)</f>
        <v>0</v>
      </c>
      <c r="BC449" s="212">
        <f t="shared" si="7"/>
        <v>0</v>
      </c>
      <c r="BD449" s="212">
        <f t="shared" si="7"/>
        <v>0</v>
      </c>
      <c r="BE449" s="198"/>
      <c r="BF449" s="198"/>
      <c r="BG449" s="381" t="s">
        <v>228</v>
      </c>
      <c r="BH449" s="382"/>
      <c r="BI449" s="382"/>
      <c r="BJ449" s="382"/>
      <c r="BK449" s="383"/>
      <c r="BL449" s="202"/>
      <c r="BM449" s="212">
        <f>SUM(BM440:BM448)</f>
        <v>0</v>
      </c>
      <c r="BN449" s="212">
        <f t="shared" ref="BN449" si="8">SUM(BN440:BN448)</f>
        <v>0</v>
      </c>
      <c r="BO449" s="212">
        <f t="shared" ref="BO449" si="9">SUM(BO440:BO448)</f>
        <v>0</v>
      </c>
      <c r="BP449" s="212">
        <f t="shared" ref="BP449" si="10">SUM(BP440:BP448)</f>
        <v>0</v>
      </c>
      <c r="BQ449" s="198"/>
      <c r="BR449" s="381" t="s">
        <v>228</v>
      </c>
      <c r="BS449" s="382"/>
      <c r="BT449" s="382"/>
      <c r="BU449" s="382"/>
      <c r="BV449" s="383"/>
      <c r="BW449" s="202"/>
      <c r="BX449" s="212">
        <f>SUM(BX440:BX448)</f>
        <v>0</v>
      </c>
      <c r="BY449" s="212">
        <f t="shared" ref="BY449" si="11">SUM(BY440:BY448)</f>
        <v>0</v>
      </c>
      <c r="BZ449" s="212">
        <f t="shared" ref="BZ449" si="12">SUM(BZ440:BZ448)</f>
        <v>0</v>
      </c>
      <c r="CA449" s="212">
        <f t="shared" ref="CA449" si="13">SUM(CA440:CA448)</f>
        <v>0</v>
      </c>
      <c r="CB449" s="197"/>
      <c r="CC449" s="381" t="s">
        <v>228</v>
      </c>
      <c r="CD449" s="382"/>
      <c r="CE449" s="382"/>
      <c r="CF449" s="382"/>
      <c r="CG449" s="383"/>
      <c r="CH449" s="202"/>
      <c r="CI449" s="212">
        <f>SUM(CI440:CI448)</f>
        <v>0</v>
      </c>
      <c r="CJ449" s="212">
        <f t="shared" ref="CJ449" si="14">SUM(CJ440:CJ448)</f>
        <v>0</v>
      </c>
      <c r="CK449" s="212">
        <f t="shared" ref="CK449" si="15">SUM(CK440:CK448)</f>
        <v>0</v>
      </c>
      <c r="CL449" s="212">
        <f t="shared" ref="CL449" si="16">SUM(CL440:CL448)</f>
        <v>0</v>
      </c>
      <c r="CM449" s="212">
        <f>SUM(CM440:CM448)</f>
        <v>0</v>
      </c>
      <c r="CN449" s="212">
        <f t="shared" ref="CN449" si="17">SUM(CN440:CN448)</f>
        <v>0</v>
      </c>
      <c r="CO449" s="212">
        <f t="shared" ref="CO449" si="18">SUM(CO440:CO448)</f>
        <v>0</v>
      </c>
      <c r="CP449" s="212">
        <f t="shared" ref="CP449" si="19">SUM(CP440:CP448)</f>
        <v>10</v>
      </c>
    </row>
    <row r="450" spans="2:94" s="201" customFormat="1" ht="21" hidden="1" customHeight="1" x14ac:dyDescent="0.2">
      <c r="B450" s="197"/>
      <c r="C450" s="197"/>
      <c r="D450" s="197"/>
      <c r="E450" s="197"/>
      <c r="F450" s="197"/>
      <c r="G450" s="197"/>
      <c r="H450" s="197"/>
      <c r="I450" s="197"/>
      <c r="J450" s="197"/>
      <c r="K450" s="198"/>
      <c r="L450" s="199"/>
      <c r="M450" s="197"/>
      <c r="N450" s="197"/>
      <c r="O450" s="197"/>
      <c r="P450" s="197"/>
      <c r="Q450" s="197"/>
      <c r="R450" s="197"/>
      <c r="S450" s="197"/>
      <c r="T450" s="197"/>
      <c r="U450" s="197"/>
      <c r="V450" s="198"/>
      <c r="W450" s="198"/>
      <c r="X450" s="200"/>
      <c r="Y450" s="197"/>
      <c r="Z450" s="197"/>
      <c r="AA450" s="197"/>
      <c r="AB450" s="197"/>
      <c r="AC450" s="197"/>
      <c r="AD450" s="197"/>
      <c r="AE450" s="197"/>
      <c r="AF450" s="197"/>
      <c r="AG450" s="198"/>
      <c r="AH450" s="198"/>
      <c r="AI450" s="197"/>
      <c r="AJ450" s="197"/>
      <c r="AK450" s="197"/>
      <c r="AL450" s="197"/>
      <c r="AM450" s="197"/>
      <c r="AN450" s="197"/>
      <c r="AO450" s="197"/>
      <c r="AP450" s="197"/>
      <c r="AQ450" s="197"/>
      <c r="AR450" s="198"/>
      <c r="AS450" s="198"/>
      <c r="AZ450" s="197"/>
      <c r="BA450" s="197"/>
      <c r="BB450" s="197"/>
      <c r="BC450" s="197"/>
      <c r="BD450" s="197"/>
      <c r="BE450" s="198"/>
      <c r="BF450" s="198"/>
      <c r="BG450" s="198"/>
      <c r="BH450" s="198"/>
      <c r="BI450" s="198"/>
      <c r="BJ450" s="198"/>
      <c r="BK450" s="198"/>
      <c r="BL450" s="198"/>
      <c r="BM450" s="197"/>
      <c r="BN450" s="197"/>
      <c r="BO450" s="197"/>
      <c r="BP450" s="197"/>
      <c r="BQ450" s="198"/>
      <c r="BR450" s="198"/>
      <c r="BS450" s="198"/>
      <c r="BT450" s="197"/>
      <c r="BU450" s="197"/>
      <c r="BV450" s="197"/>
      <c r="BW450" s="197"/>
      <c r="BX450" s="197"/>
      <c r="BY450" s="197"/>
      <c r="BZ450" s="197"/>
      <c r="CA450" s="197"/>
      <c r="CB450" s="197"/>
      <c r="CC450" s="198"/>
      <c r="CD450" s="198"/>
      <c r="CE450" s="198"/>
      <c r="CF450" s="197"/>
      <c r="CG450" s="197"/>
      <c r="CH450" s="197"/>
      <c r="CI450" s="197"/>
      <c r="CJ450" s="197"/>
      <c r="CK450" s="197"/>
      <c r="CL450" s="197"/>
      <c r="CM450" s="197"/>
      <c r="CN450" s="197"/>
      <c r="CO450" s="198"/>
      <c r="CP450" s="198"/>
    </row>
    <row r="451" spans="2:94" s="201" customFormat="1" ht="21" hidden="1" customHeight="1" x14ac:dyDescent="0.2">
      <c r="B451" s="197"/>
      <c r="C451" s="197"/>
      <c r="D451" s="197"/>
      <c r="E451" s="197"/>
      <c r="F451" s="197"/>
      <c r="G451" s="197"/>
      <c r="H451" s="197"/>
      <c r="I451" s="197"/>
      <c r="J451" s="197"/>
      <c r="K451" s="198"/>
      <c r="L451" s="199"/>
      <c r="M451" s="197"/>
      <c r="N451" s="197"/>
      <c r="O451" s="197"/>
      <c r="P451" s="197"/>
      <c r="Q451" s="197"/>
      <c r="R451" s="197"/>
      <c r="S451" s="197"/>
      <c r="T451" s="197"/>
      <c r="U451" s="197"/>
      <c r="V451" s="198"/>
      <c r="W451" s="198"/>
      <c r="X451" s="200"/>
      <c r="Y451" s="197"/>
      <c r="Z451" s="197"/>
      <c r="AA451" s="197"/>
      <c r="AB451" s="197"/>
      <c r="AC451" s="197"/>
      <c r="AD451" s="197"/>
      <c r="AE451" s="197"/>
      <c r="AF451" s="197"/>
      <c r="AG451" s="198"/>
      <c r="AH451" s="198"/>
      <c r="AI451" s="197"/>
      <c r="AJ451" s="197"/>
      <c r="AK451" s="197"/>
      <c r="AL451" s="197"/>
      <c r="AM451" s="197"/>
      <c r="AN451" s="197"/>
      <c r="AO451" s="197"/>
      <c r="AP451" s="197"/>
      <c r="AQ451" s="197"/>
      <c r="AR451" s="198"/>
      <c r="AS451" s="198"/>
      <c r="AZ451" s="197"/>
      <c r="BA451" s="197"/>
      <c r="BB451" s="197"/>
      <c r="BC451" s="197"/>
      <c r="BD451" s="197"/>
      <c r="BE451" s="198"/>
      <c r="BF451" s="198"/>
      <c r="BG451" s="198"/>
      <c r="BH451" s="198"/>
      <c r="BI451" s="198"/>
      <c r="BJ451" s="198"/>
      <c r="BK451" s="197"/>
      <c r="BL451" s="197"/>
      <c r="BM451" s="197"/>
      <c r="BN451" s="197"/>
      <c r="BO451" s="197"/>
      <c r="BP451" s="197"/>
      <c r="BQ451" s="198"/>
      <c r="BR451" s="198"/>
      <c r="BS451" s="198"/>
      <c r="BT451" s="197"/>
      <c r="BU451" s="197"/>
      <c r="BV451" s="197"/>
      <c r="BW451" s="197"/>
      <c r="BX451" s="197"/>
      <c r="BY451" s="197"/>
      <c r="BZ451" s="197"/>
      <c r="CA451" s="197"/>
      <c r="CB451" s="197"/>
      <c r="CC451" s="198"/>
      <c r="CD451" s="198"/>
      <c r="CE451" s="198"/>
      <c r="CF451" s="197"/>
      <c r="CG451" s="197"/>
      <c r="CH451" s="197"/>
      <c r="CI451" s="197"/>
      <c r="CJ451" s="197"/>
      <c r="CK451" s="197"/>
      <c r="CL451" s="197"/>
      <c r="CM451" s="197"/>
      <c r="CN451" s="197"/>
      <c r="CO451" s="198"/>
      <c r="CP451" s="198"/>
    </row>
    <row r="452" spans="2:94" s="201" customFormat="1" ht="21" hidden="1" customHeight="1" x14ac:dyDescent="0.2">
      <c r="B452" s="197"/>
      <c r="C452" s="197"/>
      <c r="D452" s="197"/>
      <c r="E452" s="197"/>
      <c r="F452" s="197"/>
      <c r="G452" s="197"/>
      <c r="H452" s="197"/>
      <c r="I452" s="197"/>
      <c r="J452" s="197"/>
      <c r="K452" s="198"/>
      <c r="L452" s="199"/>
      <c r="M452" s="197"/>
      <c r="N452" s="197"/>
      <c r="O452" s="197"/>
      <c r="P452" s="197"/>
      <c r="Q452" s="197"/>
      <c r="R452" s="197"/>
      <c r="S452" s="197"/>
      <c r="T452" s="197"/>
      <c r="U452" s="197"/>
      <c r="V452" s="198"/>
      <c r="W452" s="198"/>
      <c r="X452" s="200"/>
      <c r="Y452" s="197"/>
      <c r="Z452" s="197"/>
      <c r="AA452" s="197"/>
      <c r="AB452" s="197"/>
      <c r="AC452" s="197"/>
      <c r="AD452" s="197"/>
      <c r="AE452" s="197"/>
      <c r="AF452" s="197"/>
      <c r="AG452" s="198"/>
      <c r="AH452" s="198"/>
      <c r="AI452" s="197"/>
      <c r="AJ452" s="197"/>
      <c r="AK452" s="197"/>
      <c r="AL452" s="197"/>
      <c r="AM452" s="197"/>
      <c r="AN452" s="197"/>
      <c r="AO452" s="197"/>
      <c r="AP452" s="197"/>
      <c r="AQ452" s="197"/>
      <c r="AR452" s="198"/>
      <c r="AS452" s="198"/>
      <c r="AU452" s="208" t="s">
        <v>156</v>
      </c>
      <c r="AV452" s="202">
        <v>5</v>
      </c>
      <c r="AW452" s="202">
        <v>6</v>
      </c>
      <c r="AX452" s="202">
        <v>7</v>
      </c>
      <c r="AY452" s="202">
        <v>8</v>
      </c>
      <c r="AZ452" s="202"/>
      <c r="BA452" s="213">
        <v>5</v>
      </c>
      <c r="BB452" s="213">
        <v>6</v>
      </c>
      <c r="BC452" s="213">
        <v>7</v>
      </c>
      <c r="BD452" s="213">
        <v>8</v>
      </c>
      <c r="BE452" s="198"/>
      <c r="BF452" s="198"/>
      <c r="BG452" s="198"/>
      <c r="BH452" s="214">
        <v>5</v>
      </c>
      <c r="BI452" s="214">
        <v>6</v>
      </c>
      <c r="BJ452" s="202">
        <v>7</v>
      </c>
      <c r="BK452" s="202">
        <v>8</v>
      </c>
      <c r="BL452" s="197"/>
      <c r="BM452" s="197"/>
      <c r="BN452" s="197"/>
      <c r="BO452" s="197"/>
      <c r="BP452" s="197"/>
      <c r="BQ452" s="198"/>
      <c r="BR452" s="198"/>
      <c r="BS452" s="198"/>
      <c r="BT452" s="197"/>
      <c r="BU452" s="197"/>
      <c r="BV452" s="197"/>
      <c r="BW452" s="197"/>
      <c r="BX452" s="197"/>
      <c r="BY452" s="197"/>
      <c r="BZ452" s="197"/>
      <c r="CA452" s="197"/>
      <c r="CB452" s="197"/>
      <c r="CC452" s="198"/>
      <c r="CD452" s="198"/>
      <c r="CE452" s="198"/>
      <c r="CF452" s="197"/>
      <c r="CG452" s="197"/>
      <c r="CH452" s="197"/>
      <c r="CI452" s="197"/>
      <c r="CJ452" s="197"/>
      <c r="CK452" s="197"/>
      <c r="CL452" s="197"/>
      <c r="CM452" s="197"/>
      <c r="CN452" s="197"/>
      <c r="CO452" s="198"/>
      <c r="CP452" s="198"/>
    </row>
    <row r="453" spans="2:94" s="201" customFormat="1" ht="21" hidden="1" customHeight="1" x14ac:dyDescent="0.2">
      <c r="B453" s="197"/>
      <c r="C453" s="197"/>
      <c r="D453" s="197"/>
      <c r="E453" s="197"/>
      <c r="F453" s="197"/>
      <c r="G453" s="197"/>
      <c r="H453" s="197"/>
      <c r="I453" s="197"/>
      <c r="J453" s="197"/>
      <c r="K453" s="198"/>
      <c r="L453" s="199"/>
      <c r="M453" s="197"/>
      <c r="N453" s="197"/>
      <c r="O453" s="197"/>
      <c r="P453" s="197"/>
      <c r="Q453" s="197"/>
      <c r="R453" s="197"/>
      <c r="S453" s="197"/>
      <c r="T453" s="197"/>
      <c r="U453" s="197"/>
      <c r="V453" s="198"/>
      <c r="W453" s="198"/>
      <c r="X453" s="200"/>
      <c r="Y453" s="197"/>
      <c r="Z453" s="197"/>
      <c r="AA453" s="197"/>
      <c r="AB453" s="197"/>
      <c r="AC453" s="197"/>
      <c r="AD453" s="197"/>
      <c r="AE453" s="197"/>
      <c r="AF453" s="197"/>
      <c r="AG453" s="198"/>
      <c r="AH453" s="198"/>
      <c r="AI453" s="197"/>
      <c r="AJ453" s="197"/>
      <c r="AK453" s="197"/>
      <c r="AL453" s="197"/>
      <c r="AM453" s="197"/>
      <c r="AN453" s="197"/>
      <c r="AO453" s="197"/>
      <c r="AP453" s="197"/>
      <c r="AQ453" s="197"/>
      <c r="AR453" s="198"/>
      <c r="AS453" s="198"/>
      <c r="AU453" s="208"/>
      <c r="AV453" s="208"/>
      <c r="AW453" s="208"/>
      <c r="AX453" s="208"/>
      <c r="AY453" s="208"/>
      <c r="AZ453" s="202"/>
      <c r="BA453" s="212"/>
      <c r="BB453" s="212"/>
      <c r="BC453" s="212"/>
      <c r="BD453" s="215"/>
      <c r="BE453" s="198"/>
      <c r="BF453" s="198"/>
      <c r="BG453" s="198"/>
      <c r="BH453" s="202"/>
      <c r="BI453" s="202"/>
      <c r="BJ453" s="202"/>
      <c r="BK453" s="202"/>
      <c r="BL453" s="202"/>
      <c r="BM453" s="197"/>
      <c r="BN453" s="197"/>
      <c r="BO453" s="197"/>
      <c r="BP453" s="197"/>
      <c r="BQ453" s="198"/>
      <c r="BR453" s="198"/>
      <c r="BS453" s="198"/>
      <c r="BT453" s="197"/>
      <c r="BU453" s="197"/>
      <c r="BV453" s="197"/>
      <c r="BW453" s="197"/>
      <c r="BX453" s="197"/>
      <c r="BY453" s="197"/>
      <c r="BZ453" s="197"/>
      <c r="CA453" s="197"/>
      <c r="CB453" s="197"/>
      <c r="CC453" s="198"/>
      <c r="CD453" s="198"/>
      <c r="CE453" s="198"/>
      <c r="CF453" s="197"/>
      <c r="CG453" s="197"/>
      <c r="CH453" s="197"/>
      <c r="CI453" s="197"/>
      <c r="CJ453" s="197"/>
      <c r="CK453" s="197"/>
      <c r="CL453" s="197"/>
      <c r="CM453" s="197"/>
      <c r="CN453" s="197"/>
      <c r="CO453" s="198"/>
      <c r="CP453" s="198"/>
    </row>
    <row r="454" spans="2:94" s="201" customFormat="1" ht="21" hidden="1" customHeight="1" x14ac:dyDescent="0.2">
      <c r="B454" s="197"/>
      <c r="C454" s="197"/>
      <c r="D454" s="197"/>
      <c r="E454" s="197"/>
      <c r="F454" s="197"/>
      <c r="G454" s="197"/>
      <c r="H454" s="197"/>
      <c r="I454" s="197"/>
      <c r="J454" s="197"/>
      <c r="K454" s="198"/>
      <c r="L454" s="199"/>
      <c r="M454" s="197"/>
      <c r="N454" s="197"/>
      <c r="O454" s="197"/>
      <c r="P454" s="197"/>
      <c r="Q454" s="197"/>
      <c r="R454" s="197"/>
      <c r="S454" s="197"/>
      <c r="T454" s="197"/>
      <c r="U454" s="197"/>
      <c r="V454" s="198"/>
      <c r="W454" s="198"/>
      <c r="X454" s="200"/>
      <c r="Y454" s="197"/>
      <c r="Z454" s="197"/>
      <c r="AA454" s="197"/>
      <c r="AB454" s="197"/>
      <c r="AC454" s="197"/>
      <c r="AD454" s="197"/>
      <c r="AE454" s="197"/>
      <c r="AF454" s="197"/>
      <c r="AG454" s="198"/>
      <c r="AH454" s="198"/>
      <c r="AI454" s="197"/>
      <c r="AJ454" s="197"/>
      <c r="AK454" s="197"/>
      <c r="AL454" s="197"/>
      <c r="AM454" s="197"/>
      <c r="AN454" s="197"/>
      <c r="AO454" s="197"/>
      <c r="AP454" s="197"/>
      <c r="AQ454" s="197"/>
      <c r="AR454" s="198"/>
      <c r="AS454" s="198"/>
      <c r="AU454" s="208"/>
      <c r="AV454" s="208"/>
      <c r="AW454" s="208"/>
      <c r="AX454" s="208"/>
      <c r="AY454" s="208"/>
      <c r="AZ454" s="202"/>
      <c r="BA454" s="212"/>
      <c r="BB454" s="212"/>
      <c r="BC454" s="212"/>
      <c r="BD454" s="215"/>
      <c r="BE454" s="198"/>
      <c r="BF454" s="198"/>
      <c r="BG454" s="198"/>
      <c r="BH454" s="202"/>
      <c r="BI454" s="202"/>
      <c r="BJ454" s="202"/>
      <c r="BK454" s="202"/>
      <c r="BL454" s="202"/>
      <c r="BM454" s="197"/>
      <c r="BN454" s="197"/>
      <c r="BO454" s="197"/>
      <c r="BP454" s="197"/>
      <c r="BQ454" s="198"/>
      <c r="BR454" s="198"/>
      <c r="BS454" s="198"/>
      <c r="BT454" s="197"/>
      <c r="BU454" s="197"/>
      <c r="BV454" s="197"/>
      <c r="BW454" s="197"/>
      <c r="BX454" s="197"/>
      <c r="BY454" s="197"/>
      <c r="BZ454" s="197"/>
      <c r="CA454" s="197"/>
      <c r="CB454" s="197"/>
      <c r="CC454" s="198"/>
      <c r="CD454" s="198"/>
      <c r="CE454" s="198"/>
      <c r="CF454" s="197"/>
      <c r="CG454" s="197"/>
      <c r="CH454" s="197"/>
      <c r="CI454" s="197"/>
      <c r="CJ454" s="197"/>
      <c r="CK454" s="197"/>
      <c r="CL454" s="197"/>
      <c r="CM454" s="197"/>
      <c r="CN454" s="197"/>
      <c r="CO454" s="198"/>
      <c r="CP454" s="198"/>
    </row>
    <row r="455" spans="2:94" s="201" customFormat="1" ht="21" hidden="1" customHeight="1" x14ac:dyDescent="0.2">
      <c r="B455" s="197"/>
      <c r="C455" s="197"/>
      <c r="D455" s="197"/>
      <c r="E455" s="197"/>
      <c r="F455" s="197"/>
      <c r="G455" s="197"/>
      <c r="H455" s="197"/>
      <c r="I455" s="197"/>
      <c r="J455" s="197"/>
      <c r="K455" s="198"/>
      <c r="L455" s="199"/>
      <c r="M455" s="197"/>
      <c r="N455" s="197"/>
      <c r="O455" s="197"/>
      <c r="P455" s="197"/>
      <c r="Q455" s="197"/>
      <c r="R455" s="197"/>
      <c r="S455" s="197"/>
      <c r="T455" s="197"/>
      <c r="U455" s="197"/>
      <c r="V455" s="198"/>
      <c r="W455" s="198"/>
      <c r="X455" s="200"/>
      <c r="Y455" s="197"/>
      <c r="Z455" s="197"/>
      <c r="AA455" s="197"/>
      <c r="AB455" s="197"/>
      <c r="AC455" s="197"/>
      <c r="AD455" s="197"/>
      <c r="AE455" s="197"/>
      <c r="AF455" s="197"/>
      <c r="AG455" s="198"/>
      <c r="AH455" s="198"/>
      <c r="AI455" s="197"/>
      <c r="AJ455" s="197"/>
      <c r="AK455" s="197"/>
      <c r="AL455" s="197"/>
      <c r="AM455" s="197"/>
      <c r="AN455" s="197"/>
      <c r="AO455" s="197"/>
      <c r="AP455" s="197"/>
      <c r="AQ455" s="197"/>
      <c r="AR455" s="198"/>
      <c r="AS455" s="198"/>
      <c r="AU455" s="208"/>
      <c r="AV455" s="208"/>
      <c r="AW455" s="208"/>
      <c r="AX455" s="208"/>
      <c r="AY455" s="208"/>
      <c r="AZ455" s="202"/>
      <c r="BA455" s="212"/>
      <c r="BB455" s="212"/>
      <c r="BC455" s="212"/>
      <c r="BD455" s="215"/>
      <c r="BE455" s="198"/>
      <c r="BF455" s="198"/>
      <c r="BG455" s="198"/>
      <c r="BH455" s="202"/>
      <c r="BI455" s="202"/>
      <c r="BJ455" s="202"/>
      <c r="BK455" s="202"/>
      <c r="BL455" s="202"/>
      <c r="BM455" s="197"/>
      <c r="BN455" s="197"/>
      <c r="BO455" s="197"/>
      <c r="BP455" s="197"/>
      <c r="BQ455" s="198"/>
      <c r="BR455" s="198"/>
      <c r="BS455" s="198"/>
      <c r="BT455" s="197"/>
      <c r="BU455" s="197"/>
      <c r="BV455" s="197"/>
      <c r="BW455" s="197"/>
      <c r="BX455" s="197"/>
      <c r="BY455" s="197"/>
      <c r="BZ455" s="197"/>
      <c r="CA455" s="197"/>
      <c r="CB455" s="197"/>
      <c r="CC455" s="198"/>
      <c r="CD455" s="198"/>
      <c r="CE455" s="198"/>
      <c r="CF455" s="197"/>
      <c r="CG455" s="197"/>
      <c r="CH455" s="197"/>
      <c r="CI455" s="197"/>
      <c r="CJ455" s="197"/>
      <c r="CK455" s="197"/>
      <c r="CL455" s="197"/>
      <c r="CM455" s="197"/>
      <c r="CN455" s="197"/>
      <c r="CO455" s="198"/>
      <c r="CP455" s="198"/>
    </row>
    <row r="456" spans="2:94" s="201" customFormat="1" ht="21" hidden="1" customHeight="1" x14ac:dyDescent="0.2">
      <c r="B456" s="197"/>
      <c r="C456" s="197"/>
      <c r="D456" s="197"/>
      <c r="E456" s="197"/>
      <c r="F456" s="197"/>
      <c r="G456" s="197"/>
      <c r="H456" s="197"/>
      <c r="I456" s="197"/>
      <c r="J456" s="197"/>
      <c r="K456" s="198"/>
      <c r="L456" s="199"/>
      <c r="M456" s="197"/>
      <c r="N456" s="197"/>
      <c r="O456" s="197"/>
      <c r="P456" s="197"/>
      <c r="Q456" s="197"/>
      <c r="R456" s="197"/>
      <c r="S456" s="197"/>
      <c r="T456" s="197"/>
      <c r="U456" s="197"/>
      <c r="V456" s="198"/>
      <c r="W456" s="198"/>
      <c r="X456" s="200"/>
      <c r="Y456" s="197"/>
      <c r="Z456" s="197"/>
      <c r="AA456" s="197"/>
      <c r="AB456" s="197"/>
      <c r="AC456" s="197"/>
      <c r="AD456" s="197"/>
      <c r="AE456" s="197"/>
      <c r="AF456" s="197"/>
      <c r="AG456" s="198"/>
      <c r="AH456" s="198"/>
      <c r="AI456" s="197"/>
      <c r="AJ456" s="197"/>
      <c r="AK456" s="197"/>
      <c r="AL456" s="197"/>
      <c r="AM456" s="197"/>
      <c r="AN456" s="197"/>
      <c r="AO456" s="197"/>
      <c r="AP456" s="197"/>
      <c r="AQ456" s="197"/>
      <c r="AR456" s="198"/>
      <c r="AS456" s="198"/>
      <c r="AU456" s="208"/>
      <c r="AV456" s="208"/>
      <c r="AW456" s="208"/>
      <c r="AX456" s="208"/>
      <c r="AY456" s="208"/>
      <c r="AZ456" s="202"/>
      <c r="BA456" s="212"/>
      <c r="BB456" s="212"/>
      <c r="BC456" s="212"/>
      <c r="BD456" s="215"/>
      <c r="BE456" s="198"/>
      <c r="BF456" s="198"/>
      <c r="BG456" s="198"/>
      <c r="BH456" s="202"/>
      <c r="BI456" s="202"/>
      <c r="BJ456" s="202"/>
      <c r="BK456" s="202"/>
      <c r="BL456" s="202"/>
      <c r="BM456" s="197"/>
      <c r="BN456" s="197"/>
      <c r="BO456" s="197"/>
      <c r="BP456" s="197"/>
      <c r="BQ456" s="198"/>
      <c r="BR456" s="198"/>
      <c r="BS456" s="198"/>
      <c r="BT456" s="197"/>
      <c r="BU456" s="197"/>
      <c r="BV456" s="197"/>
      <c r="BW456" s="197"/>
      <c r="BX456" s="197"/>
      <c r="BY456" s="197"/>
      <c r="BZ456" s="197"/>
      <c r="CA456" s="197"/>
      <c r="CB456" s="197"/>
      <c r="CC456" s="198"/>
      <c r="CD456" s="198"/>
      <c r="CE456" s="198"/>
      <c r="CF456" s="197"/>
      <c r="CG456" s="197"/>
      <c r="CH456" s="197"/>
      <c r="CI456" s="197"/>
      <c r="CJ456" s="197"/>
      <c r="CK456" s="197"/>
      <c r="CL456" s="197"/>
      <c r="CM456" s="197"/>
      <c r="CN456" s="197"/>
      <c r="CO456" s="198"/>
      <c r="CP456" s="198"/>
    </row>
    <row r="457" spans="2:94" s="201" customFormat="1" ht="21" hidden="1" customHeight="1" x14ac:dyDescent="0.2">
      <c r="B457" s="197"/>
      <c r="C457" s="197"/>
      <c r="D457" s="197"/>
      <c r="E457" s="197"/>
      <c r="F457" s="197"/>
      <c r="G457" s="197"/>
      <c r="H457" s="197"/>
      <c r="I457" s="197"/>
      <c r="J457" s="197"/>
      <c r="K457" s="198"/>
      <c r="L457" s="199"/>
      <c r="M457" s="197"/>
      <c r="N457" s="197"/>
      <c r="O457" s="197"/>
      <c r="P457" s="197"/>
      <c r="Q457" s="197"/>
      <c r="R457" s="197"/>
      <c r="S457" s="197"/>
      <c r="T457" s="197"/>
      <c r="U457" s="197"/>
      <c r="V457" s="198"/>
      <c r="W457" s="198"/>
      <c r="X457" s="200"/>
      <c r="Y457" s="197"/>
      <c r="Z457" s="197"/>
      <c r="AA457" s="197"/>
      <c r="AB457" s="197"/>
      <c r="AC457" s="197"/>
      <c r="AD457" s="197"/>
      <c r="AE457" s="197"/>
      <c r="AF457" s="197"/>
      <c r="AG457" s="198"/>
      <c r="AH457" s="198"/>
      <c r="AI457" s="197"/>
      <c r="AJ457" s="197"/>
      <c r="AK457" s="197"/>
      <c r="AL457" s="197"/>
      <c r="AM457" s="197"/>
      <c r="AN457" s="197"/>
      <c r="AO457" s="197"/>
      <c r="AP457" s="197"/>
      <c r="AQ457" s="197"/>
      <c r="AR457" s="198"/>
      <c r="AS457" s="198"/>
      <c r="AU457" s="208"/>
      <c r="AV457" s="208"/>
      <c r="AW457" s="208"/>
      <c r="AX457" s="208"/>
      <c r="AY457" s="208"/>
      <c r="AZ457" s="202"/>
      <c r="BA457" s="212"/>
      <c r="BB457" s="212"/>
      <c r="BC457" s="212"/>
      <c r="BD457" s="215"/>
      <c r="BE457" s="198"/>
      <c r="BF457" s="198"/>
      <c r="BG457" s="198"/>
      <c r="BH457" s="202"/>
      <c r="BI457" s="202"/>
      <c r="BJ457" s="202"/>
      <c r="BK457" s="202"/>
      <c r="BL457" s="202"/>
      <c r="BM457" s="197"/>
      <c r="BN457" s="197"/>
      <c r="BO457" s="197"/>
      <c r="BP457" s="197"/>
      <c r="BQ457" s="198"/>
      <c r="BR457" s="198"/>
      <c r="BS457" s="198"/>
      <c r="BT457" s="197"/>
      <c r="BU457" s="197"/>
      <c r="BV457" s="197"/>
      <c r="BW457" s="197"/>
      <c r="BX457" s="197"/>
      <c r="BY457" s="197"/>
      <c r="BZ457" s="197"/>
      <c r="CA457" s="197"/>
      <c r="CB457" s="197"/>
      <c r="CC457" s="198"/>
      <c r="CD457" s="198"/>
      <c r="CE457" s="198"/>
      <c r="CF457" s="197"/>
      <c r="CG457" s="197"/>
      <c r="CH457" s="197"/>
      <c r="CI457" s="197"/>
      <c r="CJ457" s="197"/>
      <c r="CK457" s="197"/>
      <c r="CL457" s="197"/>
      <c r="CM457" s="197"/>
      <c r="CN457" s="197"/>
      <c r="CO457" s="198"/>
      <c r="CP457" s="198"/>
    </row>
    <row r="458" spans="2:94" s="201" customFormat="1" ht="21" hidden="1" customHeight="1" x14ac:dyDescent="0.2">
      <c r="B458" s="197"/>
      <c r="C458" s="197"/>
      <c r="D458" s="197"/>
      <c r="E458" s="197"/>
      <c r="F458" s="197"/>
      <c r="G458" s="197"/>
      <c r="H458" s="197"/>
      <c r="I458" s="197"/>
      <c r="J458" s="197"/>
      <c r="K458" s="198"/>
      <c r="L458" s="199"/>
      <c r="M458" s="197"/>
      <c r="N458" s="197"/>
      <c r="O458" s="197"/>
      <c r="P458" s="197"/>
      <c r="Q458" s="197"/>
      <c r="R458" s="197"/>
      <c r="S458" s="197"/>
      <c r="T458" s="197"/>
      <c r="U458" s="197"/>
      <c r="V458" s="198"/>
      <c r="W458" s="198"/>
      <c r="X458" s="200"/>
      <c r="Y458" s="197"/>
      <c r="Z458" s="197"/>
      <c r="AA458" s="197"/>
      <c r="AB458" s="197"/>
      <c r="AC458" s="197"/>
      <c r="AD458" s="197"/>
      <c r="AE458" s="197"/>
      <c r="AF458" s="197"/>
      <c r="AG458" s="198"/>
      <c r="AH458" s="198"/>
      <c r="AI458" s="197"/>
      <c r="AJ458" s="197"/>
      <c r="AK458" s="197"/>
      <c r="AL458" s="197"/>
      <c r="AM458" s="197"/>
      <c r="AN458" s="197"/>
      <c r="AO458" s="197"/>
      <c r="AP458" s="197"/>
      <c r="AQ458" s="197"/>
      <c r="AR458" s="198"/>
      <c r="AS458" s="198"/>
      <c r="AU458" s="208"/>
      <c r="AV458" s="208"/>
      <c r="AW458" s="208"/>
      <c r="AX458" s="208"/>
      <c r="AY458" s="208"/>
      <c r="AZ458" s="202"/>
      <c r="BA458" s="212"/>
      <c r="BB458" s="212"/>
      <c r="BC458" s="212"/>
      <c r="BD458" s="215"/>
      <c r="BE458" s="198"/>
      <c r="BF458" s="198"/>
      <c r="BG458" s="198"/>
      <c r="BH458" s="202"/>
      <c r="BI458" s="202"/>
      <c r="BJ458" s="202"/>
      <c r="BK458" s="202"/>
      <c r="BL458" s="202"/>
      <c r="BM458" s="197"/>
      <c r="BN458" s="197"/>
      <c r="BO458" s="197"/>
      <c r="BP458" s="197"/>
      <c r="BQ458" s="198"/>
      <c r="BR458" s="198"/>
      <c r="BS458" s="198"/>
      <c r="BT458" s="197"/>
      <c r="BU458" s="197"/>
      <c r="BV458" s="197"/>
      <c r="BW458" s="197"/>
      <c r="BX458" s="197"/>
      <c r="BY458" s="197"/>
      <c r="BZ458" s="197"/>
      <c r="CA458" s="197"/>
      <c r="CB458" s="197"/>
      <c r="CC458" s="198"/>
      <c r="CD458" s="198"/>
      <c r="CE458" s="198"/>
      <c r="CF458" s="197"/>
      <c r="CG458" s="197"/>
      <c r="CH458" s="197"/>
      <c r="CI458" s="197"/>
      <c r="CJ458" s="197"/>
      <c r="CK458" s="197"/>
      <c r="CL458" s="197"/>
      <c r="CM458" s="197"/>
      <c r="CN458" s="197"/>
      <c r="CO458" s="198"/>
      <c r="CP458" s="198"/>
    </row>
    <row r="459" spans="2:94" s="201" customFormat="1" ht="21" hidden="1" customHeight="1" x14ac:dyDescent="0.2">
      <c r="B459" s="197"/>
      <c r="C459" s="197"/>
      <c r="D459" s="197"/>
      <c r="E459" s="197"/>
      <c r="F459" s="197"/>
      <c r="G459" s="197"/>
      <c r="H459" s="197"/>
      <c r="I459" s="197"/>
      <c r="J459" s="197"/>
      <c r="K459" s="198"/>
      <c r="L459" s="199"/>
      <c r="M459" s="197"/>
      <c r="N459" s="197"/>
      <c r="O459" s="197"/>
      <c r="P459" s="197"/>
      <c r="Q459" s="197"/>
      <c r="R459" s="197"/>
      <c r="S459" s="197"/>
      <c r="T459" s="197"/>
      <c r="U459" s="197"/>
      <c r="V459" s="198"/>
      <c r="W459" s="198"/>
      <c r="X459" s="200"/>
      <c r="Y459" s="197"/>
      <c r="Z459" s="197"/>
      <c r="AA459" s="197"/>
      <c r="AB459" s="197"/>
      <c r="AC459" s="197"/>
      <c r="AD459" s="197"/>
      <c r="AE459" s="197"/>
      <c r="AF459" s="197"/>
      <c r="AG459" s="198"/>
      <c r="AH459" s="198"/>
      <c r="AI459" s="197"/>
      <c r="AJ459" s="197"/>
      <c r="AK459" s="197"/>
      <c r="AL459" s="197"/>
      <c r="AM459" s="197"/>
      <c r="AN459" s="197"/>
      <c r="AO459" s="197"/>
      <c r="AP459" s="197"/>
      <c r="AQ459" s="197"/>
      <c r="AR459" s="198"/>
      <c r="AS459" s="198"/>
      <c r="AU459" s="208"/>
      <c r="AV459" s="208"/>
      <c r="AW459" s="208"/>
      <c r="AX459" s="208"/>
      <c r="AY459" s="208"/>
      <c r="AZ459" s="202"/>
      <c r="BA459" s="212"/>
      <c r="BB459" s="212"/>
      <c r="BC459" s="212"/>
      <c r="BD459" s="215"/>
      <c r="BE459" s="198"/>
      <c r="BF459" s="198"/>
      <c r="BG459" s="198"/>
      <c r="BH459" s="202"/>
      <c r="BI459" s="202"/>
      <c r="BJ459" s="202"/>
      <c r="BK459" s="202"/>
      <c r="BL459" s="202"/>
      <c r="BM459" s="197"/>
      <c r="BN459" s="197"/>
      <c r="BO459" s="197"/>
      <c r="BP459" s="197"/>
      <c r="BQ459" s="198"/>
      <c r="BR459" s="198"/>
      <c r="BS459" s="198"/>
      <c r="BT459" s="197"/>
      <c r="BU459" s="197"/>
      <c r="BV459" s="197"/>
      <c r="BW459" s="197"/>
      <c r="BX459" s="197"/>
      <c r="BY459" s="197"/>
      <c r="BZ459" s="197"/>
      <c r="CA459" s="197"/>
      <c r="CB459" s="197"/>
      <c r="CC459" s="198"/>
      <c r="CD459" s="198"/>
      <c r="CE459" s="198"/>
      <c r="CF459" s="197"/>
      <c r="CG459" s="197"/>
      <c r="CH459" s="197"/>
      <c r="CI459" s="197"/>
      <c r="CJ459" s="197"/>
      <c r="CK459" s="197"/>
      <c r="CL459" s="197"/>
      <c r="CM459" s="197"/>
      <c r="CN459" s="197"/>
      <c r="CO459" s="198"/>
      <c r="CP459" s="198"/>
    </row>
    <row r="460" spans="2:94" s="201" customFormat="1" ht="21" hidden="1" customHeight="1" x14ac:dyDescent="0.2">
      <c r="B460" s="197"/>
      <c r="C460" s="197"/>
      <c r="D460" s="197"/>
      <c r="E460" s="197"/>
      <c r="F460" s="197"/>
      <c r="G460" s="197"/>
      <c r="H460" s="197"/>
      <c r="I460" s="197"/>
      <c r="J460" s="197"/>
      <c r="K460" s="198"/>
      <c r="L460" s="199"/>
      <c r="M460" s="197"/>
      <c r="N460" s="197"/>
      <c r="O460" s="197"/>
      <c r="P460" s="197"/>
      <c r="Q460" s="197"/>
      <c r="R460" s="197"/>
      <c r="S460" s="197"/>
      <c r="T460" s="197"/>
      <c r="U460" s="197"/>
      <c r="V460" s="198"/>
      <c r="W460" s="198"/>
      <c r="X460" s="200"/>
      <c r="Y460" s="197"/>
      <c r="Z460" s="197"/>
      <c r="AA460" s="197"/>
      <c r="AB460" s="197"/>
      <c r="AC460" s="197"/>
      <c r="AD460" s="197"/>
      <c r="AE460" s="197"/>
      <c r="AF460" s="197"/>
      <c r="AG460" s="198"/>
      <c r="AH460" s="198"/>
      <c r="AI460" s="197"/>
      <c r="AJ460" s="197"/>
      <c r="AK460" s="197"/>
      <c r="AL460" s="197"/>
      <c r="AM460" s="197"/>
      <c r="AN460" s="197"/>
      <c r="AO460" s="197"/>
      <c r="AP460" s="197"/>
      <c r="AQ460" s="197"/>
      <c r="AR460" s="198"/>
      <c r="AS460" s="198"/>
      <c r="AU460" s="208"/>
      <c r="AV460" s="208"/>
      <c r="AW460" s="208"/>
      <c r="AX460" s="208"/>
      <c r="AY460" s="208"/>
      <c r="AZ460" s="202"/>
      <c r="BA460" s="212"/>
      <c r="BB460" s="212"/>
      <c r="BC460" s="212"/>
      <c r="BD460" s="215"/>
      <c r="BE460" s="198"/>
      <c r="BF460" s="198"/>
      <c r="BG460" s="198"/>
      <c r="BH460" s="202"/>
      <c r="BI460" s="202"/>
      <c r="BJ460" s="202"/>
      <c r="BK460" s="202"/>
      <c r="BL460" s="202"/>
      <c r="BM460" s="197"/>
      <c r="BN460" s="197"/>
      <c r="BO460" s="197"/>
      <c r="BP460" s="197"/>
      <c r="BQ460" s="198"/>
      <c r="BR460" s="198"/>
      <c r="BS460" s="198"/>
      <c r="BT460" s="197"/>
      <c r="BU460" s="197"/>
      <c r="BV460" s="197"/>
      <c r="BW460" s="197"/>
      <c r="BX460" s="197"/>
      <c r="BY460" s="197"/>
      <c r="BZ460" s="197"/>
      <c r="CA460" s="197"/>
      <c r="CB460" s="197"/>
      <c r="CC460" s="198"/>
      <c r="CD460" s="198"/>
      <c r="CE460" s="198"/>
      <c r="CF460" s="197"/>
      <c r="CG460" s="197"/>
      <c r="CH460" s="197"/>
      <c r="CI460" s="197"/>
      <c r="CJ460" s="197"/>
      <c r="CK460" s="197"/>
      <c r="CL460" s="197"/>
      <c r="CM460" s="197"/>
      <c r="CN460" s="197"/>
      <c r="CO460" s="198"/>
      <c r="CP460" s="198"/>
    </row>
    <row r="461" spans="2:94" s="201" customFormat="1" ht="21" hidden="1" customHeight="1" x14ac:dyDescent="0.2">
      <c r="B461" s="197"/>
      <c r="C461" s="197"/>
      <c r="D461" s="197"/>
      <c r="E461" s="197"/>
      <c r="F461" s="197"/>
      <c r="G461" s="197"/>
      <c r="H461" s="197"/>
      <c r="I461" s="197"/>
      <c r="J461" s="197"/>
      <c r="K461" s="198"/>
      <c r="L461" s="199"/>
      <c r="M461" s="197"/>
      <c r="N461" s="197"/>
      <c r="O461" s="197"/>
      <c r="P461" s="197"/>
      <c r="Q461" s="197"/>
      <c r="R461" s="197"/>
      <c r="S461" s="197"/>
      <c r="T461" s="197"/>
      <c r="U461" s="197"/>
      <c r="V461" s="198"/>
      <c r="W461" s="198"/>
      <c r="X461" s="200"/>
      <c r="Y461" s="197"/>
      <c r="Z461" s="197"/>
      <c r="AA461" s="197"/>
      <c r="AB461" s="197"/>
      <c r="AC461" s="197"/>
      <c r="AD461" s="197"/>
      <c r="AE461" s="197"/>
      <c r="AF461" s="197"/>
      <c r="AG461" s="198"/>
      <c r="AH461" s="198"/>
      <c r="AI461" s="197"/>
      <c r="AJ461" s="197"/>
      <c r="AK461" s="197"/>
      <c r="AL461" s="197"/>
      <c r="AM461" s="197"/>
      <c r="AN461" s="197"/>
      <c r="AO461" s="197"/>
      <c r="AP461" s="197"/>
      <c r="AQ461" s="197"/>
      <c r="AR461" s="198"/>
      <c r="AS461" s="198"/>
      <c r="AU461" s="208"/>
      <c r="AV461" s="208"/>
      <c r="AW461" s="208"/>
      <c r="AX461" s="208"/>
      <c r="AY461" s="208"/>
      <c r="AZ461" s="202"/>
      <c r="BA461" s="212"/>
      <c r="BB461" s="212"/>
      <c r="BC461" s="212"/>
      <c r="BD461" s="215"/>
      <c r="BE461" s="198"/>
      <c r="BF461" s="198"/>
      <c r="BG461" s="198"/>
      <c r="BH461" s="202"/>
      <c r="BI461" s="202"/>
      <c r="BJ461" s="202"/>
      <c r="BK461" s="202"/>
      <c r="BL461" s="202"/>
      <c r="BM461" s="197"/>
      <c r="BN461" s="197"/>
      <c r="BO461" s="197"/>
      <c r="BP461" s="197"/>
      <c r="BQ461" s="198"/>
      <c r="BR461" s="198"/>
      <c r="BS461" s="198"/>
      <c r="BT461" s="197"/>
      <c r="BU461" s="197"/>
      <c r="BV461" s="197"/>
      <c r="BW461" s="197"/>
      <c r="BX461" s="197"/>
      <c r="BY461" s="197"/>
      <c r="BZ461" s="197"/>
      <c r="CA461" s="197"/>
      <c r="CB461" s="197"/>
      <c r="CC461" s="198"/>
      <c r="CD461" s="198"/>
      <c r="CE461" s="198"/>
      <c r="CF461" s="197"/>
      <c r="CG461" s="197"/>
      <c r="CH461" s="197"/>
      <c r="CI461" s="197"/>
      <c r="CJ461" s="197"/>
      <c r="CK461" s="197"/>
      <c r="CL461" s="197"/>
      <c r="CM461" s="197"/>
      <c r="CN461" s="197"/>
      <c r="CO461" s="198"/>
      <c r="CP461" s="198"/>
    </row>
    <row r="462" spans="2:94" s="201" customFormat="1" ht="21" hidden="1" customHeight="1" x14ac:dyDescent="0.2">
      <c r="B462" s="197"/>
      <c r="C462" s="197"/>
      <c r="D462" s="197"/>
      <c r="E462" s="197"/>
      <c r="F462" s="197"/>
      <c r="G462" s="197"/>
      <c r="H462" s="197"/>
      <c r="I462" s="197"/>
      <c r="J462" s="197"/>
      <c r="K462" s="198"/>
      <c r="L462" s="199"/>
      <c r="M462" s="197"/>
      <c r="N462" s="197"/>
      <c r="O462" s="197"/>
      <c r="P462" s="197"/>
      <c r="Q462" s="197"/>
      <c r="R462" s="197"/>
      <c r="S462" s="197"/>
      <c r="T462" s="197"/>
      <c r="U462" s="197"/>
      <c r="V462" s="198"/>
      <c r="W462" s="198"/>
      <c r="X462" s="200"/>
      <c r="Y462" s="197"/>
      <c r="Z462" s="197"/>
      <c r="AA462" s="197"/>
      <c r="AB462" s="197"/>
      <c r="AC462" s="197"/>
      <c r="AD462" s="197"/>
      <c r="AE462" s="197"/>
      <c r="AF462" s="197"/>
      <c r="AG462" s="198"/>
      <c r="AH462" s="198"/>
      <c r="AI462" s="197"/>
      <c r="AJ462" s="197"/>
      <c r="AK462" s="197"/>
      <c r="AL462" s="197"/>
      <c r="AM462" s="197"/>
      <c r="AN462" s="197"/>
      <c r="AO462" s="197"/>
      <c r="AP462" s="197"/>
      <c r="AQ462" s="197"/>
      <c r="AR462" s="198"/>
      <c r="AS462" s="198"/>
      <c r="AU462" s="208"/>
      <c r="AV462" s="208"/>
      <c r="AW462" s="208"/>
      <c r="AX462" s="208"/>
      <c r="AY462" s="208"/>
      <c r="AZ462" s="202"/>
      <c r="BA462" s="212"/>
      <c r="BB462" s="212"/>
      <c r="BC462" s="212"/>
      <c r="BD462" s="215"/>
      <c r="BE462" s="198"/>
      <c r="BF462" s="198"/>
      <c r="BG462" s="198"/>
      <c r="BH462" s="202"/>
      <c r="BI462" s="202"/>
      <c r="BJ462" s="202"/>
      <c r="BK462" s="202"/>
      <c r="BL462" s="202"/>
      <c r="BM462" s="197"/>
      <c r="BN462" s="197"/>
      <c r="BO462" s="197"/>
      <c r="BP462" s="197"/>
      <c r="BQ462" s="198"/>
      <c r="BR462" s="198"/>
      <c r="BS462" s="198"/>
      <c r="BT462" s="197"/>
      <c r="BU462" s="197"/>
      <c r="BV462" s="197"/>
      <c r="BW462" s="197"/>
      <c r="BX462" s="197"/>
      <c r="BY462" s="197"/>
      <c r="BZ462" s="197"/>
      <c r="CA462" s="197"/>
      <c r="CB462" s="197"/>
      <c r="CC462" s="198"/>
      <c r="CD462" s="198"/>
      <c r="CE462" s="198"/>
      <c r="CF462" s="197"/>
      <c r="CG462" s="197"/>
      <c r="CH462" s="197"/>
      <c r="CI462" s="197"/>
      <c r="CJ462" s="197"/>
      <c r="CK462" s="197"/>
      <c r="CL462" s="197"/>
      <c r="CM462" s="197"/>
      <c r="CN462" s="197"/>
      <c r="CO462" s="198"/>
      <c r="CP462" s="198"/>
    </row>
    <row r="463" spans="2:94" s="201" customFormat="1" ht="21" hidden="1" customHeight="1" x14ac:dyDescent="0.2">
      <c r="B463" s="197"/>
      <c r="C463" s="197"/>
      <c r="D463" s="197"/>
      <c r="E463" s="197"/>
      <c r="F463" s="197"/>
      <c r="G463" s="197"/>
      <c r="H463" s="197"/>
      <c r="I463" s="197"/>
      <c r="J463" s="197"/>
      <c r="K463" s="198"/>
      <c r="L463" s="199"/>
      <c r="M463" s="197"/>
      <c r="N463" s="197"/>
      <c r="O463" s="197"/>
      <c r="P463" s="197"/>
      <c r="Q463" s="197"/>
      <c r="R463" s="197"/>
      <c r="S463" s="197"/>
      <c r="T463" s="197"/>
      <c r="U463" s="197"/>
      <c r="V463" s="198"/>
      <c r="W463" s="198"/>
      <c r="X463" s="200"/>
      <c r="Y463" s="197"/>
      <c r="Z463" s="197"/>
      <c r="AA463" s="197"/>
      <c r="AB463" s="197"/>
      <c r="AC463" s="197"/>
      <c r="AD463" s="197"/>
      <c r="AE463" s="197"/>
      <c r="AF463" s="197"/>
      <c r="AG463" s="198"/>
      <c r="AH463" s="198"/>
      <c r="AI463" s="197"/>
      <c r="AJ463" s="197"/>
      <c r="AK463" s="197"/>
      <c r="AL463" s="197"/>
      <c r="AM463" s="197"/>
      <c r="AN463" s="197"/>
      <c r="AO463" s="197"/>
      <c r="AP463" s="197"/>
      <c r="AQ463" s="197"/>
      <c r="AR463" s="198"/>
      <c r="AS463" s="198"/>
      <c r="AV463" s="201" t="str">
        <f>IF(ISNUMBER(SEARCH("Practic",B55)),B55,"")</f>
        <v/>
      </c>
      <c r="AW463" s="197"/>
      <c r="AX463" s="197"/>
      <c r="AY463" s="197"/>
      <c r="AZ463" s="197"/>
      <c r="BA463" s="197"/>
      <c r="BB463" s="197"/>
      <c r="BC463" s="197"/>
      <c r="BD463" s="197"/>
      <c r="BE463" s="198"/>
      <c r="BF463" s="198"/>
      <c r="BG463" s="198"/>
      <c r="BH463" s="198">
        <f>SUM(BH453:BH462)</f>
        <v>0</v>
      </c>
      <c r="BI463" s="198">
        <f>SUM(BI453:BI462)</f>
        <v>0</v>
      </c>
      <c r="BJ463" s="198">
        <f>SUM(BJ453:BJ462)</f>
        <v>0</v>
      </c>
      <c r="BK463" s="198">
        <f>SUM(BK453:BK462)</f>
        <v>0</v>
      </c>
      <c r="BL463" s="198"/>
      <c r="BM463" s="197"/>
      <c r="BN463" s="197"/>
      <c r="BO463" s="197"/>
      <c r="BP463" s="197"/>
      <c r="BQ463" s="198"/>
      <c r="BR463" s="198"/>
      <c r="BS463" s="198"/>
      <c r="BT463" s="197"/>
      <c r="BU463" s="197"/>
      <c r="BV463" s="197"/>
      <c r="BW463" s="197"/>
      <c r="BX463" s="197"/>
      <c r="BY463" s="197"/>
      <c r="BZ463" s="197"/>
      <c r="CA463" s="197"/>
      <c r="CB463" s="197"/>
      <c r="CC463" s="198"/>
      <c r="CD463" s="198"/>
      <c r="CE463" s="198"/>
      <c r="CF463" s="197"/>
      <c r="CG463" s="197"/>
      <c r="CH463" s="197"/>
      <c r="CI463" s="197"/>
      <c r="CJ463" s="197"/>
      <c r="CK463" s="197"/>
      <c r="CL463" s="197"/>
      <c r="CM463" s="197"/>
      <c r="CN463" s="197"/>
      <c r="CO463" s="198"/>
      <c r="CP463" s="198"/>
    </row>
    <row r="464" spans="2:94" s="201" customFormat="1" ht="21" hidden="1" customHeight="1" x14ac:dyDescent="0.2">
      <c r="B464" s="197"/>
      <c r="C464" s="197"/>
      <c r="D464" s="197"/>
      <c r="E464" s="197"/>
      <c r="F464" s="197"/>
      <c r="G464" s="197"/>
      <c r="H464" s="197"/>
      <c r="I464" s="197"/>
      <c r="J464" s="197"/>
      <c r="K464" s="198"/>
      <c r="L464" s="199"/>
      <c r="M464" s="197"/>
      <c r="N464" s="197"/>
      <c r="O464" s="197"/>
      <c r="P464" s="197"/>
      <c r="Q464" s="197"/>
      <c r="R464" s="197"/>
      <c r="S464" s="197"/>
      <c r="T464" s="197"/>
      <c r="U464" s="197"/>
      <c r="V464" s="198"/>
      <c r="W464" s="198"/>
      <c r="X464" s="200"/>
      <c r="Y464" s="197"/>
      <c r="Z464" s="197"/>
      <c r="AA464" s="197"/>
      <c r="AB464" s="197"/>
      <c r="AC464" s="197"/>
      <c r="AD464" s="197"/>
      <c r="AE464" s="197"/>
      <c r="AF464" s="197"/>
      <c r="AG464" s="198"/>
      <c r="AH464" s="198"/>
      <c r="AI464" s="197"/>
      <c r="AJ464" s="197"/>
      <c r="AK464" s="197"/>
      <c r="AL464" s="197"/>
      <c r="AM464" s="197"/>
      <c r="AN464" s="197"/>
      <c r="AO464" s="197"/>
      <c r="AP464" s="197"/>
      <c r="AQ464" s="197"/>
      <c r="AR464" s="198"/>
      <c r="AS464" s="198"/>
      <c r="AV464" s="201" t="str">
        <f>IF(ISNUMBER(SEARCH("Practic",B43)),B43,"")</f>
        <v/>
      </c>
      <c r="AW464" s="197"/>
      <c r="AX464" s="197"/>
      <c r="AY464" s="197"/>
      <c r="AZ464" s="197"/>
      <c r="BA464" s="197"/>
      <c r="BB464" s="197"/>
      <c r="BC464" s="197"/>
      <c r="BD464" s="197"/>
      <c r="BE464" s="198"/>
      <c r="BF464" s="198"/>
      <c r="BG464" s="198"/>
      <c r="BH464" s="197"/>
      <c r="BI464" s="197"/>
      <c r="BJ464" s="197"/>
      <c r="BK464" s="197"/>
      <c r="BL464" s="197"/>
      <c r="BM464" s="197"/>
      <c r="BN464" s="197"/>
      <c r="BO464" s="197"/>
      <c r="BP464" s="197"/>
      <c r="BQ464" s="198"/>
      <c r="BR464" s="198"/>
      <c r="BS464" s="198"/>
      <c r="BT464" s="197"/>
      <c r="BU464" s="197"/>
      <c r="BV464" s="197"/>
      <c r="BW464" s="197"/>
      <c r="BX464" s="197"/>
      <c r="BY464" s="197"/>
      <c r="BZ464" s="197"/>
      <c r="CA464" s="197"/>
      <c r="CB464" s="197"/>
      <c r="CC464" s="198"/>
      <c r="CD464" s="198"/>
      <c r="CE464" s="198"/>
      <c r="CF464" s="197"/>
      <c r="CG464" s="197"/>
      <c r="CH464" s="197"/>
      <c r="CI464" s="197"/>
      <c r="CJ464" s="197"/>
      <c r="CK464" s="197"/>
      <c r="CL464" s="197"/>
      <c r="CM464" s="197"/>
      <c r="CN464" s="197"/>
      <c r="CO464" s="198"/>
      <c r="CP464" s="198"/>
    </row>
    <row r="465" spans="1:94" s="201" customFormat="1" ht="21" hidden="1" customHeight="1" x14ac:dyDescent="0.2">
      <c r="B465" s="197"/>
      <c r="C465" s="197"/>
      <c r="D465" s="197"/>
      <c r="E465" s="197"/>
      <c r="F465" s="197"/>
      <c r="G465" s="197"/>
      <c r="H465" s="197"/>
      <c r="I465" s="197"/>
      <c r="J465" s="197"/>
      <c r="K465" s="198"/>
      <c r="L465" s="199"/>
      <c r="M465" s="197"/>
      <c r="N465" s="197"/>
      <c r="O465" s="197"/>
      <c r="P465" s="197"/>
      <c r="Q465" s="197"/>
      <c r="R465" s="197"/>
      <c r="S465" s="197"/>
      <c r="T465" s="197"/>
      <c r="U465" s="197"/>
      <c r="V465" s="198"/>
      <c r="W465" s="198"/>
      <c r="X465" s="200"/>
      <c r="Y465" s="197"/>
      <c r="Z465" s="197"/>
      <c r="AA465" s="197"/>
      <c r="AB465" s="197"/>
      <c r="AC465" s="197"/>
      <c r="AD465" s="197"/>
      <c r="AE465" s="197"/>
      <c r="AF465" s="197"/>
      <c r="AG465" s="198"/>
      <c r="AH465" s="198"/>
      <c r="AI465" s="197"/>
      <c r="AJ465" s="197"/>
      <c r="AK465" s="197"/>
      <c r="AL465" s="197"/>
      <c r="AM465" s="197"/>
      <c r="AN465" s="197"/>
      <c r="AO465" s="197"/>
      <c r="AP465" s="197"/>
      <c r="AQ465" s="197"/>
      <c r="AR465" s="198"/>
      <c r="AS465" s="198"/>
      <c r="AW465" s="197"/>
      <c r="AX465" s="197"/>
      <c r="AY465" s="197"/>
      <c r="AZ465" s="197"/>
      <c r="BA465" s="197"/>
      <c r="BB465" s="197"/>
      <c r="BC465" s="197"/>
      <c r="BD465" s="197"/>
      <c r="BE465" s="198"/>
      <c r="BF465" s="198"/>
      <c r="BG465" s="198"/>
      <c r="BH465" s="197"/>
      <c r="BI465" s="197"/>
      <c r="BJ465" s="197"/>
      <c r="BK465" s="197"/>
      <c r="BL465" s="197"/>
      <c r="BM465" s="197"/>
      <c r="BN465" s="197"/>
      <c r="BO465" s="197"/>
      <c r="BP465" s="197"/>
      <c r="BQ465" s="198"/>
      <c r="BR465" s="198"/>
      <c r="BS465" s="198"/>
      <c r="BT465" s="197"/>
      <c r="BU465" s="197"/>
      <c r="BV465" s="197"/>
      <c r="BW465" s="197"/>
      <c r="BX465" s="197"/>
      <c r="BY465" s="197"/>
      <c r="BZ465" s="197"/>
      <c r="CA465" s="197"/>
      <c r="CB465" s="197"/>
      <c r="CC465" s="198"/>
      <c r="CD465" s="198"/>
      <c r="CE465" s="198"/>
      <c r="CF465" s="197"/>
      <c r="CG465" s="197"/>
      <c r="CH465" s="197"/>
      <c r="CI465" s="197"/>
      <c r="CJ465" s="197"/>
      <c r="CK465" s="197"/>
      <c r="CL465" s="197"/>
      <c r="CM465" s="197"/>
      <c r="CN465" s="197"/>
      <c r="CO465" s="198"/>
      <c r="CP465" s="198"/>
    </row>
    <row r="466" spans="1:94" s="201" customFormat="1" ht="21" hidden="1" customHeight="1" x14ac:dyDescent="0.2">
      <c r="B466" s="197"/>
      <c r="C466" s="197"/>
      <c r="D466" s="197"/>
      <c r="E466" s="197"/>
      <c r="F466" s="197"/>
      <c r="G466" s="197"/>
      <c r="H466" s="197"/>
      <c r="I466" s="197"/>
      <c r="J466" s="197"/>
      <c r="K466" s="198"/>
      <c r="L466" s="199"/>
      <c r="M466" s="197"/>
      <c r="N466" s="197"/>
      <c r="O466" s="197"/>
      <c r="P466" s="197"/>
      <c r="Q466" s="197"/>
      <c r="R466" s="197"/>
      <c r="S466" s="197"/>
      <c r="T466" s="197"/>
      <c r="U466" s="197"/>
      <c r="V466" s="198"/>
      <c r="W466" s="198"/>
      <c r="X466" s="200"/>
      <c r="Y466" s="197"/>
      <c r="Z466" s="197"/>
      <c r="AA466" s="197"/>
      <c r="AB466" s="197"/>
      <c r="AC466" s="197"/>
      <c r="AD466" s="197"/>
      <c r="AE466" s="197"/>
      <c r="AF466" s="197"/>
      <c r="AG466" s="198"/>
      <c r="AH466" s="198"/>
      <c r="AI466" s="197"/>
      <c r="AJ466" s="197"/>
      <c r="AK466" s="197"/>
      <c r="AL466" s="197"/>
      <c r="AM466" s="197"/>
      <c r="AN466" s="197"/>
      <c r="AO466" s="197"/>
      <c r="AP466" s="197"/>
      <c r="AQ466" s="197"/>
      <c r="AR466" s="198"/>
      <c r="AS466" s="198"/>
      <c r="AW466" s="197"/>
      <c r="AX466" s="197"/>
      <c r="AY466" s="197"/>
      <c r="AZ466" s="197"/>
      <c r="BA466" s="197"/>
      <c r="BB466" s="197"/>
      <c r="BC466" s="197"/>
      <c r="BD466" s="197"/>
      <c r="BE466" s="198"/>
      <c r="BF466" s="198"/>
      <c r="BG466" s="198"/>
      <c r="BH466" s="197"/>
      <c r="BI466" s="197"/>
      <c r="BJ466" s="197"/>
      <c r="BK466" s="197"/>
      <c r="BL466" s="197"/>
      <c r="BM466" s="197"/>
      <c r="BN466" s="197"/>
      <c r="BO466" s="197"/>
      <c r="BP466" s="197"/>
      <c r="BQ466" s="198"/>
      <c r="BR466" s="198"/>
      <c r="BS466" s="198"/>
      <c r="BT466" s="197"/>
      <c r="BU466" s="197"/>
      <c r="BV466" s="197"/>
      <c r="BW466" s="197"/>
      <c r="BX466" s="197"/>
      <c r="BY466" s="197"/>
      <c r="BZ466" s="197"/>
      <c r="CA466" s="197"/>
      <c r="CB466" s="197"/>
      <c r="CC466" s="198"/>
      <c r="CD466" s="198"/>
      <c r="CE466" s="198"/>
      <c r="CF466" s="197"/>
      <c r="CG466" s="197"/>
      <c r="CH466" s="197"/>
      <c r="CI466" s="197"/>
      <c r="CJ466" s="197"/>
      <c r="CK466" s="197"/>
      <c r="CL466" s="197"/>
      <c r="CM466" s="197"/>
      <c r="CN466" s="197"/>
      <c r="CO466" s="198"/>
      <c r="CP466" s="198"/>
    </row>
    <row r="467" spans="1:94" s="201" customFormat="1" ht="21" hidden="1" customHeight="1" x14ac:dyDescent="0.2">
      <c r="B467" s="197"/>
      <c r="C467" s="197"/>
      <c r="D467" s="197"/>
      <c r="E467" s="197"/>
      <c r="F467" s="197"/>
      <c r="G467" s="197"/>
      <c r="H467" s="197"/>
      <c r="I467" s="197"/>
      <c r="J467" s="197"/>
      <c r="K467" s="198"/>
      <c r="L467" s="199"/>
      <c r="M467" s="197"/>
      <c r="N467" s="197"/>
      <c r="O467" s="197"/>
      <c r="P467" s="197"/>
      <c r="Q467" s="197"/>
      <c r="R467" s="197"/>
      <c r="S467" s="197"/>
      <c r="T467" s="197"/>
      <c r="U467" s="197"/>
      <c r="V467" s="198"/>
      <c r="W467" s="198"/>
      <c r="X467" s="200"/>
      <c r="Y467" s="197"/>
      <c r="Z467" s="197"/>
      <c r="AA467" s="197"/>
      <c r="AB467" s="197"/>
      <c r="AC467" s="197"/>
      <c r="AD467" s="197"/>
      <c r="AE467" s="197"/>
      <c r="AF467" s="197"/>
      <c r="AG467" s="198"/>
      <c r="AH467" s="198"/>
      <c r="AI467" s="197"/>
      <c r="AJ467" s="197"/>
      <c r="AK467" s="197"/>
      <c r="AL467" s="197"/>
      <c r="AM467" s="197"/>
      <c r="AN467" s="197"/>
      <c r="AO467" s="197"/>
      <c r="AP467" s="197"/>
      <c r="AQ467" s="197"/>
      <c r="AR467" s="198"/>
      <c r="AS467" s="198"/>
      <c r="AW467" s="197"/>
      <c r="AX467" s="197"/>
      <c r="AY467" s="197"/>
      <c r="AZ467" s="197"/>
      <c r="BA467" s="197"/>
      <c r="BB467" s="197"/>
      <c r="BC467" s="197"/>
      <c r="BD467" s="197"/>
      <c r="BE467" s="198"/>
      <c r="BF467" s="198"/>
      <c r="BG467" s="198"/>
      <c r="BH467" s="197"/>
      <c r="BI467" s="197"/>
      <c r="BJ467" s="197"/>
      <c r="BK467" s="197"/>
      <c r="BL467" s="197"/>
      <c r="BM467" s="197"/>
      <c r="BN467" s="197"/>
      <c r="BO467" s="197"/>
      <c r="BP467" s="197"/>
      <c r="BQ467" s="198"/>
      <c r="BR467" s="198"/>
      <c r="BS467" s="198"/>
      <c r="BT467" s="197"/>
      <c r="BU467" s="197"/>
      <c r="BV467" s="197"/>
      <c r="BW467" s="197"/>
      <c r="BX467" s="197"/>
      <c r="BY467" s="197"/>
      <c r="BZ467" s="197"/>
      <c r="CA467" s="197"/>
      <c r="CB467" s="197"/>
      <c r="CC467" s="198"/>
      <c r="CD467" s="198"/>
      <c r="CE467" s="198"/>
      <c r="CF467" s="197"/>
      <c r="CG467" s="197"/>
      <c r="CH467" s="197"/>
      <c r="CI467" s="197"/>
      <c r="CJ467" s="197"/>
      <c r="CK467" s="197"/>
      <c r="CL467" s="197"/>
      <c r="CM467" s="197"/>
      <c r="CN467" s="197"/>
      <c r="CO467" s="198"/>
      <c r="CP467" s="198"/>
    </row>
    <row r="468" spans="1:94" s="201" customFormat="1" ht="21" hidden="1" customHeight="1" x14ac:dyDescent="0.2">
      <c r="B468" s="197"/>
      <c r="C468" s="197"/>
      <c r="D468" s="197"/>
      <c r="E468" s="197"/>
      <c r="F468" s="197"/>
      <c r="G468" s="197"/>
      <c r="H468" s="197"/>
      <c r="I468" s="197"/>
      <c r="J468" s="197"/>
      <c r="K468" s="198"/>
      <c r="L468" s="199"/>
      <c r="M468" s="197"/>
      <c r="N468" s="197"/>
      <c r="O468" s="197"/>
      <c r="P468" s="197"/>
      <c r="Q468" s="197"/>
      <c r="R468" s="197"/>
      <c r="S468" s="197"/>
      <c r="T468" s="197"/>
      <c r="U468" s="197"/>
      <c r="V468" s="198"/>
      <c r="W468" s="198"/>
      <c r="X468" s="200"/>
      <c r="Y468" s="197"/>
      <c r="Z468" s="197"/>
      <c r="AA468" s="197"/>
      <c r="AB468" s="197"/>
      <c r="AC468" s="197"/>
      <c r="AD468" s="197"/>
      <c r="AE468" s="197"/>
      <c r="AF468" s="197"/>
      <c r="AG468" s="198"/>
      <c r="AH468" s="198"/>
      <c r="AI468" s="197"/>
      <c r="AJ468" s="197"/>
      <c r="AK468" s="197"/>
      <c r="AL468" s="197"/>
      <c r="AM468" s="197"/>
      <c r="AN468" s="197"/>
      <c r="AO468" s="197"/>
      <c r="AP468" s="197"/>
      <c r="AQ468" s="197"/>
      <c r="AR468" s="198"/>
      <c r="AS468" s="198"/>
      <c r="AU468" s="201" t="str">
        <f>IF(ISNUMBER(SEARCH("Practic",B56)),B56,"")</f>
        <v/>
      </c>
      <c r="AV468" s="197"/>
      <c r="AW468" s="197"/>
      <c r="AX468" s="197"/>
      <c r="AY468" s="197"/>
      <c r="AZ468" s="197"/>
      <c r="BA468" s="197"/>
      <c r="BB468" s="197"/>
      <c r="BC468" s="197"/>
      <c r="BD468" s="197"/>
      <c r="BE468" s="198"/>
      <c r="BF468" s="198"/>
      <c r="BG468" s="198"/>
      <c r="BH468" s="197"/>
      <c r="BI468" s="197"/>
      <c r="BJ468" s="197"/>
      <c r="BK468" s="197"/>
      <c r="BL468" s="197"/>
      <c r="BM468" s="197"/>
      <c r="BN468" s="197"/>
      <c r="BO468" s="197"/>
      <c r="BP468" s="197"/>
      <c r="BQ468" s="198"/>
      <c r="BR468" s="198"/>
      <c r="BS468" s="198"/>
      <c r="BT468" s="197"/>
      <c r="BU468" s="197"/>
      <c r="BV468" s="197"/>
      <c r="BW468" s="197"/>
      <c r="BX468" s="197"/>
      <c r="BY468" s="197"/>
      <c r="BZ468" s="197"/>
      <c r="CA468" s="197"/>
      <c r="CB468" s="197"/>
      <c r="CC468" s="198"/>
      <c r="CD468" s="198"/>
      <c r="CE468" s="198"/>
      <c r="CF468" s="197"/>
      <c r="CG468" s="197"/>
      <c r="CH468" s="197"/>
      <c r="CI468" s="197"/>
      <c r="CJ468" s="197"/>
      <c r="CK468" s="197"/>
      <c r="CL468" s="197"/>
      <c r="CM468" s="197"/>
      <c r="CN468" s="197"/>
      <c r="CO468" s="198"/>
      <c r="CP468" s="198"/>
    </row>
    <row r="469" spans="1:94" s="201" customFormat="1" ht="21" hidden="1" customHeight="1" x14ac:dyDescent="0.2">
      <c r="B469" s="197"/>
      <c r="C469" s="197"/>
      <c r="D469" s="197"/>
      <c r="E469" s="197"/>
      <c r="F469" s="197"/>
      <c r="G469" s="197"/>
      <c r="H469" s="197"/>
      <c r="I469" s="197"/>
      <c r="J469" s="197"/>
      <c r="K469" s="198"/>
      <c r="L469" s="199"/>
      <c r="M469" s="197"/>
      <c r="N469" s="197"/>
      <c r="O469" s="197"/>
      <c r="P469" s="197"/>
      <c r="Q469" s="197"/>
      <c r="R469" s="197"/>
      <c r="S469" s="197"/>
      <c r="T469" s="197"/>
      <c r="U469" s="197"/>
      <c r="V469" s="198"/>
      <c r="W469" s="198"/>
      <c r="X469" s="200"/>
      <c r="Y469" s="197"/>
      <c r="Z469" s="197"/>
      <c r="AA469" s="197"/>
      <c r="AB469" s="197"/>
      <c r="AC469" s="197"/>
      <c r="AD469" s="197"/>
      <c r="AE469" s="197"/>
      <c r="AF469" s="197"/>
      <c r="AG469" s="198"/>
      <c r="AH469" s="198"/>
      <c r="AI469" s="197"/>
      <c r="AJ469" s="197"/>
      <c r="AK469" s="197"/>
      <c r="AL469" s="197"/>
      <c r="AM469" s="197"/>
      <c r="AN469" s="197"/>
      <c r="AO469" s="197"/>
      <c r="AP469" s="197"/>
      <c r="AQ469" s="197"/>
      <c r="AR469" s="198"/>
      <c r="AS469" s="198"/>
      <c r="AU469" s="201" t="str">
        <f>IF(ISNUMBER(SEARCH("Practic",B57)),B57,"")</f>
        <v/>
      </c>
      <c r="AV469" s="197"/>
      <c r="AW469" s="197"/>
      <c r="AX469" s="197"/>
      <c r="AY469" s="197"/>
      <c r="AZ469" s="197"/>
      <c r="BA469" s="197"/>
      <c r="BB469" s="197"/>
      <c r="BC469" s="197"/>
      <c r="BD469" s="197"/>
      <c r="BE469" s="198"/>
      <c r="BF469" s="198"/>
      <c r="BG469" s="198"/>
      <c r="BH469" s="197"/>
      <c r="BI469" s="197"/>
      <c r="BJ469" s="197"/>
      <c r="BK469" s="197"/>
      <c r="BL469" s="197"/>
      <c r="BM469" s="197"/>
      <c r="BN469" s="197"/>
      <c r="BO469" s="197"/>
      <c r="BP469" s="197"/>
      <c r="BQ469" s="198"/>
      <c r="BR469" s="198"/>
      <c r="BS469" s="198"/>
      <c r="BT469" s="197"/>
      <c r="BU469" s="197"/>
      <c r="BV469" s="197"/>
      <c r="BW469" s="197"/>
      <c r="BX469" s="197"/>
      <c r="BY469" s="197"/>
      <c r="BZ469" s="197"/>
      <c r="CA469" s="197"/>
      <c r="CB469" s="197"/>
      <c r="CC469" s="198"/>
      <c r="CD469" s="198"/>
      <c r="CE469" s="198"/>
      <c r="CF469" s="197"/>
      <c r="CG469" s="197"/>
      <c r="CH469" s="197"/>
      <c r="CI469" s="197"/>
      <c r="CJ469" s="197"/>
      <c r="CK469" s="197"/>
      <c r="CL469" s="197"/>
      <c r="CM469" s="197"/>
      <c r="CN469" s="197"/>
      <c r="CO469" s="198"/>
      <c r="CP469" s="198"/>
    </row>
    <row r="470" spans="1:94" s="201" customFormat="1" ht="21" hidden="1" customHeight="1" x14ac:dyDescent="0.2">
      <c r="B470" s="197"/>
      <c r="C470" s="197"/>
      <c r="D470" s="197"/>
      <c r="E470" s="197"/>
      <c r="F470" s="197"/>
      <c r="G470" s="197"/>
      <c r="H470" s="197"/>
      <c r="I470" s="197"/>
      <c r="J470" s="197"/>
      <c r="K470" s="198"/>
      <c r="L470" s="199"/>
      <c r="M470" s="197"/>
      <c r="N470" s="197"/>
      <c r="O470" s="197"/>
      <c r="P470" s="197"/>
      <c r="Q470" s="197"/>
      <c r="R470" s="197"/>
      <c r="S470" s="197"/>
      <c r="T470" s="197"/>
      <c r="U470" s="197"/>
      <c r="V470" s="198"/>
      <c r="W470" s="198"/>
      <c r="X470" s="200"/>
      <c r="Y470" s="197"/>
      <c r="Z470" s="197"/>
      <c r="AA470" s="197"/>
      <c r="AB470" s="197"/>
      <c r="AC470" s="197"/>
      <c r="AD470" s="197"/>
      <c r="AE470" s="197"/>
      <c r="AF470" s="197"/>
      <c r="AG470" s="198"/>
      <c r="AH470" s="198"/>
      <c r="AI470" s="197"/>
      <c r="AJ470" s="197"/>
      <c r="AK470" s="197"/>
      <c r="AL470" s="197"/>
      <c r="AM470" s="197"/>
      <c r="AN470" s="197"/>
      <c r="AO470" s="197"/>
      <c r="AP470" s="197"/>
      <c r="AQ470" s="197"/>
      <c r="AR470" s="198"/>
      <c r="AS470" s="198"/>
      <c r="AU470" s="201" t="s">
        <v>157</v>
      </c>
      <c r="AV470" s="197" t="s">
        <v>158</v>
      </c>
      <c r="AW470" s="197" t="s">
        <v>159</v>
      </c>
      <c r="AX470" s="197"/>
      <c r="AY470" s="197"/>
      <c r="AZ470" s="197"/>
      <c r="BA470" s="197"/>
      <c r="BB470" s="197"/>
      <c r="BC470" s="197"/>
      <c r="BD470" s="197"/>
      <c r="BE470" s="198"/>
      <c r="BF470" s="198"/>
      <c r="BG470" s="198"/>
      <c r="BH470" s="197"/>
      <c r="BI470" s="197"/>
      <c r="BJ470" s="197"/>
      <c r="BK470" s="197"/>
      <c r="BL470" s="197"/>
      <c r="BM470" s="197"/>
      <c r="BN470" s="197"/>
      <c r="BO470" s="197"/>
      <c r="BP470" s="197"/>
      <c r="BQ470" s="198"/>
      <c r="BR470" s="198"/>
      <c r="BS470" s="198"/>
      <c r="BT470" s="197"/>
      <c r="BU470" s="197"/>
      <c r="BV470" s="197"/>
      <c r="BW470" s="197"/>
      <c r="BX470" s="197"/>
      <c r="BY470" s="197"/>
      <c r="BZ470" s="197"/>
      <c r="CA470" s="197"/>
      <c r="CB470" s="197"/>
      <c r="CC470" s="198"/>
      <c r="CD470" s="198"/>
      <c r="CE470" s="198"/>
      <c r="CF470" s="197"/>
      <c r="CG470" s="197"/>
      <c r="CH470" s="197"/>
      <c r="CI470" s="197"/>
      <c r="CJ470" s="197"/>
      <c r="CK470" s="197"/>
      <c r="CL470" s="197"/>
      <c r="CM470" s="197"/>
      <c r="CN470" s="197"/>
      <c r="CO470" s="198"/>
      <c r="CP470" s="198"/>
    </row>
    <row r="471" spans="1:94" s="201" customFormat="1" ht="21" hidden="1" customHeight="1" x14ac:dyDescent="0.2">
      <c r="B471" s="197"/>
      <c r="C471" s="197"/>
      <c r="D471" s="197"/>
      <c r="E471" s="197"/>
      <c r="F471" s="197"/>
      <c r="G471" s="197"/>
      <c r="H471" s="197"/>
      <c r="I471" s="197"/>
      <c r="J471" s="197"/>
      <c r="K471" s="198"/>
      <c r="L471" s="199"/>
      <c r="M471" s="197"/>
      <c r="N471" s="197"/>
      <c r="O471" s="197"/>
      <c r="P471" s="197"/>
      <c r="Q471" s="197"/>
      <c r="R471" s="197"/>
      <c r="S471" s="197"/>
      <c r="T471" s="197"/>
      <c r="U471" s="197"/>
      <c r="V471" s="198"/>
      <c r="W471" s="198"/>
      <c r="X471" s="200"/>
      <c r="Y471" s="197"/>
      <c r="Z471" s="197"/>
      <c r="AA471" s="197"/>
      <c r="AB471" s="197"/>
      <c r="AC471" s="197"/>
      <c r="AD471" s="197"/>
      <c r="AE471" s="197"/>
      <c r="AF471" s="197"/>
      <c r="AG471" s="198"/>
      <c r="AH471" s="198"/>
      <c r="AI471" s="197"/>
      <c r="AJ471" s="197"/>
      <c r="AK471" s="197"/>
      <c r="AL471" s="197"/>
      <c r="AM471" s="197"/>
      <c r="AN471" s="197"/>
      <c r="AO471" s="197"/>
      <c r="AP471" s="197"/>
      <c r="AQ471" s="197"/>
      <c r="AR471" s="198"/>
      <c r="AS471" s="198"/>
      <c r="AV471" s="197"/>
      <c r="AW471" s="197"/>
      <c r="AX471" s="197"/>
      <c r="AY471" s="197"/>
      <c r="AZ471" s="197"/>
      <c r="BA471" s="197"/>
      <c r="BB471" s="197"/>
      <c r="BC471" s="197"/>
      <c r="BD471" s="197"/>
      <c r="BE471" s="198"/>
      <c r="BF471" s="198"/>
      <c r="BG471" s="198"/>
      <c r="BH471" s="197"/>
      <c r="BI471" s="197"/>
      <c r="BJ471" s="197"/>
      <c r="BK471" s="197"/>
      <c r="BL471" s="197"/>
      <c r="BM471" s="197"/>
      <c r="BN471" s="197"/>
      <c r="BO471" s="197"/>
      <c r="BP471" s="197"/>
      <c r="BQ471" s="198"/>
      <c r="BR471" s="198"/>
      <c r="BS471" s="198"/>
      <c r="BT471" s="197"/>
      <c r="BU471" s="197"/>
      <c r="BV471" s="197"/>
      <c r="BW471" s="197"/>
      <c r="BX471" s="197"/>
      <c r="BY471" s="197"/>
      <c r="BZ471" s="197"/>
      <c r="CA471" s="197"/>
      <c r="CB471" s="197"/>
      <c r="CC471" s="198"/>
      <c r="CD471" s="198"/>
      <c r="CE471" s="198"/>
      <c r="CF471" s="197"/>
      <c r="CG471" s="197"/>
      <c r="CH471" s="197"/>
      <c r="CI471" s="197"/>
      <c r="CJ471" s="197"/>
      <c r="CK471" s="197"/>
      <c r="CL471" s="197"/>
      <c r="CM471" s="197"/>
      <c r="CN471" s="197"/>
      <c r="CO471" s="198"/>
      <c r="CP471" s="198"/>
    </row>
    <row r="472" spans="1:94" s="201" customFormat="1" ht="21" hidden="1" customHeight="1" x14ac:dyDescent="0.2">
      <c r="B472" s="197"/>
      <c r="C472" s="197"/>
      <c r="D472" s="197"/>
      <c r="E472" s="197"/>
      <c r="F472" s="197"/>
      <c r="G472" s="197"/>
      <c r="H472" s="197"/>
      <c r="I472" s="197"/>
      <c r="J472" s="197"/>
      <c r="K472" s="198"/>
      <c r="L472" s="199"/>
      <c r="M472" s="197"/>
      <c r="N472" s="197"/>
      <c r="O472" s="197"/>
      <c r="P472" s="197"/>
      <c r="Q472" s="197"/>
      <c r="R472" s="197"/>
      <c r="S472" s="197"/>
      <c r="T472" s="197"/>
      <c r="U472" s="197"/>
      <c r="V472" s="198"/>
      <c r="W472" s="198"/>
      <c r="X472" s="200"/>
      <c r="Y472" s="197"/>
      <c r="Z472" s="197"/>
      <c r="AA472" s="197"/>
      <c r="AB472" s="197"/>
      <c r="AC472" s="197"/>
      <c r="AD472" s="197"/>
      <c r="AE472" s="197"/>
      <c r="AF472" s="197"/>
      <c r="AG472" s="198"/>
      <c r="AH472" s="198"/>
      <c r="AI472" s="197"/>
      <c r="AJ472" s="197"/>
      <c r="AK472" s="197"/>
      <c r="AL472" s="197"/>
      <c r="AM472" s="197"/>
      <c r="AN472" s="197"/>
      <c r="AO472" s="197"/>
      <c r="AP472" s="197"/>
      <c r="AQ472" s="197"/>
      <c r="AR472" s="198"/>
      <c r="AS472" s="198"/>
      <c r="AV472" s="197"/>
      <c r="AW472" s="197"/>
      <c r="AX472" s="197"/>
      <c r="AY472" s="197"/>
      <c r="AZ472" s="197"/>
      <c r="BA472" s="197"/>
      <c r="BB472" s="197"/>
      <c r="BC472" s="197"/>
      <c r="BD472" s="197"/>
      <c r="BE472" s="198"/>
      <c r="BF472" s="198"/>
      <c r="BG472" s="198"/>
      <c r="BH472" s="197"/>
      <c r="BI472" s="197"/>
      <c r="BJ472" s="197"/>
      <c r="BK472" s="197"/>
      <c r="BL472" s="197"/>
      <c r="BM472" s="197"/>
      <c r="BN472" s="197"/>
      <c r="BO472" s="197"/>
      <c r="BP472" s="197"/>
      <c r="BQ472" s="198"/>
      <c r="BR472" s="198"/>
      <c r="BS472" s="198"/>
      <c r="BT472" s="197"/>
      <c r="BU472" s="197"/>
      <c r="BV472" s="197"/>
      <c r="BW472" s="197"/>
      <c r="BX472" s="197"/>
      <c r="BY472" s="197"/>
      <c r="BZ472" s="197"/>
      <c r="CA472" s="197"/>
      <c r="CB472" s="197"/>
      <c r="CC472" s="198"/>
      <c r="CD472" s="198"/>
      <c r="CE472" s="198"/>
      <c r="CF472" s="197"/>
      <c r="CG472" s="197"/>
      <c r="CH472" s="197"/>
      <c r="CI472" s="197"/>
      <c r="CJ472" s="197"/>
      <c r="CK472" s="197"/>
      <c r="CL472" s="197"/>
      <c r="CM472" s="197"/>
      <c r="CN472" s="197"/>
      <c r="CO472" s="198"/>
      <c r="CP472" s="198"/>
    </row>
    <row r="473" spans="1:94" s="201" customFormat="1" ht="21" hidden="1" customHeight="1" x14ac:dyDescent="0.2">
      <c r="B473" s="197"/>
      <c r="C473" s="197"/>
      <c r="D473" s="197"/>
      <c r="E473" s="197"/>
      <c r="F473" s="197"/>
      <c r="G473" s="197"/>
      <c r="H473" s="197"/>
      <c r="I473" s="197"/>
      <c r="J473" s="197"/>
      <c r="K473" s="198"/>
      <c r="L473" s="199"/>
      <c r="M473" s="197"/>
      <c r="N473" s="197"/>
      <c r="O473" s="197"/>
      <c r="P473" s="197"/>
      <c r="Q473" s="197"/>
      <c r="R473" s="197"/>
      <c r="S473" s="197"/>
      <c r="T473" s="197"/>
      <c r="U473" s="197"/>
      <c r="V473" s="198"/>
      <c r="W473" s="198"/>
      <c r="X473" s="200"/>
      <c r="Y473" s="197"/>
      <c r="Z473" s="197"/>
      <c r="AA473" s="197"/>
      <c r="AB473" s="197"/>
      <c r="AC473" s="197"/>
      <c r="AD473" s="197"/>
      <c r="AE473" s="197"/>
      <c r="AF473" s="197"/>
      <c r="AG473" s="198"/>
      <c r="AH473" s="198"/>
      <c r="AI473" s="197"/>
      <c r="AJ473" s="197"/>
      <c r="AK473" s="197"/>
      <c r="AL473" s="197"/>
      <c r="AM473" s="197"/>
      <c r="AN473" s="197"/>
      <c r="AO473" s="197"/>
      <c r="AP473" s="197"/>
      <c r="AQ473" s="197"/>
      <c r="AR473" s="198"/>
      <c r="AS473" s="198"/>
      <c r="AU473" s="216" t="s">
        <v>160</v>
      </c>
      <c r="AV473" s="217" t="str">
        <f>Coperta!A3</f>
        <v>Universitatea Politehnica Timişoara</v>
      </c>
      <c r="AW473" s="197"/>
      <c r="AX473" s="197"/>
      <c r="AY473" s="197"/>
      <c r="AZ473" s="197"/>
      <c r="BA473" s="197"/>
      <c r="BB473" s="197"/>
      <c r="BC473" s="197"/>
      <c r="BD473" s="197"/>
      <c r="BE473" s="198"/>
      <c r="BF473" s="198"/>
      <c r="BG473" s="198"/>
      <c r="BH473" s="197"/>
      <c r="BI473" s="197"/>
      <c r="BJ473" s="197"/>
      <c r="BK473" s="197"/>
      <c r="BL473" s="197"/>
      <c r="BM473" s="197"/>
      <c r="BN473" s="197"/>
      <c r="BO473" s="197"/>
      <c r="BP473" s="197"/>
      <c r="BQ473" s="198"/>
      <c r="BR473" s="198"/>
      <c r="BS473" s="198"/>
      <c r="BT473" s="197"/>
      <c r="BU473" s="197"/>
      <c r="BV473" s="197"/>
      <c r="BW473" s="197"/>
      <c r="BX473" s="197"/>
      <c r="BY473" s="197"/>
      <c r="BZ473" s="197"/>
      <c r="CA473" s="197"/>
      <c r="CB473" s="197"/>
      <c r="CC473" s="198"/>
      <c r="CD473" s="198"/>
      <c r="CE473" s="198"/>
      <c r="CF473" s="197"/>
      <c r="CG473" s="197"/>
      <c r="CH473" s="197"/>
      <c r="CI473" s="197"/>
      <c r="CJ473" s="197"/>
      <c r="CK473" s="197"/>
      <c r="CL473" s="197"/>
      <c r="CM473" s="197"/>
      <c r="CN473" s="197"/>
      <c r="CO473" s="198"/>
      <c r="CP473" s="198"/>
    </row>
    <row r="474" spans="1:94" s="201" customFormat="1" ht="21" hidden="1" customHeight="1" x14ac:dyDescent="0.2">
      <c r="B474" s="197"/>
      <c r="C474" s="197"/>
      <c r="D474" s="197"/>
      <c r="E474" s="197"/>
      <c r="F474" s="197"/>
      <c r="G474" s="197"/>
      <c r="H474" s="197"/>
      <c r="I474" s="197"/>
      <c r="J474" s="197"/>
      <c r="K474" s="198"/>
      <c r="L474" s="199"/>
      <c r="M474" s="197"/>
      <c r="N474" s="197"/>
      <c r="O474" s="197"/>
      <c r="P474" s="197"/>
      <c r="Q474" s="197"/>
      <c r="R474" s="197"/>
      <c r="S474" s="197"/>
      <c r="T474" s="197"/>
      <c r="U474" s="197"/>
      <c r="V474" s="198"/>
      <c r="W474" s="198"/>
      <c r="X474" s="200"/>
      <c r="Y474" s="197"/>
      <c r="Z474" s="197"/>
      <c r="AA474" s="197"/>
      <c r="AB474" s="197"/>
      <c r="AC474" s="197"/>
      <c r="AD474" s="197"/>
      <c r="AE474" s="197"/>
      <c r="AF474" s="197"/>
      <c r="AG474" s="198"/>
      <c r="AH474" s="198"/>
      <c r="AI474" s="197"/>
      <c r="AJ474" s="197"/>
      <c r="AK474" s="197"/>
      <c r="AL474" s="197"/>
      <c r="AM474" s="197"/>
      <c r="AN474" s="197"/>
      <c r="AO474" s="197"/>
      <c r="AP474" s="197"/>
      <c r="AQ474" s="197"/>
      <c r="AR474" s="198"/>
      <c r="AS474" s="198"/>
      <c r="AU474" s="216" t="s">
        <v>98</v>
      </c>
      <c r="AV474" s="217" t="str">
        <f>Coperta!A$4</f>
        <v>Facultatea de AUTOMATICĂ ȘI CALCULATOARE</v>
      </c>
      <c r="AW474" s="197"/>
      <c r="AX474" s="197"/>
      <c r="AY474" s="197"/>
      <c r="AZ474" s="218"/>
      <c r="BA474" s="197"/>
      <c r="BB474" s="197"/>
      <c r="BC474" s="197"/>
      <c r="BD474" s="197"/>
      <c r="BE474" s="198"/>
      <c r="BF474" s="198"/>
      <c r="BG474" s="198"/>
      <c r="BH474" s="197"/>
      <c r="BI474" s="197"/>
      <c r="BJ474" s="197"/>
      <c r="BK474" s="197"/>
      <c r="BL474" s="197"/>
      <c r="BM474" s="197"/>
      <c r="BN474" s="197"/>
      <c r="BO474" s="197"/>
      <c r="BP474" s="197"/>
      <c r="BQ474" s="198"/>
      <c r="BR474" s="198"/>
      <c r="BS474" s="198"/>
      <c r="BT474" s="197"/>
      <c r="BU474" s="197"/>
      <c r="BV474" s="197"/>
      <c r="BW474" s="197"/>
      <c r="BX474" s="197"/>
      <c r="BY474" s="197"/>
      <c r="BZ474" s="197"/>
      <c r="CA474" s="197"/>
      <c r="CB474" s="197"/>
      <c r="CC474" s="198"/>
      <c r="CD474" s="198"/>
      <c r="CE474" s="198"/>
      <c r="CF474" s="197"/>
      <c r="CG474" s="197"/>
      <c r="CH474" s="197"/>
      <c r="CI474" s="197"/>
      <c r="CJ474" s="197"/>
      <c r="CK474" s="197"/>
      <c r="CL474" s="197"/>
      <c r="CM474" s="197"/>
      <c r="CN474" s="197"/>
      <c r="CO474" s="198"/>
      <c r="CP474" s="198"/>
    </row>
    <row r="475" spans="1:94" s="201" customFormat="1" ht="21" hidden="1" customHeight="1" x14ac:dyDescent="0.2">
      <c r="A475" s="219"/>
      <c r="B475" s="218"/>
      <c r="C475" s="218"/>
      <c r="D475" s="218"/>
      <c r="E475" s="218"/>
      <c r="F475" s="218"/>
      <c r="G475" s="218"/>
      <c r="H475" s="218"/>
      <c r="I475" s="218"/>
      <c r="J475" s="218"/>
      <c r="K475" s="220"/>
      <c r="L475" s="221"/>
      <c r="M475" s="218"/>
      <c r="N475" s="218"/>
      <c r="O475" s="218"/>
      <c r="P475" s="218"/>
      <c r="Q475" s="218"/>
      <c r="R475" s="218"/>
      <c r="S475" s="218"/>
      <c r="T475" s="218"/>
      <c r="U475" s="218"/>
      <c r="V475" s="220"/>
      <c r="W475" s="220"/>
      <c r="X475" s="222"/>
      <c r="Y475" s="218"/>
      <c r="Z475" s="218"/>
      <c r="AA475" s="218"/>
      <c r="AB475" s="218"/>
      <c r="AC475" s="218"/>
      <c r="AD475" s="218"/>
      <c r="AE475" s="218"/>
      <c r="AF475" s="218"/>
      <c r="AG475" s="220"/>
      <c r="AH475" s="220"/>
      <c r="AI475" s="218"/>
      <c r="AJ475" s="218"/>
      <c r="AK475" s="218"/>
      <c r="AL475" s="218"/>
      <c r="AM475" s="218"/>
      <c r="AN475" s="218"/>
      <c r="AO475" s="218"/>
      <c r="AP475" s="218"/>
      <c r="AQ475" s="218"/>
      <c r="AR475" s="220"/>
      <c r="AS475" s="220"/>
      <c r="AU475" s="216" t="s">
        <v>161</v>
      </c>
      <c r="AV475" s="217" t="str">
        <f>IF($H$12="L","Licenta","Master")</f>
        <v>Master</v>
      </c>
      <c r="AW475" s="197"/>
      <c r="AX475" s="197"/>
      <c r="AY475" s="197"/>
      <c r="AZ475" s="197"/>
      <c r="BA475" s="197"/>
      <c r="BB475" s="197"/>
      <c r="BC475" s="197"/>
      <c r="BD475" s="197"/>
      <c r="BE475" s="198"/>
      <c r="BF475" s="198"/>
      <c r="BG475" s="198"/>
      <c r="BH475" s="197"/>
      <c r="BI475" s="197"/>
      <c r="BJ475" s="197"/>
      <c r="BK475" s="197"/>
      <c r="BL475" s="197"/>
      <c r="BM475" s="197"/>
      <c r="BN475" s="197"/>
      <c r="BO475" s="197"/>
      <c r="BP475" s="197"/>
      <c r="BQ475" s="198"/>
      <c r="BR475" s="198"/>
      <c r="BS475" s="198"/>
      <c r="BT475" s="197"/>
      <c r="BU475" s="197"/>
      <c r="BV475" s="197"/>
      <c r="BW475" s="197"/>
      <c r="BX475" s="197"/>
      <c r="BY475" s="197"/>
      <c r="BZ475" s="197"/>
      <c r="CA475" s="197"/>
      <c r="CB475" s="197"/>
      <c r="CC475" s="198"/>
      <c r="CD475" s="198"/>
      <c r="CE475" s="198"/>
      <c r="CF475" s="197"/>
      <c r="CG475" s="197"/>
      <c r="CH475" s="197"/>
      <c r="CI475" s="197"/>
      <c r="CJ475" s="197"/>
      <c r="CK475" s="197"/>
      <c r="CL475" s="197"/>
      <c r="CM475" s="197"/>
      <c r="CN475" s="197"/>
      <c r="CO475" s="198"/>
      <c r="CP475" s="198"/>
    </row>
    <row r="476" spans="1:94" s="201" customFormat="1" ht="21" hidden="1" customHeight="1" x14ac:dyDescent="0.2">
      <c r="A476" s="219"/>
      <c r="B476" s="218"/>
      <c r="C476" s="218"/>
      <c r="D476" s="218"/>
      <c r="E476" s="218"/>
      <c r="F476" s="218"/>
      <c r="G476" s="218"/>
      <c r="H476" s="218"/>
      <c r="I476" s="218"/>
      <c r="J476" s="218"/>
      <c r="K476" s="220"/>
      <c r="L476" s="221"/>
      <c r="M476" s="218"/>
      <c r="N476" s="218"/>
      <c r="O476" s="218"/>
      <c r="P476" s="218"/>
      <c r="Q476" s="218"/>
      <c r="R476" s="218"/>
      <c r="S476" s="218"/>
      <c r="T476" s="218"/>
      <c r="U476" s="218"/>
      <c r="V476" s="220"/>
      <c r="W476" s="220"/>
      <c r="X476" s="222"/>
      <c r="Y476" s="218"/>
      <c r="Z476" s="218"/>
      <c r="AA476" s="218"/>
      <c r="AB476" s="218"/>
      <c r="AC476" s="218"/>
      <c r="AD476" s="218"/>
      <c r="AE476" s="218"/>
      <c r="AF476" s="218"/>
      <c r="AG476" s="220"/>
      <c r="AH476" s="220"/>
      <c r="AI476" s="218"/>
      <c r="AJ476" s="218"/>
      <c r="AK476" s="218"/>
      <c r="AL476" s="218"/>
      <c r="AM476" s="218"/>
      <c r="AN476" s="218"/>
      <c r="AO476" s="218"/>
      <c r="AP476" s="218"/>
      <c r="AQ476" s="218"/>
      <c r="AR476" s="220"/>
      <c r="AS476" s="220"/>
      <c r="AU476" s="216" t="s">
        <v>162</v>
      </c>
      <c r="AV476" s="217" t="str">
        <f>Coperta!J$25</f>
        <v>CLOUD COMPUTING AND INTERNET OF THINGS/ PROCESARE CLOUD SI INTERNETUL LUCRURILOR</v>
      </c>
      <c r="AW476" s="197"/>
      <c r="AX476" s="197"/>
      <c r="AY476" s="197"/>
      <c r="AZ476" s="197"/>
      <c r="BA476" s="197"/>
      <c r="BB476" s="197"/>
      <c r="BC476" s="197"/>
      <c r="BD476" s="197"/>
      <c r="BE476" s="198"/>
      <c r="BF476" s="198"/>
      <c r="BG476" s="198"/>
      <c r="BH476" s="197"/>
      <c r="BI476" s="197"/>
      <c r="BJ476" s="197"/>
      <c r="BK476" s="197"/>
      <c r="BL476" s="197"/>
      <c r="BM476" s="197"/>
      <c r="BN476" s="197"/>
      <c r="BO476" s="197"/>
      <c r="BP476" s="197"/>
      <c r="BQ476" s="198"/>
      <c r="BR476" s="198"/>
      <c r="BS476" s="198"/>
      <c r="BT476" s="197"/>
      <c r="BU476" s="197"/>
      <c r="BV476" s="197"/>
      <c r="BW476" s="197"/>
      <c r="BX476" s="197"/>
      <c r="BY476" s="197"/>
      <c r="BZ476" s="197"/>
      <c r="CA476" s="197"/>
      <c r="CB476" s="197"/>
      <c r="CC476" s="198"/>
      <c r="CD476" s="198"/>
      <c r="CE476" s="198"/>
      <c r="CF476" s="197"/>
      <c r="CG476" s="197"/>
      <c r="CH476" s="197"/>
      <c r="CI476" s="197"/>
      <c r="CJ476" s="197"/>
      <c r="CK476" s="197"/>
      <c r="CL476" s="197"/>
      <c r="CM476" s="197"/>
      <c r="CN476" s="197"/>
      <c r="CO476" s="198"/>
      <c r="CP476" s="198"/>
    </row>
    <row r="477" spans="1:94" s="201" customFormat="1" ht="21" hidden="1" customHeight="1" x14ac:dyDescent="0.2">
      <c r="A477" s="219"/>
      <c r="B477" s="218"/>
      <c r="C477" s="218"/>
      <c r="D477" s="218"/>
      <c r="E477" s="218"/>
      <c r="F477" s="218"/>
      <c r="G477" s="218"/>
      <c r="H477" s="218"/>
      <c r="I477" s="218"/>
      <c r="J477" s="218"/>
      <c r="K477" s="220"/>
      <c r="L477" s="221"/>
      <c r="M477" s="218"/>
      <c r="N477" s="218"/>
      <c r="O477" s="218"/>
      <c r="P477" s="218"/>
      <c r="Q477" s="218"/>
      <c r="R477" s="218"/>
      <c r="S477" s="218"/>
      <c r="T477" s="218"/>
      <c r="U477" s="218"/>
      <c r="V477" s="220"/>
      <c r="W477" s="220"/>
      <c r="X477" s="222"/>
      <c r="Y477" s="218"/>
      <c r="Z477" s="218"/>
      <c r="AA477" s="218"/>
      <c r="AB477" s="218"/>
      <c r="AC477" s="218"/>
      <c r="AD477" s="218"/>
      <c r="AE477" s="218"/>
      <c r="AF477" s="218"/>
      <c r="AG477" s="220"/>
      <c r="AH477" s="220"/>
      <c r="AI477" s="218"/>
      <c r="AJ477" s="218"/>
      <c r="AK477" s="218"/>
      <c r="AL477" s="218"/>
      <c r="AM477" s="218"/>
      <c r="AN477" s="218"/>
      <c r="AO477" s="218"/>
      <c r="AP477" s="218"/>
      <c r="AQ477" s="218"/>
      <c r="AR477" s="220"/>
      <c r="AS477" s="220"/>
      <c r="AV477" s="197"/>
      <c r="AW477" s="197"/>
      <c r="AX477" s="197"/>
      <c r="AY477" s="197"/>
      <c r="AZ477" s="197"/>
      <c r="BA477" s="197"/>
      <c r="BB477" s="197"/>
      <c r="BC477" s="197"/>
      <c r="BD477" s="197"/>
      <c r="BE477" s="198"/>
      <c r="BF477" s="198"/>
      <c r="BG477" s="198"/>
      <c r="BH477" s="197"/>
      <c r="BI477" s="197"/>
      <c r="BJ477" s="197"/>
      <c r="BK477" s="197"/>
      <c r="BL477" s="197"/>
      <c r="BM477" s="197"/>
      <c r="BN477" s="197"/>
      <c r="BO477" s="197"/>
      <c r="BP477" s="197"/>
      <c r="BQ477" s="198"/>
      <c r="BR477" s="198"/>
      <c r="BS477" s="198"/>
      <c r="BT477" s="197"/>
      <c r="BU477" s="197"/>
      <c r="BV477" s="197"/>
      <c r="BW477" s="197"/>
      <c r="BX477" s="197"/>
      <c r="BY477" s="197"/>
      <c r="BZ477" s="197"/>
      <c r="CA477" s="197"/>
      <c r="CB477" s="197"/>
      <c r="CC477" s="198"/>
      <c r="CD477" s="198"/>
      <c r="CE477" s="198"/>
      <c r="CF477" s="197"/>
      <c r="CG477" s="197"/>
      <c r="CH477" s="197"/>
      <c r="CI477" s="197"/>
      <c r="CJ477" s="197"/>
      <c r="CK477" s="197"/>
      <c r="CL477" s="197"/>
      <c r="CM477" s="197"/>
      <c r="CN477" s="197"/>
      <c r="CO477" s="198"/>
      <c r="CP477" s="198"/>
    </row>
    <row r="478" spans="1:94" s="201" customFormat="1" ht="21" hidden="1" customHeight="1" x14ac:dyDescent="0.25">
      <c r="B478" s="197"/>
      <c r="C478" s="197"/>
      <c r="D478" s="197"/>
      <c r="E478" s="197"/>
      <c r="F478" s="197"/>
      <c r="G478" s="197"/>
      <c r="H478" s="197"/>
      <c r="I478" s="197"/>
      <c r="J478" s="197"/>
      <c r="K478" s="198"/>
      <c r="L478" s="199"/>
      <c r="M478" s="197"/>
      <c r="N478" s="197"/>
      <c r="O478" s="197"/>
      <c r="P478" s="197"/>
      <c r="Q478" s="197"/>
      <c r="R478" s="197"/>
      <c r="S478" s="197"/>
      <c r="T478" s="197"/>
      <c r="U478" s="197"/>
      <c r="V478" s="198"/>
      <c r="W478" s="198"/>
      <c r="X478" s="200"/>
      <c r="Y478" s="197"/>
      <c r="Z478" s="197"/>
      <c r="AA478" s="197"/>
      <c r="AB478" s="197"/>
      <c r="AC478" s="197"/>
      <c r="AD478" s="197"/>
      <c r="AE478" s="197"/>
      <c r="AF478" s="197"/>
      <c r="AG478" s="198"/>
      <c r="AH478" s="198"/>
      <c r="AI478" s="197"/>
      <c r="AJ478" s="197"/>
      <c r="AK478" s="197"/>
      <c r="AL478" s="197"/>
      <c r="AM478" s="197"/>
      <c r="AN478" s="197"/>
      <c r="AO478" s="197"/>
      <c r="AP478" s="197"/>
      <c r="AQ478" s="197"/>
      <c r="AR478" s="198"/>
      <c r="AS478" s="198"/>
      <c r="AT478" s="401" t="s">
        <v>163</v>
      </c>
      <c r="AU478" s="402"/>
      <c r="AV478" s="402"/>
      <c r="AW478" s="402"/>
      <c r="AX478" s="402"/>
      <c r="AY478" s="402"/>
      <c r="AZ478" s="402"/>
      <c r="BA478" s="402"/>
      <c r="BB478" s="402"/>
      <c r="BC478" s="402"/>
      <c r="BD478" s="402"/>
      <c r="BE478" s="402"/>
      <c r="BF478" s="402"/>
      <c r="BG478" s="402"/>
      <c r="BH478" s="402"/>
      <c r="BI478" s="402"/>
      <c r="BJ478" s="402"/>
      <c r="BK478" s="402"/>
      <c r="BL478" s="402"/>
      <c r="BM478" s="402"/>
      <c r="BN478" s="402"/>
      <c r="BO478" s="402"/>
      <c r="BP478" s="402"/>
      <c r="BQ478" s="402"/>
      <c r="BR478" s="403"/>
      <c r="BS478" s="202"/>
      <c r="BU478" s="197"/>
      <c r="BV478" s="197"/>
      <c r="BW478" s="197"/>
      <c r="BX478" s="202" t="s">
        <v>233</v>
      </c>
      <c r="BY478" s="202"/>
      <c r="BZ478" s="197"/>
      <c r="CA478" s="197"/>
      <c r="CB478" s="197"/>
      <c r="CC478" s="198"/>
      <c r="CD478" s="198"/>
      <c r="CE478" s="198"/>
      <c r="CF478" s="197"/>
      <c r="CG478" s="197"/>
      <c r="CH478" s="197"/>
      <c r="CI478" s="197"/>
      <c r="CJ478" s="197"/>
      <c r="CK478" s="197"/>
      <c r="CL478" s="197"/>
      <c r="CM478" s="197"/>
      <c r="CN478" s="197"/>
      <c r="CO478" s="198"/>
      <c r="CP478" s="198"/>
    </row>
    <row r="479" spans="1:94" s="223" customFormat="1" ht="63" hidden="1" x14ac:dyDescent="0.25">
      <c r="X479" s="224"/>
      <c r="AT479" s="225" t="s">
        <v>164</v>
      </c>
      <c r="AU479" s="225" t="s">
        <v>165</v>
      </c>
      <c r="AV479" s="225" t="s">
        <v>166</v>
      </c>
      <c r="AW479" s="225" t="s">
        <v>167</v>
      </c>
      <c r="AX479" s="225" t="s">
        <v>168</v>
      </c>
      <c r="AY479" s="225" t="s">
        <v>169</v>
      </c>
      <c r="AZ479" s="225" t="s">
        <v>170</v>
      </c>
      <c r="BA479" s="225" t="s">
        <v>171</v>
      </c>
      <c r="BB479" s="225" t="s">
        <v>172</v>
      </c>
      <c r="BC479" s="225" t="s">
        <v>173</v>
      </c>
      <c r="BD479" s="225" t="s">
        <v>174</v>
      </c>
      <c r="BE479" s="225" t="s">
        <v>175</v>
      </c>
      <c r="BF479" s="225" t="s">
        <v>176</v>
      </c>
      <c r="BG479" s="226" t="s">
        <v>177</v>
      </c>
      <c r="BH479" s="226" t="s">
        <v>178</v>
      </c>
      <c r="BI479" s="225" t="s">
        <v>243</v>
      </c>
      <c r="BJ479" s="226" t="s">
        <v>180</v>
      </c>
      <c r="BK479" s="226" t="s">
        <v>181</v>
      </c>
      <c r="BL479" s="225" t="s">
        <v>244</v>
      </c>
      <c r="BM479" s="225" t="s">
        <v>183</v>
      </c>
      <c r="BN479" s="225" t="s">
        <v>184</v>
      </c>
      <c r="BO479" s="225" t="s">
        <v>185</v>
      </c>
      <c r="BP479" s="225" t="s">
        <v>186</v>
      </c>
      <c r="BQ479" s="225" t="s">
        <v>187</v>
      </c>
      <c r="BR479" s="225" t="s">
        <v>188</v>
      </c>
      <c r="BS479" s="331" t="s">
        <v>225</v>
      </c>
      <c r="BT479" s="330" t="s">
        <v>260</v>
      </c>
      <c r="BU479" s="227"/>
      <c r="BV479" s="227"/>
      <c r="BW479" s="227"/>
      <c r="BX479" s="225"/>
      <c r="BY479" s="225" t="s">
        <v>234</v>
      </c>
      <c r="BZ479" s="227"/>
      <c r="CA479" s="227"/>
      <c r="CB479" s="227"/>
      <c r="CC479" s="227"/>
      <c r="CD479" s="227"/>
      <c r="CE479" s="227"/>
      <c r="CF479" s="227"/>
      <c r="CG479" s="227"/>
      <c r="CH479" s="227"/>
      <c r="CI479" s="227"/>
      <c r="CJ479" s="227"/>
      <c r="CK479" s="227"/>
      <c r="CL479" s="227"/>
      <c r="CM479" s="227"/>
      <c r="CN479" s="227"/>
      <c r="CO479" s="227"/>
      <c r="CP479" s="227"/>
    </row>
    <row r="480" spans="1:94" s="201" customFormat="1" ht="21" hidden="1" customHeight="1" x14ac:dyDescent="0.2">
      <c r="A480" s="219"/>
      <c r="B480" s="218"/>
      <c r="C480" s="218"/>
      <c r="D480" s="218"/>
      <c r="E480" s="218"/>
      <c r="F480" s="218"/>
      <c r="G480" s="218"/>
      <c r="H480" s="218"/>
      <c r="I480" s="218"/>
      <c r="J480" s="218"/>
      <c r="K480" s="220"/>
      <c r="L480" s="221"/>
      <c r="M480" s="218"/>
      <c r="N480" s="218"/>
      <c r="O480" s="218"/>
      <c r="P480" s="218"/>
      <c r="Q480" s="218"/>
      <c r="R480" s="218"/>
      <c r="S480" s="218"/>
      <c r="T480" s="218"/>
      <c r="U480" s="218"/>
      <c r="V480" s="220"/>
      <c r="W480" s="220"/>
      <c r="X480" s="222"/>
      <c r="Y480" s="218"/>
      <c r="Z480" s="218"/>
      <c r="AA480" s="218"/>
      <c r="AB480" s="218"/>
      <c r="AC480" s="218"/>
      <c r="AD480" s="218"/>
      <c r="AE480" s="218"/>
      <c r="AF480" s="218"/>
      <c r="AG480" s="220"/>
      <c r="AH480" s="220"/>
      <c r="AI480" s="218"/>
      <c r="AJ480" s="218"/>
      <c r="AK480" s="218"/>
      <c r="AL480" s="218"/>
      <c r="AM480" s="218"/>
      <c r="AN480" s="218"/>
      <c r="AO480" s="218"/>
      <c r="AP480" s="218"/>
      <c r="AQ480" s="218"/>
      <c r="AR480" s="220"/>
      <c r="AS480" s="220"/>
      <c r="AT480" s="228" t="str">
        <f>$B$25</f>
        <v>M4.23.01.V1-ij</v>
      </c>
      <c r="AU480" s="204">
        <v>1</v>
      </c>
      <c r="AV480" s="204" t="str">
        <f>IF(COUNTIFS($B$23,"&lt;&gt;"&amp;"",$B$23,"&lt;&gt;*op?ional*",$B$23,"&lt;&gt;*Disciplin? facultativ?*"),$B$23,"")</f>
        <v/>
      </c>
      <c r="AW480" s="204" t="str">
        <f>IF($AV480="","",ROUND(RIGHT($B$22,1)/2,0))</f>
        <v/>
      </c>
      <c r="AX480" s="204" t="str">
        <f>IF($AV480="","",RIGHT($B$22,1))</f>
        <v/>
      </c>
      <c r="AY480" s="204" t="str">
        <f>IF($AV480="","",$F$25)</f>
        <v/>
      </c>
      <c r="AZ480" s="204" t="str">
        <f>IF($AV480="","","DI")</f>
        <v/>
      </c>
      <c r="BA480" s="204" t="str">
        <f>IF(COUNTIFS($B$23,"&lt;&gt;"&amp;"",$B$23,"&lt;&gt;practic?*",$B$23,"&lt;&gt;*Elaborare proiect de diplom?*",$B$23,"&lt;&gt;*op?ional*",$B$23,"&lt;&gt;*Disciplin? facultativ?*", $B$23,"&lt;&gt;*Examen de diplom?*"),ROUND($G$25/14,1),"")</f>
        <v/>
      </c>
      <c r="BB480" s="204" t="str">
        <f>IF(COUNTIFS($B$23,"&lt;&gt;"&amp;"",$B$23,"&lt;&gt;practic?*",$B$23,"&lt;&gt;*Elaborare proiect de diplom?*",$B$23,"&lt;&gt;*op?ional*",$B$23,"&lt;&gt;*Disciplin? facultativ?*", $B$23,"&lt;&gt;*Examen de diplom?*"),ROUND(($H$25+$I$25+$J$25)/14,1),"")</f>
        <v/>
      </c>
      <c r="BC480" s="204" t="str">
        <f>IF(COUNTIFS($B$23,"&lt;&gt;"&amp;"",$B$23,"&lt;&gt;practic?*",$B$23,"&lt;&gt;*Elaborare proiect de diplom?*",$B$23,"&lt;&gt;*op?ional*",$B$23,"&lt;&gt;*Disciplin? facultativ?*", $B$23,"&lt;&gt;*Examen de diplom?*"),ROUND(($G$25+$H$25+$I$25+$J$25)/14,1),"")</f>
        <v/>
      </c>
      <c r="BD480" s="206" t="str">
        <f>IF(COUNTIFS($B$23,"&lt;&gt;"&amp;"",$B$23,"&lt;&gt;practic?*",$B$23,"&lt;&gt;*Elaborare proiect de diplom?*",$B$23,"&lt;&gt;*op?ional*",$B$23,"&lt;&gt;*Disciplin? facultativ?*", $B$23,"&lt;&gt;*Examen de diplom?*"),$G$25,"")</f>
        <v/>
      </c>
      <c r="BE480" s="204" t="str">
        <f>IF(COUNTIFS($B$23,"&lt;&gt;"&amp;"",$B$23,"&lt;&gt;practic?*",$B$23,"&lt;&gt;*Elaborare proiect de diplom?*",$B$23,"&lt;&gt;*op?ional*",$B$23,"&lt;&gt;*Disciplin? facultativ?*", $B$23,"&lt;&gt;*Examen de diplom?*"),($H$25+$I$25+$J$25),"")</f>
        <v/>
      </c>
      <c r="BF480" s="204" t="str">
        <f>IF(COUNTIFS($B$23,"&lt;&gt;"&amp;"",$B$23,"&lt;&gt;practic?*",$B$23,"&lt;&gt;*Elaborare proiect de diplom?*",$B$23,"&lt;&gt;*op?ional*",$B$23,"&lt;&gt;*Disciplin? facultativ?*", $B$23,"&lt;&gt;*Examen de diplom?*"),($G$25+$H$25+$I$25+$J$25),"")</f>
        <v/>
      </c>
      <c r="BG480" s="204"/>
      <c r="BH480" s="204" t="str">
        <f>IF(COUNTIF($AV480,"=*Elaborare proiect de diplom?*"),ROUND($J$21/14,1),"")</f>
        <v/>
      </c>
      <c r="BI480" s="206" t="e">
        <f>ROUND(BL480/14,1)</f>
        <v>#VALUE!</v>
      </c>
      <c r="BJ480" s="204"/>
      <c r="BK480" s="204" t="str">
        <f>IF(COUNTIF($AV480,"=*Elaborare proiect de diplom?*"),$J$21,"")</f>
        <v/>
      </c>
      <c r="BL480" s="206" t="str">
        <f>IF(COUNTIFS($B$23,"&lt;&gt;"&amp;"",$B$23,"&lt;&gt;practic?*",$B$23,"&lt;&gt;*Elaborare proiect de diplom?*",$B$23,"&lt;&gt;*op?ional*",$B$23,"&lt;&gt;*Disciplin? facultativ?*", $B$23,"&lt;&gt;*Examen de diplom?*"),$K$25,"")</f>
        <v/>
      </c>
      <c r="BM480" s="206" t="e">
        <f>ROUND(BN480/14,1)</f>
        <v>#VALUE!</v>
      </c>
      <c r="BN480" s="206" t="str">
        <f>IF(COUNTIFS($B$23,"&lt;&gt;"&amp;"",$B$23,"&lt;&gt;practic?*",$B$23,"&lt;&gt;*Elaborare proiect de diplom?*",$B$23,"&lt;&gt;*op?ional*",$B$23,"&lt;&gt;*Disciplin? facultativ?*", $B$23,"&lt;&gt;*Examen de diplom?*"),$M$25,"")</f>
        <v/>
      </c>
      <c r="BO480" s="204" t="str">
        <f>IF($AV480="","",$E$25)</f>
        <v/>
      </c>
      <c r="BP480" s="206" t="str">
        <f>IF(COUNTIFS($B$23,"&lt;&gt;"&amp;"",$B$23,"&lt;&gt;practic?*",$B$23,"&lt;&gt;*op?ional*",$B$23,"&lt;&gt;*Disciplin? facultativ?*",$B$23,"&lt;&gt;*Examen de diplom?*"),$L$25,"")</f>
        <v/>
      </c>
      <c r="BQ480" s="206" t="str">
        <f>IF($AV480="","",IF($BC480&lt;&gt;"",$BC480,0)+IF($BI480&lt;&gt;"",$BI480,0)+IF($BM480&lt;&gt;"",$BM480,0))</f>
        <v/>
      </c>
      <c r="BR480" s="204" t="str">
        <f>IF($AV$480="","",IF($BF$480&lt;&gt;"",$BF$480,0)+IF($BL$480&lt;&gt;"",$BL$480,0)+IF($BN$480&lt;&gt;"",$BN$480,0))</f>
        <v/>
      </c>
      <c r="BS480" s="332">
        <f>IF(SUM(BA480:BB480)&gt;0,1,0)</f>
        <v>0</v>
      </c>
      <c r="BT480" s="208" t="str">
        <f>IF($AV480="","",CONCATENATE("20",G$17+AW480-1))</f>
        <v/>
      </c>
      <c r="BU480" s="197"/>
      <c r="BV480" s="197"/>
      <c r="BW480" s="197"/>
      <c r="BX480" s="202">
        <f>SUM(G25:J25)</f>
        <v>56</v>
      </c>
      <c r="BY480" s="397">
        <f>COUNTIF(BX480:BX487,"&gt;0")</f>
        <v>4</v>
      </c>
      <c r="BZ480" s="197"/>
      <c r="CA480" s="197"/>
      <c r="CB480" s="197"/>
      <c r="CC480" s="198"/>
      <c r="CD480" s="198"/>
      <c r="CE480" s="198"/>
      <c r="CF480" s="197"/>
      <c r="CG480" s="197"/>
      <c r="CH480" s="197"/>
      <c r="CI480" s="197"/>
      <c r="CJ480" s="197"/>
      <c r="CK480" s="197"/>
      <c r="CL480" s="197"/>
      <c r="CM480" s="197"/>
      <c r="CN480" s="197"/>
      <c r="CO480" s="198"/>
      <c r="CP480" s="198"/>
    </row>
    <row r="481" spans="1:94" s="201" customFormat="1" ht="21" hidden="1" customHeight="1" x14ac:dyDescent="0.2">
      <c r="A481" s="219"/>
      <c r="B481" s="218"/>
      <c r="C481" s="218"/>
      <c r="D481" s="218"/>
      <c r="E481" s="218"/>
      <c r="F481" s="218"/>
      <c r="G481" s="218"/>
      <c r="H481" s="218"/>
      <c r="I481" s="218"/>
      <c r="J481" s="218"/>
      <c r="K481" s="220"/>
      <c r="L481" s="221"/>
      <c r="M481" s="218"/>
      <c r="N481" s="218"/>
      <c r="O481" s="218"/>
      <c r="P481" s="218"/>
      <c r="Q481" s="218"/>
      <c r="R481" s="218"/>
      <c r="S481" s="218"/>
      <c r="T481" s="218"/>
      <c r="U481" s="218"/>
      <c r="V481" s="220"/>
      <c r="W481" s="220"/>
      <c r="X481" s="222"/>
      <c r="Y481" s="218"/>
      <c r="Z481" s="218"/>
      <c r="AA481" s="218"/>
      <c r="AB481" s="218"/>
      <c r="AC481" s="218"/>
      <c r="AD481" s="218"/>
      <c r="AE481" s="218"/>
      <c r="AF481" s="218"/>
      <c r="AG481" s="220"/>
      <c r="AH481" s="220"/>
      <c r="AI481" s="218"/>
      <c r="AJ481" s="218"/>
      <c r="AK481" s="218"/>
      <c r="AL481" s="218"/>
      <c r="AM481" s="218"/>
      <c r="AN481" s="218"/>
      <c r="AO481" s="218"/>
      <c r="AP481" s="218"/>
      <c r="AQ481" s="218"/>
      <c r="AR481" s="220"/>
      <c r="AS481" s="220"/>
      <c r="AT481" s="228" t="str">
        <f>$B$28</f>
        <v>M4.23.01.V2-ij</v>
      </c>
      <c r="AU481" s="202">
        <v>2</v>
      </c>
      <c r="AV481" s="204" t="str">
        <f>IF(COUNTIFS($B$26,"&lt;&gt;"&amp;"",$B$26,"&lt;&gt;*op?ional*",$B$26,"&lt;&gt;*Disciplin? facultativ?*"),$B$26,"")</f>
        <v/>
      </c>
      <c r="AW481" s="204" t="str">
        <f t="shared" ref="AW481:AW488" si="20">IF($AV481="","",ROUND(RIGHT($B$22,1)/2,0))</f>
        <v/>
      </c>
      <c r="AX481" s="204" t="str">
        <f t="shared" ref="AX481:AX488" si="21">IF($AV481="","",RIGHT($B$22,1))</f>
        <v/>
      </c>
      <c r="AY481" s="204" t="str">
        <f>IF($AV481="","",$F$28)</f>
        <v/>
      </c>
      <c r="AZ481" s="204" t="str">
        <f t="shared" ref="AZ481:AZ488" si="22">IF($AV481="","","DI")</f>
        <v/>
      </c>
      <c r="BA481" s="204" t="str">
        <f>IF(COUNTIFS($B$26,"&lt;&gt;"&amp;"",$B$26,"&lt;&gt;practic?*",$B$26,"&lt;&gt;*Elaborare proiect de diplom?*",$B$26,"&lt;&gt;*op?ional*",$B$26,"&lt;&gt;*Disciplin? facultativ?*", $B$26,"&lt;&gt;*Examen de diplom?*"),ROUND($G$28/14,1),"")</f>
        <v/>
      </c>
      <c r="BB481" s="204" t="str">
        <f>IF(COUNTIFS($B$26,"&lt;&gt;"&amp;"",$B$26,"&lt;&gt;practic?*",$B$26,"&lt;&gt;*Elaborare proiect de diplom?*",$B$26,"&lt;&gt;*op?ional*",$B$26,"&lt;&gt;*Disciplin? facultativ?*", $B$26,"&lt;&gt;*Examen de diplom?*"),ROUND(($H$28+$I$28+$J$28)/14,1),"")</f>
        <v/>
      </c>
      <c r="BC481" s="204" t="str">
        <f>IF(COUNTIFS($B$26,"&lt;&gt;"&amp;"",$B$26,"&lt;&gt;practic?*",$B$26,"&lt;&gt;*Elaborare proiect de diplom?*",$B$26,"&lt;&gt;*op?ional*",$B$26,"&lt;&gt;*Disciplin? facultativ?*", $B$26,"&lt;&gt;*Examen de diplom?*"),ROUND(($G$28+$H$28+$I$28+$J$28)/14,1),"")</f>
        <v/>
      </c>
      <c r="BD481" s="206" t="str">
        <f>IF(COUNTIFS($B$26,"&lt;&gt;"&amp;"",$B$26,"&lt;&gt;practic?*",$B$26,"&lt;&gt;*Elaborare proiect de diplom?*",$B$26,"&lt;&gt;*op?ional*",$B$26,"&lt;&gt;*Disciplin? facultativ?*", $B$26,"&lt;&gt;*Examen de diplom?*"),$G$28,"")</f>
        <v/>
      </c>
      <c r="BE481" s="204" t="str">
        <f>IF(COUNTIFS($B$26,"&lt;&gt;"&amp;"",$B$26,"&lt;&gt;practic?*",$B$26,"&lt;&gt;*Elaborare proiect de diplom?*",$B$26,"&lt;&gt;*op?ional*",$B$26,"&lt;&gt;*Disciplin? facultativ?*", $B$26,"&lt;&gt;*Examen de diplom?*"),($H$28+$I$28+$J$28),"")</f>
        <v/>
      </c>
      <c r="BF481" s="204" t="str">
        <f>IF(COUNTIFS($B$26,"&lt;&gt;"&amp;"",$B$26,"&lt;&gt;practic?*",$B$26,"&lt;&gt;*Elaborare proiect de diplom?*",$B$26,"&lt;&gt;*op?ional*",$B$26,"&lt;&gt;*Disciplin? facultativ?*", $B$26,"&lt;&gt;*Examen de diplom?*"),($G$28+$H$28+$I$28+$J$28),"")</f>
        <v/>
      </c>
      <c r="BG481" s="202"/>
      <c r="BH481" s="204" t="str">
        <f>IF(COUNTIF($AV481,"=*Elaborare proiect de diplom?*"),ROUND($J$24/14,1),"")</f>
        <v/>
      </c>
      <c r="BI481" s="206" t="e">
        <f t="shared" ref="BI481:BI488" si="23">ROUND(BL481/14,1)</f>
        <v>#VALUE!</v>
      </c>
      <c r="BJ481" s="202"/>
      <c r="BK481" s="204" t="str">
        <f>IF(COUNTIF($AV481,"=*Elaborare proiect de diplom?*"),$J$24,"")</f>
        <v/>
      </c>
      <c r="BL481" s="206" t="str">
        <f>IF(COUNTIFS($B$26,"&lt;&gt;"&amp;"",$B$26,"&lt;&gt;practic?*",$B$26,"&lt;&gt;*Elaborare proiect de diplom?*",$B$26,"&lt;&gt;*op?ional*",$B$26,"&lt;&gt;*Disciplin? facultativ?*", $B$26,"&lt;&gt;*Examen de diplom?*"),$K$28,"")</f>
        <v/>
      </c>
      <c r="BM481" s="206" t="e">
        <f t="shared" ref="BM481:BM488" si="24">ROUND(BN481/14,1)</f>
        <v>#VALUE!</v>
      </c>
      <c r="BN481" s="206" t="str">
        <f>IF(COUNTIFS($B$26,"&lt;&gt;"&amp;"",$B$26,"&lt;&gt;practic?*",$B$26,"&lt;&gt;*Elaborare proiect de diplom?*",$B$26,"&lt;&gt;*op?ional*",$B$26,"&lt;&gt;*Disciplin? facultativ?*", $B$26,"&lt;&gt;*Examen de diplom?*"),$M$28,"")</f>
        <v/>
      </c>
      <c r="BO481" s="327" t="str">
        <f>IF($AV481="","",$E$28)</f>
        <v/>
      </c>
      <c r="BP481" s="214" t="str">
        <f>IF(COUNTIFS($B$22,"&lt;&gt;"&amp;"",$B$22,"&lt;&gt;practic?*",$B$22,"&lt;&gt;*op?ional*",$B$22,"&lt;&gt;*Disciplin? facultativ?*",$B$22,"&lt;&gt;*Examen de diplom?*"),$L$28,"")</f>
        <v>DCAV</v>
      </c>
      <c r="BQ481" s="206" t="str">
        <f t="shared" ref="BQ481:BQ488" si="25">IF($AV481="","",IF($BC481&lt;&gt;"",$BC481,0)+IF($BI481&lt;&gt;"",$BI481,0)+IF($BM481&lt;&gt;"",$BM481,0))</f>
        <v/>
      </c>
      <c r="BR481" s="202" t="str">
        <f>IF($AV$481="","",IF($BF$481&lt;&gt;"",$BF$481,0)+IF($BL$481&lt;&gt;"",$BL$481,0)+IF($BN$481&lt;&gt;"",$BN$481,0))</f>
        <v/>
      </c>
      <c r="BS481" s="332">
        <f t="shared" ref="BS481:BS488" si="26">IF(SUM(BA481:BB481)&gt;0,1,0)</f>
        <v>0</v>
      </c>
      <c r="BT481" s="208" t="str">
        <f t="shared" ref="BT481:BT518" si="27">IF($AV481="","",CONCATENATE("20",G$17+AW481-1))</f>
        <v/>
      </c>
      <c r="BU481" s="197"/>
      <c r="BV481" s="197"/>
      <c r="BW481" s="197"/>
      <c r="BX481" s="202">
        <f>SUM(G28:J28)</f>
        <v>56</v>
      </c>
      <c r="BY481" s="397"/>
      <c r="BZ481" s="197"/>
      <c r="CA481" s="197"/>
      <c r="CB481" s="197"/>
      <c r="CC481" s="198"/>
      <c r="CD481" s="198"/>
      <c r="CE481" s="198"/>
      <c r="CF481" s="197"/>
      <c r="CG481" s="197"/>
      <c r="CH481" s="197"/>
      <c r="CI481" s="197"/>
      <c r="CJ481" s="197"/>
      <c r="CK481" s="197"/>
      <c r="CL481" s="197"/>
      <c r="CM481" s="197"/>
      <c r="CN481" s="197"/>
      <c r="CO481" s="198"/>
      <c r="CP481" s="198"/>
    </row>
    <row r="482" spans="1:94" s="201" customFormat="1" ht="21" hidden="1" customHeight="1" x14ac:dyDescent="0.2">
      <c r="A482" s="219"/>
      <c r="B482" s="218"/>
      <c r="C482" s="218"/>
      <c r="D482" s="218"/>
      <c r="E482" s="218"/>
      <c r="F482" s="218"/>
      <c r="G482" s="218"/>
      <c r="H482" s="218"/>
      <c r="I482" s="218"/>
      <c r="J482" s="218"/>
      <c r="K482" s="220"/>
      <c r="L482" s="221"/>
      <c r="M482" s="218"/>
      <c r="N482" s="218"/>
      <c r="O482" s="218"/>
      <c r="P482" s="218"/>
      <c r="Q482" s="218"/>
      <c r="R482" s="218"/>
      <c r="S482" s="218"/>
      <c r="T482" s="218"/>
      <c r="U482" s="218"/>
      <c r="V482" s="220"/>
      <c r="W482" s="220"/>
      <c r="X482" s="222"/>
      <c r="Y482" s="218"/>
      <c r="Z482" s="218"/>
      <c r="AA482" s="218"/>
      <c r="AB482" s="218"/>
      <c r="AC482" s="218"/>
      <c r="AD482" s="218"/>
      <c r="AE482" s="218"/>
      <c r="AF482" s="218"/>
      <c r="AG482" s="220"/>
      <c r="AH482" s="220"/>
      <c r="AI482" s="218"/>
      <c r="AJ482" s="218"/>
      <c r="AK482" s="218"/>
      <c r="AL482" s="218"/>
      <c r="AM482" s="218"/>
      <c r="AN482" s="218"/>
      <c r="AO482" s="218"/>
      <c r="AP482" s="218"/>
      <c r="AQ482" s="218"/>
      <c r="AR482" s="220"/>
      <c r="AS482" s="220"/>
      <c r="AT482" s="228" t="str">
        <f>$B$31</f>
        <v>M4.23.01.V3</v>
      </c>
      <c r="AU482" s="202">
        <v>3</v>
      </c>
      <c r="AV482" s="204" t="str">
        <f>IF(COUNTIFS($B$29,"&lt;&gt;"&amp;"",$B$29,"&lt;&gt;*op?ional*",$B$29,"&lt;&gt;*Disciplin? facultativ?*"),$B$29,"")</f>
        <v>Elective 1 (choose one from Master CI/ IT/ ML/ SE)</v>
      </c>
      <c r="AW482" s="204">
        <f t="shared" si="20"/>
        <v>1</v>
      </c>
      <c r="AX482" s="204" t="str">
        <f t="shared" si="21"/>
        <v>1</v>
      </c>
      <c r="AY482" s="204" t="str">
        <f>IF($AV482="","",$F$31)</f>
        <v>E</v>
      </c>
      <c r="AZ482" s="204" t="str">
        <f t="shared" si="22"/>
        <v>DI</v>
      </c>
      <c r="BA482" s="204">
        <f>IF(COUNTIFS($B$29,"&lt;&gt;"&amp;"",$B$29,"&lt;&gt;practic?*",$B$29,"&lt;&gt;*Elaborare proiect de diplom?*",$B$29,"&lt;&gt;*op?ional*",$B$29,"&lt;&gt;*Disciplin? facultativ?*", $B$29,"&lt;&gt;*Examen de diplom?*"),ROUND($G$31/14,1),"")</f>
        <v>2</v>
      </c>
      <c r="BB482" s="204">
        <f>IF(COUNTIFS($B$29,"&lt;&gt;"&amp;"",$B$29,"&lt;&gt;practic?*",$B$29,"&lt;&gt;*Elaborare proiect de diplom?*",$B$29,"&lt;&gt;*op?ional*",$B$29,"&lt;&gt;*Disciplin? facultativ?*", $B$29,"&lt;&gt;*Examen de diplom?*"),ROUND(($H$31+$I$31+$J$31)/14,1),"")</f>
        <v>2</v>
      </c>
      <c r="BC482" s="204">
        <f>IF(COUNTIFS($B$29,"&lt;&gt;"&amp;"",$B$29,"&lt;&gt;practic?*",$B$29,"&lt;&gt;*Elaborare proiect de diplom?*",$B$29,"&lt;&gt;*op?ional*",$B$29,"&lt;&gt;*Disciplin? facultativ?*", $B$29,"&lt;&gt;*Examen de diplom?*"),ROUND(($G$31+$H$31+$I$31+$J$31)/14,1),"")</f>
        <v>4</v>
      </c>
      <c r="BD482" s="206">
        <f>IF(COUNTIFS($B$29,"&lt;&gt;"&amp;"",$B$29,"&lt;&gt;practic?*",$B$29,"&lt;&gt;*Elaborare proiect de diplom?*",$B$29,"&lt;&gt;*op?ional*",$B$29,"&lt;&gt;*Disciplin? facultativ?*", $B$29,"&lt;&gt;*Examen de diplom?*"),$G$31,"")</f>
        <v>28</v>
      </c>
      <c r="BE482" s="204">
        <f>IF(COUNTIFS($B$29,"&lt;&gt;"&amp;"",$B$29,"&lt;&gt;practic?*",$B$29,"&lt;&gt;*Elaborare proiect de diplom?*",$B$29,"&lt;&gt;*op?ional*",$B$29,"&lt;&gt;*Disciplin? facultativ?*", $B$29,"&lt;&gt;*Examen de diplom?*"),($H$31+$I$31+$J$31),"")</f>
        <v>28</v>
      </c>
      <c r="BF482" s="204">
        <f>IF(COUNTIFS($B$29,"&lt;&gt;"&amp;"",$B$29,"&lt;&gt;practic?*",$B$29,"&lt;&gt;*Elaborare proiect de diplom?*",$B$29,"&lt;&gt;*op?ional*",$B$29,"&lt;&gt;*Disciplin? facultativ?*", $B$29,"&lt;&gt;*Examen de diplom?*"),($G$31+$H$31+$I$31+$J$31),"")</f>
        <v>56</v>
      </c>
      <c r="BG482" s="202"/>
      <c r="BH482" s="204" t="str">
        <f>IF(COUNTIF($AV482,"=*Elaborare proiect de diplom?*"),ROUND($J$27/14,1),"")</f>
        <v/>
      </c>
      <c r="BI482" s="206">
        <f t="shared" si="23"/>
        <v>0</v>
      </c>
      <c r="BJ482" s="202"/>
      <c r="BK482" s="204" t="str">
        <f>IF(COUNTIF($AV482,"=*Elaborare proiect de diplom?*"),$J$27,"")</f>
        <v/>
      </c>
      <c r="BL482" s="206">
        <f>IF(COUNTIFS($B$29,"&lt;&gt;"&amp;"",$B$29,"&lt;&gt;practic?*",$B$29,"&lt;&gt;*Elaborare proiect de diplom?*",$B$29,"&lt;&gt;*op?ional*",$B$29,"&lt;&gt;*Disciplin? facultativ?*", $B$29,"&lt;&gt;*Examen de diplom?*"),$K$31,"")</f>
        <v>0</v>
      </c>
      <c r="BM482" s="206">
        <f t="shared" si="24"/>
        <v>8.5</v>
      </c>
      <c r="BN482" s="206">
        <f>IF(COUNTIFS($B$29,"&lt;&gt;"&amp;"",$B$29,"&lt;&gt;practic?*",$B$29,"&lt;&gt;*Elaborare proiect de diplom?*",$B$29,"&lt;&gt;*op?ional*",$B$29,"&lt;&gt;*Disciplin? facultativ?*", $B$29,"&lt;&gt;*Examen de diplom?*"),$M$31,"")</f>
        <v>119</v>
      </c>
      <c r="BO482" s="327">
        <f>IF($AV482="","",$E$31)</f>
        <v>7</v>
      </c>
      <c r="BP482" s="214" t="str">
        <f>IF(COUNTIFS($B$25,"&lt;&gt;"&amp;"",$B$25,"&lt;&gt;practic?*",$B$25,"&lt;&gt;*op?ional*",$B$25,"&lt;&gt;*Disciplin? facultativ?*",$B$25,"&lt;&gt;*Examen de diplom?*"),$L$31,"")</f>
        <v>DCAV</v>
      </c>
      <c r="BQ482" s="206">
        <f t="shared" si="25"/>
        <v>12.5</v>
      </c>
      <c r="BR482" s="202">
        <f>IF($AV$482="","",IF($BF$482&lt;&gt;"",$BF$482,0)+IF($BL$482&lt;&gt;"",$BL$482,0)+IF($BN$482&lt;&gt;"",$BN$482,0))</f>
        <v>175</v>
      </c>
      <c r="BS482" s="332">
        <f t="shared" si="26"/>
        <v>1</v>
      </c>
      <c r="BT482" s="208" t="str">
        <f t="shared" si="27"/>
        <v>2023</v>
      </c>
      <c r="BU482" s="197"/>
      <c r="BV482" s="197"/>
      <c r="BW482" s="197"/>
      <c r="BX482" s="202">
        <f>SUM(G31:J31)</f>
        <v>56</v>
      </c>
      <c r="BY482" s="397"/>
      <c r="BZ482" s="197"/>
      <c r="CA482" s="197"/>
      <c r="CB482" s="197"/>
      <c r="CC482" s="198"/>
      <c r="CD482" s="198"/>
      <c r="CE482" s="198"/>
      <c r="CF482" s="197"/>
      <c r="CG482" s="197"/>
      <c r="CH482" s="197"/>
      <c r="CI482" s="197"/>
      <c r="CJ482" s="197"/>
      <c r="CK482" s="197"/>
      <c r="CL482" s="197"/>
      <c r="CM482" s="197"/>
      <c r="CN482" s="197"/>
      <c r="CO482" s="198"/>
      <c r="CP482" s="198"/>
    </row>
    <row r="483" spans="1:94" s="201" customFormat="1" ht="21" hidden="1" customHeight="1" x14ac:dyDescent="0.2">
      <c r="A483" s="219"/>
      <c r="B483" s="218"/>
      <c r="C483" s="218"/>
      <c r="D483" s="218"/>
      <c r="E483" s="218"/>
      <c r="F483" s="218"/>
      <c r="G483" s="218"/>
      <c r="H483" s="218"/>
      <c r="I483" s="218"/>
      <c r="J483" s="218"/>
      <c r="K483" s="220"/>
      <c r="L483" s="221"/>
      <c r="M483" s="218"/>
      <c r="N483" s="218"/>
      <c r="O483" s="218"/>
      <c r="P483" s="218"/>
      <c r="Q483" s="218"/>
      <c r="R483" s="218"/>
      <c r="S483" s="218"/>
      <c r="T483" s="218"/>
      <c r="U483" s="218"/>
      <c r="V483" s="220"/>
      <c r="W483" s="220"/>
      <c r="X483" s="222"/>
      <c r="Y483" s="218"/>
      <c r="Z483" s="218"/>
      <c r="AA483" s="218"/>
      <c r="AB483" s="218"/>
      <c r="AC483" s="218"/>
      <c r="AD483" s="218"/>
      <c r="AE483" s="218"/>
      <c r="AF483" s="218"/>
      <c r="AG483" s="220"/>
      <c r="AH483" s="220"/>
      <c r="AI483" s="218"/>
      <c r="AJ483" s="218"/>
      <c r="AK483" s="218"/>
      <c r="AL483" s="218"/>
      <c r="AM483" s="218"/>
      <c r="AN483" s="218"/>
      <c r="AO483" s="218"/>
      <c r="AP483" s="218"/>
      <c r="AQ483" s="218"/>
      <c r="AR483" s="220"/>
      <c r="AS483" s="220"/>
      <c r="AT483" s="228" t="str">
        <f>$B$34</f>
        <v>M4.23.01.V4</v>
      </c>
      <c r="AU483" s="202">
        <v>4</v>
      </c>
      <c r="AV483" s="204" t="str">
        <f>IF(COUNTIFS($B$32,"&lt;&gt;"&amp;"",$B$32,"&lt;&gt;*op?ional*",$B$32,"&lt;&gt;*Disciplin? facultativ?*"),$B$32,"")</f>
        <v>Research Topics in CC and IoT</v>
      </c>
      <c r="AW483" s="204">
        <f t="shared" si="20"/>
        <v>1</v>
      </c>
      <c r="AX483" s="204" t="str">
        <f t="shared" si="21"/>
        <v>1</v>
      </c>
      <c r="AY483" s="204" t="str">
        <f>IF($AV483="","",$F$34)</f>
        <v>D</v>
      </c>
      <c r="AZ483" s="204" t="str">
        <f t="shared" si="22"/>
        <v>DI</v>
      </c>
      <c r="BA483" s="204">
        <f>IF(COUNTIFS($B$32,"&lt;&gt;"&amp;"",$B$32,"&lt;&gt;practic?*",$B$32,"&lt;&gt;*Elaborare proiect de diplom?*",$B$32,"&lt;&gt;*op?ional*",$B$32,"&lt;&gt;*Disciplin? facultativ?*", $B$32,"&lt;&gt;*Examen de diplom?*"),ROUND($G$34/14,1),"")</f>
        <v>2</v>
      </c>
      <c r="BB483" s="204">
        <f>IF(COUNTIFS($B$32,"&lt;&gt;"&amp;"",$B$32,"&lt;&gt;practic?*",$B$32,"&lt;&gt;*Elaborare proiect de diplom?*",$B$32,"&lt;&gt;*op?ional*",$B$32,"&lt;&gt;*Disciplin? facultativ?*", $B$32,"&lt;&gt;*Examen de diplom?*"),ROUND(($H$34+$I$34+$J$34)/14,1),"")</f>
        <v>0</v>
      </c>
      <c r="BC483" s="204">
        <f>IF(COUNTIFS($B$32,"&lt;&gt;"&amp;"",$B$32,"&lt;&gt;practic?*",$B$32,"&lt;&gt;*Elaborare proiect de diplom?*",$B$32,"&lt;&gt;*op?ional*",$B$32,"&lt;&gt;*Disciplin? facultativ?*", $B$32,"&lt;&gt;*Examen de diplom?*"),ROUND(($G$34+$H$34+$I$34+$J$34)/14,1),"")</f>
        <v>2</v>
      </c>
      <c r="BD483" s="206">
        <f>IF(COUNTIFS($B$32,"&lt;&gt;"&amp;"",$B$32,"&lt;&gt;practic?*",$B$32,"&lt;&gt;*Elaborare proiect de diplom?*",$B$32,"&lt;&gt;*op?ional*",$B$32,"&lt;&gt;*Disciplin? facultativ?*", $B$32,"&lt;&gt;*Examen de diplom?*"),$G$34,"")</f>
        <v>28</v>
      </c>
      <c r="BE483" s="204">
        <f>IF(COUNTIFS($B$32,"&lt;&gt;"&amp;"",$B$32,"&lt;&gt;practic?*",$B$32,"&lt;&gt;*Elaborare proiect de diplom?*",$B$32,"&lt;&gt;*op?ional*",$B$32,"&lt;&gt;*Disciplin? facultativ?*", $B$32,"&lt;&gt;*Examen de diplom?*"),($H$34+$I$34+$J$34),"")</f>
        <v>0</v>
      </c>
      <c r="BF483" s="204">
        <f>IF(COUNTIFS($B$32,"&lt;&gt;"&amp;"",$B$32,"&lt;&gt;practic?*",$B$32,"&lt;&gt;*Elaborare proiect de diplom?*",$B$32,"&lt;&gt;*op?ional*",$B$32,"&lt;&gt;*Disciplin? facultativ?*", $B$32,"&lt;&gt;*Examen de diplom?*"),($G$34+$H$34+$I$34+$J$34),"")</f>
        <v>28</v>
      </c>
      <c r="BG483" s="202"/>
      <c r="BH483" s="204" t="str">
        <f>IF(COUNTIF($AV483,"=*Elaborare proiect de diplom?*"),ROUND($J$30/14,1),"")</f>
        <v/>
      </c>
      <c r="BI483" s="206">
        <f t="shared" si="23"/>
        <v>12</v>
      </c>
      <c r="BJ483" s="202"/>
      <c r="BK483" s="204" t="str">
        <f>IF(COUNTIF($AV483,"=*Elaborare proiect de diplom?*"),$J$30,"")</f>
        <v/>
      </c>
      <c r="BL483" s="206">
        <f>IF(COUNTIFS($B$32,"&lt;&gt;"&amp;"",$B$32,"&lt;&gt;practic?*",$B$32,"&lt;&gt;*Elaborare proiect de diplom?*",$B$32,"&lt;&gt;*op?ional*",$B$32,"&lt;&gt;*Disciplin? facultativ?*", $B$32,"&lt;&gt;*Examen de diplom?*"),$K$34,"")</f>
        <v>168</v>
      </c>
      <c r="BM483" s="206">
        <f t="shared" si="24"/>
        <v>2.1</v>
      </c>
      <c r="BN483" s="206">
        <f>IF(COUNTIFS($B$32,"&lt;&gt;"&amp;"",$B$32,"&lt;&gt;practic?*",$B$32,"&lt;&gt;*Elaborare proiect de diplom?*",$B$32,"&lt;&gt;*op?ional*",$B$32,"&lt;&gt;*Disciplin? facultativ?*", $B$32,"&lt;&gt;*Examen de diplom?*"),$M$34,"")</f>
        <v>29</v>
      </c>
      <c r="BO483" s="327">
        <f>IF($AV483="","",$E$34)</f>
        <v>9</v>
      </c>
      <c r="BP483" s="214" t="str">
        <f>IF(COUNTIFS($B$28,"&lt;&gt;"&amp;"",$B$28,"&lt;&gt;practic?*",$B$28,"&lt;&gt;*op?ional*",$B$28,"&lt;&gt;*Disciplin? facultativ?*",$B$28,"&lt;&gt;*Examen de diplom?*"),$L$34,"")</f>
        <v>DCAV</v>
      </c>
      <c r="BQ483" s="206">
        <f t="shared" si="25"/>
        <v>16.100000000000001</v>
      </c>
      <c r="BR483" s="202">
        <f>IF($AV$483="","",IF($BF$483&lt;&gt;"",$BF$483,0)+IF($BL$483&lt;&gt;"",$BL$483,0)+IF($BN$483&lt;&gt;"",$BN$483,0))</f>
        <v>225</v>
      </c>
      <c r="BS483" s="332">
        <f t="shared" si="26"/>
        <v>1</v>
      </c>
      <c r="BT483" s="208" t="str">
        <f t="shared" si="27"/>
        <v>2023</v>
      </c>
      <c r="BU483" s="197"/>
      <c r="BV483" s="197"/>
      <c r="BW483" s="197"/>
      <c r="BX483" s="202">
        <f>SUM(G34:J34)</f>
        <v>28</v>
      </c>
      <c r="BY483" s="397"/>
      <c r="BZ483" s="197"/>
      <c r="CA483" s="197"/>
      <c r="CB483" s="197"/>
      <c r="CC483" s="198"/>
      <c r="CD483" s="198"/>
      <c r="CE483" s="198"/>
      <c r="CF483" s="197"/>
      <c r="CG483" s="197"/>
      <c r="CH483" s="197"/>
      <c r="CI483" s="197"/>
      <c r="CJ483" s="197"/>
      <c r="CK483" s="197"/>
      <c r="CL483" s="197"/>
      <c r="CM483" s="197"/>
      <c r="CN483" s="197"/>
      <c r="CO483" s="198"/>
      <c r="CP483" s="198"/>
    </row>
    <row r="484" spans="1:94" s="201" customFormat="1" ht="21" hidden="1" customHeight="1" x14ac:dyDescent="0.2">
      <c r="B484" s="197"/>
      <c r="C484" s="197"/>
      <c r="D484" s="197"/>
      <c r="E484" s="197"/>
      <c r="F484" s="197"/>
      <c r="G484" s="197"/>
      <c r="H484" s="197"/>
      <c r="I484" s="197"/>
      <c r="J484" s="197"/>
      <c r="K484" s="198"/>
      <c r="L484" s="199"/>
      <c r="M484" s="197"/>
      <c r="N484" s="197"/>
      <c r="O484" s="197"/>
      <c r="P484" s="197"/>
      <c r="Q484" s="197"/>
      <c r="R484" s="197"/>
      <c r="S484" s="197"/>
      <c r="T484" s="197"/>
      <c r="U484" s="197"/>
      <c r="V484" s="198"/>
      <c r="W484" s="198"/>
      <c r="X484" s="200"/>
      <c r="Y484" s="197"/>
      <c r="Z484" s="197"/>
      <c r="AA484" s="197"/>
      <c r="AB484" s="197"/>
      <c r="AC484" s="197"/>
      <c r="AD484" s="197"/>
      <c r="AE484" s="197"/>
      <c r="AF484" s="197"/>
      <c r="AG484" s="198"/>
      <c r="AH484" s="198"/>
      <c r="AI484" s="197"/>
      <c r="AJ484" s="197"/>
      <c r="AK484" s="197"/>
      <c r="AL484" s="197"/>
      <c r="AM484" s="197"/>
      <c r="AN484" s="197"/>
      <c r="AO484" s="197"/>
      <c r="AP484" s="197"/>
      <c r="AQ484" s="197"/>
      <c r="AR484" s="198"/>
      <c r="AS484" s="198"/>
      <c r="AT484" s="228" t="str">
        <f>$B$37</f>
        <v/>
      </c>
      <c r="AU484" s="202">
        <v>5</v>
      </c>
      <c r="AV484" s="204" t="str">
        <f>IF(COUNTIFS($B$35,"&lt;&gt;"&amp;"",$B$35,"&lt;&gt;*op?ional*",$B$35,"&lt;&gt;*Disciplin? facultativ?*"),$B$35,"")</f>
        <v/>
      </c>
      <c r="AW484" s="204" t="str">
        <f t="shared" si="20"/>
        <v/>
      </c>
      <c r="AX484" s="204" t="str">
        <f t="shared" si="21"/>
        <v/>
      </c>
      <c r="AY484" s="204" t="str">
        <f>IF($AV484="","",$F$37)</f>
        <v/>
      </c>
      <c r="AZ484" s="204" t="str">
        <f t="shared" si="22"/>
        <v/>
      </c>
      <c r="BA484" s="204" t="str">
        <f>IF(COUNTIFS($B$35,"&lt;&gt;"&amp;"",$B$35,"&lt;&gt;practic?*",$B$35,"&lt;&gt;*Elaborare proiect de diplom?*",$B$35,"&lt;&gt;*op?ional*",$B$35,"&lt;&gt;*Disciplin? facultativ?*", $B$35,"&lt;&gt;*Examen de diplom?*"),ROUND($G$37/14,1),"")</f>
        <v/>
      </c>
      <c r="BB484" s="204" t="str">
        <f>IF(COUNTIFS($B$35,"&lt;&gt;"&amp;"",$B$35,"&lt;&gt;practic?*",$B$35,"&lt;&gt;*Elaborare proiect de diplom?*",$B$35,"&lt;&gt;*op?ional*",$B$35,"&lt;&gt;*Disciplin? facultativ?*", $B$35,"&lt;&gt;*Examen de diplom?*"),ROUND(($H$37+$I$37+$J$37)/14,1),"")</f>
        <v/>
      </c>
      <c r="BC484" s="204" t="str">
        <f>IF(COUNTIFS($B$35,"&lt;&gt;"&amp;"",$B$35,"&lt;&gt;practic?*",$B$35,"&lt;&gt;*Elaborare proiect de diplom?*",$B$35,"&lt;&gt;*op?ional*",$B$35,"&lt;&gt;*Disciplin? facultativ?*", $B$35,"&lt;&gt;*Examen de diplom?*"),ROUND(($G$37+$H$37+$I$37+$J$37)/14,1),"")</f>
        <v/>
      </c>
      <c r="BD484" s="206" t="str">
        <f>IF(COUNTIFS($B$35,"&lt;&gt;"&amp;"",$B$35,"&lt;&gt;practic?*",$B$35,"&lt;&gt;*Elaborare proiect de diplom?*",$B$35,"&lt;&gt;*op?ional*",$B$35,"&lt;&gt;*Disciplin? facultativ?*", $B$35,"&lt;&gt;*Examen de diplom?*"),$G$37,"")</f>
        <v/>
      </c>
      <c r="BE484" s="204" t="str">
        <f>IF(COUNTIFS($B$35,"&lt;&gt;"&amp;"",$B$35,"&lt;&gt;practic?*",$B$35,"&lt;&gt;*Elaborare proiect de diplom?*",$B$35,"&lt;&gt;*op?ional*",$B$35,"&lt;&gt;*Disciplin? facultativ?*", $B$35,"&lt;&gt;*Examen de diplom?*"),($H$37+$I$37+$J$37),"")</f>
        <v/>
      </c>
      <c r="BF484" s="204" t="str">
        <f>IF(COUNTIFS($B$35,"&lt;&gt;"&amp;"",$B$35,"&lt;&gt;practic?*",$B$35,"&lt;&gt;*Elaborare proiect de diplom?*",$B$35,"&lt;&gt;*op?ional*",$B$35,"&lt;&gt;*Disciplin? facultativ?*", $B$35,"&lt;&gt;*Examen de diplom?*"),($G$37+$H$37+$I$37+$J$37),"")</f>
        <v/>
      </c>
      <c r="BG484" s="202"/>
      <c r="BH484" s="204" t="str">
        <f>IF(COUNTIF($AV484,"=*Elaborare proiect de diplom?*"),ROUND($J$33/14,1),"")</f>
        <v/>
      </c>
      <c r="BI484" s="206" t="e">
        <f t="shared" si="23"/>
        <v>#VALUE!</v>
      </c>
      <c r="BJ484" s="202"/>
      <c r="BK484" s="204" t="str">
        <f>IF(COUNTIF($AV484,"=*Elaborare proiect de diplom?*"),$J$33,"")</f>
        <v/>
      </c>
      <c r="BL484" s="206" t="str">
        <f>IF(COUNTIFS($B$35,"&lt;&gt;"&amp;"",$B$35,"&lt;&gt;practic?*",$B$35,"&lt;&gt;*Elaborare proiect de diplom?*",$B$35,"&lt;&gt;*op?ional*",$B$35,"&lt;&gt;*Disciplin? facultativ?*", $B$35,"&lt;&gt;*Examen de diplom?*"),$K$37,"")</f>
        <v/>
      </c>
      <c r="BM484" s="206" t="e">
        <f t="shared" si="24"/>
        <v>#VALUE!</v>
      </c>
      <c r="BN484" s="206" t="str">
        <f>IF(COUNTIFS($B$35,"&lt;&gt;"&amp;"",$B$35,"&lt;&gt;practic?*",$B$35,"&lt;&gt;*Elaborare proiect de diplom?*",$B$35,"&lt;&gt;*op?ional*",$B$35,"&lt;&gt;*Disciplin? facultativ?*", $B$35,"&lt;&gt;*Examen de diplom?*"),$M$37,"")</f>
        <v/>
      </c>
      <c r="BO484" s="327" t="str">
        <f>IF($AV484="","",$E$37)</f>
        <v/>
      </c>
      <c r="BP484" s="214">
        <f>IF(COUNTIFS($B$31,"&lt;&gt;"&amp;"",$B$31,"&lt;&gt;practic?*",$B$31,"&lt;&gt;*op?ional*",$B$31,"&lt;&gt;*Disciplin? facultativ?*",$B$31,"&lt;&gt;*Examen de diplom?*"),$L$37,"")</f>
        <v>0</v>
      </c>
      <c r="BQ484" s="206" t="str">
        <f t="shared" si="25"/>
        <v/>
      </c>
      <c r="BR484" s="202" t="str">
        <f>IF($AV$484="","",IF($BF$484&lt;&gt;"",$BF$484,0)+IF($BL$484&lt;&gt;"",$BL$484,0)+IF($BN$484&lt;&gt;"",$BN$484,0))</f>
        <v/>
      </c>
      <c r="BS484" s="332">
        <f t="shared" si="26"/>
        <v>0</v>
      </c>
      <c r="BT484" s="208" t="str">
        <f t="shared" si="27"/>
        <v/>
      </c>
      <c r="BU484" s="197"/>
      <c r="BV484" s="197"/>
      <c r="BW484" s="197"/>
      <c r="BX484" s="202">
        <f>SUM(G37:J37)</f>
        <v>0</v>
      </c>
      <c r="BY484" s="397"/>
      <c r="BZ484" s="197"/>
      <c r="CA484" s="197"/>
      <c r="CB484" s="197"/>
      <c r="CC484" s="198"/>
      <c r="CD484" s="198"/>
      <c r="CE484" s="198"/>
      <c r="CF484" s="197"/>
      <c r="CG484" s="197"/>
      <c r="CH484" s="197"/>
      <c r="CI484" s="197"/>
      <c r="CJ484" s="197"/>
      <c r="CK484" s="197"/>
      <c r="CL484" s="197"/>
      <c r="CM484" s="197"/>
      <c r="CN484" s="197"/>
      <c r="CO484" s="198"/>
      <c r="CP484" s="198"/>
    </row>
    <row r="485" spans="1:94" s="201" customFormat="1" ht="21" hidden="1" customHeight="1" x14ac:dyDescent="0.2">
      <c r="B485" s="197"/>
      <c r="C485" s="197"/>
      <c r="D485" s="197"/>
      <c r="E485" s="197"/>
      <c r="F485" s="197"/>
      <c r="G485" s="197"/>
      <c r="H485" s="197"/>
      <c r="I485" s="197"/>
      <c r="J485" s="197"/>
      <c r="K485" s="198"/>
      <c r="L485" s="199"/>
      <c r="M485" s="197"/>
      <c r="N485" s="197"/>
      <c r="O485" s="197"/>
      <c r="P485" s="197"/>
      <c r="Q485" s="197"/>
      <c r="R485" s="197"/>
      <c r="S485" s="197"/>
      <c r="T485" s="197"/>
      <c r="U485" s="197"/>
      <c r="V485" s="198"/>
      <c r="W485" s="198"/>
      <c r="X485" s="200"/>
      <c r="Y485" s="197"/>
      <c r="Z485" s="197"/>
      <c r="AA485" s="197"/>
      <c r="AB485" s="197"/>
      <c r="AC485" s="197"/>
      <c r="AD485" s="197"/>
      <c r="AE485" s="197"/>
      <c r="AF485" s="197"/>
      <c r="AG485" s="198"/>
      <c r="AH485" s="198"/>
      <c r="AI485" s="197"/>
      <c r="AJ485" s="197"/>
      <c r="AK485" s="197"/>
      <c r="AL485" s="197"/>
      <c r="AM485" s="197"/>
      <c r="AN485" s="197"/>
      <c r="AO485" s="197"/>
      <c r="AP485" s="197"/>
      <c r="AQ485" s="197"/>
      <c r="AR485" s="198"/>
      <c r="AS485" s="198"/>
      <c r="AT485" s="228" t="str">
        <f>$B$40</f>
        <v/>
      </c>
      <c r="AU485" s="202">
        <v>6</v>
      </c>
      <c r="AV485" s="204" t="str">
        <f>IF(COUNTIFS($B$38,"&lt;&gt;"&amp;"",$B$38,"&lt;&gt;*op?ional*",$B$38,"&lt;&gt;*Disciplin? facultativ?*"),$B$38,"")</f>
        <v/>
      </c>
      <c r="AW485" s="204" t="str">
        <f t="shared" si="20"/>
        <v/>
      </c>
      <c r="AX485" s="204" t="str">
        <f t="shared" si="21"/>
        <v/>
      </c>
      <c r="AY485" s="204" t="str">
        <f>IF($AV485="","",$F$40)</f>
        <v/>
      </c>
      <c r="AZ485" s="204" t="str">
        <f t="shared" si="22"/>
        <v/>
      </c>
      <c r="BA485" s="204" t="str">
        <f>IF(COUNTIFS($B$38,"&lt;&gt;"&amp;"",$B$38,"&lt;&gt;practic?*",$B$38,"&lt;&gt;*Elaborare proiect de diplom?*",$B$38,"&lt;&gt;*op?ional*",$B$38,"&lt;&gt;*Disciplin? facultativ?*", $B$38,"&lt;&gt;*Examen de diplom?*"),ROUND($G$40/14,1),"")</f>
        <v/>
      </c>
      <c r="BB485" s="204" t="str">
        <f>IF(COUNTIFS($B$38,"&lt;&gt;"&amp;"",$B$38,"&lt;&gt;practic?*",$B$38,"&lt;&gt;*Elaborare proiect de diplom?*",$B$38,"&lt;&gt;*op?ional*",$B$38,"&lt;&gt;*Disciplin? facultativ?*", $B$38,"&lt;&gt;*Examen de diplom?*"),ROUND(($H$40+$I$40+$J$40)/14,1),"")</f>
        <v/>
      </c>
      <c r="BC485" s="204" t="str">
        <f>IF(COUNTIFS($B$38,"&lt;&gt;"&amp;"",$B$38,"&lt;&gt;practic?*",$B$38,"&lt;&gt;*Elaborare proiect de diplom?*",$B$38,"&lt;&gt;*op?ional*",$B$38,"&lt;&gt;*Disciplin? facultativ?*", $B$38,"&lt;&gt;*Examen de diplom?*"),ROUND(($G$40+$H$40+$I$40+$J$40)/14,1),"")</f>
        <v/>
      </c>
      <c r="BD485" s="206" t="str">
        <f>IF(COUNTIFS($B$38,"&lt;&gt;"&amp;"",$B$38,"&lt;&gt;practic?*",$B$38,"&lt;&gt;*Elaborare proiect de diplom?*",$B$38,"&lt;&gt;*op?ional*",$B$38,"&lt;&gt;*Disciplin? facultativ?*", $B$38,"&lt;&gt;*Examen de diplom?*"),$G$40,"")</f>
        <v/>
      </c>
      <c r="BE485" s="204" t="str">
        <f>IF(COUNTIFS($B$38,"&lt;&gt;"&amp;"",$B$38,"&lt;&gt;practic?*",$B$38,"&lt;&gt;*Elaborare proiect de diplom?*",$B$38,"&lt;&gt;*op?ional*",$B$38,"&lt;&gt;*Disciplin? facultativ?*", $B$38,"&lt;&gt;*Examen de diplom?*"),($H$40+$I$40+$J$40),"")</f>
        <v/>
      </c>
      <c r="BF485" s="204" t="str">
        <f>IF(COUNTIFS($B$38,"&lt;&gt;"&amp;"",$B$38,"&lt;&gt;practic?*",$B$38,"&lt;&gt;*Elaborare proiect de diplom?*",$B$38,"&lt;&gt;*op?ional*",$B$38,"&lt;&gt;*Disciplin? facultativ?*", $B$38,"&lt;&gt;*Examen de diplom?*"),($G$40+$H$40+$I$40+$J$40),"")</f>
        <v/>
      </c>
      <c r="BG485" s="202"/>
      <c r="BH485" s="204" t="str">
        <f>IF(COUNTIF($AV485,"=*Elaborare proiect de diplom?*"),ROUND($J$36/14,1),"")</f>
        <v/>
      </c>
      <c r="BI485" s="206" t="e">
        <f t="shared" si="23"/>
        <v>#VALUE!</v>
      </c>
      <c r="BJ485" s="202"/>
      <c r="BK485" s="204" t="str">
        <f>IF(COUNTIF($AV485,"=*Elaborare proiect de diplom?*"),$J$36,"")</f>
        <v/>
      </c>
      <c r="BL485" s="206" t="str">
        <f>IF(COUNTIFS($B$38,"&lt;&gt;"&amp;"",$B$38,"&lt;&gt;practic?*",$B$38,"&lt;&gt;*Elaborare proiect de diplom?*",$B$38,"&lt;&gt;*op?ional*",$B$38,"&lt;&gt;*Disciplin? facultativ?*", $B$38,"&lt;&gt;*Examen de diplom?*"),$K$40,"")</f>
        <v/>
      </c>
      <c r="BM485" s="206" t="e">
        <f t="shared" si="24"/>
        <v>#VALUE!</v>
      </c>
      <c r="BN485" s="206" t="str">
        <f>IF(COUNTIFS($B$38,"&lt;&gt;"&amp;"",$B$38,"&lt;&gt;practic?*",$B$38,"&lt;&gt;*Elaborare proiect de diplom?*",$B$38,"&lt;&gt;*op?ional*",$B$38,"&lt;&gt;*Disciplin? facultativ?*", $B$38,"&lt;&gt;*Examen de diplom?*"),$M$40,"")</f>
        <v/>
      </c>
      <c r="BO485" s="327" t="str">
        <f>IF($AV485="","",$E$40)</f>
        <v/>
      </c>
      <c r="BP485" s="214">
        <f>IF(COUNTIFS($B$34,"&lt;&gt;"&amp;"",$B$34,"&lt;&gt;practic?*",$B$34,"&lt;&gt;*op?ional*",$B$34,"&lt;&gt;*Disciplin? facultativ?*",$B$34,"&lt;&gt;*Examen de diplom?*"),$L$40,"")</f>
        <v>0</v>
      </c>
      <c r="BQ485" s="206" t="str">
        <f t="shared" si="25"/>
        <v/>
      </c>
      <c r="BR485" s="202" t="str">
        <f>IF($AV$485="","",IF($BF$485&lt;&gt;"",$BF$485,0)+IF($BL$485&lt;&gt;"",$BL$485,0)+IF($BN$485&lt;&gt;"",$BN$485,0))</f>
        <v/>
      </c>
      <c r="BS485" s="332">
        <f t="shared" si="26"/>
        <v>0</v>
      </c>
      <c r="BT485" s="208" t="str">
        <f t="shared" si="27"/>
        <v/>
      </c>
      <c r="BU485" s="197"/>
      <c r="BV485" s="197"/>
      <c r="BW485" s="197"/>
      <c r="BX485" s="202">
        <f>SUM(G40:J40)</f>
        <v>0</v>
      </c>
      <c r="BY485" s="397"/>
      <c r="BZ485" s="197"/>
      <c r="CA485" s="197"/>
      <c r="CB485" s="197"/>
      <c r="CC485" s="198"/>
      <c r="CD485" s="198"/>
      <c r="CE485" s="198"/>
      <c r="CF485" s="197"/>
      <c r="CG485" s="197"/>
      <c r="CH485" s="197"/>
      <c r="CI485" s="197"/>
      <c r="CJ485" s="197"/>
      <c r="CK485" s="197"/>
      <c r="CL485" s="197"/>
      <c r="CM485" s="197"/>
      <c r="CN485" s="197"/>
      <c r="CO485" s="198"/>
      <c r="CP485" s="198"/>
    </row>
    <row r="486" spans="1:94" s="201" customFormat="1" ht="21" hidden="1" customHeight="1" x14ac:dyDescent="0.2">
      <c r="B486" s="197"/>
      <c r="C486" s="197"/>
      <c r="D486" s="197"/>
      <c r="E486" s="197"/>
      <c r="F486" s="197"/>
      <c r="G486" s="197"/>
      <c r="H486" s="197"/>
      <c r="I486" s="197"/>
      <c r="J486" s="197"/>
      <c r="K486" s="198"/>
      <c r="L486" s="199"/>
      <c r="M486" s="197"/>
      <c r="N486" s="197"/>
      <c r="O486" s="197"/>
      <c r="P486" s="197"/>
      <c r="Q486" s="197"/>
      <c r="R486" s="197"/>
      <c r="S486" s="197"/>
      <c r="T486" s="197"/>
      <c r="U486" s="197"/>
      <c r="V486" s="198"/>
      <c r="W486" s="198"/>
      <c r="X486" s="200"/>
      <c r="Y486" s="197"/>
      <c r="Z486" s="197"/>
      <c r="AA486" s="197"/>
      <c r="AB486" s="197"/>
      <c r="AC486" s="197"/>
      <c r="AD486" s="197"/>
      <c r="AE486" s="197"/>
      <c r="AF486" s="197"/>
      <c r="AG486" s="198"/>
      <c r="AH486" s="198"/>
      <c r="AI486" s="197"/>
      <c r="AJ486" s="197"/>
      <c r="AK486" s="197"/>
      <c r="AL486" s="197"/>
      <c r="AM486" s="197"/>
      <c r="AN486" s="197"/>
      <c r="AO486" s="197"/>
      <c r="AP486" s="197"/>
      <c r="AQ486" s="197"/>
      <c r="AR486" s="198"/>
      <c r="AS486" s="198"/>
      <c r="AT486" s="228" t="str">
        <f>$B$43</f>
        <v/>
      </c>
      <c r="AU486" s="202">
        <v>7</v>
      </c>
      <c r="AV486" s="204" t="str">
        <f>IF(COUNTIFS($B$41,"&lt;&gt;"&amp;"",$B$41,"&lt;&gt;*op?ional*",$B$41,"&lt;&gt;*Disciplin? facultativ?*"),$B$41,"")</f>
        <v/>
      </c>
      <c r="AW486" s="204" t="str">
        <f t="shared" si="20"/>
        <v/>
      </c>
      <c r="AX486" s="204" t="str">
        <f t="shared" si="21"/>
        <v/>
      </c>
      <c r="AY486" s="204" t="str">
        <f>IF($AV486="","",$F$43)</f>
        <v/>
      </c>
      <c r="AZ486" s="204" t="str">
        <f t="shared" si="22"/>
        <v/>
      </c>
      <c r="BA486" s="204" t="str">
        <f>IF(COUNTIFS($B$41,"&lt;&gt;"&amp;"",$B$41,"&lt;&gt;practic?*",$B$41,"&lt;&gt;*Elaborare proiect de diplom?*",$B$41,"&lt;&gt;*op?ional*",$B$41,"&lt;&gt;*Disciplin? facultativ?*", $B$41,"&lt;&gt;*Examen de diplom?*"),ROUND($G$43/14,1),"")</f>
        <v/>
      </c>
      <c r="BB486" s="204" t="str">
        <f>IF(COUNTIFS($B$41,"&lt;&gt;"&amp;"",$B$41,"&lt;&gt;practic?*",$B$41,"&lt;&gt;*Elaborare proiect de diplom?*",$B$41,"&lt;&gt;*op?ional*",$B$41,"&lt;&gt;*Disciplin? facultativ?*", $B$41,"&lt;&gt;*Examen de diplom?*"),ROUND(($H$43+$I$43+$J$43)/14,1),"")</f>
        <v/>
      </c>
      <c r="BC486" s="204" t="str">
        <f>IF(COUNTIFS($B$41,"&lt;&gt;"&amp;"",$B$41,"&lt;&gt;practic?*",$B$41,"&lt;&gt;*Elaborare proiect de diplom?*",$B$41,"&lt;&gt;*op?ional*",$B$41,"&lt;&gt;*Disciplin? facultativ?*", $B$41,"&lt;&gt;*Examen de diplom?*"),ROUND(($G$43+$H$43+$I$43+$J$43)/14,1),"")</f>
        <v/>
      </c>
      <c r="BD486" s="206" t="str">
        <f>IF(COUNTIFS($B$41,"&lt;&gt;"&amp;"",$B$41,"&lt;&gt;practic?*",$B$41,"&lt;&gt;*Elaborare proiect de diplom?*",$B$41,"&lt;&gt;*op?ional*",$B$41,"&lt;&gt;*Disciplin? facultativ?*", $B$41,"&lt;&gt;*Examen de diplom?*"),$G$43,"")</f>
        <v/>
      </c>
      <c r="BE486" s="204" t="str">
        <f>IF(COUNTIFS($B$41,"&lt;&gt;"&amp;"",$B$41,"&lt;&gt;practic?*",$B$41,"&lt;&gt;*Elaborare proiect de diplom?*",$B$41,"&lt;&gt;*op?ional*",$B$41,"&lt;&gt;*Disciplin? facultativ?*", $B$41,"&lt;&gt;*Examen de diplom?*"),($H$43+$I$43+$J$43),"")</f>
        <v/>
      </c>
      <c r="BF486" s="204" t="str">
        <f>IF(COUNTIFS($B$41,"&lt;&gt;"&amp;"",$B$41,"&lt;&gt;practic?*",$B$41,"&lt;&gt;*Elaborare proiect de diplom?*",$B$41,"&lt;&gt;*op?ional*",$B$41,"&lt;&gt;*Disciplin? facultativ?*", $B$41,"&lt;&gt;*Examen de diplom?*"),($G$43+$H$43+$I$43+$J$43),"")</f>
        <v/>
      </c>
      <c r="BG486" s="202"/>
      <c r="BH486" s="204" t="str">
        <f>IF(COUNTIF($AV486,"=*Elaborare proiect de diplom?*"),ROUND($J$39/14,1),"")</f>
        <v/>
      </c>
      <c r="BI486" s="206" t="e">
        <f t="shared" si="23"/>
        <v>#VALUE!</v>
      </c>
      <c r="BJ486" s="202"/>
      <c r="BK486" s="204" t="str">
        <f>IF(COUNTIF($AV486,"=*Elaborare proiect de diplom?*"),$J$39,"")</f>
        <v/>
      </c>
      <c r="BL486" s="206" t="str">
        <f>IF(COUNTIFS($B$41,"&lt;&gt;"&amp;"",$B$41,"&lt;&gt;practic?*",$B$41,"&lt;&gt;*Elaborare proiect de diplom?*",$B$41,"&lt;&gt;*op?ional*",$B$41,"&lt;&gt;*Disciplin? facultativ?*", $B$41,"&lt;&gt;*Examen de diplom?*"),$K$43,"")</f>
        <v/>
      </c>
      <c r="BM486" s="206" t="e">
        <f t="shared" si="24"/>
        <v>#VALUE!</v>
      </c>
      <c r="BN486" s="206" t="str">
        <f>IF(COUNTIFS($B$41,"&lt;&gt;"&amp;"",$B$41,"&lt;&gt;practic?*",$B$41,"&lt;&gt;*Elaborare proiect de diplom?*",$B$41,"&lt;&gt;*op?ional*",$B$41,"&lt;&gt;*Disciplin? facultativ?*", $B$41,"&lt;&gt;*Examen de diplom?*"),$M$43,"")</f>
        <v/>
      </c>
      <c r="BO486" s="327" t="str">
        <f>IF($AV486="","",$E$43)</f>
        <v/>
      </c>
      <c r="BP486" s="214">
        <f>IF(COUNTIFS($B$37,"&lt;&gt;"&amp;"",$B$37,"&lt;&gt;practic?*",$B$37,"&lt;&gt;*op?ional*",$B$37,"&lt;&gt;*Disciplin? facultativ?*",$B$37,"&lt;&gt;*Examen de diplom?*"),$L$43,"")</f>
        <v>0</v>
      </c>
      <c r="BQ486" s="206" t="str">
        <f t="shared" si="25"/>
        <v/>
      </c>
      <c r="BR486" s="202" t="str">
        <f>IF($AV$486="","",IF($BF$486&lt;&gt;"",$BF$486,0)+IF($BL$486&lt;&gt;"",$BL$486,0)+IF($BN$486&lt;&gt;"",$BN$486,0))</f>
        <v/>
      </c>
      <c r="BS486" s="332">
        <f t="shared" si="26"/>
        <v>0</v>
      </c>
      <c r="BT486" s="208" t="str">
        <f t="shared" si="27"/>
        <v/>
      </c>
      <c r="BU486" s="197"/>
      <c r="BV486" s="197"/>
      <c r="BW486" s="197"/>
      <c r="BX486" s="202">
        <f>SUM(G43:J43)</f>
        <v>0</v>
      </c>
      <c r="BY486" s="397"/>
      <c r="BZ486" s="197"/>
      <c r="CA486" s="197"/>
      <c r="CB486" s="197"/>
      <c r="CC486" s="198"/>
      <c r="CD486" s="198"/>
      <c r="CE486" s="198"/>
      <c r="CF486" s="197"/>
      <c r="CG486" s="197"/>
      <c r="CH486" s="197"/>
      <c r="CI486" s="197"/>
      <c r="CJ486" s="197"/>
      <c r="CK486" s="197"/>
      <c r="CL486" s="197"/>
      <c r="CM486" s="197"/>
      <c r="CN486" s="197"/>
      <c r="CO486" s="198"/>
      <c r="CP486" s="198"/>
    </row>
    <row r="487" spans="1:94" s="201" customFormat="1" ht="21" hidden="1" customHeight="1" x14ac:dyDescent="0.2">
      <c r="B487" s="197"/>
      <c r="C487" s="197"/>
      <c r="D487" s="197"/>
      <c r="E487" s="197"/>
      <c r="F487" s="197"/>
      <c r="G487" s="197"/>
      <c r="H487" s="197"/>
      <c r="I487" s="197"/>
      <c r="J487" s="197"/>
      <c r="K487" s="198"/>
      <c r="L487" s="199"/>
      <c r="M487" s="197"/>
      <c r="N487" s="197"/>
      <c r="O487" s="197"/>
      <c r="P487" s="197"/>
      <c r="Q487" s="197"/>
      <c r="R487" s="197"/>
      <c r="S487" s="197"/>
      <c r="T487" s="197"/>
      <c r="U487" s="197"/>
      <c r="V487" s="198"/>
      <c r="W487" s="198"/>
      <c r="X487" s="200"/>
      <c r="Y487" s="197"/>
      <c r="Z487" s="197"/>
      <c r="AA487" s="197"/>
      <c r="AB487" s="197"/>
      <c r="AC487" s="197"/>
      <c r="AD487" s="197"/>
      <c r="AE487" s="197"/>
      <c r="AF487" s="197"/>
      <c r="AG487" s="198"/>
      <c r="AH487" s="198"/>
      <c r="AI487" s="197"/>
      <c r="AJ487" s="197"/>
      <c r="AK487" s="197"/>
      <c r="AL487" s="197"/>
      <c r="AM487" s="197"/>
      <c r="AN487" s="197"/>
      <c r="AO487" s="197"/>
      <c r="AP487" s="197"/>
      <c r="AQ487" s="197"/>
      <c r="AR487" s="198"/>
      <c r="AS487" s="198"/>
      <c r="AT487" s="228" t="str">
        <f>$B$46</f>
        <v/>
      </c>
      <c r="AU487" s="202">
        <v>8</v>
      </c>
      <c r="AV487" s="204" t="str">
        <f>IF(COUNTIFS($B$44,"&lt;&gt;"&amp;"",$B$44,"&lt;&gt;*op?ional*",$B$44,"&lt;&gt;*Disciplin? facultativ?*"),$B$44,"")</f>
        <v/>
      </c>
      <c r="AW487" s="204" t="str">
        <f t="shared" si="20"/>
        <v/>
      </c>
      <c r="AX487" s="204" t="str">
        <f t="shared" si="21"/>
        <v/>
      </c>
      <c r="AY487" s="204" t="str">
        <f>IF($AV487="","",$F$46)</f>
        <v/>
      </c>
      <c r="AZ487" s="204" t="str">
        <f t="shared" si="22"/>
        <v/>
      </c>
      <c r="BA487" s="204" t="str">
        <f>IF(COUNTIFS($B$44,"&lt;&gt;"&amp;"",$B$44,"&lt;&gt;practic?*",$B$44,"&lt;&gt;*Elaborare proiect de diplom?*",$B$44,"&lt;&gt;*op?ional*",$B$44,"&lt;&gt;*Disciplin? facultativ?*", $B$44,"&lt;&gt;*Examen de diplom?*"),ROUND($G$46/14,1),"")</f>
        <v/>
      </c>
      <c r="BB487" s="204" t="str">
        <f>IF(COUNTIFS($B$44,"&lt;&gt;"&amp;"",$B$44,"&lt;&gt;practic?*",$B$44,"&lt;&gt;*Elaborare proiect de diplom?*",$B$44,"&lt;&gt;*op?ional*",$B$44,"&lt;&gt;*Disciplin? facultativ?*", $B$44,"&lt;&gt;*Examen de diplom?*"),ROUND(($H$46+$I$46+$J$46)/14,1),"")</f>
        <v/>
      </c>
      <c r="BC487" s="204" t="str">
        <f>IF(COUNTIFS($B$44,"&lt;&gt;"&amp;"",$B$44,"&lt;&gt;practic?*",$B$44,"&lt;&gt;*Elaborare proiect de diplom?*",$B$44,"&lt;&gt;*op?ional*",$B$44,"&lt;&gt;*Disciplin? facultativ?*", $B$44,"&lt;&gt;*Examen de diplom?*"),ROUND(($G$46+$H$46+$I$46+$J$46)/14,1),"")</f>
        <v/>
      </c>
      <c r="BD487" s="206" t="str">
        <f>IF(COUNTIFS($B$44,"&lt;&gt;"&amp;"",$B$44,"&lt;&gt;practic?*",$B$44,"&lt;&gt;*Elaborare proiect de diplom?*",$B$44,"&lt;&gt;*op?ional*",$B$44,"&lt;&gt;*Disciplin? facultativ?*", $B$44,"&lt;&gt;*Examen de diplom?*"),$G$46,"")</f>
        <v/>
      </c>
      <c r="BE487" s="204" t="str">
        <f>IF(COUNTIFS($B$44,"&lt;&gt;"&amp;"",$B$44,"&lt;&gt;practic?*",$B$44,"&lt;&gt;*Elaborare proiect de diplom?*",$B$44,"&lt;&gt;*op?ional*",$B$44,"&lt;&gt;*Disciplin? facultativ?*", $B$44,"&lt;&gt;*Examen de diplom?*"),($H$46+$I$46+$J$46),"")</f>
        <v/>
      </c>
      <c r="BF487" s="204" t="str">
        <f>IF(COUNTIFS($B$44,"&lt;&gt;"&amp;"",$B$44,"&lt;&gt;practic?*",$B$44,"&lt;&gt;*Elaborare proiect de diplom?*",$B$44,"&lt;&gt;*op?ional*",$B$44,"&lt;&gt;*Disciplin? facultativ?*", $B$44,"&lt;&gt;*Examen de diplom?*"),($G$46+$H$46+$I$46+$J$46),"")</f>
        <v/>
      </c>
      <c r="BG487" s="202"/>
      <c r="BH487" s="204" t="str">
        <f>IF(COUNTIF($AV487,"=*Elaborare proiect de diplom?*"),ROUND($J$42/14,1),"")</f>
        <v/>
      </c>
      <c r="BI487" s="206" t="e">
        <f t="shared" si="23"/>
        <v>#VALUE!</v>
      </c>
      <c r="BJ487" s="202"/>
      <c r="BK487" s="204" t="str">
        <f>IF(COUNTIF($AV487,"=*Elaborare proiect de diplom?*"),$J$42,"")</f>
        <v/>
      </c>
      <c r="BL487" s="206" t="str">
        <f>IF(COUNTIFS($B$44,"&lt;&gt;"&amp;"",$B$44,"&lt;&gt;practic?*",$B$44,"&lt;&gt;*Elaborare proiect de diplom?*",$B$44,"&lt;&gt;*op?ional*",$B$44,"&lt;&gt;*Disciplin? facultativ?*", $B$44,"&lt;&gt;*Examen de diplom?*"),$K$46,"")</f>
        <v/>
      </c>
      <c r="BM487" s="206" t="e">
        <f t="shared" si="24"/>
        <v>#VALUE!</v>
      </c>
      <c r="BN487" s="206" t="str">
        <f>IF(COUNTIFS($B$44,"&lt;&gt;"&amp;"",$B$44,"&lt;&gt;practic?*",$B$44,"&lt;&gt;*Elaborare proiect de diplom?*",$B$44,"&lt;&gt;*op?ional*",$B$44,"&lt;&gt;*Disciplin? facultativ?*", $B$44,"&lt;&gt;*Examen de diplom?*"),$M$46,"")</f>
        <v/>
      </c>
      <c r="BO487" s="327" t="str">
        <f>IF($AV487="","",$E$46)</f>
        <v/>
      </c>
      <c r="BP487" s="214">
        <f>IF(COUNTIFS($B$40,"&lt;&gt;"&amp;"",$B$40,"&lt;&gt;practic?*",$B$40,"&lt;&gt;*op?ional*",$B$40,"&lt;&gt;*Disciplin? facultativ?*",$B$40,"&lt;&gt;*Examen de diplom?*"),$L$46,"")</f>
        <v>0</v>
      </c>
      <c r="BQ487" s="206" t="str">
        <f t="shared" si="25"/>
        <v/>
      </c>
      <c r="BR487" s="202" t="str">
        <f>IF($AV$487="","",IF($BF$487&lt;&gt;"",$BF$487,0)+IF($BL$487&lt;&gt;"",$BL$487,0)+IF($BN$487&lt;&gt;"",$BN$487,0))</f>
        <v/>
      </c>
      <c r="BS487" s="332">
        <f t="shared" si="26"/>
        <v>0</v>
      </c>
      <c r="BT487" s="208" t="str">
        <f t="shared" si="27"/>
        <v/>
      </c>
      <c r="BU487" s="197"/>
      <c r="BV487" s="197"/>
      <c r="BW487" s="197"/>
      <c r="BX487" s="202">
        <f>SUM(G47:J47)</f>
        <v>0</v>
      </c>
      <c r="BY487" s="397"/>
      <c r="BZ487" s="197"/>
      <c r="CA487" s="197"/>
      <c r="CB487" s="197"/>
      <c r="CC487" s="198"/>
      <c r="CD487" s="198"/>
      <c r="CE487" s="198"/>
      <c r="CF487" s="197"/>
      <c r="CG487" s="197"/>
      <c r="CH487" s="197"/>
      <c r="CI487" s="197"/>
      <c r="CJ487" s="197"/>
      <c r="CK487" s="197"/>
      <c r="CL487" s="197"/>
      <c r="CM487" s="197"/>
      <c r="CN487" s="197"/>
      <c r="CO487" s="198"/>
      <c r="CP487" s="198"/>
    </row>
    <row r="488" spans="1:94" s="201" customFormat="1" ht="21" hidden="1" customHeight="1" x14ac:dyDescent="0.2">
      <c r="B488" s="197"/>
      <c r="C488" s="197"/>
      <c r="D488" s="197"/>
      <c r="E488" s="197"/>
      <c r="F488" s="197"/>
      <c r="G488" s="197"/>
      <c r="H488" s="197"/>
      <c r="I488" s="197"/>
      <c r="J488" s="197"/>
      <c r="K488" s="198"/>
      <c r="L488" s="199"/>
      <c r="M488" s="197"/>
      <c r="N488" s="197"/>
      <c r="O488" s="197"/>
      <c r="P488" s="197"/>
      <c r="Q488" s="197"/>
      <c r="R488" s="197"/>
      <c r="S488" s="197"/>
      <c r="T488" s="197"/>
      <c r="U488" s="197"/>
      <c r="V488" s="198"/>
      <c r="W488" s="198"/>
      <c r="X488" s="200"/>
      <c r="Y488" s="197"/>
      <c r="Z488" s="197"/>
      <c r="AA488" s="197"/>
      <c r="AB488" s="197"/>
      <c r="AC488" s="197"/>
      <c r="AD488" s="197"/>
      <c r="AE488" s="197"/>
      <c r="AF488" s="197"/>
      <c r="AG488" s="198"/>
      <c r="AH488" s="198"/>
      <c r="AI488" s="197"/>
      <c r="AJ488" s="197"/>
      <c r="AK488" s="197"/>
      <c r="AL488" s="197"/>
      <c r="AM488" s="197"/>
      <c r="AN488" s="197"/>
      <c r="AO488" s="197"/>
      <c r="AP488" s="197"/>
      <c r="AQ488" s="197"/>
      <c r="AR488" s="198"/>
      <c r="AS488" s="198"/>
      <c r="AT488" s="228" t="str">
        <f>$B$49</f>
        <v/>
      </c>
      <c r="AU488" s="202">
        <v>9</v>
      </c>
      <c r="AV488" s="204" t="str">
        <f>IF(COUNTIFS($B$47,"&lt;&gt;"&amp;"",$B$47,"&lt;&gt;*op?ional*",$B$47,"&lt;&gt;*Disciplin? facultativ?*"),$B$47,"")</f>
        <v/>
      </c>
      <c r="AW488" s="204" t="str">
        <f t="shared" si="20"/>
        <v/>
      </c>
      <c r="AX488" s="204" t="str">
        <f t="shared" si="21"/>
        <v/>
      </c>
      <c r="AY488" s="204" t="str">
        <f>IF($AV488="","",$F$49)</f>
        <v/>
      </c>
      <c r="AZ488" s="204" t="str">
        <f t="shared" si="22"/>
        <v/>
      </c>
      <c r="BA488" s="204" t="str">
        <f>IF(COUNTIFS($B$47,"&lt;&gt;"&amp;"",$B$47,"&lt;&gt;practic?*",$B$47,"&lt;&gt;*Elaborare proiect de diplom?*",$B$47,"&lt;&gt;*op?ional*",$B$47,"&lt;&gt;*Disciplin? facultativ?*", $B$47,"&lt;&gt;*Examen de diplom?*"),ROUND($G$49/14,1),"")</f>
        <v/>
      </c>
      <c r="BB488" s="204" t="str">
        <f>IF(COUNTIFS($B$47,"&lt;&gt;"&amp;"",$B$47,"&lt;&gt;practic?*",$B$47,"&lt;&gt;*Elaborare proiect de diplom?*",$B$47,"&lt;&gt;*op?ional*",$B$47,"&lt;&gt;*Disciplin? facultativ?*", $B$47,"&lt;&gt;*Examen de diplom?*"),ROUND(($H$49+$I$49+$J$49)/14,1),"")</f>
        <v/>
      </c>
      <c r="BC488" s="204" t="str">
        <f>IF(COUNTIFS($B$47,"&lt;&gt;"&amp;"",$B$47,"&lt;&gt;practic?*",$B$47,"&lt;&gt;*Elaborare proiect de diplom?*",$B$47,"&lt;&gt;*op?ional*",$B$47,"&lt;&gt;*Disciplin? facultativ?*", $B$47,"&lt;&gt;*Examen de diplom?*"),ROUND(($G$49+$H$49+$I$49+$J$49)/14,1),"")</f>
        <v/>
      </c>
      <c r="BD488" s="206" t="str">
        <f>IF(COUNTIFS($B$47,"&lt;&gt;"&amp;"",$B$47,"&lt;&gt;practic?*",$B$47,"&lt;&gt;*Elaborare proiect de diplom?*",$B$47,"&lt;&gt;*op?ional*",$B$47,"&lt;&gt;*Disciplin? facultativ?*", $B$47,"&lt;&gt;*Examen de diplom?*"),$G$49,"")</f>
        <v/>
      </c>
      <c r="BE488" s="204" t="str">
        <f>IF(COUNTIFS($B$47,"&lt;&gt;"&amp;"",$B$47,"&lt;&gt;practic?*",$B$47,"&lt;&gt;*Elaborare proiect de diplom?*",$B$47,"&lt;&gt;*op?ional*",$B$47,"&lt;&gt;*Disciplin? facultativ?*", $B$47,"&lt;&gt;*Examen de diplom?*"),($H$49+$I$49+$J$49),"")</f>
        <v/>
      </c>
      <c r="BF488" s="204" t="str">
        <f>IF(COUNTIFS($B$47,"&lt;&gt;"&amp;"",$B$47,"&lt;&gt;practic?*",$B$47,"&lt;&gt;*Elaborare proiect de diplom?*",$B$47,"&lt;&gt;*op?ional*",$B$47,"&lt;&gt;*Disciplin? facultativ?*", $B$47,"&lt;&gt;*Examen de diplom?*"),($G$49+$H$49+$I$49+$J$49),"")</f>
        <v/>
      </c>
      <c r="BG488" s="202"/>
      <c r="BH488" s="204" t="str">
        <f>IF(COUNTIF($AV488,"=*Elaborare proiect de diplom?*"),ROUND($J$54/14,1),"")</f>
        <v/>
      </c>
      <c r="BI488" s="206" t="e">
        <f t="shared" si="23"/>
        <v>#VALUE!</v>
      </c>
      <c r="BJ488" s="202"/>
      <c r="BK488" s="204" t="str">
        <f>IF(COUNTIF($AV488,"=*Elaborare proiect de diplom?*"),$J$54,"")</f>
        <v/>
      </c>
      <c r="BL488" s="206" t="str">
        <f>IF(COUNTIFS($B$47,"&lt;&gt;"&amp;"",$B$47,"&lt;&gt;practic?*",$B$47,"&lt;&gt;*Elaborare proiect de diplom?*",$B$47,"&lt;&gt;*op?ional*",$B$47,"&lt;&gt;*Disciplin? facultativ?*", $B$47,"&lt;&gt;*Examen de diplom?*"),$K$49,"")</f>
        <v/>
      </c>
      <c r="BM488" s="206" t="e">
        <f t="shared" si="24"/>
        <v>#VALUE!</v>
      </c>
      <c r="BN488" s="206" t="str">
        <f>IF(COUNTIFS($B$47,"&lt;&gt;"&amp;"",$B$47,"&lt;&gt;practic?*",$B$47,"&lt;&gt;*Elaborare proiect de diplom?*",$B$47,"&lt;&gt;*op?ional*",$B$47,"&lt;&gt;*Disciplin? facultativ?*", $B$47,"&lt;&gt;*Examen de diplom?*"),$M$49,"")</f>
        <v/>
      </c>
      <c r="BO488" s="327" t="str">
        <f>IF($AV488="","",$E$49)</f>
        <v/>
      </c>
      <c r="BP488" s="214">
        <f>IF(COUNTIFS($B$43,"&lt;&gt;"&amp;"",$B$43,"&lt;&gt;practic?*",$B$43,"&lt;&gt;*op?ional*",$B$43,"&lt;&gt;*Disciplin? facultativ?*",$B$43,"&lt;&gt;*Examen de diplom?*"),$L$49,"")</f>
        <v>0</v>
      </c>
      <c r="BQ488" s="206" t="str">
        <f t="shared" si="25"/>
        <v/>
      </c>
      <c r="BR488" s="202" t="str">
        <f>IF($AV$488="","",IF($BF$488&lt;&gt;"",$BF$488,0)+IF($BL$488&lt;&gt;"",$BL$488,0)+IF($BN$488&lt;&gt;"",$BN$488,0))</f>
        <v/>
      </c>
      <c r="BS488" s="332">
        <f t="shared" si="26"/>
        <v>0</v>
      </c>
      <c r="BT488" s="208" t="str">
        <f t="shared" si="27"/>
        <v/>
      </c>
      <c r="BU488" s="197"/>
      <c r="BV488" s="197"/>
      <c r="BW488" s="197"/>
      <c r="BX488" s="202"/>
      <c r="BY488" s="397"/>
      <c r="BZ488" s="197"/>
      <c r="CA488" s="197"/>
      <c r="CB488" s="197"/>
      <c r="CC488" s="198"/>
      <c r="CD488" s="198"/>
      <c r="CE488" s="198"/>
      <c r="CF488" s="197"/>
      <c r="CG488" s="197"/>
      <c r="CH488" s="197"/>
      <c r="CI488" s="197"/>
      <c r="CJ488" s="197"/>
      <c r="CK488" s="197"/>
      <c r="CL488" s="197"/>
      <c r="CM488" s="197"/>
      <c r="CN488" s="197"/>
      <c r="CO488" s="198"/>
      <c r="CP488" s="198"/>
    </row>
    <row r="489" spans="1:94" s="201" customFormat="1" ht="21" hidden="1" customHeight="1" x14ac:dyDescent="0.25">
      <c r="B489" s="197"/>
      <c r="C489" s="197"/>
      <c r="D489" s="197"/>
      <c r="E489" s="197"/>
      <c r="F489" s="197"/>
      <c r="G489" s="197"/>
      <c r="H489" s="197"/>
      <c r="I489" s="197"/>
      <c r="J489" s="197"/>
      <c r="K489" s="198"/>
      <c r="L489" s="199"/>
      <c r="M489" s="197"/>
      <c r="N489" s="197"/>
      <c r="O489" s="197"/>
      <c r="P489" s="197"/>
      <c r="Q489" s="197"/>
      <c r="R489" s="197"/>
      <c r="S489" s="197"/>
      <c r="T489" s="197"/>
      <c r="U489" s="197"/>
      <c r="V489" s="198"/>
      <c r="W489" s="198"/>
      <c r="X489" s="200"/>
      <c r="Y489" s="197"/>
      <c r="Z489" s="197"/>
      <c r="AA489" s="197"/>
      <c r="AB489" s="197"/>
      <c r="AC489" s="197"/>
      <c r="AD489" s="197"/>
      <c r="AE489" s="197"/>
      <c r="AF489" s="197"/>
      <c r="AG489" s="198"/>
      <c r="AH489" s="198"/>
      <c r="AI489" s="197"/>
      <c r="AJ489" s="197"/>
      <c r="AK489" s="197"/>
      <c r="AL489" s="197"/>
      <c r="AM489" s="197"/>
      <c r="AN489" s="197"/>
      <c r="AO489" s="197"/>
      <c r="AP489" s="197"/>
      <c r="AQ489" s="197"/>
      <c r="AR489" s="198"/>
      <c r="AS489" s="198"/>
      <c r="AT489" s="401" t="s">
        <v>189</v>
      </c>
      <c r="AU489" s="404"/>
      <c r="AV489" s="404"/>
      <c r="AW489" s="404"/>
      <c r="AX489" s="404"/>
      <c r="AY489" s="404"/>
      <c r="AZ489" s="404"/>
      <c r="BA489" s="404"/>
      <c r="BB489" s="404"/>
      <c r="BC489" s="404"/>
      <c r="BD489" s="404"/>
      <c r="BE489" s="404"/>
      <c r="BF489" s="404"/>
      <c r="BG489" s="404"/>
      <c r="BH489" s="404"/>
      <c r="BI489" s="404"/>
      <c r="BJ489" s="404"/>
      <c r="BK489" s="404"/>
      <c r="BL489" s="404"/>
      <c r="BM489" s="404"/>
      <c r="BN489" s="404"/>
      <c r="BO489" s="404"/>
      <c r="BP489" s="404"/>
      <c r="BQ489" s="404"/>
      <c r="BR489" s="405"/>
      <c r="BS489" s="328"/>
      <c r="BT489" s="208" t="str">
        <f t="shared" si="27"/>
        <v/>
      </c>
      <c r="BU489" s="197"/>
      <c r="BV489" s="197"/>
      <c r="BW489" s="197"/>
      <c r="BX489" s="202"/>
      <c r="BY489" s="202"/>
      <c r="BZ489" s="197"/>
      <c r="CA489" s="197"/>
      <c r="CB489" s="197"/>
      <c r="CC489" s="198"/>
      <c r="CD489" s="198"/>
      <c r="CE489" s="198"/>
      <c r="CF489" s="197"/>
      <c r="CG489" s="197"/>
      <c r="CH489" s="197"/>
      <c r="CI489" s="197"/>
      <c r="CJ489" s="197"/>
      <c r="CK489" s="197"/>
      <c r="CL489" s="197"/>
      <c r="CM489" s="197"/>
      <c r="CN489" s="197"/>
      <c r="CO489" s="198"/>
      <c r="CP489" s="198"/>
    </row>
    <row r="490" spans="1:94" s="201" customFormat="1" ht="21" hidden="1" customHeight="1" x14ac:dyDescent="0.2">
      <c r="B490" s="197"/>
      <c r="C490" s="197"/>
      <c r="D490" s="197"/>
      <c r="E490" s="197"/>
      <c r="F490" s="197"/>
      <c r="G490" s="197"/>
      <c r="H490" s="197"/>
      <c r="I490" s="197"/>
      <c r="J490" s="197"/>
      <c r="K490" s="198"/>
      <c r="L490" s="199"/>
      <c r="M490" s="197"/>
      <c r="N490" s="197"/>
      <c r="O490" s="197"/>
      <c r="P490" s="197"/>
      <c r="Q490" s="197"/>
      <c r="R490" s="197"/>
      <c r="S490" s="197"/>
      <c r="T490" s="197"/>
      <c r="U490" s="197"/>
      <c r="V490" s="198"/>
      <c r="W490" s="198"/>
      <c r="X490" s="200"/>
      <c r="Y490" s="197"/>
      <c r="Z490" s="197"/>
      <c r="AA490" s="197"/>
      <c r="AB490" s="197"/>
      <c r="AC490" s="197"/>
      <c r="AD490" s="197"/>
      <c r="AE490" s="197"/>
      <c r="AF490" s="197"/>
      <c r="AG490" s="198"/>
      <c r="AH490" s="198"/>
      <c r="AI490" s="197"/>
      <c r="AJ490" s="197"/>
      <c r="AK490" s="197"/>
      <c r="AL490" s="197"/>
      <c r="AM490" s="197"/>
      <c r="AN490" s="197"/>
      <c r="AO490" s="197"/>
      <c r="AP490" s="197"/>
      <c r="AQ490" s="197"/>
      <c r="AR490" s="198"/>
      <c r="AS490" s="198"/>
      <c r="AT490" s="228" t="str">
        <f>$N$25</f>
        <v>M4.23.02.A1-ij</v>
      </c>
      <c r="AU490" s="204">
        <v>1</v>
      </c>
      <c r="AV490" s="204" t="str">
        <f>IF(COUNTIFS($N$23,"&lt;&gt;"&amp;"",$N$23,"&lt;&gt;*op?ional*",$N$23,"&lt;&gt;*Disciplin? facultativ?*"),$N$23,"")</f>
        <v/>
      </c>
      <c r="AW490" s="204" t="str">
        <f t="shared" ref="AW490:AW498" si="28">IF($AV490="","",ROUND(RIGHT($N$22,1)/2,0))</f>
        <v/>
      </c>
      <c r="AX490" s="204" t="str">
        <f t="shared" ref="AX490:AX498" si="29">IF($AV490="","",RIGHT($N$22,1))</f>
        <v/>
      </c>
      <c r="AY490" s="204" t="str">
        <f>IF($AV490="","",$R$25)</f>
        <v/>
      </c>
      <c r="AZ490" s="204" t="str">
        <f>IF($AV490="","","DI")</f>
        <v/>
      </c>
      <c r="BA490" s="204" t="str">
        <f>IF(COUNTIFS($N$23,"&lt;&gt;"&amp;"",$N$23,"&lt;&gt;practic?*",$N$23,"&lt;&gt;*Elaborare proiect de diplom?*",$N$23,"&lt;&gt;*op?ional*",$N$23,"&lt;&gt;*Disciplin? facultativ?*", $N$23,"&lt;&gt;*Examen de diplom?*"),ROUND($S$25/14,1),"")</f>
        <v/>
      </c>
      <c r="BB490" s="204" t="str">
        <f>IF(COUNTIFS($N$23,"&lt;&gt;"&amp;"",$N$23,"&lt;&gt;practic?*",$N$23,"&lt;&gt;*Elaborare proiect de diplom?*",$N$23,"&lt;&gt;*op?ional*",$N$23,"&lt;&gt;*Disciplin? facultativ?*", $N$23,"&lt;&gt;*Examen de diplom?*"),ROUND(($T$25+$U$25+$V$25)/14,1),"")</f>
        <v/>
      </c>
      <c r="BC490" s="204" t="str">
        <f>IF(COUNTIFS($N$23,"&lt;&gt;"&amp;"",$N$23,"&lt;&gt;practic?*",$N$23,"&lt;&gt;*Elaborare proiect de diplom?*",$N$23,"&lt;&gt;*op?ional*",$N$23,"&lt;&gt;*Disciplin? facultativ?*", $N$23,"&lt;&gt;*Examen de diplom?*"),ROUND(($S$25+$T$25+$U$25+$V$25)/14,1),"")</f>
        <v/>
      </c>
      <c r="BD490" s="206" t="str">
        <f>IF(COUNTIFS($N$23,"&lt;&gt;"&amp;"",$N$23,"&lt;&gt;practic?*",$N$23,"&lt;&gt;*Elaborare proiect de diplom?*",$N$23,"&lt;&gt;*op?ional*",$N$23,"&lt;&gt;*Disciplin? facultativ?*", $N$23,"&lt;&gt;*Examen de diplom?*"),$S$25,"")</f>
        <v/>
      </c>
      <c r="BE490" s="204" t="str">
        <f>IF(COUNTIFS($N$23,"&lt;&gt;"&amp;"",$N$23,"&lt;&gt;practic?*",$N$23,"&lt;&gt;*Elaborare proiect de diplom?*",$N$23,"&lt;&gt;*op?ional*",$N$23,"&lt;&gt;*Disciplin? facultativ?*", $N$23,"&lt;&gt;*Examen de diplom?*"),($T$25+$U$25+$V$25),"")</f>
        <v/>
      </c>
      <c r="BF490" s="204" t="str">
        <f>IF(COUNTIFS($N$23,"&lt;&gt;"&amp;"",$N$23,"&lt;&gt;practic?*",$N$23,"&lt;&gt;*Elaborare proiect de diplom?*",$N$23,"&lt;&gt;*op?ional*",$N$23,"&lt;&gt;*Disciplin? facultativ?*", $N$23,"&lt;&gt;*Examen de diplom?*"),($S$25+$T$25+$U$25+$V$25),"")</f>
        <v/>
      </c>
      <c r="BG490" s="204"/>
      <c r="BH490" s="204" t="str">
        <f>IF(COUNTIF($AV490,"=*Elaborare proiect de diplom?*"),ROUND($V$21/14,1),"")</f>
        <v/>
      </c>
      <c r="BI490" s="206" t="e">
        <f>ROUND(BL490/14,1)</f>
        <v>#VALUE!</v>
      </c>
      <c r="BJ490" s="204"/>
      <c r="BK490" s="204" t="str">
        <f>IF(COUNTIF($AV490,"=*Elaborare proiect de diplom?*"),$V$21,"")</f>
        <v/>
      </c>
      <c r="BL490" s="206" t="str">
        <f>IF(COUNTIFS($B$23,"&lt;&gt;"&amp;"",$B$23,"&lt;&gt;practic?*",$B$23,"&lt;&gt;*Elaborare proiect de diplom?*",$B$23,"&lt;&gt;*op?ional*",$B$23,"&lt;&gt;*Disciplin? facultativ?*", $B$23,"&lt;&gt;*Examen de diplom?*"),$W$25,"")</f>
        <v/>
      </c>
      <c r="BM490" s="206" t="e">
        <f>ROUND(BN490/14,1)</f>
        <v>#VALUE!</v>
      </c>
      <c r="BN490" s="206" t="str">
        <f>IF(COUNTIFS($B$23,"&lt;&gt;"&amp;"",$B$23,"&lt;&gt;practic?*",$B$23,"&lt;&gt;*Elaborare proiect de diplom?*",$B$23,"&lt;&gt;*op?ional*",$B$23,"&lt;&gt;*Disciplin? facultativ?*", $B$23,"&lt;&gt;*Examen de diplom?*"),$Y$25,"")</f>
        <v/>
      </c>
      <c r="BO490" s="204" t="str">
        <f>IF($AV490="","",$Q$25)</f>
        <v/>
      </c>
      <c r="BP490" s="206" t="str">
        <f>IF(COUNTIFS($B$23,"&lt;&gt;"&amp;"",$B$23,"&lt;&gt;practic?*",$B$23,"&lt;&gt;*op?ional*",$B$23,"&lt;&gt;*Disciplin? facultativ?*",$B$23,"&lt;&gt;*Examen de diplom?*"),$X$25,"")</f>
        <v/>
      </c>
      <c r="BQ490" s="206" t="str">
        <f>IF($AV490="","",IF($BC490&lt;&gt;"",$BC490,0)+IF($BI490&lt;&gt;"",$BI490,0)+IF($BM490&lt;&gt;"",$BM490,0))</f>
        <v/>
      </c>
      <c r="BR490" s="204" t="str">
        <f>IF($AV$480="","",IF($NF$480&lt;&gt;"",$NF$480,0)+IF($NL$480&lt;&gt;"",$NL$480,0)+IF($NN$480&lt;&gt;"",$NN$480,0))</f>
        <v/>
      </c>
      <c r="BS490" s="332">
        <f>IF(SUM(BA490:BB490)&gt;0,1,0)</f>
        <v>0</v>
      </c>
      <c r="BT490" s="208" t="str">
        <f t="shared" si="27"/>
        <v/>
      </c>
      <c r="BU490" s="197"/>
      <c r="BV490" s="197"/>
      <c r="BW490" s="197"/>
      <c r="BX490" s="202">
        <f>SUM(S25:V25)</f>
        <v>56</v>
      </c>
      <c r="BY490" s="397">
        <f>COUNTIF(BX490:BX497,"&gt;0")</f>
        <v>5</v>
      </c>
      <c r="BZ490" s="197"/>
      <c r="CA490" s="197"/>
      <c r="CB490" s="197"/>
      <c r="CC490" s="198"/>
      <c r="CD490" s="198"/>
      <c r="CE490" s="198"/>
      <c r="CF490" s="197"/>
      <c r="CG490" s="197"/>
      <c r="CH490" s="197"/>
      <c r="CI490" s="197"/>
      <c r="CJ490" s="197"/>
      <c r="CK490" s="197"/>
      <c r="CL490" s="197"/>
      <c r="CM490" s="197"/>
      <c r="CN490" s="197"/>
      <c r="CO490" s="198"/>
      <c r="CP490" s="198"/>
    </row>
    <row r="491" spans="1:94" s="201" customFormat="1" ht="21" hidden="1" customHeight="1" x14ac:dyDescent="0.2">
      <c r="B491" s="197"/>
      <c r="C491" s="197"/>
      <c r="D491" s="197"/>
      <c r="E491" s="197"/>
      <c r="F491" s="197"/>
      <c r="G491" s="197"/>
      <c r="H491" s="197"/>
      <c r="I491" s="197"/>
      <c r="J491" s="197"/>
      <c r="K491" s="198"/>
      <c r="L491" s="199"/>
      <c r="M491" s="197"/>
      <c r="N491" s="197"/>
      <c r="O491" s="197"/>
      <c r="P491" s="197"/>
      <c r="Q491" s="197"/>
      <c r="R491" s="197"/>
      <c r="S491" s="197"/>
      <c r="T491" s="197"/>
      <c r="U491" s="197"/>
      <c r="V491" s="198"/>
      <c r="W491" s="198"/>
      <c r="X491" s="200"/>
      <c r="Y491" s="197"/>
      <c r="Z491" s="197"/>
      <c r="AA491" s="197"/>
      <c r="AB491" s="197"/>
      <c r="AC491" s="197"/>
      <c r="AD491" s="197"/>
      <c r="AE491" s="197"/>
      <c r="AF491" s="197"/>
      <c r="AG491" s="198"/>
      <c r="AH491" s="198"/>
      <c r="AI491" s="197"/>
      <c r="AJ491" s="197"/>
      <c r="AK491" s="197"/>
      <c r="AL491" s="197"/>
      <c r="AM491" s="197"/>
      <c r="AN491" s="197"/>
      <c r="AO491" s="197"/>
      <c r="AP491" s="197"/>
      <c r="AQ491" s="197"/>
      <c r="AR491" s="198"/>
      <c r="AS491" s="198"/>
      <c r="AT491" s="208" t="str">
        <f>$N$28</f>
        <v>M4.23.02.A2-ij</v>
      </c>
      <c r="AU491" s="202">
        <v>2</v>
      </c>
      <c r="AV491" s="204" t="str">
        <f>IF(COUNTIFS($N$26,"&lt;&gt;"&amp;"",$N$26,"&lt;&gt;*op?ional*",$N$26,"&lt;&gt;*Disciplin? facultativ?*"),$N$26,"")</f>
        <v/>
      </c>
      <c r="AW491" s="204" t="str">
        <f t="shared" si="28"/>
        <v/>
      </c>
      <c r="AX491" s="204" t="str">
        <f t="shared" si="29"/>
        <v/>
      </c>
      <c r="AY491" s="204" t="str">
        <f>IF($AV491="","",$R$28)</f>
        <v/>
      </c>
      <c r="AZ491" s="204" t="str">
        <f t="shared" ref="AZ491:AZ498" si="30">IF($AV491="","","DI")</f>
        <v/>
      </c>
      <c r="BA491" s="204" t="str">
        <f>IF(COUNTIFS($N$26,"&lt;&gt;"&amp;"",$N$26,"&lt;&gt;practic?*",$N$26,"&lt;&gt;*Elaborare proiect de diplom?*",$N$26,"&lt;&gt;*op?ional*",$N$26,"&lt;&gt;*Disciplin? facultativ?*", $N$26,"&lt;&gt;*Examen de diplom?*"),ROUND($S$28/14,1),"")</f>
        <v/>
      </c>
      <c r="BB491" s="204" t="str">
        <f>IF(COUNTIFS($N$26,"&lt;&gt;"&amp;"",$N$26,"&lt;&gt;practic?*",$N$26,"&lt;&gt;*Elaborare proiect de diplom?*",$N$26,"&lt;&gt;*op?ional*",$N$26,"&lt;&gt;*Disciplin? facultativ?*", $N$26,"&lt;&gt;*Examen de diplom?*"),ROUND(($T$28+$U$28+$V$28)/14,1),"")</f>
        <v/>
      </c>
      <c r="BC491" s="204" t="str">
        <f>IF(COUNTIFS($N$26,"&lt;&gt;"&amp;"",$N$26,"&lt;&gt;practic?*",$N$26,"&lt;&gt;*Elaborare proiect de diplom?*",$N$26,"&lt;&gt;*op?ional*",$N$26,"&lt;&gt;*Disciplin? facultativ?*", $N$26,"&lt;&gt;*Examen de diplom?*"),ROUND(($S$28+$T$28+$U$28+$V$28)/14,1),"")</f>
        <v/>
      </c>
      <c r="BD491" s="206" t="str">
        <f>IF(COUNTIFS($N$26,"&lt;&gt;"&amp;"",$N$26,"&lt;&gt;practic?*",$N$26,"&lt;&gt;*Elaborare proiect de diplom?*",$N$26,"&lt;&gt;*op?ional*",$N$26,"&lt;&gt;*Disciplin? facultativ?*", $N$26,"&lt;&gt;*Examen de diplom?*"),$S$28,"")</f>
        <v/>
      </c>
      <c r="BE491" s="204" t="str">
        <f>IF(COUNTIFS($N$26,"&lt;&gt;"&amp;"",$N$26,"&lt;&gt;practic?*",$N$26,"&lt;&gt;*Elaborare proiect de diplom?*",$N$26,"&lt;&gt;*op?ional*",$N$26,"&lt;&gt;*Disciplin? facultativ?*", $N$26,"&lt;&gt;*Examen de diplom?*"),($T$28+$U$28+$V$28),"")</f>
        <v/>
      </c>
      <c r="BF491" s="204" t="str">
        <f>IF(COUNTIFS($N$26,"&lt;&gt;"&amp;"",$N$26,"&lt;&gt;practic?*",$N$26,"&lt;&gt;*Elaborare proiect de diplom?*",$N$26,"&lt;&gt;*op?ional*",$N$26,"&lt;&gt;*Disciplin? facultativ?*", $N$26,"&lt;&gt;*Examen de diplom?*"),($S$28+$T$28+$U$28+$V$28),"")</f>
        <v/>
      </c>
      <c r="BG491" s="202"/>
      <c r="BH491" s="204" t="str">
        <f>IF(COUNTIF($AV491,"=*Elaborare proiect de diplom?*"),ROUND($V$24/14,1),"")</f>
        <v/>
      </c>
      <c r="BI491" s="206" t="e">
        <f t="shared" ref="BI491:BI498" si="31">ROUND(BL491/14,1)</f>
        <v>#VALUE!</v>
      </c>
      <c r="BJ491" s="202"/>
      <c r="BK491" s="204" t="str">
        <f>IF(COUNTIF($AV491,"=*Elaborare proiect de diplom?*"),$V$24,"")</f>
        <v/>
      </c>
      <c r="BL491" s="206" t="str">
        <f>IF(COUNTIFS($B$26,"&lt;&gt;"&amp;"",$B$26,"&lt;&gt;practic?*",$B$26,"&lt;&gt;*Elaborare proiect de diplom?*",$B$26,"&lt;&gt;*op?ional*",$B$26,"&lt;&gt;*Disciplin? facultativ?*", $B$26,"&lt;&gt;*Examen de diplom?*"),$W$28,"")</f>
        <v/>
      </c>
      <c r="BM491" s="206" t="e">
        <f t="shared" ref="BM491:BM498" si="32">ROUND(BN491/14,1)</f>
        <v>#VALUE!</v>
      </c>
      <c r="BN491" s="206" t="str">
        <f>IF(COUNTIFS($B$26,"&lt;&gt;"&amp;"",$B$26,"&lt;&gt;practic?*",$B$26,"&lt;&gt;*Elaborare proiect de diplom?*",$B$26,"&lt;&gt;*op?ional*",$B$26,"&lt;&gt;*Disciplin? facultativ?*", $B$26,"&lt;&gt;*Examen de diplom?*"),$Y$28,"")</f>
        <v/>
      </c>
      <c r="BO491" s="327" t="str">
        <f>IF($AV491="","",$Q$28)</f>
        <v/>
      </c>
      <c r="BP491" s="214" t="str">
        <f>IF(COUNTIFS($B$22,"&lt;&gt;"&amp;"",$B$22,"&lt;&gt;practic?*",$B$22,"&lt;&gt;*op?ional*",$B$22,"&lt;&gt;*Disciplin? facultativ?*",$B$22,"&lt;&gt;*Examen de diplom?*"),$X$28,"")</f>
        <v>DA</v>
      </c>
      <c r="BQ491" s="206" t="str">
        <f t="shared" ref="BQ491:BQ498" si="33">IF($AV491="","",IF($BC491&lt;&gt;"",$BC491,0)+IF($BI491&lt;&gt;"",$BI491,0)+IF($BM491&lt;&gt;"",$BM491,0))</f>
        <v/>
      </c>
      <c r="BR491" s="202" t="str">
        <f>IF($AV$481="","",IF($NF$481&lt;&gt;"",$NF$481,0)+IF($NL$481&lt;&gt;"",$NL$481,0)+IF($NN$481&lt;&gt;"",$NN$481,0))</f>
        <v/>
      </c>
      <c r="BS491" s="332">
        <f t="shared" ref="BS491:BS509" si="34">IF(SUM(BA491:BB491)&gt;0,1,0)</f>
        <v>0</v>
      </c>
      <c r="BT491" s="208" t="str">
        <f t="shared" si="27"/>
        <v/>
      </c>
      <c r="BU491" s="197"/>
      <c r="BV491" s="197"/>
      <c r="BW491" s="197"/>
      <c r="BX491" s="202">
        <f>SUM(S28:V28)</f>
        <v>56</v>
      </c>
      <c r="BY491" s="397"/>
      <c r="BZ491" s="197"/>
      <c r="CA491" s="197"/>
      <c r="CB491" s="197"/>
      <c r="CC491" s="198"/>
      <c r="CD491" s="198"/>
      <c r="CE491" s="198"/>
      <c r="CF491" s="197"/>
      <c r="CG491" s="197"/>
      <c r="CH491" s="197"/>
      <c r="CI491" s="197"/>
      <c r="CJ491" s="197"/>
      <c r="CK491" s="197"/>
      <c r="CL491" s="197"/>
      <c r="CM491" s="197"/>
      <c r="CN491" s="197"/>
      <c r="CO491" s="198"/>
      <c r="CP491" s="198"/>
    </row>
    <row r="492" spans="1:94" s="201" customFormat="1" ht="21" hidden="1" customHeight="1" x14ac:dyDescent="0.2">
      <c r="B492" s="197"/>
      <c r="C492" s="197"/>
      <c r="D492" s="197"/>
      <c r="E492" s="197"/>
      <c r="F492" s="197"/>
      <c r="G492" s="197"/>
      <c r="H492" s="197"/>
      <c r="I492" s="197"/>
      <c r="J492" s="197"/>
      <c r="K492" s="198"/>
      <c r="L492" s="199"/>
      <c r="M492" s="197"/>
      <c r="N492" s="197"/>
      <c r="O492" s="197"/>
      <c r="P492" s="197"/>
      <c r="Q492" s="197"/>
      <c r="R492" s="197"/>
      <c r="S492" s="197"/>
      <c r="T492" s="197"/>
      <c r="U492" s="197"/>
      <c r="V492" s="198"/>
      <c r="W492" s="198"/>
      <c r="X492" s="200"/>
      <c r="Y492" s="197"/>
      <c r="Z492" s="197"/>
      <c r="AA492" s="197"/>
      <c r="AB492" s="197"/>
      <c r="AC492" s="197"/>
      <c r="AD492" s="197"/>
      <c r="AE492" s="197"/>
      <c r="AF492" s="197"/>
      <c r="AG492" s="198"/>
      <c r="AH492" s="198"/>
      <c r="AI492" s="197"/>
      <c r="AJ492" s="197"/>
      <c r="AK492" s="197"/>
      <c r="AL492" s="197"/>
      <c r="AM492" s="197"/>
      <c r="AN492" s="197"/>
      <c r="AO492" s="197"/>
      <c r="AP492" s="197"/>
      <c r="AQ492" s="197"/>
      <c r="AR492" s="198"/>
      <c r="AS492" s="198"/>
      <c r="AT492" s="208" t="str">
        <f>$N$31</f>
        <v>M4.23.02.A3</v>
      </c>
      <c r="AU492" s="202">
        <v>3</v>
      </c>
      <c r="AV492" s="204" t="str">
        <f>IF(COUNTIFS($N$29,"&lt;&gt;"&amp;"",$N$29,"&lt;&gt;*op?ional*",$N$29,"&lt;&gt;*Disciplin? facultativ?*"),$N$29,"")</f>
        <v>Elective 2 (choose one from Master CI/ IT/ ML/ SE)</v>
      </c>
      <c r="AW492" s="204">
        <f t="shared" si="28"/>
        <v>1</v>
      </c>
      <c r="AX492" s="204" t="str">
        <f t="shared" si="29"/>
        <v>2</v>
      </c>
      <c r="AY492" s="204" t="str">
        <f>IF($AV492="","",$R$31)</f>
        <v>E</v>
      </c>
      <c r="AZ492" s="204" t="str">
        <f t="shared" si="30"/>
        <v>DI</v>
      </c>
      <c r="BA492" s="204">
        <f>IF(COUNTIFS($N$29,"&lt;&gt;"&amp;"",$N$29,"&lt;&gt;practic?*",$N$29,"&lt;&gt;*Elaborare proiect de diplom?*",$N$29,"&lt;&gt;*op?ional*",$N$29,"&lt;&gt;*Disciplin? facultativ?*", $N$29,"&lt;&gt;*Examen de diplom?*"),ROUND($S$31/14,1),"")</f>
        <v>2</v>
      </c>
      <c r="BB492" s="204">
        <f>IF(COUNTIFS($N$29,"&lt;&gt;"&amp;"",$N$29,"&lt;&gt;practic?*",$N$29,"&lt;&gt;*Elaborare proiect de diplom?*",$N$29,"&lt;&gt;*op?ional*",$N$29,"&lt;&gt;*Disciplin? facultativ?*", $N$29,"&lt;&gt;*Examen de diplom?*"),ROUND(($T$31+$U$31+$V$31)/14,1),"")</f>
        <v>2</v>
      </c>
      <c r="BC492" s="204">
        <f>IF(COUNTIFS($N$29,"&lt;&gt;"&amp;"",$N$29,"&lt;&gt;practic?*",$N$29,"&lt;&gt;*Elaborare proiect de diplom?*",$N$29,"&lt;&gt;*op?ional*",$N$29,"&lt;&gt;*Disciplin? facultativ?*", $N$29,"&lt;&gt;*Examen de diplom?*"),ROUND(($S$31+$T$31+$U$31+$V$31)/14,1),"")</f>
        <v>4</v>
      </c>
      <c r="BD492" s="206">
        <f>IF(COUNTIFS($N$29,"&lt;&gt;"&amp;"",$N$29,"&lt;&gt;practic?*",$N$29,"&lt;&gt;*Elaborare proiect de diplom?*",$N$29,"&lt;&gt;*op?ional*",$N$29,"&lt;&gt;*Disciplin? facultativ?*", $N$29,"&lt;&gt;*Examen de diplom?*"),$S$31,"")</f>
        <v>28</v>
      </c>
      <c r="BE492" s="204">
        <f>IF(COUNTIFS($N$29,"&lt;&gt;"&amp;"",$N$29,"&lt;&gt;practic?*",$N$29,"&lt;&gt;*Elaborare proiect de diplom?*",$N$29,"&lt;&gt;*op?ional*",$N$29,"&lt;&gt;*Disciplin? facultativ?*", $N$29,"&lt;&gt;*Examen de diplom?*"),($T$31+$U$31+$V$31),"")</f>
        <v>28</v>
      </c>
      <c r="BF492" s="204">
        <f>IF(COUNTIFS($N$29,"&lt;&gt;"&amp;"",$N$29,"&lt;&gt;practic?*",$N$29,"&lt;&gt;*Elaborare proiect de diplom?*",$N$29,"&lt;&gt;*op?ional*",$N$29,"&lt;&gt;*Disciplin? facultativ?*", $N$29,"&lt;&gt;*Examen de diplom?*"),($S$31+$T$31+$U$31+$V$31),"")</f>
        <v>56</v>
      </c>
      <c r="BG492" s="202"/>
      <c r="BH492" s="204" t="str">
        <f>IF(COUNTIF($AV492,"=*Elaborare proiect de diplom?*"),ROUND($V$27/14,1),"")</f>
        <v/>
      </c>
      <c r="BI492" s="206">
        <f t="shared" si="31"/>
        <v>0</v>
      </c>
      <c r="BJ492" s="202"/>
      <c r="BK492" s="204" t="str">
        <f>IF(COUNTIF($AV492,"=*Elaborare proiect de diplom?*"),$V$27,"")</f>
        <v/>
      </c>
      <c r="BL492" s="206">
        <f>IF(COUNTIFS($B$29,"&lt;&gt;"&amp;"",$B$29,"&lt;&gt;practic?*",$B$29,"&lt;&gt;*Elaborare proiect de diplom?*",$B$29,"&lt;&gt;*op?ional*",$B$29,"&lt;&gt;*Disciplin? facultativ?*", $B$29,"&lt;&gt;*Examen de diplom?*"),$W$31,"")</f>
        <v>0</v>
      </c>
      <c r="BM492" s="206">
        <f t="shared" si="32"/>
        <v>8.5</v>
      </c>
      <c r="BN492" s="206">
        <f>IF(COUNTIFS($B$29,"&lt;&gt;"&amp;"",$B$29,"&lt;&gt;practic?*",$B$29,"&lt;&gt;*Elaborare proiect de diplom?*",$B$29,"&lt;&gt;*op?ional*",$B$29,"&lt;&gt;*Disciplin? facultativ?*", $B$29,"&lt;&gt;*Examen de diplom?*"),$Y$31,"")</f>
        <v>119</v>
      </c>
      <c r="BO492" s="327">
        <f>IF($AV492="","",$Q$31)</f>
        <v>7</v>
      </c>
      <c r="BP492" s="214" t="str">
        <f>IF(COUNTIFS($B$25,"&lt;&gt;"&amp;"",$B$25,"&lt;&gt;practic?*",$B$25,"&lt;&gt;*op?ional*",$B$25,"&lt;&gt;*Disciplin? facultativ?*",$B$25,"&lt;&gt;*Examen de diplom?*"),$X$31,"")</f>
        <v>DA</v>
      </c>
      <c r="BQ492" s="206">
        <f t="shared" si="33"/>
        <v>12.5</v>
      </c>
      <c r="BR492" s="202">
        <f>IF($AV$482="","",IF($NF$482&lt;&gt;"",$NF$482,0)+IF($NL$482&lt;&gt;"",$NL$482,0)+IF($NN$482&lt;&gt;"",$NN$482,0))</f>
        <v>0</v>
      </c>
      <c r="BS492" s="332">
        <f t="shared" si="34"/>
        <v>1</v>
      </c>
      <c r="BT492" s="208" t="str">
        <f t="shared" si="27"/>
        <v>2023</v>
      </c>
      <c r="BU492" s="197"/>
      <c r="BV492" s="197"/>
      <c r="BW492" s="197"/>
      <c r="BX492" s="202">
        <f>SUM(S31:V31)</f>
        <v>56</v>
      </c>
      <c r="BY492" s="397"/>
      <c r="BZ492" s="197"/>
      <c r="CA492" s="197"/>
      <c r="CB492" s="197"/>
      <c r="CC492" s="198"/>
      <c r="CD492" s="198"/>
      <c r="CE492" s="198"/>
      <c r="CF492" s="197"/>
      <c r="CG492" s="197"/>
      <c r="CH492" s="197"/>
      <c r="CI492" s="197"/>
      <c r="CJ492" s="197"/>
      <c r="CK492" s="197"/>
      <c r="CL492" s="197"/>
      <c r="CM492" s="197"/>
      <c r="CN492" s="197"/>
      <c r="CO492" s="198"/>
      <c r="CP492" s="198"/>
    </row>
    <row r="493" spans="1:94" s="201" customFormat="1" ht="21" hidden="1" customHeight="1" x14ac:dyDescent="0.2">
      <c r="B493" s="197"/>
      <c r="C493" s="197"/>
      <c r="D493" s="197"/>
      <c r="E493" s="197"/>
      <c r="F493" s="197"/>
      <c r="G493" s="197"/>
      <c r="H493" s="197"/>
      <c r="I493" s="197"/>
      <c r="J493" s="197"/>
      <c r="K493" s="198"/>
      <c r="L493" s="199"/>
      <c r="M493" s="197"/>
      <c r="N493" s="197"/>
      <c r="O493" s="197"/>
      <c r="P493" s="197"/>
      <c r="Q493" s="197"/>
      <c r="R493" s="197"/>
      <c r="S493" s="197"/>
      <c r="T493" s="197"/>
      <c r="U493" s="197"/>
      <c r="V493" s="198"/>
      <c r="W493" s="198"/>
      <c r="X493" s="200"/>
      <c r="Y493" s="197"/>
      <c r="Z493" s="197"/>
      <c r="AA493" s="197"/>
      <c r="AB493" s="197"/>
      <c r="AC493" s="197"/>
      <c r="AD493" s="197"/>
      <c r="AE493" s="197"/>
      <c r="AF493" s="197"/>
      <c r="AG493" s="198"/>
      <c r="AH493" s="198"/>
      <c r="AI493" s="197"/>
      <c r="AJ493" s="197"/>
      <c r="AK493" s="197"/>
      <c r="AL493" s="197"/>
      <c r="AM493" s="197"/>
      <c r="AN493" s="197"/>
      <c r="AO493" s="197"/>
      <c r="AP493" s="197"/>
      <c r="AQ493" s="197"/>
      <c r="AR493" s="198"/>
      <c r="AS493" s="198"/>
      <c r="AT493" s="208" t="str">
        <f>$N$34</f>
        <v>M4.23.02.V4</v>
      </c>
      <c r="AU493" s="204">
        <v>4</v>
      </c>
      <c r="AV493" s="204" t="str">
        <f>IF(COUNTIFS($N$32,"&lt;&gt;"&amp;"",$N$32,"&lt;&gt;*op?ional*",$N$32,"&lt;&gt;*Disciplin? facultativ?*"),$N$32,"")</f>
        <v>Introduction to Research</v>
      </c>
      <c r="AW493" s="204">
        <f t="shared" si="28"/>
        <v>1</v>
      </c>
      <c r="AX493" s="204" t="str">
        <f t="shared" si="29"/>
        <v>2</v>
      </c>
      <c r="AY493" s="204" t="str">
        <f>IF($AV493="","",$R$34)</f>
        <v>D</v>
      </c>
      <c r="AZ493" s="204" t="str">
        <f t="shared" si="30"/>
        <v>DI</v>
      </c>
      <c r="BA493" s="204">
        <f>IF(COUNTIFS($N$32,"&lt;&gt;"&amp;"",$N$32,"&lt;&gt;practic?*",$N$32,"&lt;&gt;*Elaborare proiect de diplom?*",$N$32,"&lt;&gt;*op?ional*",$N$32,"&lt;&gt;*Disciplin? facultativ?*", $N$32,"&lt;&gt;*Examen de diplom?*"),ROUND($S$34/14,1),"")</f>
        <v>2</v>
      </c>
      <c r="BB493" s="204">
        <f>IF(COUNTIFS($N$32,"&lt;&gt;"&amp;"",$N$32,"&lt;&gt;practic?*",$N$32,"&lt;&gt;*Elaborare proiect de diplom?*",$N$32,"&lt;&gt;*op?ional*",$N$32,"&lt;&gt;*Disciplin? facultativ?*", $N$32,"&lt;&gt;*Examen de diplom?*"),ROUND(($T$34+$U$34+$V$34)/14,1),"")</f>
        <v>0</v>
      </c>
      <c r="BC493" s="204">
        <f>IF(COUNTIFS($N$32,"&lt;&gt;"&amp;"",$N$32,"&lt;&gt;practic?*",$N$32,"&lt;&gt;*Elaborare proiect de diplom?*",$N$32,"&lt;&gt;*op?ional*",$N$32,"&lt;&gt;*Disciplin? facultativ?*", $N$32,"&lt;&gt;*Examen de diplom?*"),ROUND(($S$34+$T$34+$U$34+$V$34)/14,1),"")</f>
        <v>2</v>
      </c>
      <c r="BD493" s="206">
        <f>IF(COUNTIFS($N$32,"&lt;&gt;"&amp;"",$N$32,"&lt;&gt;practic?*",$N$32,"&lt;&gt;*Elaborare proiect de diplom?*",$N$32,"&lt;&gt;*op?ional*",$N$32,"&lt;&gt;*Disciplin? facultativ?*", $N$32,"&lt;&gt;*Examen de diplom?*"),$S$34,"")</f>
        <v>28</v>
      </c>
      <c r="BE493" s="204">
        <f>IF(COUNTIFS($N$32,"&lt;&gt;"&amp;"",$N$32,"&lt;&gt;practic?*",$N$32,"&lt;&gt;*Elaborare proiect de diplom?*",$N$32,"&lt;&gt;*op?ional*",$N$32,"&lt;&gt;*Disciplin? facultativ?*", $N$32,"&lt;&gt;*Examen de diplom?*"),($T$34+$U$34+$V$34),"")</f>
        <v>0</v>
      </c>
      <c r="BF493" s="204">
        <f>IF(COUNTIFS($N$32,"&lt;&gt;"&amp;"",$N$32,"&lt;&gt;practic?*",$N$32,"&lt;&gt;*Elaborare proiect de diplom?*",$N$32,"&lt;&gt;*op?ional*",$N$32,"&lt;&gt;*Disciplin? facultativ?*", $N$32,"&lt;&gt;*Examen de diplom?*"),($S$34+$T$34+$U$34+$V$34),"")</f>
        <v>28</v>
      </c>
      <c r="BG493" s="202"/>
      <c r="BH493" s="204" t="str">
        <f>IF(COUNTIF($AV493,"=*Elaborare proiect de diplom?*"),ROUND($V$30/14,1),"")</f>
        <v/>
      </c>
      <c r="BI493" s="206">
        <f t="shared" si="31"/>
        <v>10</v>
      </c>
      <c r="BJ493" s="202"/>
      <c r="BK493" s="204" t="str">
        <f>IF(COUNTIF($AV493,"=*Elaborare proiect de diplom?*"),$V$30,"")</f>
        <v/>
      </c>
      <c r="BL493" s="206">
        <f>IF(COUNTIFS($B$32,"&lt;&gt;"&amp;"",$B$32,"&lt;&gt;practic?*",$B$32,"&lt;&gt;*Elaborare proiect de diplom?*",$B$32,"&lt;&gt;*op?ional*",$B$32,"&lt;&gt;*Disciplin? facultativ?*", $B$32,"&lt;&gt;*Examen de diplom?*"),$W$34,"")</f>
        <v>140</v>
      </c>
      <c r="BM493" s="206">
        <f t="shared" si="32"/>
        <v>0.5</v>
      </c>
      <c r="BN493" s="206">
        <f>IF(COUNTIFS($B$32,"&lt;&gt;"&amp;"",$B$32,"&lt;&gt;practic?*",$B$32,"&lt;&gt;*Elaborare proiect de diplom?*",$B$32,"&lt;&gt;*op?ional*",$B$32,"&lt;&gt;*Disciplin? facultativ?*", $B$32,"&lt;&gt;*Examen de diplom?*"),$Y$34,"")</f>
        <v>7</v>
      </c>
      <c r="BO493" s="327">
        <f>IF($AV493="","",$Q$34)</f>
        <v>7</v>
      </c>
      <c r="BP493" s="214" t="str">
        <f>IF(COUNTIFS($B$28,"&lt;&gt;"&amp;"",$B$28,"&lt;&gt;practic?*",$B$28,"&lt;&gt;*op?ional*",$B$28,"&lt;&gt;*Disciplin? facultativ?*",$B$28,"&lt;&gt;*Examen de diplom?*"),$X$34,"")</f>
        <v>DCAV</v>
      </c>
      <c r="BQ493" s="206">
        <f t="shared" si="33"/>
        <v>12.5</v>
      </c>
      <c r="BR493" s="202">
        <f>IF($AV$483="","",IF($NF$483&lt;&gt;"",$NF$483,0)+IF($NL$483&lt;&gt;"",$NL$483,0)+IF($NN$483&lt;&gt;"",$NN$483,0))</f>
        <v>0</v>
      </c>
      <c r="BS493" s="332">
        <f t="shared" si="34"/>
        <v>1</v>
      </c>
      <c r="BT493" s="208" t="str">
        <f t="shared" si="27"/>
        <v>2023</v>
      </c>
      <c r="BU493" s="197"/>
      <c r="BV493" s="197"/>
      <c r="BW493" s="197"/>
      <c r="BX493" s="202">
        <f>SUM(S34:V34)</f>
        <v>28</v>
      </c>
      <c r="BY493" s="397"/>
      <c r="BZ493" s="197"/>
      <c r="CA493" s="197"/>
      <c r="CB493" s="197"/>
      <c r="CC493" s="198"/>
      <c r="CD493" s="198"/>
      <c r="CE493" s="198"/>
      <c r="CF493" s="197"/>
      <c r="CG493" s="197"/>
      <c r="CH493" s="197"/>
      <c r="CI493" s="197"/>
      <c r="CJ493" s="197"/>
      <c r="CK493" s="197"/>
      <c r="CL493" s="197"/>
      <c r="CM493" s="197"/>
      <c r="CN493" s="197"/>
      <c r="CO493" s="198"/>
      <c r="CP493" s="198"/>
    </row>
    <row r="494" spans="1:94" s="201" customFormat="1" ht="21" hidden="1" customHeight="1" x14ac:dyDescent="0.2">
      <c r="B494" s="197"/>
      <c r="C494" s="197"/>
      <c r="D494" s="197"/>
      <c r="E494" s="197"/>
      <c r="F494" s="197"/>
      <c r="G494" s="197"/>
      <c r="H494" s="197"/>
      <c r="I494" s="197"/>
      <c r="J494" s="197"/>
      <c r="K494" s="198"/>
      <c r="L494" s="199"/>
      <c r="M494" s="197"/>
      <c r="N494" s="197"/>
      <c r="O494" s="197"/>
      <c r="P494" s="197"/>
      <c r="Q494" s="197"/>
      <c r="R494" s="197"/>
      <c r="S494" s="197"/>
      <c r="T494" s="197"/>
      <c r="U494" s="197"/>
      <c r="V494" s="198"/>
      <c r="W494" s="198"/>
      <c r="X494" s="200"/>
      <c r="Y494" s="197"/>
      <c r="Z494" s="197"/>
      <c r="AA494" s="197"/>
      <c r="AB494" s="197"/>
      <c r="AC494" s="197"/>
      <c r="AD494" s="197"/>
      <c r="AE494" s="197"/>
      <c r="AF494" s="197"/>
      <c r="AG494" s="198"/>
      <c r="AH494" s="198"/>
      <c r="AI494" s="197"/>
      <c r="AJ494" s="197"/>
      <c r="AK494" s="197"/>
      <c r="AL494" s="197"/>
      <c r="AM494" s="197"/>
      <c r="AN494" s="197"/>
      <c r="AO494" s="197"/>
      <c r="AP494" s="197"/>
      <c r="AQ494" s="197"/>
      <c r="AR494" s="198"/>
      <c r="AS494" s="198"/>
      <c r="AT494" s="208" t="str">
        <f>$N$37</f>
        <v>M4.23.02.C5</v>
      </c>
      <c r="AU494" s="202">
        <v>5</v>
      </c>
      <c r="AV494" s="204" t="str">
        <f>IF(COUNTIFS($N$35,"&lt;&gt;"&amp;"",$N$35,"&lt;&gt;*op?ional*",$N$35,"&lt;&gt;*Disciplin? facultativ?*"),$N$35,"")</f>
        <v>Academic Ethics and Integrity</v>
      </c>
      <c r="AW494" s="204">
        <f t="shared" si="28"/>
        <v>1</v>
      </c>
      <c r="AX494" s="204" t="str">
        <f t="shared" si="29"/>
        <v>2</v>
      </c>
      <c r="AY494" s="204" t="str">
        <f>IF($AV494="","",$R$37)</f>
        <v>D</v>
      </c>
      <c r="AZ494" s="204" t="str">
        <f t="shared" si="30"/>
        <v>DI</v>
      </c>
      <c r="BA494" s="204">
        <f>IF(COUNTIFS($N$35,"&lt;&gt;"&amp;"",$N$35,"&lt;&gt;practic?*",$N$35,"&lt;&gt;*Elaborare proiect de diplom?*",$N$35,"&lt;&gt;*op?ional*",$N$35,"&lt;&gt;*Disciplin? facultativ?*", $N$35,"&lt;&gt;*Examen de diplom?*"),ROUND($S$37/14,1),"")</f>
        <v>1</v>
      </c>
      <c r="BB494" s="204">
        <f>IF(COUNTIFS($N$35,"&lt;&gt;"&amp;"",$N$35,"&lt;&gt;practic?*",$N$35,"&lt;&gt;*Elaborare proiect de diplom?*",$N$35,"&lt;&gt;*op?ional*",$N$35,"&lt;&gt;*Disciplin? facultativ?*", $N$35,"&lt;&gt;*Examen de diplom?*"),ROUND(($T$37+$U$37+$V$37)/14,1),"")</f>
        <v>0.5</v>
      </c>
      <c r="BC494" s="204">
        <f>IF(COUNTIFS($N$35,"&lt;&gt;"&amp;"",$N$35,"&lt;&gt;practic?*",$N$35,"&lt;&gt;*Elaborare proiect de diplom?*",$N$35,"&lt;&gt;*op?ional*",$N$35,"&lt;&gt;*Disciplin? facultativ?*", $N$35,"&lt;&gt;*Examen de diplom?*"),ROUND(($S$37+$T$37+$U$37+$V$37)/14,1),"")</f>
        <v>1.5</v>
      </c>
      <c r="BD494" s="206">
        <f>IF(COUNTIFS($N$35,"&lt;&gt;"&amp;"",$N$35,"&lt;&gt;practic?*",$N$35,"&lt;&gt;*Elaborare proiect de diplom?*",$N$35,"&lt;&gt;*op?ional*",$N$35,"&lt;&gt;*Disciplin? facultativ?*", $N$35,"&lt;&gt;*Examen de diplom?*"),$S$37,"")</f>
        <v>14</v>
      </c>
      <c r="BE494" s="204">
        <f>IF(COUNTIFS($N$35,"&lt;&gt;"&amp;"",$N$35,"&lt;&gt;practic?*",$N$35,"&lt;&gt;*Elaborare proiect de diplom?*",$N$35,"&lt;&gt;*op?ional*",$N$35,"&lt;&gt;*Disciplin? facultativ?*", $N$35,"&lt;&gt;*Examen de diplom?*"),($T$37+$U$37+$V$37),"")</f>
        <v>7</v>
      </c>
      <c r="BF494" s="204">
        <f>IF(COUNTIFS($N$35,"&lt;&gt;"&amp;"",$N$35,"&lt;&gt;practic?*",$N$35,"&lt;&gt;*Elaborare proiect de diplom?*",$N$35,"&lt;&gt;*op?ional*",$N$35,"&lt;&gt;*Disciplin? facultativ?*", $N$35,"&lt;&gt;*Examen de diplom?*"),($S$37+$T$37+$U$37+$V$37),"")</f>
        <v>21</v>
      </c>
      <c r="BG494" s="202"/>
      <c r="BH494" s="204" t="str">
        <f>IF(COUNTIF($AV494,"=*Elaborare proiect de diplom?*"),ROUND($V$33/14,1),"")</f>
        <v/>
      </c>
      <c r="BI494" s="206" t="e">
        <f t="shared" si="31"/>
        <v>#VALUE!</v>
      </c>
      <c r="BJ494" s="202"/>
      <c r="BK494" s="204" t="str">
        <f>IF(COUNTIF($AV494,"=*Elaborare proiect de diplom?*"),$V$33,"")</f>
        <v/>
      </c>
      <c r="BL494" s="206" t="str">
        <f>IF(COUNTIFS($B$35,"&lt;&gt;"&amp;"",$B$35,"&lt;&gt;practic?*",$B$35,"&lt;&gt;*Elaborare proiect de diplom?*",$B$35,"&lt;&gt;*op?ional*",$B$35,"&lt;&gt;*Disciplin? facultativ?*", $B$35,"&lt;&gt;*Examen de diplom?*"),$W$37,"")</f>
        <v/>
      </c>
      <c r="BM494" s="206" t="e">
        <f t="shared" si="32"/>
        <v>#VALUE!</v>
      </c>
      <c r="BN494" s="206" t="str">
        <f>IF(COUNTIFS($B$35,"&lt;&gt;"&amp;"",$B$35,"&lt;&gt;practic?*",$B$35,"&lt;&gt;*Elaborare proiect de diplom?*",$B$35,"&lt;&gt;*op?ional*",$B$35,"&lt;&gt;*Disciplin? facultativ?*", $B$35,"&lt;&gt;*Examen de diplom?*"),$Y$37,"")</f>
        <v/>
      </c>
      <c r="BO494" s="327">
        <f>IF($AV494="","",$Q$37)</f>
        <v>2</v>
      </c>
      <c r="BP494" s="214" t="str">
        <f>IF(COUNTIFS($B$31,"&lt;&gt;"&amp;"",$B$31,"&lt;&gt;practic?*",$B$31,"&lt;&gt;*op?ional*",$B$31,"&lt;&gt;*Disciplin? facultativ?*",$B$31,"&lt;&gt;*Examen de diplom?*"),$X$37,"")</f>
        <v>DC</v>
      </c>
      <c r="BQ494" s="206" t="e">
        <f t="shared" si="33"/>
        <v>#VALUE!</v>
      </c>
      <c r="BR494" s="202" t="str">
        <f>IF($AV$484="","",IF($NF$484&lt;&gt;"",$NF$484,0)+IF($NL$484&lt;&gt;"",$NL$484,0)+IF($NN$484&lt;&gt;"",$NN$484,0))</f>
        <v/>
      </c>
      <c r="BS494" s="332">
        <f t="shared" si="34"/>
        <v>1</v>
      </c>
      <c r="BT494" s="208" t="str">
        <f t="shared" si="27"/>
        <v>2023</v>
      </c>
      <c r="BU494" s="197"/>
      <c r="BV494" s="197"/>
      <c r="BW494" s="197"/>
      <c r="BX494" s="202">
        <f>SUM(S37:V37)</f>
        <v>21</v>
      </c>
      <c r="BY494" s="397"/>
      <c r="BZ494" s="197"/>
      <c r="CA494" s="197"/>
      <c r="CB494" s="197"/>
      <c r="CC494" s="198"/>
      <c r="CD494" s="198"/>
      <c r="CE494" s="198"/>
      <c r="CF494" s="197"/>
      <c r="CG494" s="197"/>
      <c r="CH494" s="197"/>
      <c r="CI494" s="197"/>
      <c r="CJ494" s="197"/>
      <c r="CK494" s="197"/>
      <c r="CL494" s="197"/>
      <c r="CM494" s="197"/>
      <c r="CN494" s="197"/>
      <c r="CO494" s="198"/>
      <c r="CP494" s="198"/>
    </row>
    <row r="495" spans="1:94" s="201" customFormat="1" ht="21" hidden="1" customHeight="1" x14ac:dyDescent="0.2">
      <c r="B495" s="197"/>
      <c r="C495" s="197"/>
      <c r="D495" s="197"/>
      <c r="E495" s="197"/>
      <c r="F495" s="197"/>
      <c r="G495" s="197"/>
      <c r="H495" s="197"/>
      <c r="I495" s="197"/>
      <c r="J495" s="197"/>
      <c r="K495" s="198"/>
      <c r="L495" s="199"/>
      <c r="M495" s="197"/>
      <c r="N495" s="197"/>
      <c r="O495" s="197"/>
      <c r="P495" s="197"/>
      <c r="Q495" s="197"/>
      <c r="R495" s="197"/>
      <c r="S495" s="197"/>
      <c r="T495" s="197"/>
      <c r="U495" s="197"/>
      <c r="V495" s="198"/>
      <c r="W495" s="198"/>
      <c r="X495" s="200"/>
      <c r="Y495" s="197"/>
      <c r="Z495" s="197"/>
      <c r="AA495" s="197"/>
      <c r="AB495" s="197"/>
      <c r="AC495" s="197"/>
      <c r="AD495" s="197"/>
      <c r="AE495" s="197"/>
      <c r="AF495" s="197"/>
      <c r="AG495" s="198"/>
      <c r="AH495" s="198"/>
      <c r="AI495" s="197"/>
      <c r="AJ495" s="197"/>
      <c r="AK495" s="197"/>
      <c r="AL495" s="197"/>
      <c r="AM495" s="197"/>
      <c r="AN495" s="197"/>
      <c r="AO495" s="197"/>
      <c r="AP495" s="197"/>
      <c r="AQ495" s="197"/>
      <c r="AR495" s="198"/>
      <c r="AS495" s="198"/>
      <c r="AT495" s="208" t="str">
        <f>$N$40</f>
        <v/>
      </c>
      <c r="AU495" s="202">
        <v>6</v>
      </c>
      <c r="AV495" s="204" t="str">
        <f>IF(COUNTIFS($N$38,"&lt;&gt;"&amp;"",$N$38,"&lt;&gt;*op?ional*",$N$38,"&lt;&gt;*Disciplin? facultativ?*"),$N$38,"")</f>
        <v/>
      </c>
      <c r="AW495" s="204" t="str">
        <f t="shared" si="28"/>
        <v/>
      </c>
      <c r="AX495" s="204" t="str">
        <f t="shared" si="29"/>
        <v/>
      </c>
      <c r="AY495" s="204" t="str">
        <f>IF($AV495="","",$R$40)</f>
        <v/>
      </c>
      <c r="AZ495" s="204" t="str">
        <f t="shared" si="30"/>
        <v/>
      </c>
      <c r="BA495" s="204" t="str">
        <f>IF(COUNTIFS($N$38,"&lt;&gt;"&amp;"",$N$38,"&lt;&gt;practic?*",$N$38,"&lt;&gt;*Elaborare proiect de diplom?*",$N$38,"&lt;&gt;*op?ional*",$N$38,"&lt;&gt;*Disciplin? facultativ?*", $N$38,"&lt;&gt;*Examen de diplom?*"),ROUND($S$40/14,1),"")</f>
        <v/>
      </c>
      <c r="BB495" s="204" t="str">
        <f>IF(COUNTIFS($N$38,"&lt;&gt;"&amp;"",$N$38,"&lt;&gt;practic?*",$N$38,"&lt;&gt;*Elaborare proiect de diplom?*",$N$38,"&lt;&gt;*op?ional*",$N$38,"&lt;&gt;*Disciplin? facultativ?*", $N$38,"&lt;&gt;*Examen de diplom?*"),ROUND(($T$40+$U$40+$V$40)/14,1),"")</f>
        <v/>
      </c>
      <c r="BC495" s="204" t="str">
        <f>IF(COUNTIFS($N$38,"&lt;&gt;"&amp;"",$N$38,"&lt;&gt;practic?*",$N$38,"&lt;&gt;*Elaborare proiect de diplom?*",$N$38,"&lt;&gt;*op?ional*",$N$38,"&lt;&gt;*Disciplin? facultativ?*", $N$38,"&lt;&gt;*Examen de diplom?*"),ROUND(($S$40+$T$40+$U$40+$V$40)/14,1),"")</f>
        <v/>
      </c>
      <c r="BD495" s="206" t="str">
        <f>IF(COUNTIFS($N$38,"&lt;&gt;"&amp;"",$N$38,"&lt;&gt;practic?*",$N$38,"&lt;&gt;*Elaborare proiect de diplom?*",$N$38,"&lt;&gt;*op?ional*",$N$38,"&lt;&gt;*Disciplin? facultativ?*", $N$38,"&lt;&gt;*Examen de diplom?*"),$S$40,"")</f>
        <v/>
      </c>
      <c r="BE495" s="204" t="str">
        <f>IF(COUNTIFS($N$38,"&lt;&gt;"&amp;"",$N$38,"&lt;&gt;practic?*",$N$38,"&lt;&gt;*Elaborare proiect de diplom?*",$N$38,"&lt;&gt;*op?ional*",$N$38,"&lt;&gt;*Disciplin? facultativ?*", $N$38,"&lt;&gt;*Examen de diplom?*"),($T$40+$U$40+$V$40),"")</f>
        <v/>
      </c>
      <c r="BF495" s="204" t="str">
        <f>IF(COUNTIFS($N$38,"&lt;&gt;"&amp;"",$N$38,"&lt;&gt;practic?*",$N$38,"&lt;&gt;*Elaborare proiect de diplom?*",$N$38,"&lt;&gt;*op?ional*",$N$38,"&lt;&gt;*Disciplin? facultativ?*", $N$38,"&lt;&gt;*Examen de diplom?*"),($S$40+$T$40+$U$40+$V$40),"")</f>
        <v/>
      </c>
      <c r="BG495" s="202"/>
      <c r="BH495" s="204" t="str">
        <f>IF(COUNTIF($AV495,"=*Elaborare proiect de diplom?*"),ROUND($V$36/14,1),"")</f>
        <v/>
      </c>
      <c r="BI495" s="206" t="e">
        <f t="shared" si="31"/>
        <v>#VALUE!</v>
      </c>
      <c r="BJ495" s="202"/>
      <c r="BK495" s="204" t="str">
        <f>IF(COUNTIF($AV495,"=*Elaborare proiect de diplom?*"),$V$36,"")</f>
        <v/>
      </c>
      <c r="BL495" s="206" t="str">
        <f>IF(COUNTIFS($B$38,"&lt;&gt;"&amp;"",$B$38,"&lt;&gt;practic?*",$B$38,"&lt;&gt;*Elaborare proiect de diplom?*",$B$38,"&lt;&gt;*op?ional*",$B$38,"&lt;&gt;*Disciplin? facultativ?*", $B$38,"&lt;&gt;*Examen de diplom?*"),$W$40,"")</f>
        <v/>
      </c>
      <c r="BM495" s="206" t="e">
        <f t="shared" si="32"/>
        <v>#VALUE!</v>
      </c>
      <c r="BN495" s="206" t="str">
        <f>IF(COUNTIFS($B$38,"&lt;&gt;"&amp;"",$B$38,"&lt;&gt;practic?*",$B$38,"&lt;&gt;*Elaborare proiect de diplom?*",$B$38,"&lt;&gt;*op?ional*",$B$38,"&lt;&gt;*Disciplin? facultativ?*", $B$38,"&lt;&gt;*Examen de diplom?*"),$Y$40,"")</f>
        <v/>
      </c>
      <c r="BO495" s="327" t="str">
        <f>IF($AV495="","",$Q$40)</f>
        <v/>
      </c>
      <c r="BP495" s="214">
        <f>IF(COUNTIFS($B$34,"&lt;&gt;"&amp;"",$B$34,"&lt;&gt;practic?*",$B$34,"&lt;&gt;*op?ional*",$B$34,"&lt;&gt;*Disciplin? facultativ?*",$B$34,"&lt;&gt;*Examen de diplom?*"),$X$40,"")</f>
        <v>0</v>
      </c>
      <c r="BQ495" s="206" t="str">
        <f t="shared" si="33"/>
        <v/>
      </c>
      <c r="BR495" s="202" t="str">
        <f>IF($AV$485="","",IF($NF$485&lt;&gt;"",$NF$485,0)+IF($NL$485&lt;&gt;"",$NL$485,0)+IF($NN$485&lt;&gt;"",$NN$485,0))</f>
        <v/>
      </c>
      <c r="BS495" s="332">
        <f t="shared" si="34"/>
        <v>0</v>
      </c>
      <c r="BT495" s="208" t="str">
        <f t="shared" si="27"/>
        <v/>
      </c>
      <c r="BU495" s="197"/>
      <c r="BV495" s="197"/>
      <c r="BW495" s="197"/>
      <c r="BX495" s="202">
        <f>SUM(S40:V40)</f>
        <v>0</v>
      </c>
      <c r="BY495" s="397"/>
      <c r="BZ495" s="197"/>
      <c r="CA495" s="197"/>
      <c r="CB495" s="197"/>
      <c r="CC495" s="198"/>
      <c r="CD495" s="198"/>
      <c r="CE495" s="198"/>
      <c r="CF495" s="197"/>
      <c r="CG495" s="197"/>
      <c r="CH495" s="197"/>
      <c r="CI495" s="197"/>
      <c r="CJ495" s="197"/>
      <c r="CK495" s="197"/>
      <c r="CL495" s="197"/>
      <c r="CM495" s="197"/>
      <c r="CN495" s="197"/>
      <c r="CO495" s="198"/>
      <c r="CP495" s="198"/>
    </row>
    <row r="496" spans="1:94" s="201" customFormat="1" ht="21" hidden="1" customHeight="1" x14ac:dyDescent="0.2">
      <c r="B496" s="197"/>
      <c r="C496" s="197"/>
      <c r="D496" s="197"/>
      <c r="E496" s="197"/>
      <c r="F496" s="197"/>
      <c r="G496" s="197"/>
      <c r="H496" s="197"/>
      <c r="I496" s="197"/>
      <c r="J496" s="197"/>
      <c r="K496" s="198"/>
      <c r="L496" s="199"/>
      <c r="M496" s="197"/>
      <c r="N496" s="197"/>
      <c r="O496" s="197"/>
      <c r="P496" s="197"/>
      <c r="Q496" s="197"/>
      <c r="R496" s="197"/>
      <c r="S496" s="197"/>
      <c r="T496" s="197"/>
      <c r="U496" s="197"/>
      <c r="V496" s="198"/>
      <c r="W496" s="220"/>
      <c r="X496" s="200"/>
      <c r="Y496" s="197"/>
      <c r="Z496" s="197"/>
      <c r="AA496" s="197"/>
      <c r="AB496" s="197"/>
      <c r="AC496" s="197"/>
      <c r="AD496" s="197"/>
      <c r="AE496" s="197"/>
      <c r="AF496" s="197"/>
      <c r="AG496" s="198"/>
      <c r="AH496" s="198"/>
      <c r="AI496" s="197"/>
      <c r="AJ496" s="197"/>
      <c r="AK496" s="197"/>
      <c r="AL496" s="197"/>
      <c r="AM496" s="197"/>
      <c r="AN496" s="197"/>
      <c r="AO496" s="197"/>
      <c r="AP496" s="197"/>
      <c r="AQ496" s="197"/>
      <c r="AR496" s="198"/>
      <c r="AS496" s="198"/>
      <c r="AT496" s="208" t="str">
        <f>$N$43</f>
        <v/>
      </c>
      <c r="AU496" s="204">
        <v>7</v>
      </c>
      <c r="AV496" s="204" t="str">
        <f>IF(COUNTIFS($N$41,"&lt;&gt;"&amp;"",$N$41,"&lt;&gt;*op?ional*",$N$41,"&lt;&gt;*Disciplin? facultativ?*"),$N$41,"")</f>
        <v/>
      </c>
      <c r="AW496" s="204" t="str">
        <f t="shared" si="28"/>
        <v/>
      </c>
      <c r="AX496" s="204" t="str">
        <f t="shared" si="29"/>
        <v/>
      </c>
      <c r="AY496" s="204" t="str">
        <f>IF($AV496="","",$R$43)</f>
        <v/>
      </c>
      <c r="AZ496" s="204" t="str">
        <f t="shared" si="30"/>
        <v/>
      </c>
      <c r="BA496" s="204" t="str">
        <f>IF(COUNTIFS($N$41,"&lt;&gt;"&amp;"",$N$41,"&lt;&gt;practic?*",$N$41,"&lt;&gt;*Elaborare proiect de diplom?*",$N$41,"&lt;&gt;*op?ional*",$N$41,"&lt;&gt;*Disciplin? facultativ?*", $N$41,"&lt;&gt;*Examen de diplom?*"),ROUND($S$43/14,1),"")</f>
        <v/>
      </c>
      <c r="BB496" s="204" t="str">
        <f>IF(COUNTIFS($N$41,"&lt;&gt;"&amp;"",$N$41,"&lt;&gt;practic?*",$N$41,"&lt;&gt;*Elaborare proiect de diplom?*",$N$41,"&lt;&gt;*op?ional*",$N$41,"&lt;&gt;*Disciplin? facultativ?*", $N$41,"&lt;&gt;*Examen de diplom?*"),ROUND(($T$43+$U$43+$V$43)/14,1),"")</f>
        <v/>
      </c>
      <c r="BC496" s="204" t="str">
        <f>IF(COUNTIFS($N$41,"&lt;&gt;"&amp;"",$N$41,"&lt;&gt;practic?*",$N$41,"&lt;&gt;*Elaborare proiect de diplom?*",$N$41,"&lt;&gt;*op?ional*",$N$41,"&lt;&gt;*Disciplin? facultativ?*", $N$41,"&lt;&gt;*Examen de diplom?*"),ROUND(($S$43+$T$43+$U$43+$V$43)/14,1),"")</f>
        <v/>
      </c>
      <c r="BD496" s="206" t="str">
        <f>IF(COUNTIFS($N$41,"&lt;&gt;"&amp;"",$N$41,"&lt;&gt;practic?*",$N$41,"&lt;&gt;*Elaborare proiect de diplom?*",$N$41,"&lt;&gt;*op?ional*",$N$41,"&lt;&gt;*Disciplin? facultativ?*", $N$41,"&lt;&gt;*Examen de diplom?*"),$S$43,"")</f>
        <v/>
      </c>
      <c r="BE496" s="204" t="str">
        <f>IF(COUNTIFS($N$41,"&lt;&gt;"&amp;"",$N$41,"&lt;&gt;practic?*",$N$41,"&lt;&gt;*Elaborare proiect de diplom?*",$N$41,"&lt;&gt;*op?ional*",$N$41,"&lt;&gt;*Disciplin? facultativ?*", $N$41,"&lt;&gt;*Examen de diplom?*"),($T$43+$U$43+$V$43),"")</f>
        <v/>
      </c>
      <c r="BF496" s="204" t="str">
        <f>IF(COUNTIFS($N$41,"&lt;&gt;"&amp;"",$N$41,"&lt;&gt;practic?*",$N$41,"&lt;&gt;*Elaborare proiect de diplom?*",$N$41,"&lt;&gt;*op?ional*",$N$41,"&lt;&gt;*Disciplin? facultativ?*", $N$41,"&lt;&gt;*Examen de diplom?*"),($S$43+$T$43+$U$43+$V$43),"")</f>
        <v/>
      </c>
      <c r="BG496" s="202"/>
      <c r="BH496" s="204" t="str">
        <f>IF(COUNTIF($AV496,"=*Elaborare proiect de diplom?*"),ROUND($V$39/14,1),"")</f>
        <v/>
      </c>
      <c r="BI496" s="206" t="e">
        <f t="shared" si="31"/>
        <v>#VALUE!</v>
      </c>
      <c r="BJ496" s="202"/>
      <c r="BK496" s="204" t="str">
        <f>IF(COUNTIF($AV496,"=*Elaborare proiect de diplom?*"),$V$39,"")</f>
        <v/>
      </c>
      <c r="BL496" s="206" t="str">
        <f>IF(COUNTIFS($B$41,"&lt;&gt;"&amp;"",$B$41,"&lt;&gt;practic?*",$B$41,"&lt;&gt;*Elaborare proiect de diplom?*",$B$41,"&lt;&gt;*op?ional*",$B$41,"&lt;&gt;*Disciplin? facultativ?*", $B$41,"&lt;&gt;*Examen de diplom?*"),$W$43,"")</f>
        <v/>
      </c>
      <c r="BM496" s="206" t="e">
        <f t="shared" si="32"/>
        <v>#VALUE!</v>
      </c>
      <c r="BN496" s="206" t="str">
        <f>IF(COUNTIFS($B$41,"&lt;&gt;"&amp;"",$B$41,"&lt;&gt;practic?*",$B$41,"&lt;&gt;*Elaborare proiect de diplom?*",$B$41,"&lt;&gt;*op?ional*",$B$41,"&lt;&gt;*Disciplin? facultativ?*", $B$41,"&lt;&gt;*Examen de diplom?*"),$Y$43,"")</f>
        <v/>
      </c>
      <c r="BO496" s="327" t="str">
        <f>IF($AV496="","",$Q$43)</f>
        <v/>
      </c>
      <c r="BP496" s="214">
        <f>IF(COUNTIFS($B$37,"&lt;&gt;"&amp;"",$B$37,"&lt;&gt;practic?*",$B$37,"&lt;&gt;*op?ional*",$B$37,"&lt;&gt;*Disciplin? facultativ?*",$B$37,"&lt;&gt;*Examen de diplom?*"),$X$43,"")</f>
        <v>0</v>
      </c>
      <c r="BQ496" s="206" t="str">
        <f t="shared" si="33"/>
        <v/>
      </c>
      <c r="BR496" s="202" t="str">
        <f>IF($AV$486="","",IF($NF$486&lt;&gt;"",$NF$486,0)+IF($NL$486&lt;&gt;"",$NL$486,0)+IF($NN$486&lt;&gt;"",$NN$486,0))</f>
        <v/>
      </c>
      <c r="BS496" s="332">
        <f t="shared" si="34"/>
        <v>0</v>
      </c>
      <c r="BT496" s="208" t="str">
        <f t="shared" si="27"/>
        <v/>
      </c>
      <c r="BU496" s="197"/>
      <c r="BV496" s="197"/>
      <c r="BW496" s="197"/>
      <c r="BX496" s="202">
        <f>SUM(S43:V43)</f>
        <v>0</v>
      </c>
      <c r="BY496" s="397"/>
      <c r="BZ496" s="197"/>
      <c r="CA496" s="197"/>
      <c r="CB496" s="197"/>
      <c r="CC496" s="198"/>
      <c r="CD496" s="198"/>
      <c r="CE496" s="198"/>
      <c r="CF496" s="197"/>
      <c r="CG496" s="197"/>
      <c r="CH496" s="197"/>
      <c r="CI496" s="197"/>
      <c r="CJ496" s="197"/>
      <c r="CK496" s="197"/>
      <c r="CL496" s="197"/>
      <c r="CM496" s="197"/>
      <c r="CN496" s="197"/>
      <c r="CO496" s="198"/>
      <c r="CP496" s="198"/>
    </row>
    <row r="497" spans="2:94" s="201" customFormat="1" ht="21" hidden="1" customHeight="1" x14ac:dyDescent="0.2">
      <c r="B497" s="197"/>
      <c r="C497" s="197"/>
      <c r="D497" s="197"/>
      <c r="E497" s="197"/>
      <c r="F497" s="197"/>
      <c r="G497" s="197"/>
      <c r="H497" s="197"/>
      <c r="I497" s="197"/>
      <c r="J497" s="197"/>
      <c r="K497" s="198"/>
      <c r="L497" s="199"/>
      <c r="M497" s="197"/>
      <c r="N497" s="197"/>
      <c r="O497" s="197"/>
      <c r="P497" s="197"/>
      <c r="Q497" s="197"/>
      <c r="R497" s="197"/>
      <c r="S497" s="197"/>
      <c r="T497" s="197"/>
      <c r="U497" s="197"/>
      <c r="V497" s="198"/>
      <c r="W497" s="198"/>
      <c r="X497" s="200"/>
      <c r="Y497" s="197"/>
      <c r="Z497" s="197"/>
      <c r="AA497" s="197"/>
      <c r="AB497" s="197"/>
      <c r="AC497" s="197"/>
      <c r="AD497" s="197"/>
      <c r="AE497" s="197"/>
      <c r="AF497" s="197"/>
      <c r="AG497" s="198"/>
      <c r="AH497" s="198"/>
      <c r="AI497" s="197"/>
      <c r="AJ497" s="197"/>
      <c r="AK497" s="197"/>
      <c r="AL497" s="197"/>
      <c r="AM497" s="197"/>
      <c r="AN497" s="197"/>
      <c r="AO497" s="197"/>
      <c r="AP497" s="197"/>
      <c r="AQ497" s="197"/>
      <c r="AR497" s="198"/>
      <c r="AS497" s="198"/>
      <c r="AT497" s="208" t="str">
        <f>$N$46</f>
        <v/>
      </c>
      <c r="AU497" s="202">
        <v>8</v>
      </c>
      <c r="AV497" s="204" t="str">
        <f>IF(COUNTIFS($N$44,"&lt;&gt;"&amp;"",$N$44,"&lt;&gt;*op?ional*",$N$44,"&lt;&gt;*Disciplin? facultativ?*"),$N$44,"")</f>
        <v/>
      </c>
      <c r="AW497" s="204" t="str">
        <f t="shared" si="28"/>
        <v/>
      </c>
      <c r="AX497" s="204" t="str">
        <f t="shared" si="29"/>
        <v/>
      </c>
      <c r="AY497" s="204" t="str">
        <f>IF($AV497="","",$R$46)</f>
        <v/>
      </c>
      <c r="AZ497" s="204" t="str">
        <f t="shared" si="30"/>
        <v/>
      </c>
      <c r="BA497" s="204" t="str">
        <f>IF(COUNTIFS($N$44,"&lt;&gt;"&amp;"",$N$44,"&lt;&gt;practic?*",$N$44,"&lt;&gt;*Elaborare proiect de diplom?*",$N$44,"&lt;&gt;*op?ional*",$N$44,"&lt;&gt;*Disciplin? facultativ?*", $N$44,"&lt;&gt;*Examen de diplom?*"),ROUND($S$46/14,1),"")</f>
        <v/>
      </c>
      <c r="BB497" s="204" t="str">
        <f>IF(COUNTIFS($N$44,"&lt;&gt;"&amp;"",$N$44,"&lt;&gt;practic?*",$N$44,"&lt;&gt;*Elaborare proiect de diplom?*",$N$44,"&lt;&gt;*op?ional*",$N$44,"&lt;&gt;*Disciplin? facultativ?*", $N$44,"&lt;&gt;*Examen de diplom?*"),ROUND(($T$46+$U$46+$V$46)/14,1),"")</f>
        <v/>
      </c>
      <c r="BC497" s="204" t="str">
        <f>IF(COUNTIFS($N$44,"&lt;&gt;"&amp;"",$N$44,"&lt;&gt;practic?*",$N$44,"&lt;&gt;*Elaborare proiect de diplom?*",$N$44,"&lt;&gt;*op?ional*",$N$44,"&lt;&gt;*Disciplin? facultativ?*", $N$44,"&lt;&gt;*Examen de diplom?*"),ROUND(($S$46+$T$46+$U$46+$V$46)/14,1),"")</f>
        <v/>
      </c>
      <c r="BD497" s="206" t="str">
        <f>IF(COUNTIFS($N$44,"&lt;&gt;"&amp;"",$N$44,"&lt;&gt;practic?*",$N$44,"&lt;&gt;*Elaborare proiect de diplom?*",$N$44,"&lt;&gt;*op?ional*",$N$44,"&lt;&gt;*Disciplin? facultativ?*", $N$44,"&lt;&gt;*Examen de diplom?*"),$S$46,"")</f>
        <v/>
      </c>
      <c r="BE497" s="204" t="str">
        <f>IF(COUNTIFS($N$44,"&lt;&gt;"&amp;"",$N$44,"&lt;&gt;practic?*",$N$44,"&lt;&gt;*Elaborare proiect de diplom?*",$N$44,"&lt;&gt;*op?ional*",$N$44,"&lt;&gt;*Disciplin? facultativ?*", $N$44,"&lt;&gt;*Examen de diplom?*"),($T$46+$U$46+$V$46),"")</f>
        <v/>
      </c>
      <c r="BF497" s="204" t="str">
        <f>IF(COUNTIFS($N$44,"&lt;&gt;"&amp;"",$N$44,"&lt;&gt;practic?*",$N$44,"&lt;&gt;*Elaborare proiect de diplom?*",$N$44,"&lt;&gt;*op?ional*",$N$44,"&lt;&gt;*Disciplin? facultativ?*", $N$44,"&lt;&gt;*Examen de diplom?*"),($S$46+$T$46+$U$46+$V$46),"")</f>
        <v/>
      </c>
      <c r="BG497" s="202"/>
      <c r="BH497" s="204" t="str">
        <f>IF(COUNTIF($AV497,"=*Elaborare proiect de diplom?*"),ROUND($V$42/14,1),"")</f>
        <v/>
      </c>
      <c r="BI497" s="206" t="e">
        <f t="shared" si="31"/>
        <v>#VALUE!</v>
      </c>
      <c r="BJ497" s="202"/>
      <c r="BK497" s="204" t="str">
        <f>IF(COUNTIF($AV497,"=*Elaborare proiect de diplom?*"),$V$42,"")</f>
        <v/>
      </c>
      <c r="BL497" s="206" t="str">
        <f>IF(COUNTIFS($B$44,"&lt;&gt;"&amp;"",$B$44,"&lt;&gt;practic?*",$B$44,"&lt;&gt;*Elaborare proiect de diplom?*",$B$44,"&lt;&gt;*op?ional*",$B$44,"&lt;&gt;*Disciplin? facultativ?*", $B$44,"&lt;&gt;*Examen de diplom?*"),$W$46,"")</f>
        <v/>
      </c>
      <c r="BM497" s="206" t="e">
        <f t="shared" si="32"/>
        <v>#VALUE!</v>
      </c>
      <c r="BN497" s="206" t="str">
        <f>IF(COUNTIFS($B$44,"&lt;&gt;"&amp;"",$B$44,"&lt;&gt;practic?*",$B$44,"&lt;&gt;*Elaborare proiect de diplom?*",$B$44,"&lt;&gt;*op?ional*",$B$44,"&lt;&gt;*Disciplin? facultativ?*", $B$44,"&lt;&gt;*Examen de diplom?*"),$Y$46,"")</f>
        <v/>
      </c>
      <c r="BO497" s="327" t="str">
        <f>IF($AV497="","",$Q$46)</f>
        <v/>
      </c>
      <c r="BP497" s="214">
        <f>IF(COUNTIFS($B$40,"&lt;&gt;"&amp;"",$B$40,"&lt;&gt;practic?*",$B$40,"&lt;&gt;*op?ional*",$B$40,"&lt;&gt;*Disciplin? facultativ?*",$B$40,"&lt;&gt;*Examen de diplom?*"),$X$46,"")</f>
        <v>0</v>
      </c>
      <c r="BQ497" s="206" t="str">
        <f t="shared" si="33"/>
        <v/>
      </c>
      <c r="BR497" s="202" t="str">
        <f>IF($AV$487="","",IF($NF$487&lt;&gt;"",$NF$487,0)+IF($NL$487&lt;&gt;"",$NL$487,0)+IF($NN$487&lt;&gt;"",$NN$487,0))</f>
        <v/>
      </c>
      <c r="BS497" s="332">
        <f t="shared" si="34"/>
        <v>0</v>
      </c>
      <c r="BT497" s="208" t="str">
        <f t="shared" si="27"/>
        <v/>
      </c>
      <c r="BU497" s="197"/>
      <c r="BV497" s="197"/>
      <c r="BW497" s="197"/>
      <c r="BX497" s="202">
        <f>SUM(S47:V47)</f>
        <v>0</v>
      </c>
      <c r="BY497" s="397"/>
      <c r="BZ497" s="197"/>
      <c r="CA497" s="197"/>
      <c r="CB497" s="197"/>
      <c r="CC497" s="198"/>
      <c r="CD497" s="198"/>
      <c r="CE497" s="198"/>
      <c r="CF497" s="197"/>
      <c r="CG497" s="197"/>
      <c r="CH497" s="197"/>
      <c r="CI497" s="197"/>
      <c r="CJ497" s="197"/>
      <c r="CK497" s="197"/>
      <c r="CL497" s="197"/>
      <c r="CM497" s="197"/>
      <c r="CN497" s="197"/>
      <c r="CO497" s="198"/>
      <c r="CP497" s="198"/>
    </row>
    <row r="498" spans="2:94" s="201" customFormat="1" ht="21" hidden="1" customHeight="1" x14ac:dyDescent="0.2">
      <c r="B498" s="197"/>
      <c r="C498" s="197"/>
      <c r="D498" s="197"/>
      <c r="E498" s="197"/>
      <c r="F498" s="197"/>
      <c r="G498" s="197"/>
      <c r="H498" s="197"/>
      <c r="I498" s="197"/>
      <c r="J498" s="197"/>
      <c r="K498" s="198"/>
      <c r="L498" s="199"/>
      <c r="M498" s="197"/>
      <c r="N498" s="197"/>
      <c r="O498" s="197"/>
      <c r="P498" s="197"/>
      <c r="Q498" s="197"/>
      <c r="R498" s="197"/>
      <c r="S498" s="197"/>
      <c r="T498" s="197"/>
      <c r="U498" s="197"/>
      <c r="V498" s="198"/>
      <c r="W498" s="198"/>
      <c r="X498" s="200"/>
      <c r="Y498" s="197"/>
      <c r="Z498" s="197"/>
      <c r="AA498" s="197"/>
      <c r="AB498" s="197"/>
      <c r="AC498" s="197"/>
      <c r="AD498" s="197"/>
      <c r="AE498" s="197"/>
      <c r="AF498" s="197"/>
      <c r="AG498" s="198"/>
      <c r="AH498" s="198"/>
      <c r="AI498" s="197"/>
      <c r="AJ498" s="197"/>
      <c r="AK498" s="197"/>
      <c r="AL498" s="197"/>
      <c r="AM498" s="197"/>
      <c r="AN498" s="197"/>
      <c r="AO498" s="197"/>
      <c r="AP498" s="197"/>
      <c r="AQ498" s="197"/>
      <c r="AR498" s="198"/>
      <c r="AS498" s="198"/>
      <c r="AT498" s="208"/>
      <c r="AU498" s="202">
        <v>9</v>
      </c>
      <c r="AV498" s="204" t="str">
        <f>IF(COUNTIFS($N$47,"&lt;&gt;"&amp;"",$N$47,"&lt;&gt;*op?ional*",$N$47,"&lt;&gt;*Disciplin? facultativ?*"),$N$47,"")</f>
        <v/>
      </c>
      <c r="AW498" s="204" t="str">
        <f t="shared" si="28"/>
        <v/>
      </c>
      <c r="AX498" s="204" t="str">
        <f t="shared" si="29"/>
        <v/>
      </c>
      <c r="AY498" s="204" t="str">
        <f>IF($AV498="","",$R$49)</f>
        <v/>
      </c>
      <c r="AZ498" s="204" t="str">
        <f t="shared" si="30"/>
        <v/>
      </c>
      <c r="BA498" s="204" t="str">
        <f>IF(COUNTIFS($N$47,"&lt;&gt;"&amp;"",$N$47,"&lt;&gt;practic?*",$N$47,"&lt;&gt;*Elaborare proiect de diplom?*",$N$47,"&lt;&gt;*op?ional*",$N$47,"&lt;&gt;*Disciplin? facultativ?*", $N$47,"&lt;&gt;*Examen de diplom?*"),ROUND($S$49/14,1),"")</f>
        <v/>
      </c>
      <c r="BB498" s="204" t="str">
        <f>IF(COUNTIFS($N$47,"&lt;&gt;"&amp;"",$N$47,"&lt;&gt;practic?*",$N$47,"&lt;&gt;*Elaborare proiect de diplom?*",$N$47,"&lt;&gt;*op?ional*",$N$47,"&lt;&gt;*Disciplin? facultativ?*", $N$47,"&lt;&gt;*Examen de diplom?*"),ROUND(($T$49+$U$49+$V$49)/14,1),"")</f>
        <v/>
      </c>
      <c r="BC498" s="204" t="str">
        <f>IF(COUNTIFS($N$47,"&lt;&gt;"&amp;"",$N$47,"&lt;&gt;practic?*",$N$47,"&lt;&gt;*Elaborare proiect de diplom?*",$N$47,"&lt;&gt;*op?ional*",$N$47,"&lt;&gt;*Disciplin? facultativ?*", $N$47,"&lt;&gt;*Examen de diplom?*"),ROUND(($S$49+$T$49+$U$49+$V$49)/14,1),"")</f>
        <v/>
      </c>
      <c r="BD498" s="206" t="str">
        <f>IF(COUNTIFS($N$47,"&lt;&gt;"&amp;"",$N$47,"&lt;&gt;practic?*",$N$47,"&lt;&gt;*Elaborare proiect de diplom?*",$N$47,"&lt;&gt;*op?ional*",$N$47,"&lt;&gt;*Disciplin? facultativ?*", $N$47,"&lt;&gt;*Examen de diplom?*"),$S$49,"")</f>
        <v/>
      </c>
      <c r="BE498" s="204" t="str">
        <f>IF(COUNTIFS($N$47,"&lt;&gt;"&amp;"",$N$47,"&lt;&gt;practic?*",$N$47,"&lt;&gt;*Elaborare proiect de diplom?*",$N$47,"&lt;&gt;*op?ional*",$N$47,"&lt;&gt;*Disciplin? facultativ?*", $N$47,"&lt;&gt;*Examen de diplom?*"),($T$49+$U$49+$V$49),"")</f>
        <v/>
      </c>
      <c r="BF498" s="204" t="str">
        <f>IF(COUNTIFS($N$47,"&lt;&gt;"&amp;"",$N$47,"&lt;&gt;practic?*",$N$47,"&lt;&gt;*Elaborare proiect de diplom?*",$N$47,"&lt;&gt;*op?ional*",$N$47,"&lt;&gt;*Disciplin? facultativ?*", $N$47,"&lt;&gt;*Examen de diplom?*"),($S$49+$T$49+$U$49+$V$49),"")</f>
        <v/>
      </c>
      <c r="BG498" s="202"/>
      <c r="BH498" s="204" t="str">
        <f>IF(COUNTIF($AV498,"=*Elaborare proiect de diplom?*"),ROUND($V$54/14,1),"")</f>
        <v/>
      </c>
      <c r="BI498" s="206" t="e">
        <f t="shared" si="31"/>
        <v>#VALUE!</v>
      </c>
      <c r="BJ498" s="202"/>
      <c r="BK498" s="204" t="str">
        <f>IF(COUNTIF($AV498,"=*Elaborare proiect de diplom?*"),$V$54,"")</f>
        <v/>
      </c>
      <c r="BL498" s="206" t="str">
        <f>IF(COUNTIFS($B$47,"&lt;&gt;"&amp;"",$B$47,"&lt;&gt;practic?*",$B$47,"&lt;&gt;*Elaborare proiect de diplom?*",$B$47,"&lt;&gt;*op?ional*",$B$47,"&lt;&gt;*Disciplin? facultativ?*", $B$47,"&lt;&gt;*Examen de diplom?*"),$W$49,"")</f>
        <v/>
      </c>
      <c r="BM498" s="206" t="e">
        <f t="shared" si="32"/>
        <v>#VALUE!</v>
      </c>
      <c r="BN498" s="206" t="str">
        <f>IF(COUNTIFS($B$47,"&lt;&gt;"&amp;"",$B$47,"&lt;&gt;practic?*",$B$47,"&lt;&gt;*Elaborare proiect de diplom?*",$B$47,"&lt;&gt;*op?ional*",$B$47,"&lt;&gt;*Disciplin? facultativ?*", $B$47,"&lt;&gt;*Examen de diplom?*"),$Y$49,"")</f>
        <v/>
      </c>
      <c r="BO498" s="327" t="str">
        <f>IF($AV498="","",$Q$49)</f>
        <v/>
      </c>
      <c r="BP498" s="214">
        <f>IF(COUNTIFS($B$43,"&lt;&gt;"&amp;"",$B$43,"&lt;&gt;practic?*",$B$43,"&lt;&gt;*op?ional*",$B$43,"&lt;&gt;*Disciplin? facultativ?*",$B$43,"&lt;&gt;*Examen de diplom?*"),$X$49,"")</f>
        <v>0</v>
      </c>
      <c r="BQ498" s="206" t="str">
        <f t="shared" si="33"/>
        <v/>
      </c>
      <c r="BR498" s="202" t="str">
        <f>IF($AV$488="","",IF($NF$488&lt;&gt;"",$NF$488,0)+IF($NL$488&lt;&gt;"",$NL$488,0)+IF($NN$488&lt;&gt;"",$NN$488,0))</f>
        <v/>
      </c>
      <c r="BS498" s="332">
        <f t="shared" si="34"/>
        <v>0</v>
      </c>
      <c r="BT498" s="208" t="str">
        <f t="shared" si="27"/>
        <v/>
      </c>
      <c r="BU498" s="197"/>
      <c r="BV498" s="197"/>
      <c r="BW498" s="197"/>
      <c r="BX498" s="202"/>
      <c r="BY498" s="397"/>
      <c r="BZ498" s="197"/>
      <c r="CA498" s="197"/>
      <c r="CB498" s="197"/>
      <c r="CC498" s="198"/>
      <c r="CD498" s="198"/>
      <c r="CE498" s="198"/>
      <c r="CF498" s="197"/>
      <c r="CG498" s="197"/>
      <c r="CH498" s="197"/>
      <c r="CI498" s="197"/>
      <c r="CJ498" s="197"/>
      <c r="CK498" s="197"/>
      <c r="CL498" s="197"/>
      <c r="CM498" s="197"/>
      <c r="CN498" s="197"/>
      <c r="CO498" s="198"/>
      <c r="CP498" s="198"/>
    </row>
    <row r="499" spans="2:94" s="201" customFormat="1" ht="21" hidden="1" customHeight="1" x14ac:dyDescent="0.25">
      <c r="B499" s="197"/>
      <c r="C499" s="197"/>
      <c r="D499" s="197"/>
      <c r="E499" s="197"/>
      <c r="F499" s="197"/>
      <c r="G499" s="197"/>
      <c r="H499" s="197"/>
      <c r="I499" s="197"/>
      <c r="J499" s="197"/>
      <c r="K499" s="198"/>
      <c r="L499" s="199"/>
      <c r="M499" s="197"/>
      <c r="N499" s="197"/>
      <c r="O499" s="197"/>
      <c r="P499" s="197"/>
      <c r="Q499" s="197"/>
      <c r="R499" s="197"/>
      <c r="S499" s="197"/>
      <c r="T499" s="197"/>
      <c r="U499" s="197"/>
      <c r="V499" s="198"/>
      <c r="W499" s="198"/>
      <c r="X499" s="200"/>
      <c r="Y499" s="197"/>
      <c r="Z499" s="197"/>
      <c r="AA499" s="197"/>
      <c r="AB499" s="197"/>
      <c r="AC499" s="197"/>
      <c r="AD499" s="197"/>
      <c r="AE499" s="197"/>
      <c r="AF499" s="197"/>
      <c r="AG499" s="198"/>
      <c r="AH499" s="198"/>
      <c r="AI499" s="197"/>
      <c r="AJ499" s="197"/>
      <c r="AK499" s="197"/>
      <c r="AL499" s="197"/>
      <c r="AM499" s="197"/>
      <c r="AN499" s="197"/>
      <c r="AO499" s="197"/>
      <c r="AP499" s="197"/>
      <c r="AQ499" s="197"/>
      <c r="AR499" s="198"/>
      <c r="AS499" s="198"/>
      <c r="AT499" s="401" t="s">
        <v>190</v>
      </c>
      <c r="AU499" s="404"/>
      <c r="AV499" s="404"/>
      <c r="AW499" s="404"/>
      <c r="AX499" s="404"/>
      <c r="AY499" s="404"/>
      <c r="AZ499" s="404"/>
      <c r="BA499" s="404"/>
      <c r="BB499" s="404"/>
      <c r="BC499" s="404"/>
      <c r="BD499" s="404"/>
      <c r="BE499" s="404"/>
      <c r="BF499" s="404"/>
      <c r="BG499" s="404"/>
      <c r="BH499" s="404"/>
      <c r="BI499" s="404"/>
      <c r="BJ499" s="404"/>
      <c r="BK499" s="404"/>
      <c r="BL499" s="404"/>
      <c r="BM499" s="404"/>
      <c r="BN499" s="404"/>
      <c r="BO499" s="404"/>
      <c r="BP499" s="404"/>
      <c r="BQ499" s="404"/>
      <c r="BR499" s="405"/>
      <c r="BS499" s="332">
        <f t="shared" si="34"/>
        <v>0</v>
      </c>
      <c r="BT499" s="208" t="str">
        <f t="shared" si="27"/>
        <v/>
      </c>
      <c r="BU499" s="197"/>
      <c r="BV499" s="197"/>
      <c r="BW499" s="197"/>
      <c r="BX499" s="202"/>
      <c r="BY499" s="202"/>
      <c r="BZ499" s="197"/>
      <c r="CA499" s="197"/>
      <c r="CB499" s="197"/>
      <c r="CC499" s="198"/>
      <c r="CD499" s="198"/>
      <c r="CE499" s="198"/>
      <c r="CF499" s="197"/>
      <c r="CG499" s="197"/>
      <c r="CH499" s="197"/>
      <c r="CI499" s="197"/>
      <c r="CJ499" s="197"/>
      <c r="CK499" s="197"/>
      <c r="CL499" s="197"/>
      <c r="CM499" s="197"/>
      <c r="CN499" s="197"/>
      <c r="CO499" s="198"/>
      <c r="CP499" s="198"/>
    </row>
    <row r="500" spans="2:94" s="201" customFormat="1" ht="21" hidden="1" customHeight="1" x14ac:dyDescent="0.2">
      <c r="B500" s="197"/>
      <c r="C500" s="197"/>
      <c r="D500" s="197"/>
      <c r="E500" s="197"/>
      <c r="F500" s="197"/>
      <c r="G500" s="197"/>
      <c r="H500" s="197"/>
      <c r="I500" s="197"/>
      <c r="J500" s="197"/>
      <c r="K500" s="198"/>
      <c r="L500" s="199"/>
      <c r="M500" s="197"/>
      <c r="N500" s="197"/>
      <c r="O500" s="197"/>
      <c r="P500" s="197"/>
      <c r="Q500" s="197"/>
      <c r="R500" s="197"/>
      <c r="S500" s="197"/>
      <c r="T500" s="197"/>
      <c r="U500" s="197"/>
      <c r="V500" s="198"/>
      <c r="W500" s="198"/>
      <c r="X500" s="200"/>
      <c r="Y500" s="197"/>
      <c r="Z500" s="197"/>
      <c r="AA500" s="197"/>
      <c r="AB500" s="197"/>
      <c r="AC500" s="197"/>
      <c r="AD500" s="197"/>
      <c r="AE500" s="197"/>
      <c r="AF500" s="197"/>
      <c r="AG500" s="198"/>
      <c r="AH500" s="198"/>
      <c r="AI500" s="197"/>
      <c r="AJ500" s="197"/>
      <c r="AK500" s="197"/>
      <c r="AL500" s="197"/>
      <c r="AM500" s="197"/>
      <c r="AN500" s="197"/>
      <c r="AO500" s="197"/>
      <c r="AP500" s="197"/>
      <c r="AQ500" s="197"/>
      <c r="AR500" s="198"/>
      <c r="AS500" s="198"/>
      <c r="AT500" s="228" t="str">
        <f>$B$67</f>
        <v>M4.23.03.V1-ij</v>
      </c>
      <c r="AU500" s="204">
        <v>1</v>
      </c>
      <c r="AV500" s="204" t="str">
        <f>IF(COUNTIFS($B$65,"&lt;&gt;"&amp;"",$B$65,"&lt;&gt;*op?ional*",$B$65,"&lt;&gt;*Disciplin? facultativ?*"),$B$65,"")</f>
        <v/>
      </c>
      <c r="AW500" s="204" t="str">
        <f>IF($AV500="","",ROUND(RIGHT($B$64,1)/2,0))</f>
        <v/>
      </c>
      <c r="AX500" s="204" t="str">
        <f>IF($AV500="","",RIGHT($B$64,1))</f>
        <v/>
      </c>
      <c r="AY500" s="204" t="str">
        <f>IF($AV500="","",$F$67)</f>
        <v/>
      </c>
      <c r="AZ500" s="204" t="str">
        <f>IF($AV500="","","DI")</f>
        <v/>
      </c>
      <c r="BA500" s="204" t="str">
        <f>IF(COUNTIFS($B$65,"&lt;&gt;"&amp;"",$B$65,"&lt;&gt;practic?*",$B$65,"&lt;&gt;*Elaborare proiect de diplom?*",$B$65,"&lt;&gt;*op?ional*",$B$65,"&lt;&gt;*Disciplin? facultativ?*", $B$65,"&lt;&gt;*Examen de diplom?*"),ROUND($G$67/14,1),"")</f>
        <v/>
      </c>
      <c r="BB500" s="204" t="str">
        <f>IF(COUNTIFS($B$65,"&lt;&gt;"&amp;"",$B$65,"&lt;&gt;practic?*",$B$65,"&lt;&gt;*Elaborare proiect de diplom?*",$B$65,"&lt;&gt;*op?ional*",$B$65,"&lt;&gt;*Disciplin? facultativ?*", $B$65,"&lt;&gt;*Examen de diplom?*"),ROUND(($H$67+$I$67+$J$67)/14,1),"")</f>
        <v/>
      </c>
      <c r="BC500" s="204" t="str">
        <f>IF(COUNTIFS($B$65,"&lt;&gt;"&amp;"",$B$65,"&lt;&gt;practic?*",$B$65,"&lt;&gt;*Elaborare proiect de diplom?*",$B$65,"&lt;&gt;*op?ional*",$B$65,"&lt;&gt;*Disciplin? facultativ?*", $B$65,"&lt;&gt;*Examen de diplom?*"),ROUND(($G$67+$H$67+$I$67+$J$67)/14,1),"")</f>
        <v/>
      </c>
      <c r="BD500" s="206" t="str">
        <f>IF(COUNTIFS($B$65,"&lt;&gt;"&amp;"",$B$65,"&lt;&gt;practic?*",$B$65,"&lt;&gt;*Elaborare proiect de diplom?*",$B$65,"&lt;&gt;*op?ional*",$B$65,"&lt;&gt;*Disciplin? facultativ?*", $B$65,"&lt;&gt;*Examen de diplom?*"),$G$67,"")</f>
        <v/>
      </c>
      <c r="BE500" s="204" t="str">
        <f>IF(COUNTIFS($B$65,"&lt;&gt;"&amp;"",$B$65,"&lt;&gt;practic?*",$B$65,"&lt;&gt;*Elaborare proiect de diplom?*",$B$65,"&lt;&gt;*op?ional*",$B$65,"&lt;&gt;*Disciplin? facultativ?*", $B$65,"&lt;&gt;*Examen de diplom?*"),($H$67+$I$67+$J$67),"")</f>
        <v/>
      </c>
      <c r="BF500" s="204" t="str">
        <f>IF(COUNTIFS($B$65,"&lt;&gt;"&amp;"",$B$65,"&lt;&gt;practic?*",$B$65,"&lt;&gt;*Elaborare proiect de diplom?*",$B$65,"&lt;&gt;*op?ional*",$B$65,"&lt;&gt;*Disciplin? facultativ?*", $B$65,"&lt;&gt;*Examen de diplom?*"),($G$67+$H$67+$I$67+$J$67),"")</f>
        <v/>
      </c>
      <c r="BG500" s="204"/>
      <c r="BH500" s="204" t="str">
        <f>IF(COUNTIF($AV500,"=*Elaborare proiect de diplom?*"),ROUND($J$21/14,1),"")</f>
        <v/>
      </c>
      <c r="BI500" s="206" t="e">
        <f>ROUND(BL500/14,1)</f>
        <v>#VALUE!</v>
      </c>
      <c r="BJ500" s="204"/>
      <c r="BK500" s="204" t="str">
        <f>IF(COUNTIF($AV500,"=*Elaborare proiect de diplom?*"),$J$21,"")</f>
        <v/>
      </c>
      <c r="BL500" s="206" t="str">
        <f>IF(COUNTIFS($B$65,"&lt;&gt;"&amp;"",$B$65,"&lt;&gt;practic?*",$B$65,"&lt;&gt;*Elaborare proiect de diplom?*",$B$65,"&lt;&gt;*op?ional*",$B$65,"&lt;&gt;*Disciplin? facultativ?*", $B$65,"&lt;&gt;*Examen de diplom?*"),$K$67,"")</f>
        <v/>
      </c>
      <c r="BM500" s="206" t="e">
        <f>ROUND(BN500/14,1)</f>
        <v>#VALUE!</v>
      </c>
      <c r="BN500" s="206" t="str">
        <f>IF(COUNTIFS($B$65,"&lt;&gt;"&amp;"",$B$65,"&lt;&gt;practic?*",$B$65,"&lt;&gt;*Elaborare proiect de diplom?*",$B$65,"&lt;&gt;*op?ional*",$B$65,"&lt;&gt;*Disciplin? facultativ?*", $B$65,"&lt;&gt;*Examen de diplom?*"),$M$67,"")</f>
        <v/>
      </c>
      <c r="BO500" s="204" t="str">
        <f>IF($AV500="","",$E$67)</f>
        <v/>
      </c>
      <c r="BP500" s="206" t="str">
        <f>IF(COUNTIFS($B$65,"&lt;&gt;"&amp;"",$B$65,"&lt;&gt;practic?*",$B$65,"&lt;&gt;*op?ional*",$B$65,"&lt;&gt;*Disciplin? facultativ?*",$B$65,"&lt;&gt;*Examen de diplom?*"),$L$67,"")</f>
        <v/>
      </c>
      <c r="BQ500" s="206" t="str">
        <f>IF($AV500="","",IF($BC500&lt;&gt;"",$BC500,0)+IF($BI500&lt;&gt;"",$BI500,0)+IF($BM500&lt;&gt;"",$BM500,0))</f>
        <v/>
      </c>
      <c r="BR500" s="204" t="str">
        <f>IF($AV$480="","",IF($BF$480&lt;&gt;"",$BF$480,0)+IF($BL$480&lt;&gt;"",$BL$480,0)+IF($BN$480&lt;&gt;"",$BN$480,0))</f>
        <v/>
      </c>
      <c r="BS500" s="332">
        <f>IF(SUM(BA500:BB500)&gt;0,1,0)</f>
        <v>0</v>
      </c>
      <c r="BT500" s="208" t="str">
        <f t="shared" si="27"/>
        <v/>
      </c>
      <c r="BU500" s="197"/>
      <c r="BV500" s="197"/>
      <c r="BW500" s="197"/>
      <c r="BX500" s="202">
        <f>SUM(G67:J67)</f>
        <v>56</v>
      </c>
      <c r="BY500" s="397">
        <f>COUNTIF(BX500:BX507,"&gt;0")</f>
        <v>4</v>
      </c>
      <c r="BZ500" s="197"/>
      <c r="CA500" s="197"/>
      <c r="CB500" s="197"/>
      <c r="CC500" s="198"/>
      <c r="CD500" s="198"/>
      <c r="CE500" s="198"/>
      <c r="CF500" s="197"/>
      <c r="CG500" s="197"/>
      <c r="CH500" s="197"/>
      <c r="CI500" s="197"/>
      <c r="CJ500" s="197"/>
      <c r="CK500" s="197"/>
      <c r="CL500" s="197"/>
      <c r="CM500" s="197"/>
      <c r="CN500" s="197"/>
      <c r="CO500" s="198"/>
      <c r="CP500" s="198"/>
    </row>
    <row r="501" spans="2:94" s="201" customFormat="1" ht="21" hidden="1" customHeight="1" x14ac:dyDescent="0.2">
      <c r="B501" s="197"/>
      <c r="C501" s="197"/>
      <c r="D501" s="197"/>
      <c r="E501" s="197"/>
      <c r="F501" s="197"/>
      <c r="G501" s="197"/>
      <c r="H501" s="197"/>
      <c r="I501" s="197"/>
      <c r="J501" s="197"/>
      <c r="K501" s="198"/>
      <c r="L501" s="199"/>
      <c r="M501" s="197"/>
      <c r="N501" s="197"/>
      <c r="O501" s="197"/>
      <c r="P501" s="197"/>
      <c r="Q501" s="197"/>
      <c r="R501" s="197"/>
      <c r="S501" s="197"/>
      <c r="T501" s="197"/>
      <c r="U501" s="197"/>
      <c r="V501" s="198"/>
      <c r="W501" s="198"/>
      <c r="X501" s="200"/>
      <c r="Y501" s="197"/>
      <c r="Z501" s="197"/>
      <c r="AA501" s="197"/>
      <c r="AB501" s="197"/>
      <c r="AC501" s="197"/>
      <c r="AD501" s="197"/>
      <c r="AE501" s="197"/>
      <c r="AF501" s="197"/>
      <c r="AG501" s="198"/>
      <c r="AH501" s="198"/>
      <c r="AI501" s="197"/>
      <c r="AJ501" s="197"/>
      <c r="AK501" s="197"/>
      <c r="AL501" s="197"/>
      <c r="AM501" s="197"/>
      <c r="AN501" s="197"/>
      <c r="AO501" s="197"/>
      <c r="AP501" s="197"/>
      <c r="AQ501" s="197"/>
      <c r="AR501" s="198"/>
      <c r="AS501" s="198"/>
      <c r="AT501" s="228" t="str">
        <f>$B$70</f>
        <v>M4.23.03.V2-ij</v>
      </c>
      <c r="AU501" s="202">
        <v>2</v>
      </c>
      <c r="AV501" s="204" t="str">
        <f>IF(COUNTIFS($B$68,"&lt;&gt;"&amp;"",$B$68,"&lt;&gt;*op?ional*",$B$68,"&lt;&gt;*Disciplin? facultativ?*"),$B$68,"")</f>
        <v/>
      </c>
      <c r="AW501" s="204" t="str">
        <f t="shared" ref="AW501:AW508" si="35">IF($AV501="","",ROUND(RIGHT($B$64,1)/2,0))</f>
        <v/>
      </c>
      <c r="AX501" s="204" t="str">
        <f t="shared" ref="AX501:AX508" si="36">IF($AV501="","",RIGHT($B$22,1))</f>
        <v/>
      </c>
      <c r="AY501" s="204" t="str">
        <f>IF($AV501="","",$F$70)</f>
        <v/>
      </c>
      <c r="AZ501" s="204" t="str">
        <f t="shared" ref="AZ501:AZ507" si="37">IF($AV501="","","DI")</f>
        <v/>
      </c>
      <c r="BA501" s="204" t="str">
        <f>IF(COUNTIFS($B$68,"&lt;&gt;"&amp;"",$B$68,"&lt;&gt;practic?*",$B$68,"&lt;&gt;*Elaborare proiect de diplom?*",$B$68,"&lt;&gt;*op?ional*",$B$68,"&lt;&gt;*Disciplin? facultativ?*", $B$68,"&lt;&gt;*Examen de diplom?*"),ROUND($G$70/14,1),"")</f>
        <v/>
      </c>
      <c r="BB501" s="204" t="str">
        <f>IF(COUNTIFS($B$68,"&lt;&gt;"&amp;"",$B$68,"&lt;&gt;practic?*",$B$68,"&lt;&gt;*Elaborare proiect de diplom?*",$B$68,"&lt;&gt;*op?ional*",$B$68,"&lt;&gt;*Disciplin? facultativ?*", $B$68,"&lt;&gt;*Examen de diplom?*"),ROUND(($H$70+$I$70+$J$70)/14,1),"")</f>
        <v/>
      </c>
      <c r="BC501" s="204" t="str">
        <f>IF(COUNTIFS($B$68,"&lt;&gt;"&amp;"",$B$68,"&lt;&gt;practic?*",$B$68,"&lt;&gt;*Elaborare proiect de diplom?*",$B$68,"&lt;&gt;*op?ional*",$B$68,"&lt;&gt;*Disciplin? facultativ?*", $B$68,"&lt;&gt;*Examen de diplom?*"),ROUND(($G$70+$H$70+$I$70+$J$70)/14,1),"")</f>
        <v/>
      </c>
      <c r="BD501" s="206" t="str">
        <f>IF(COUNTIFS($B$68,"&lt;&gt;"&amp;"",$B$68,"&lt;&gt;practic?*",$B$68,"&lt;&gt;*Elaborare proiect de diplom?*",$B$68,"&lt;&gt;*op?ional*",$B$68,"&lt;&gt;*Disciplin? facultativ?*", $B$68,"&lt;&gt;*Examen de diplom?*"),$G$70,"")</f>
        <v/>
      </c>
      <c r="BE501" s="204" t="str">
        <f>IF(COUNTIFS($B$68,"&lt;&gt;"&amp;"",$B$68,"&lt;&gt;practic?*",$B$68,"&lt;&gt;*Elaborare proiect de diplom?*",$B$68,"&lt;&gt;*op?ional*",$B$68,"&lt;&gt;*Disciplin? facultativ?*", $B$68,"&lt;&gt;*Examen de diplom?*"),($H$70+$I$70+$J$70),"")</f>
        <v/>
      </c>
      <c r="BF501" s="204" t="str">
        <f>IF(COUNTIFS($B$68,"&lt;&gt;"&amp;"",$B$68,"&lt;&gt;practic?*",$B$68,"&lt;&gt;*Elaborare proiect de diplom?*",$B$68,"&lt;&gt;*op?ional*",$B$68,"&lt;&gt;*Disciplin? facultativ?*", $B$68,"&lt;&gt;*Examen de diplom?*"),($G$70+$H$70+$I$70+$J$70),"")</f>
        <v/>
      </c>
      <c r="BG501" s="202"/>
      <c r="BH501" s="204" t="str">
        <f>IF(COUNTIF($AV501,"=*Elaborare proiect de diplom?*"),ROUND($J$24/14,1),"")</f>
        <v/>
      </c>
      <c r="BI501" s="206" t="e">
        <f t="shared" ref="BI501:BI508" si="38">ROUND(BL501/14,1)</f>
        <v>#VALUE!</v>
      </c>
      <c r="BJ501" s="202"/>
      <c r="BK501" s="204" t="str">
        <f>IF(COUNTIF($AV501,"=*Elaborare proiect de diplom?*"),$J$24,"")</f>
        <v/>
      </c>
      <c r="BL501" s="206" t="str">
        <f>IF(COUNTIFS($B$68,"&lt;&gt;"&amp;"",$B$68,"&lt;&gt;practic?*",$B$68,"&lt;&gt;*Elaborare proiect de diplom?*",$B$68,"&lt;&gt;*op?ional*",$B$68,"&lt;&gt;*Disciplin? facultativ?*", $B$68,"&lt;&gt;*Examen de diplom?*"),$K$70,"")</f>
        <v/>
      </c>
      <c r="BM501" s="206" t="e">
        <f t="shared" ref="BM501:BM508" si="39">ROUND(BN501/14,1)</f>
        <v>#VALUE!</v>
      </c>
      <c r="BN501" s="206" t="str">
        <f>IF(COUNTIFS($B$68,"&lt;&gt;"&amp;"",$B$68,"&lt;&gt;practic?*",$B$68,"&lt;&gt;*Elaborare proiect de diplom?*",$B$68,"&lt;&gt;*op?ional*",$B$68,"&lt;&gt;*Disciplin? facultativ?*", $B$68,"&lt;&gt;*Examen de diplom?*"),$M$70,"")</f>
        <v/>
      </c>
      <c r="BO501" s="327" t="str">
        <f>IF($AV501="","",$E$70)</f>
        <v/>
      </c>
      <c r="BP501" s="214" t="str">
        <f>IF(COUNTIFS($B$22,"&lt;&gt;"&amp;"",$B$22,"&lt;&gt;practic?*",$B$22,"&lt;&gt;*op?ional*",$B$22,"&lt;&gt;*Disciplin? facultativ?*",$B$22,"&lt;&gt;*Examen de diplom?*"),$L$70,"")</f>
        <v>DCAV</v>
      </c>
      <c r="BQ501" s="206" t="str">
        <f t="shared" ref="BQ501:BQ508" si="40">IF($AV501="","",IF($BC501&lt;&gt;"",$BC501,0)+IF($BI501&lt;&gt;"",$BI501,0)+IF($BM501&lt;&gt;"",$BM501,0))</f>
        <v/>
      </c>
      <c r="BR501" s="202" t="str">
        <f>IF($AV$481="","",IF($BF$481&lt;&gt;"",$BF$481,0)+IF($BL$481&lt;&gt;"",$BL$481,0)+IF($BN$481&lt;&gt;"",$BN$481,0))</f>
        <v/>
      </c>
      <c r="BS501" s="332">
        <f t="shared" ref="BS501:BS508" si="41">IF(SUM(BA501:BB501)&gt;0,1,0)</f>
        <v>0</v>
      </c>
      <c r="BT501" s="208" t="str">
        <f t="shared" si="27"/>
        <v/>
      </c>
      <c r="BU501" s="197"/>
      <c r="BV501" s="197"/>
      <c r="BW501" s="197"/>
      <c r="BX501" s="202">
        <f>SUM(G70:J70)</f>
        <v>56</v>
      </c>
      <c r="BY501" s="397"/>
      <c r="BZ501" s="197"/>
      <c r="CA501" s="197"/>
      <c r="CB501" s="197"/>
      <c r="CC501" s="198"/>
      <c r="CD501" s="198"/>
      <c r="CE501" s="198"/>
      <c r="CF501" s="197"/>
      <c r="CG501" s="197"/>
      <c r="CH501" s="197"/>
      <c r="CI501" s="197"/>
      <c r="CJ501" s="197"/>
      <c r="CK501" s="197"/>
      <c r="CL501" s="197"/>
      <c r="CM501" s="197"/>
      <c r="CN501" s="197"/>
      <c r="CO501" s="198"/>
      <c r="CP501" s="198"/>
    </row>
    <row r="502" spans="2:94" s="201" customFormat="1" ht="21" hidden="1" customHeight="1" x14ac:dyDescent="0.2">
      <c r="B502" s="197"/>
      <c r="C502" s="197"/>
      <c r="D502" s="197"/>
      <c r="E502" s="197"/>
      <c r="F502" s="197"/>
      <c r="G502" s="197"/>
      <c r="H502" s="197"/>
      <c r="I502" s="197"/>
      <c r="J502" s="197"/>
      <c r="K502" s="198"/>
      <c r="L502" s="199"/>
      <c r="M502" s="197"/>
      <c r="N502" s="197"/>
      <c r="O502" s="197"/>
      <c r="P502" s="197"/>
      <c r="Q502" s="197"/>
      <c r="R502" s="197"/>
      <c r="S502" s="197"/>
      <c r="T502" s="197"/>
      <c r="U502" s="197"/>
      <c r="V502" s="198"/>
      <c r="W502" s="198"/>
      <c r="X502" s="200"/>
      <c r="Y502" s="197"/>
      <c r="Z502" s="197"/>
      <c r="AA502" s="197"/>
      <c r="AB502" s="197"/>
      <c r="AC502" s="197"/>
      <c r="AD502" s="197"/>
      <c r="AE502" s="197"/>
      <c r="AF502" s="197"/>
      <c r="AG502" s="198"/>
      <c r="AH502" s="198"/>
      <c r="AI502" s="197"/>
      <c r="AJ502" s="197"/>
      <c r="AK502" s="197"/>
      <c r="AL502" s="197"/>
      <c r="AM502" s="197"/>
      <c r="AN502" s="197"/>
      <c r="AO502" s="197"/>
      <c r="AP502" s="197"/>
      <c r="AQ502" s="197"/>
      <c r="AR502" s="198"/>
      <c r="AS502" s="198"/>
      <c r="AT502" s="228" t="str">
        <f>$B$73</f>
        <v>M4.23.03.V3</v>
      </c>
      <c r="AU502" s="202">
        <v>3</v>
      </c>
      <c r="AV502" s="204" t="str">
        <f>IF(COUNTIFS($B$71,"&lt;&gt;"&amp;"",$B$71,"&lt;&gt;*op?ional*",$B$71,"&lt;&gt;*Disciplin? facultativ?*"),$B$71,"")</f>
        <v>Elective 3 (choose one from Master CI/ IT/ ML/ SE)</v>
      </c>
      <c r="AW502" s="204">
        <f t="shared" si="35"/>
        <v>2</v>
      </c>
      <c r="AX502" s="204" t="str">
        <f t="shared" si="36"/>
        <v>1</v>
      </c>
      <c r="AY502" s="204" t="str">
        <f>IF($AV502="","",$F$73)</f>
        <v>E</v>
      </c>
      <c r="AZ502" s="204" t="str">
        <f t="shared" si="37"/>
        <v>DI</v>
      </c>
      <c r="BA502" s="204">
        <f>IF(COUNTIFS($B$71,"&lt;&gt;"&amp;"",$B$71,"&lt;&gt;practic?*",$B$71,"&lt;&gt;*Elaborare proiect de diplom?*",$B$71,"&lt;&gt;*op?ional*",$B$71,"&lt;&gt;*Disciplin? facultativ?*", $B$71,"&lt;&gt;*Examen de diplom?*"),ROUND($G$73/14,1),"")</f>
        <v>2</v>
      </c>
      <c r="BB502" s="204">
        <f>IF(COUNTIFS($B$71,"&lt;&gt;"&amp;"",$B$71,"&lt;&gt;practic?*",$B$71,"&lt;&gt;*Elaborare proiect de diplom?*",$B$71,"&lt;&gt;*op?ional*",$B$71,"&lt;&gt;*Disciplin? facultativ?*", $B$71,"&lt;&gt;*Examen de diplom?*"),ROUND(($H$73+$I$73+$J$73)/14,1),"")</f>
        <v>2</v>
      </c>
      <c r="BC502" s="204">
        <f>IF(COUNTIFS($B$71,"&lt;&gt;"&amp;"",$B$71,"&lt;&gt;practic?*",$B$71,"&lt;&gt;*Elaborare proiect de diplom?*",$B$71,"&lt;&gt;*op?ional*",$B$71,"&lt;&gt;*Disciplin? facultativ?*", $B$71,"&lt;&gt;*Examen de diplom?*"),ROUND(($G$73+$H$73+$I$73+$J$73)/14,1),"")</f>
        <v>4</v>
      </c>
      <c r="BD502" s="206">
        <f>IF(COUNTIFS($B$71,"&lt;&gt;"&amp;"",$B$71,"&lt;&gt;practic?*",$B$71,"&lt;&gt;*Elaborare proiect de diplom?*",$B$71,"&lt;&gt;*op?ional*",$B$71,"&lt;&gt;*Disciplin? facultativ?*", $B$71,"&lt;&gt;*Examen de diplom?*"),$G$73,"")</f>
        <v>28</v>
      </c>
      <c r="BE502" s="204">
        <f>IF(COUNTIFS($B$71,"&lt;&gt;"&amp;"",$B$71,"&lt;&gt;practic?*",$B$71,"&lt;&gt;*Elaborare proiect de diplom?*",$B$71,"&lt;&gt;*op?ional*",$B$71,"&lt;&gt;*Disciplin? facultativ?*", $B$71,"&lt;&gt;*Examen de diplom?*"),($H$73+$I$73+$J$73),"")</f>
        <v>28</v>
      </c>
      <c r="BF502" s="204">
        <f>IF(COUNTIFS($B$71,"&lt;&gt;"&amp;"",$B$71,"&lt;&gt;practic?*",$B$71,"&lt;&gt;*Elaborare proiect de diplom?*",$B$71,"&lt;&gt;*op?ional*",$B$71,"&lt;&gt;*Disciplin? facultativ?*", $B$71,"&lt;&gt;*Examen de diplom?*"),($G$73+$H$73+$I$73+$J$73),"")</f>
        <v>56</v>
      </c>
      <c r="BG502" s="202"/>
      <c r="BH502" s="204" t="str">
        <f>IF(COUNTIF($AV502,"=*Elaborare proiect de diplom?*"),ROUND($J$27/14,1),"")</f>
        <v/>
      </c>
      <c r="BI502" s="206">
        <f t="shared" si="38"/>
        <v>0</v>
      </c>
      <c r="BJ502" s="202"/>
      <c r="BK502" s="204" t="str">
        <f>IF(COUNTIF($AV502,"=*Elaborare proiect de diplom?*"),$J$27,"")</f>
        <v/>
      </c>
      <c r="BL502" s="206">
        <f>IF(COUNTIFS($B$71,"&lt;&gt;"&amp;"",$B$71,"&lt;&gt;practic?*",$B$71,"&lt;&gt;*Elaborare proiect de diplom?*",$B$71,"&lt;&gt;*op?ional*",$B$71,"&lt;&gt;*Disciplin? facultativ?*", $B$71,"&lt;&gt;*Examen de diplom?*"),$K$73,"")</f>
        <v>0</v>
      </c>
      <c r="BM502" s="206">
        <f t="shared" si="39"/>
        <v>8.5</v>
      </c>
      <c r="BN502" s="206">
        <f>IF(COUNTIFS($B$71,"&lt;&gt;"&amp;"",$B$71,"&lt;&gt;practic?*",$B$71,"&lt;&gt;*Elaborare proiect de diplom?*",$B$71,"&lt;&gt;*op?ional*",$B$71,"&lt;&gt;*Disciplin? facultativ?*", $B$71,"&lt;&gt;*Examen de diplom?*"),$M$73,"")</f>
        <v>119</v>
      </c>
      <c r="BO502" s="327">
        <f>IF($AV502="","",$E$73)</f>
        <v>7</v>
      </c>
      <c r="BP502" s="214" t="str">
        <f>IF(COUNTIFS($B$25,"&lt;&gt;"&amp;"",$B$25,"&lt;&gt;practic?*",$B$25,"&lt;&gt;*op?ional*",$B$25,"&lt;&gt;*Disciplin? facultativ?*",$B$25,"&lt;&gt;*Examen de diplom?*"),$L$73,"")</f>
        <v>DCAV</v>
      </c>
      <c r="BQ502" s="206">
        <f t="shared" si="40"/>
        <v>12.5</v>
      </c>
      <c r="BR502" s="202">
        <f>IF($AV$482="","",IF($BF$482&lt;&gt;"",$BF$482,0)+IF($BL$482&lt;&gt;"",$BL$482,0)+IF($BN$482&lt;&gt;"",$BN$482,0))</f>
        <v>175</v>
      </c>
      <c r="BS502" s="332">
        <f t="shared" si="41"/>
        <v>1</v>
      </c>
      <c r="BT502" s="208" t="str">
        <f t="shared" si="27"/>
        <v>2024</v>
      </c>
      <c r="BU502" s="197"/>
      <c r="BV502" s="197"/>
      <c r="BW502" s="197"/>
      <c r="BX502" s="202">
        <f>SUM(G73:J73)</f>
        <v>56</v>
      </c>
      <c r="BY502" s="397"/>
      <c r="BZ502" s="197"/>
      <c r="CA502" s="197"/>
      <c r="CB502" s="197"/>
      <c r="CC502" s="198"/>
      <c r="CD502" s="198"/>
      <c r="CE502" s="198"/>
      <c r="CF502" s="197"/>
      <c r="CG502" s="197"/>
      <c r="CH502" s="197"/>
      <c r="CI502" s="197"/>
      <c r="CJ502" s="197"/>
      <c r="CK502" s="197"/>
      <c r="CL502" s="197"/>
      <c r="CM502" s="197"/>
      <c r="CN502" s="197"/>
      <c r="CO502" s="198"/>
      <c r="CP502" s="198"/>
    </row>
    <row r="503" spans="2:94" s="201" customFormat="1" ht="21" hidden="1" customHeight="1" x14ac:dyDescent="0.2">
      <c r="B503" s="197"/>
      <c r="C503" s="197"/>
      <c r="D503" s="197"/>
      <c r="E503" s="197"/>
      <c r="F503" s="197"/>
      <c r="G503" s="197"/>
      <c r="H503" s="197"/>
      <c r="I503" s="197"/>
      <c r="J503" s="197"/>
      <c r="K503" s="198"/>
      <c r="L503" s="199"/>
      <c r="M503" s="197"/>
      <c r="N503" s="197"/>
      <c r="O503" s="197"/>
      <c r="P503" s="197"/>
      <c r="Q503" s="197"/>
      <c r="R503" s="197"/>
      <c r="S503" s="197"/>
      <c r="T503" s="197"/>
      <c r="U503" s="197"/>
      <c r="V503" s="198"/>
      <c r="W503" s="198"/>
      <c r="X503" s="200"/>
      <c r="Y503" s="197"/>
      <c r="Z503" s="197"/>
      <c r="AA503" s="197"/>
      <c r="AB503" s="197"/>
      <c r="AC503" s="197"/>
      <c r="AD503" s="197"/>
      <c r="AE503" s="197"/>
      <c r="AF503" s="197"/>
      <c r="AG503" s="198"/>
      <c r="AH503" s="198"/>
      <c r="AI503" s="197"/>
      <c r="AJ503" s="197"/>
      <c r="AK503" s="197"/>
      <c r="AL503" s="197"/>
      <c r="AM503" s="197"/>
      <c r="AN503" s="197"/>
      <c r="AO503" s="197"/>
      <c r="AP503" s="197"/>
      <c r="AQ503" s="197"/>
      <c r="AR503" s="198"/>
      <c r="AS503" s="198"/>
      <c r="AT503" s="228" t="str">
        <f>$B$76</f>
        <v>M4.23.03.S4</v>
      </c>
      <c r="AU503" s="202">
        <v>4</v>
      </c>
      <c r="AV503" s="204" t="str">
        <f>IF(COUNTIFS($B$74,"&lt;&gt;"&amp;"",$B$74,"&lt;&gt;*op?ional*",$B$74,"&lt;&gt;*Disciplin? facultativ?*"),$B$74,"")</f>
        <v>Directed Thesis Research</v>
      </c>
      <c r="AW503" s="204">
        <f t="shared" si="35"/>
        <v>2</v>
      </c>
      <c r="AX503" s="204" t="str">
        <f t="shared" si="36"/>
        <v>1</v>
      </c>
      <c r="AY503" s="204" t="str">
        <f>IF($AV503="","",$F$76)</f>
        <v>D</v>
      </c>
      <c r="AZ503" s="204" t="str">
        <f t="shared" si="37"/>
        <v>DI</v>
      </c>
      <c r="BA503" s="204">
        <f>IF(COUNTIFS($B$74,"&lt;&gt;"&amp;"",$B$74,"&lt;&gt;practic?*",$B$74,"&lt;&gt;*Elaborare proiect de diplom?*",$B$74,"&lt;&gt;*op?ional*",$B$74,"&lt;&gt;*Disciplin? facultativ?*", $B$74,"&lt;&gt;*Examen de diplom?*"),ROUND($G$76/14,1),"")</f>
        <v>0</v>
      </c>
      <c r="BB503" s="204">
        <f>IF(COUNTIFS($B$74,"&lt;&gt;"&amp;"",$B$74,"&lt;&gt;practic?*",$B$74,"&lt;&gt;*Elaborare proiect de diplom?*",$B$74,"&lt;&gt;*op?ional*",$B$74,"&lt;&gt;*Disciplin? facultativ?*", $B$74,"&lt;&gt;*Examen de diplom?*"),ROUND(($H$76+$I$76+$J$76)/14,1),"")</f>
        <v>2</v>
      </c>
      <c r="BC503" s="204">
        <f>IF(COUNTIFS($B$74,"&lt;&gt;"&amp;"",$B$74,"&lt;&gt;practic?*",$B$74,"&lt;&gt;*Elaborare proiect de diplom?*",$B$74,"&lt;&gt;*op?ional*",$B$74,"&lt;&gt;*Disciplin? facultativ?*", $B$74,"&lt;&gt;*Examen de diplom?*"),ROUND(($G$76+$H$76+$I$76+$J$76)/14,1),"")</f>
        <v>2</v>
      </c>
      <c r="BD503" s="206">
        <f>IF(COUNTIFS($B$74,"&lt;&gt;"&amp;"",$B$74,"&lt;&gt;practic?*",$B$74,"&lt;&gt;*Elaborare proiect de diplom?*",$B$74,"&lt;&gt;*op?ional*",$B$74,"&lt;&gt;*Disciplin? facultativ?*", $B$74,"&lt;&gt;*Examen de diplom?*"),$G$76,"")</f>
        <v>0</v>
      </c>
      <c r="BE503" s="204">
        <f>IF(COUNTIFS($B$74,"&lt;&gt;"&amp;"",$B$74,"&lt;&gt;practic?*",$B$74,"&lt;&gt;*Elaborare proiect de diplom?*",$B$74,"&lt;&gt;*op?ional*",$B$74,"&lt;&gt;*Disciplin? facultativ?*", $B$74,"&lt;&gt;*Examen de diplom?*"),($H$76+$I$76+$J$76),"")</f>
        <v>28</v>
      </c>
      <c r="BF503" s="204">
        <f>IF(COUNTIFS($B$74,"&lt;&gt;"&amp;"",$B$74,"&lt;&gt;practic?*",$B$74,"&lt;&gt;*Elaborare proiect de diplom?*",$B$74,"&lt;&gt;*op?ional*",$B$74,"&lt;&gt;*Disciplin? facultativ?*", $B$74,"&lt;&gt;*Examen de diplom?*"),($G$76+$H$76+$I$76+$J$76),"")</f>
        <v>28</v>
      </c>
      <c r="BG503" s="202"/>
      <c r="BH503" s="204" t="str">
        <f>IF(COUNTIF($AV503,"=*Elaborare proiect de diplom?*"),ROUND($J$30/14,1),"")</f>
        <v/>
      </c>
      <c r="BI503" s="206">
        <f t="shared" si="38"/>
        <v>12</v>
      </c>
      <c r="BJ503" s="202"/>
      <c r="BK503" s="204" t="str">
        <f>IF(COUNTIF($AV503,"=*Elaborare proiect de diplom?*"),$J$30,"")</f>
        <v/>
      </c>
      <c r="BL503" s="206">
        <f>IF(COUNTIFS($B$74,"&lt;&gt;"&amp;"",$B$74,"&lt;&gt;practic?*",$B$74,"&lt;&gt;*Elaborare proiect de diplom?*",$B$74,"&lt;&gt;*op?ional*",$B$74,"&lt;&gt;*Disciplin? facultativ?*", $B$74,"&lt;&gt;*Examen de diplom?*"),$K$76,"")</f>
        <v>168</v>
      </c>
      <c r="BM503" s="206">
        <f t="shared" si="39"/>
        <v>2.1</v>
      </c>
      <c r="BN503" s="206">
        <f>IF(COUNTIFS($B$74,"&lt;&gt;"&amp;"",$B$74,"&lt;&gt;practic?*",$B$74,"&lt;&gt;*Elaborare proiect de diplom?*",$B$74,"&lt;&gt;*op?ional*",$B$74,"&lt;&gt;*Disciplin? facultativ?*", $B$74,"&lt;&gt;*Examen de diplom?*"),$M$76,"")</f>
        <v>29</v>
      </c>
      <c r="BO503" s="327">
        <f>IF($AV503="","",$E$76)</f>
        <v>9</v>
      </c>
      <c r="BP503" s="214" t="str">
        <f>IF(COUNTIFS($B$28,"&lt;&gt;"&amp;"",$B$28,"&lt;&gt;practic?*",$B$28,"&lt;&gt;*op?ional*",$B$28,"&lt;&gt;*Disciplin? facultativ?*",$B$28,"&lt;&gt;*Examen de diplom?*"),$L$76,"")</f>
        <v>DS</v>
      </c>
      <c r="BQ503" s="206">
        <f t="shared" si="40"/>
        <v>16.100000000000001</v>
      </c>
      <c r="BR503" s="202">
        <f>IF($AV$483="","",IF($BF$483&lt;&gt;"",$BF$483,0)+IF($BL$483&lt;&gt;"",$BL$483,0)+IF($BN$483&lt;&gt;"",$BN$483,0))</f>
        <v>225</v>
      </c>
      <c r="BS503" s="332">
        <f t="shared" si="41"/>
        <v>1</v>
      </c>
      <c r="BT503" s="208" t="str">
        <f t="shared" si="27"/>
        <v>2024</v>
      </c>
      <c r="BU503" s="197"/>
      <c r="BV503" s="197"/>
      <c r="BW503" s="197"/>
      <c r="BX503" s="202">
        <f>SUM(G76:J76)</f>
        <v>28</v>
      </c>
      <c r="BY503" s="397"/>
      <c r="BZ503" s="197"/>
      <c r="CA503" s="197"/>
      <c r="CB503" s="197"/>
      <c r="CC503" s="198"/>
      <c r="CD503" s="198"/>
      <c r="CE503" s="198"/>
      <c r="CF503" s="197"/>
      <c r="CG503" s="197"/>
      <c r="CH503" s="197"/>
      <c r="CI503" s="197"/>
      <c r="CJ503" s="197"/>
      <c r="CK503" s="197"/>
      <c r="CL503" s="197"/>
      <c r="CM503" s="197"/>
      <c r="CN503" s="197"/>
      <c r="CO503" s="198"/>
      <c r="CP503" s="198"/>
    </row>
    <row r="504" spans="2:94" s="201" customFormat="1" ht="21" hidden="1" customHeight="1" x14ac:dyDescent="0.2">
      <c r="B504" s="197"/>
      <c r="C504" s="197"/>
      <c r="D504" s="197"/>
      <c r="E504" s="197"/>
      <c r="F504" s="197"/>
      <c r="G504" s="197"/>
      <c r="H504" s="197"/>
      <c r="I504" s="197"/>
      <c r="J504" s="197"/>
      <c r="K504" s="198"/>
      <c r="L504" s="199"/>
      <c r="M504" s="197"/>
      <c r="N504" s="197"/>
      <c r="O504" s="197"/>
      <c r="P504" s="197"/>
      <c r="Q504" s="197"/>
      <c r="R504" s="197"/>
      <c r="S504" s="197"/>
      <c r="T504" s="197"/>
      <c r="U504" s="197"/>
      <c r="V504" s="198"/>
      <c r="W504" s="198"/>
      <c r="X504" s="200"/>
      <c r="Y504" s="197"/>
      <c r="Z504" s="197"/>
      <c r="AA504" s="197"/>
      <c r="AB504" s="197"/>
      <c r="AC504" s="197"/>
      <c r="AD504" s="197"/>
      <c r="AE504" s="197"/>
      <c r="AF504" s="197"/>
      <c r="AG504" s="198"/>
      <c r="AH504" s="198"/>
      <c r="AI504" s="197"/>
      <c r="AJ504" s="197"/>
      <c r="AK504" s="197"/>
      <c r="AL504" s="197"/>
      <c r="AM504" s="197"/>
      <c r="AN504" s="197"/>
      <c r="AO504" s="197"/>
      <c r="AP504" s="197"/>
      <c r="AQ504" s="197"/>
      <c r="AR504" s="198"/>
      <c r="AS504" s="198"/>
      <c r="AT504" s="228" t="str">
        <f>$B$79</f>
        <v/>
      </c>
      <c r="AU504" s="202">
        <v>5</v>
      </c>
      <c r="AV504" s="204" t="str">
        <f>IF(COUNTIFS($B$77,"&lt;&gt;"&amp;"",$B$77,"&lt;&gt;*op?ional*",$B$77,"&lt;&gt;*Disciplin? facultativ?*"),$B$77,"")</f>
        <v/>
      </c>
      <c r="AW504" s="204" t="str">
        <f t="shared" si="35"/>
        <v/>
      </c>
      <c r="AX504" s="204" t="str">
        <f t="shared" si="36"/>
        <v/>
      </c>
      <c r="AY504" s="204" t="str">
        <f>IF($AV504="","",$F$79)</f>
        <v/>
      </c>
      <c r="AZ504" s="204" t="str">
        <f t="shared" si="37"/>
        <v/>
      </c>
      <c r="BA504" s="204" t="str">
        <f>IF(COUNTIFS($B$77,"&lt;&gt;"&amp;"",$B$77,"&lt;&gt;practic?*",$B$77,"&lt;&gt;*Elaborare proiect de diplom?*",$B$77,"&lt;&gt;*op?ional*",$B$77,"&lt;&gt;*Disciplin? facultativ?*", $B$77,"&lt;&gt;*Examen de diplom?*"),ROUND($G$79/14,1),"")</f>
        <v/>
      </c>
      <c r="BB504" s="204" t="str">
        <f>IF(COUNTIFS($B$77,"&lt;&gt;"&amp;"",$B$77,"&lt;&gt;practic?*",$B$77,"&lt;&gt;*Elaborare proiect de diplom?*",$B$77,"&lt;&gt;*op?ional*",$B$77,"&lt;&gt;*Disciplin? facultativ?*", $B$77,"&lt;&gt;*Examen de diplom?*"),ROUND(($H$79+$I$79+$J$79)/14,1),"")</f>
        <v/>
      </c>
      <c r="BC504" s="204" t="str">
        <f>IF(COUNTIFS($B$77,"&lt;&gt;"&amp;"",$B$77,"&lt;&gt;practic?*",$B$77,"&lt;&gt;*Elaborare proiect de diplom?*",$B$77,"&lt;&gt;*op?ional*",$B$77,"&lt;&gt;*Disciplin? facultativ?*", $B$77,"&lt;&gt;*Examen de diplom?*"),ROUND(($G$79+$H$79+$I$79+$J$79)/14,1),"")</f>
        <v/>
      </c>
      <c r="BD504" s="206" t="str">
        <f>IF(COUNTIFS($B$77,"&lt;&gt;"&amp;"",$B$77,"&lt;&gt;practic?*",$B$77,"&lt;&gt;*Elaborare proiect de diplom?*",$B$77,"&lt;&gt;*op?ional*",$B$77,"&lt;&gt;*Disciplin? facultativ?*", $B$77,"&lt;&gt;*Examen de diplom?*"),$G$79,"")</f>
        <v/>
      </c>
      <c r="BE504" s="204" t="str">
        <f>IF(COUNTIFS($B$77,"&lt;&gt;"&amp;"",$B$77,"&lt;&gt;practic?*",$B$77,"&lt;&gt;*Elaborare proiect de diplom?*",$B$77,"&lt;&gt;*op?ional*",$B$77,"&lt;&gt;*Disciplin? facultativ?*", $B$77,"&lt;&gt;*Examen de diplom?*"),($H$79+$I$79+$J$79),"")</f>
        <v/>
      </c>
      <c r="BF504" s="204" t="str">
        <f>IF(COUNTIFS($B$77,"&lt;&gt;"&amp;"",$B$77,"&lt;&gt;practic?*",$B$77,"&lt;&gt;*Elaborare proiect de diplom?*",$B$77,"&lt;&gt;*op?ional*",$B$77,"&lt;&gt;*Disciplin? facultativ?*", $B$77,"&lt;&gt;*Examen de diplom?*"),($G$79+$H$79+$I$79+$J$79),"")</f>
        <v/>
      </c>
      <c r="BG504" s="202"/>
      <c r="BH504" s="204" t="str">
        <f>IF(COUNTIF($AV504,"=*Elaborare proiect de diplom?*"),ROUND($J$33/14,1),"")</f>
        <v/>
      </c>
      <c r="BI504" s="206" t="e">
        <f t="shared" si="38"/>
        <v>#VALUE!</v>
      </c>
      <c r="BJ504" s="202"/>
      <c r="BK504" s="204" t="str">
        <f>IF(COUNTIF($AV504,"=*Elaborare proiect de diplom?*"),$J$33,"")</f>
        <v/>
      </c>
      <c r="BL504" s="206" t="str">
        <f>IF(COUNTIFS($B$77,"&lt;&gt;"&amp;"",$B$77,"&lt;&gt;practic?*",$B$77,"&lt;&gt;*Elaborare proiect de diplom?*",$B$77,"&lt;&gt;*op?ional*",$B$77,"&lt;&gt;*Disciplin? facultativ?*", $B$77,"&lt;&gt;*Examen de diplom?*"),$K$79,"")</f>
        <v/>
      </c>
      <c r="BM504" s="206" t="e">
        <f t="shared" si="39"/>
        <v>#VALUE!</v>
      </c>
      <c r="BN504" s="206" t="str">
        <f>IF(COUNTIFS($B$77,"&lt;&gt;"&amp;"",$B$77,"&lt;&gt;practic?*",$B$77,"&lt;&gt;*Elaborare proiect de diplom?*",$B$77,"&lt;&gt;*op?ional*",$B$77,"&lt;&gt;*Disciplin? facultativ?*", $B$77,"&lt;&gt;*Examen de diplom?*"),$M$79,"")</f>
        <v/>
      </c>
      <c r="BO504" s="327" t="str">
        <f>IF($AV504="","",$E$79)</f>
        <v/>
      </c>
      <c r="BP504" s="214">
        <f>IF(COUNTIFS($B$31,"&lt;&gt;"&amp;"",$B$31,"&lt;&gt;practic?*",$B$31,"&lt;&gt;*op?ional*",$B$31,"&lt;&gt;*Disciplin? facultativ?*",$B$31,"&lt;&gt;*Examen de diplom?*"),$L$79,"")</f>
        <v>0</v>
      </c>
      <c r="BQ504" s="206" t="str">
        <f t="shared" si="40"/>
        <v/>
      </c>
      <c r="BR504" s="202" t="str">
        <f>IF($AV$484="","",IF($BF$484&lt;&gt;"",$BF$484,0)+IF($BL$484&lt;&gt;"",$BL$484,0)+IF($BN$484&lt;&gt;"",$BN$484,0))</f>
        <v/>
      </c>
      <c r="BS504" s="332">
        <f t="shared" si="41"/>
        <v>0</v>
      </c>
      <c r="BT504" s="208" t="str">
        <f t="shared" si="27"/>
        <v/>
      </c>
      <c r="BU504" s="197"/>
      <c r="BV504" s="197"/>
      <c r="BW504" s="197"/>
      <c r="BX504" s="202">
        <f>SUM(G79:J79)</f>
        <v>0</v>
      </c>
      <c r="BY504" s="397"/>
      <c r="BZ504" s="197"/>
      <c r="CA504" s="197"/>
      <c r="CB504" s="197"/>
      <c r="CC504" s="198"/>
      <c r="CD504" s="198"/>
      <c r="CE504" s="198"/>
      <c r="CF504" s="197"/>
      <c r="CG504" s="197"/>
      <c r="CH504" s="197"/>
      <c r="CI504" s="197"/>
      <c r="CJ504" s="197"/>
      <c r="CK504" s="197"/>
      <c r="CL504" s="197"/>
      <c r="CM504" s="197"/>
      <c r="CN504" s="197"/>
      <c r="CO504" s="198"/>
      <c r="CP504" s="198"/>
    </row>
    <row r="505" spans="2:94" s="201" customFormat="1" ht="21" hidden="1" customHeight="1" x14ac:dyDescent="0.2">
      <c r="B505" s="197"/>
      <c r="C505" s="197"/>
      <c r="D505" s="197"/>
      <c r="E505" s="197"/>
      <c r="F505" s="197"/>
      <c r="G505" s="197"/>
      <c r="H505" s="197"/>
      <c r="I505" s="197"/>
      <c r="J505" s="197"/>
      <c r="K505" s="198"/>
      <c r="L505" s="199"/>
      <c r="M505" s="197"/>
      <c r="N505" s="197"/>
      <c r="O505" s="197"/>
      <c r="P505" s="197"/>
      <c r="Q505" s="197"/>
      <c r="R505" s="197"/>
      <c r="S505" s="197"/>
      <c r="T505" s="197"/>
      <c r="U505" s="197"/>
      <c r="V505" s="198"/>
      <c r="W505" s="198"/>
      <c r="X505" s="200"/>
      <c r="Y505" s="197"/>
      <c r="Z505" s="197"/>
      <c r="AA505" s="197"/>
      <c r="AB505" s="197"/>
      <c r="AC505" s="197"/>
      <c r="AD505" s="197"/>
      <c r="AE505" s="197"/>
      <c r="AF505" s="197"/>
      <c r="AG505" s="198"/>
      <c r="AH505" s="198"/>
      <c r="AI505" s="197"/>
      <c r="AJ505" s="197"/>
      <c r="AK505" s="197"/>
      <c r="AL505" s="197"/>
      <c r="AM505" s="197"/>
      <c r="AN505" s="197"/>
      <c r="AO505" s="197"/>
      <c r="AP505" s="197"/>
      <c r="AQ505" s="197"/>
      <c r="AR505" s="198"/>
      <c r="AS505" s="198"/>
      <c r="AT505" s="228" t="str">
        <f>$B$82</f>
        <v/>
      </c>
      <c r="AU505" s="202">
        <v>6</v>
      </c>
      <c r="AV505" s="204" t="str">
        <f>IF(COUNTIFS($B$80,"&lt;&gt;"&amp;"",$B$80,"&lt;&gt;*op?ional*",$B$80,"&lt;&gt;*Disciplin? facultativ?*"),$B$80,"")</f>
        <v/>
      </c>
      <c r="AW505" s="204" t="str">
        <f t="shared" si="35"/>
        <v/>
      </c>
      <c r="AX505" s="204" t="str">
        <f t="shared" si="36"/>
        <v/>
      </c>
      <c r="AY505" s="204" t="str">
        <f>IF($AV505="","",$F$82)</f>
        <v/>
      </c>
      <c r="AZ505" s="204" t="str">
        <f t="shared" si="37"/>
        <v/>
      </c>
      <c r="BA505" s="204" t="str">
        <f>IF(COUNTIFS($B$80,"&lt;&gt;"&amp;"",$B$80,"&lt;&gt;practic?*",$B$80,"&lt;&gt;*Elaborare proiect de diplom?*",$B$80,"&lt;&gt;*op?ional*",$B$80,"&lt;&gt;*Disciplin? facultativ?*", $B$80,"&lt;&gt;*Examen de diplom?*"),ROUND($G$82/14,1),"")</f>
        <v/>
      </c>
      <c r="BB505" s="204" t="str">
        <f>IF(COUNTIFS($B$80,"&lt;&gt;"&amp;"",$B$80,"&lt;&gt;practic?*",$B$80,"&lt;&gt;*Elaborare proiect de diplom?*",$B$80,"&lt;&gt;*op?ional*",$B$80,"&lt;&gt;*Disciplin? facultativ?*", $B$80,"&lt;&gt;*Examen de diplom?*"),ROUND(($H$82+$I$82+$J$82)/14,1),"")</f>
        <v/>
      </c>
      <c r="BC505" s="204" t="str">
        <f>IF(COUNTIFS($B$80,"&lt;&gt;"&amp;"",$B$80,"&lt;&gt;practic?*",$B$80,"&lt;&gt;*Elaborare proiect de diplom?*",$B$80,"&lt;&gt;*op?ional*",$B$80,"&lt;&gt;*Disciplin? facultativ?*", $B$80,"&lt;&gt;*Examen de diplom?*"),ROUND(($G$82+$H$82+$I$82+$J$82)/14,1),"")</f>
        <v/>
      </c>
      <c r="BD505" s="206" t="str">
        <f>IF(COUNTIFS($B$80,"&lt;&gt;"&amp;"",$B$80,"&lt;&gt;practic?*",$B$80,"&lt;&gt;*Elaborare proiect de diplom?*",$B$80,"&lt;&gt;*op?ional*",$B$80,"&lt;&gt;*Disciplin? facultativ?*", $B$80,"&lt;&gt;*Examen de diplom?*"),$G$82,"")</f>
        <v/>
      </c>
      <c r="BE505" s="204" t="str">
        <f>IF(COUNTIFS($B$80,"&lt;&gt;"&amp;"",$B$80,"&lt;&gt;practic?*",$B$80,"&lt;&gt;*Elaborare proiect de diplom?*",$B$80,"&lt;&gt;*op?ional*",$B$80,"&lt;&gt;*Disciplin? facultativ?*", $B$80,"&lt;&gt;*Examen de diplom?*"),($H$82+$I$82+$J$82),"")</f>
        <v/>
      </c>
      <c r="BF505" s="204" t="str">
        <f>IF(COUNTIFS($B$80,"&lt;&gt;"&amp;"",$B$80,"&lt;&gt;practic?*",$B$80,"&lt;&gt;*Elaborare proiect de diplom?*",$B$80,"&lt;&gt;*op?ional*",$B$80,"&lt;&gt;*Disciplin? facultativ?*", $B$80,"&lt;&gt;*Examen de diplom?*"),($G$82+$H$82+$I$82+$J$82),"")</f>
        <v/>
      </c>
      <c r="BG505" s="202"/>
      <c r="BH505" s="204" t="str">
        <f>IF(COUNTIF($AV505,"=*Elaborare proiect de diplom?*"),ROUND($J$36/14,1),"")</f>
        <v/>
      </c>
      <c r="BI505" s="206" t="e">
        <f t="shared" si="38"/>
        <v>#VALUE!</v>
      </c>
      <c r="BJ505" s="202"/>
      <c r="BK505" s="204" t="str">
        <f>IF(COUNTIF($AV505,"=*Elaborare proiect de diplom?*"),$J$36,"")</f>
        <v/>
      </c>
      <c r="BL505" s="206" t="str">
        <f>IF(COUNTIFS($B$80,"&lt;&gt;"&amp;"",$B$80,"&lt;&gt;practic?*",$B$80,"&lt;&gt;*Elaborare proiect de diplom?*",$B$80,"&lt;&gt;*op?ional*",$B$80,"&lt;&gt;*Disciplin? facultativ?*", $B$80,"&lt;&gt;*Examen de diplom?*"),$K$82,"")</f>
        <v/>
      </c>
      <c r="BM505" s="206" t="e">
        <f t="shared" si="39"/>
        <v>#VALUE!</v>
      </c>
      <c r="BN505" s="206" t="str">
        <f>IF(COUNTIFS($B$80,"&lt;&gt;"&amp;"",$B$80,"&lt;&gt;practic?*",$B$80,"&lt;&gt;*Elaborare proiect de diplom?*",$B$80,"&lt;&gt;*op?ional*",$B$80,"&lt;&gt;*Disciplin? facultativ?*", $B$80,"&lt;&gt;*Examen de diplom?*"),$M$82,"")</f>
        <v/>
      </c>
      <c r="BO505" s="327" t="str">
        <f>IF($AV505="","",$E$82)</f>
        <v/>
      </c>
      <c r="BP505" s="214">
        <f>IF(COUNTIFS($B$34,"&lt;&gt;"&amp;"",$B$34,"&lt;&gt;practic?*",$B$34,"&lt;&gt;*op?ional*",$B$34,"&lt;&gt;*Disciplin? facultativ?*",$B$34,"&lt;&gt;*Examen de diplom?*"),$L$82,"")</f>
        <v>0</v>
      </c>
      <c r="BQ505" s="206" t="str">
        <f t="shared" si="40"/>
        <v/>
      </c>
      <c r="BR505" s="202" t="str">
        <f>IF($AV$485="","",IF($BF$485&lt;&gt;"",$BF$485,0)+IF($BL$485&lt;&gt;"",$BL$485,0)+IF($BN$485&lt;&gt;"",$BN$485,0))</f>
        <v/>
      </c>
      <c r="BS505" s="332">
        <f t="shared" si="41"/>
        <v>0</v>
      </c>
      <c r="BT505" s="208" t="str">
        <f t="shared" si="27"/>
        <v/>
      </c>
      <c r="BU505" s="197"/>
      <c r="BV505" s="197"/>
      <c r="BW505" s="197"/>
      <c r="BX505" s="202">
        <f>SUM(G82:J82)</f>
        <v>0</v>
      </c>
      <c r="BY505" s="397"/>
      <c r="BZ505" s="197"/>
      <c r="CA505" s="197"/>
      <c r="CB505" s="197"/>
      <c r="CC505" s="198"/>
      <c r="CD505" s="198"/>
      <c r="CE505" s="198"/>
      <c r="CF505" s="197"/>
      <c r="CG505" s="197"/>
      <c r="CH505" s="197"/>
      <c r="CI505" s="197"/>
      <c r="CJ505" s="197"/>
      <c r="CK505" s="197"/>
      <c r="CL505" s="197"/>
      <c r="CM505" s="197"/>
      <c r="CN505" s="197"/>
      <c r="CO505" s="198"/>
      <c r="CP505" s="198"/>
    </row>
    <row r="506" spans="2:94" s="201" customFormat="1" ht="21" hidden="1" customHeight="1" x14ac:dyDescent="0.2">
      <c r="B506" s="197"/>
      <c r="C506" s="197"/>
      <c r="D506" s="197"/>
      <c r="E506" s="197"/>
      <c r="F506" s="197"/>
      <c r="G506" s="197"/>
      <c r="H506" s="197"/>
      <c r="I506" s="197"/>
      <c r="J506" s="197"/>
      <c r="K506" s="198"/>
      <c r="L506" s="199"/>
      <c r="M506" s="197"/>
      <c r="N506" s="197"/>
      <c r="O506" s="197"/>
      <c r="P506" s="197"/>
      <c r="Q506" s="197"/>
      <c r="R506" s="197"/>
      <c r="S506" s="197"/>
      <c r="T506" s="197"/>
      <c r="U506" s="197"/>
      <c r="V506" s="198"/>
      <c r="W506" s="198"/>
      <c r="X506" s="200"/>
      <c r="Y506" s="197"/>
      <c r="Z506" s="197"/>
      <c r="AA506" s="197"/>
      <c r="AB506" s="197"/>
      <c r="AC506" s="197"/>
      <c r="AD506" s="197"/>
      <c r="AE506" s="197"/>
      <c r="AF506" s="197"/>
      <c r="AG506" s="198"/>
      <c r="AH506" s="198"/>
      <c r="AI506" s="197"/>
      <c r="AJ506" s="197"/>
      <c r="AK506" s="197"/>
      <c r="AL506" s="197"/>
      <c r="AM506" s="197"/>
      <c r="AN506" s="197"/>
      <c r="AO506" s="197"/>
      <c r="AP506" s="197"/>
      <c r="AQ506" s="197"/>
      <c r="AR506" s="198"/>
      <c r="AS506" s="198"/>
      <c r="AT506" s="228" t="str">
        <f>$B$85</f>
        <v/>
      </c>
      <c r="AU506" s="202">
        <v>7</v>
      </c>
      <c r="AV506" s="204" t="str">
        <f>IF(COUNTIFS($B$83,"&lt;&gt;"&amp;"",$B$83,"&lt;&gt;*op?ional*",$B$83,"&lt;&gt;*Disciplin? facultativ?*"),$B$83,"")</f>
        <v/>
      </c>
      <c r="AW506" s="204" t="str">
        <f t="shared" si="35"/>
        <v/>
      </c>
      <c r="AX506" s="204" t="str">
        <f t="shared" si="36"/>
        <v/>
      </c>
      <c r="AY506" s="204" t="str">
        <f>IF($AV506="","",$F$85)</f>
        <v/>
      </c>
      <c r="AZ506" s="204" t="str">
        <f t="shared" si="37"/>
        <v/>
      </c>
      <c r="BA506" s="204" t="str">
        <f>IF(COUNTIFS($B$83,"&lt;&gt;"&amp;"",$B$83,"&lt;&gt;practic?*",$B$83,"&lt;&gt;*Elaborare proiect de diplom?*",$B$83,"&lt;&gt;*op?ional*",$B$83,"&lt;&gt;*Disciplin? facultativ?*", $B$83,"&lt;&gt;*Examen de diplom?*"),ROUND($G$85/14,1),"")</f>
        <v/>
      </c>
      <c r="BB506" s="204" t="str">
        <f>IF(COUNTIFS($B$83,"&lt;&gt;"&amp;"",$B$83,"&lt;&gt;practic?*",$B$83,"&lt;&gt;*Elaborare proiect de diplom?*",$B$83,"&lt;&gt;*op?ional*",$B$83,"&lt;&gt;*Disciplin? facultativ?*", $B$83,"&lt;&gt;*Examen de diplom?*"),ROUND(($H$85+$I$85+$J$85)/14,1),"")</f>
        <v/>
      </c>
      <c r="BC506" s="204" t="str">
        <f>IF(COUNTIFS($B$83,"&lt;&gt;"&amp;"",$B$83,"&lt;&gt;practic?*",$B$83,"&lt;&gt;*Elaborare proiect de diplom?*",$B$83,"&lt;&gt;*op?ional*",$B$83,"&lt;&gt;*Disciplin? facultativ?*", $B$83,"&lt;&gt;*Examen de diplom?*"),ROUND(($G$85+$H$85+$I$85+$J$85)/14,1),"")</f>
        <v/>
      </c>
      <c r="BD506" s="206" t="str">
        <f>IF(COUNTIFS($B$83,"&lt;&gt;"&amp;"",$B$83,"&lt;&gt;practic?*",$B$83,"&lt;&gt;*Elaborare proiect de diplom?*",$B$83,"&lt;&gt;*op?ional*",$B$83,"&lt;&gt;*Disciplin? facultativ?*", $B$83,"&lt;&gt;*Examen de diplom?*"),$G$85,"")</f>
        <v/>
      </c>
      <c r="BE506" s="204" t="str">
        <f>IF(COUNTIFS($B$83,"&lt;&gt;"&amp;"",$B$83,"&lt;&gt;practic?*",$B$83,"&lt;&gt;*Elaborare proiect de diplom?*",$B$83,"&lt;&gt;*op?ional*",$B$83,"&lt;&gt;*Disciplin? facultativ?*", $B$83,"&lt;&gt;*Examen de diplom?*"),($H$85+$I$85+$J$85),"")</f>
        <v/>
      </c>
      <c r="BF506" s="204" t="str">
        <f>IF(COUNTIFS($B$83,"&lt;&gt;"&amp;"",$B$83,"&lt;&gt;practic?*",$B$83,"&lt;&gt;*Elaborare proiect de diplom?*",$B$83,"&lt;&gt;*op?ional*",$B$83,"&lt;&gt;*Disciplin? facultativ?*", $B$83,"&lt;&gt;*Examen de diplom?*"),($G$85+$H$85+$I$85+$J$85),"")</f>
        <v/>
      </c>
      <c r="BG506" s="202"/>
      <c r="BH506" s="204" t="str">
        <f>IF(COUNTIF($AV506,"=*Elaborare proiect de diplom?*"),ROUND($J$39/14,1),"")</f>
        <v/>
      </c>
      <c r="BI506" s="206" t="e">
        <f t="shared" si="38"/>
        <v>#VALUE!</v>
      </c>
      <c r="BJ506" s="202"/>
      <c r="BK506" s="204" t="str">
        <f>IF(COUNTIF($AV506,"=*Elaborare proiect de diplom?*"),$J$39,"")</f>
        <v/>
      </c>
      <c r="BL506" s="206" t="str">
        <f>IF(COUNTIFS($B$83,"&lt;&gt;"&amp;"",$B$83,"&lt;&gt;practic?*",$B$83,"&lt;&gt;*Elaborare proiect de diplom?*",$B$83,"&lt;&gt;*op?ional*",$B$83,"&lt;&gt;*Disciplin? facultativ?*", $B$83,"&lt;&gt;*Examen de diplom?*"),$K$85,"")</f>
        <v/>
      </c>
      <c r="BM506" s="206" t="e">
        <f t="shared" si="39"/>
        <v>#VALUE!</v>
      </c>
      <c r="BN506" s="206" t="str">
        <f>IF(COUNTIFS($B$83,"&lt;&gt;"&amp;"",$B$83,"&lt;&gt;practic?*",$B$83,"&lt;&gt;*Elaborare proiect de diplom?*",$B$83,"&lt;&gt;*op?ional*",$B$83,"&lt;&gt;*Disciplin? facultativ?*", $B$83,"&lt;&gt;*Examen de diplom?*"),$M$85,"")</f>
        <v/>
      </c>
      <c r="BO506" s="327" t="str">
        <f>IF($AV506="","",$E$85)</f>
        <v/>
      </c>
      <c r="BP506" s="214">
        <f>IF(COUNTIFS($B$37,"&lt;&gt;"&amp;"",$B$37,"&lt;&gt;practic?*",$B$37,"&lt;&gt;*op?ional*",$B$37,"&lt;&gt;*Disciplin? facultativ?*",$B$37,"&lt;&gt;*Examen de diplom?*"),$L$85,"")</f>
        <v>0</v>
      </c>
      <c r="BQ506" s="206" t="str">
        <f t="shared" si="40"/>
        <v/>
      </c>
      <c r="BR506" s="202" t="str">
        <f>IF($AV$486="","",IF($BF$486&lt;&gt;"",$BF$486,0)+IF($BL$486&lt;&gt;"",$BL$486,0)+IF($BN$486&lt;&gt;"",$BN$486,0))</f>
        <v/>
      </c>
      <c r="BS506" s="332">
        <f t="shared" si="41"/>
        <v>0</v>
      </c>
      <c r="BT506" s="208" t="str">
        <f t="shared" si="27"/>
        <v/>
      </c>
      <c r="BU506" s="197"/>
      <c r="BV506" s="197"/>
      <c r="BW506" s="197"/>
      <c r="BX506" s="202">
        <f>SUM(G85:J85)</f>
        <v>0</v>
      </c>
      <c r="BY506" s="397"/>
      <c r="BZ506" s="197"/>
      <c r="CA506" s="197"/>
      <c r="CB506" s="197"/>
      <c r="CC506" s="198"/>
      <c r="CD506" s="198"/>
      <c r="CE506" s="198"/>
      <c r="CF506" s="197"/>
      <c r="CG506" s="197"/>
      <c r="CH506" s="197"/>
      <c r="CI506" s="197"/>
      <c r="CJ506" s="197"/>
      <c r="CK506" s="197"/>
      <c r="CL506" s="197"/>
      <c r="CM506" s="197"/>
      <c r="CN506" s="197"/>
      <c r="CO506" s="198"/>
      <c r="CP506" s="198"/>
    </row>
    <row r="507" spans="2:94" s="201" customFormat="1" ht="21" hidden="1" customHeight="1" x14ac:dyDescent="0.2">
      <c r="B507" s="197"/>
      <c r="C507" s="197"/>
      <c r="D507" s="197"/>
      <c r="E507" s="197"/>
      <c r="F507" s="197"/>
      <c r="G507" s="197"/>
      <c r="H507" s="197"/>
      <c r="I507" s="197"/>
      <c r="J507" s="197"/>
      <c r="K507" s="198"/>
      <c r="L507" s="199"/>
      <c r="M507" s="197"/>
      <c r="N507" s="197"/>
      <c r="O507" s="197"/>
      <c r="P507" s="197"/>
      <c r="Q507" s="197"/>
      <c r="R507" s="197"/>
      <c r="S507" s="197"/>
      <c r="T507" s="197"/>
      <c r="U507" s="197"/>
      <c r="V507" s="198"/>
      <c r="W507" s="198"/>
      <c r="X507" s="200"/>
      <c r="Y507" s="197"/>
      <c r="Z507" s="197"/>
      <c r="AA507" s="197"/>
      <c r="AB507" s="197"/>
      <c r="AC507" s="197"/>
      <c r="AD507" s="197"/>
      <c r="AE507" s="197"/>
      <c r="AF507" s="197"/>
      <c r="AG507" s="198"/>
      <c r="AH507" s="198"/>
      <c r="AI507" s="197"/>
      <c r="AJ507" s="197"/>
      <c r="AK507" s="197"/>
      <c r="AL507" s="197"/>
      <c r="AM507" s="197"/>
      <c r="AN507" s="197"/>
      <c r="AO507" s="197"/>
      <c r="AP507" s="197"/>
      <c r="AQ507" s="197"/>
      <c r="AR507" s="198"/>
      <c r="AS507" s="198"/>
      <c r="AT507" s="228" t="str">
        <f>$B$88</f>
        <v/>
      </c>
      <c r="AU507" s="202">
        <v>8</v>
      </c>
      <c r="AV507" s="204" t="str">
        <f>IF(COUNTIFS($B$86,"&lt;&gt;"&amp;"",$B$86,"&lt;&gt;*op?ional*",$B$86,"&lt;&gt;*Disciplin? facultativ?*"),$B$86,"")</f>
        <v/>
      </c>
      <c r="AW507" s="204" t="str">
        <f t="shared" si="35"/>
        <v/>
      </c>
      <c r="AX507" s="204" t="str">
        <f t="shared" si="36"/>
        <v/>
      </c>
      <c r="AY507" s="204" t="str">
        <f>IF($AV507="","",$F$88)</f>
        <v/>
      </c>
      <c r="AZ507" s="204" t="str">
        <f t="shared" si="37"/>
        <v/>
      </c>
      <c r="BA507" s="204" t="str">
        <f>IF(COUNTIFS($B$86,"&lt;&gt;"&amp;"",$B$86,"&lt;&gt;practic?*",$B$86,"&lt;&gt;*Elaborare proiect de diplom?*",$B$86,"&lt;&gt;*op?ional*",$B$86,"&lt;&gt;*Disciplin? facultativ?*", $B$86,"&lt;&gt;*Examen de diplom?*"),ROUND($G$88/14,1),"")</f>
        <v/>
      </c>
      <c r="BB507" s="204" t="str">
        <f>IF(COUNTIFS($B$86,"&lt;&gt;"&amp;"",$B$86,"&lt;&gt;practic?*",$B$86,"&lt;&gt;*Elaborare proiect de diplom?*",$B$86,"&lt;&gt;*op?ional*",$B$86,"&lt;&gt;*Disciplin? facultativ?*", $B$86,"&lt;&gt;*Examen de diplom?*"),ROUND(($H$88+$I$88+$J$88)/14,1),"")</f>
        <v/>
      </c>
      <c r="BC507" s="204" t="str">
        <f>IF(COUNTIFS($B$86,"&lt;&gt;"&amp;"",$B$86,"&lt;&gt;practic?*",$B$86,"&lt;&gt;*Elaborare proiect de diplom?*",$B$86,"&lt;&gt;*op?ional*",$B$86,"&lt;&gt;*Disciplin? facultativ?*", $B$86,"&lt;&gt;*Examen de diplom?*"),ROUND(($G$88+$H$88+$I$88+$J$88)/14,1),"")</f>
        <v/>
      </c>
      <c r="BD507" s="206" t="str">
        <f>IF(COUNTIFS($B$86,"&lt;&gt;"&amp;"",$B$86,"&lt;&gt;practic?*",$B$86,"&lt;&gt;*Elaborare proiect de diplom?*",$B$86,"&lt;&gt;*op?ional*",$B$86,"&lt;&gt;*Disciplin? facultativ?*", $B$86,"&lt;&gt;*Examen de diplom?*"),$G$88,"")</f>
        <v/>
      </c>
      <c r="BE507" s="204" t="str">
        <f>IF(COUNTIFS($B$86,"&lt;&gt;"&amp;"",$B$86,"&lt;&gt;practic?*",$B$86,"&lt;&gt;*Elaborare proiect de diplom?*",$B$86,"&lt;&gt;*op?ional*",$B$86,"&lt;&gt;*Disciplin? facultativ?*", $B$86,"&lt;&gt;*Examen de diplom?*"),($H$88+$I$88+$J$88),"")</f>
        <v/>
      </c>
      <c r="BF507" s="204" t="str">
        <f>IF(COUNTIFS($B$86,"&lt;&gt;"&amp;"",$B$86,"&lt;&gt;practic?*",$B$86,"&lt;&gt;*Elaborare proiect de diplom?*",$B$86,"&lt;&gt;*op?ional*",$B$86,"&lt;&gt;*Disciplin? facultativ?*", $B$86,"&lt;&gt;*Examen de diplom?*"),($G$88+$H$88+$I$88+$J$88),"")</f>
        <v/>
      </c>
      <c r="BG507" s="202"/>
      <c r="BH507" s="204" t="str">
        <f>IF(COUNTIF($AV507,"=*Elaborare proiect de diplom?*"),ROUND($J$42/14,1),"")</f>
        <v/>
      </c>
      <c r="BI507" s="206" t="e">
        <f t="shared" si="38"/>
        <v>#VALUE!</v>
      </c>
      <c r="BJ507" s="202"/>
      <c r="BK507" s="204" t="str">
        <f>IF(COUNTIF($AV507,"=*Elaborare proiect de diplom?*"),$J$42,"")</f>
        <v/>
      </c>
      <c r="BL507" s="206" t="str">
        <f>IF(COUNTIFS($B$86,"&lt;&gt;"&amp;"",$B$86,"&lt;&gt;practic?*",$B$86,"&lt;&gt;*Elaborare proiect de diplom?*",$B$86,"&lt;&gt;*op?ional*",$B$86,"&lt;&gt;*Disciplin? facultativ?*", $B$86,"&lt;&gt;*Examen de diplom?*"),$K$88,"")</f>
        <v/>
      </c>
      <c r="BM507" s="206" t="e">
        <f t="shared" si="39"/>
        <v>#VALUE!</v>
      </c>
      <c r="BN507" s="206" t="str">
        <f>IF(COUNTIFS($B$86,"&lt;&gt;"&amp;"",$B$86,"&lt;&gt;practic?*",$B$86,"&lt;&gt;*Elaborare proiect de diplom?*",$B$86,"&lt;&gt;*op?ional*",$B$86,"&lt;&gt;*Disciplin? facultativ?*", $B$86,"&lt;&gt;*Examen de diplom?*"),$M$88,"")</f>
        <v/>
      </c>
      <c r="BO507" s="327" t="str">
        <f>IF($AV507="","",$E$88)</f>
        <v/>
      </c>
      <c r="BP507" s="214">
        <f>IF(COUNTIFS($B$40,"&lt;&gt;"&amp;"",$B$40,"&lt;&gt;practic?*",$B$40,"&lt;&gt;*op?ional*",$B$40,"&lt;&gt;*Disciplin? facultativ?*",$B$40,"&lt;&gt;*Examen de diplom?*"),$L$88,"")</f>
        <v>0</v>
      </c>
      <c r="BQ507" s="206" t="str">
        <f t="shared" si="40"/>
        <v/>
      </c>
      <c r="BR507" s="202" t="str">
        <f>IF($AV$487="","",IF($BF$487&lt;&gt;"",$BF$487,0)+IF($BL$487&lt;&gt;"",$BL$487,0)+IF($BN$487&lt;&gt;"",$BN$487,0))</f>
        <v/>
      </c>
      <c r="BS507" s="332">
        <f t="shared" si="41"/>
        <v>0</v>
      </c>
      <c r="BT507" s="208" t="str">
        <f t="shared" si="27"/>
        <v/>
      </c>
      <c r="BU507" s="197"/>
      <c r="BV507" s="197"/>
      <c r="BW507" s="197"/>
      <c r="BX507" s="202">
        <f>SUM(G88:J88)</f>
        <v>0</v>
      </c>
      <c r="BY507" s="397"/>
      <c r="BZ507" s="197"/>
      <c r="CA507" s="197"/>
      <c r="CB507" s="197"/>
      <c r="CC507" s="198"/>
      <c r="CD507" s="198"/>
      <c r="CE507" s="198"/>
      <c r="CF507" s="197"/>
      <c r="CG507" s="197"/>
      <c r="CH507" s="197"/>
      <c r="CI507" s="197"/>
      <c r="CJ507" s="197"/>
      <c r="CK507" s="197"/>
      <c r="CL507" s="197"/>
      <c r="CM507" s="197"/>
      <c r="CN507" s="197"/>
      <c r="CO507" s="198"/>
      <c r="CP507" s="198"/>
    </row>
    <row r="508" spans="2:94" s="201" customFormat="1" ht="21" hidden="1" customHeight="1" x14ac:dyDescent="0.2">
      <c r="B508" s="197"/>
      <c r="C508" s="197"/>
      <c r="D508" s="197"/>
      <c r="E508" s="197"/>
      <c r="F508" s="197"/>
      <c r="G508" s="197"/>
      <c r="H508" s="197"/>
      <c r="I508" s="197"/>
      <c r="J508" s="197"/>
      <c r="K508" s="198"/>
      <c r="L508" s="199"/>
      <c r="M508" s="197"/>
      <c r="N508" s="197"/>
      <c r="O508" s="197"/>
      <c r="P508" s="197"/>
      <c r="Q508" s="197"/>
      <c r="R508" s="197"/>
      <c r="S508" s="197"/>
      <c r="T508" s="197"/>
      <c r="U508" s="197"/>
      <c r="V508" s="198"/>
      <c r="W508" s="198"/>
      <c r="X508" s="200"/>
      <c r="Y508" s="197"/>
      <c r="Z508" s="197"/>
      <c r="AA508" s="197"/>
      <c r="AB508" s="197"/>
      <c r="AC508" s="197"/>
      <c r="AD508" s="197"/>
      <c r="AE508" s="197"/>
      <c r="AF508" s="197"/>
      <c r="AG508" s="198"/>
      <c r="AH508" s="198"/>
      <c r="AI508" s="197"/>
      <c r="AJ508" s="197"/>
      <c r="AK508" s="197"/>
      <c r="AL508" s="197"/>
      <c r="AM508" s="197"/>
      <c r="AN508" s="197"/>
      <c r="AO508" s="197"/>
      <c r="AP508" s="197"/>
      <c r="AQ508" s="197"/>
      <c r="AR508" s="198"/>
      <c r="AS508" s="198"/>
      <c r="AT508" s="228" t="str">
        <f>$B$91</f>
        <v/>
      </c>
      <c r="AU508" s="202">
        <v>9</v>
      </c>
      <c r="AV508" s="204" t="str">
        <f>IF(COUNTIFS($B$89,"&lt;&gt;"&amp;"",$B$89,"&lt;&gt;*op?ional*",$B$89,"&lt;&gt;*Disciplin? facultativ?*"),$B$89,"")</f>
        <v/>
      </c>
      <c r="AW508" s="204" t="str">
        <f t="shared" si="35"/>
        <v/>
      </c>
      <c r="AX508" s="204" t="str">
        <f t="shared" si="36"/>
        <v/>
      </c>
      <c r="AY508" s="204" t="str">
        <f>IF(AV508="","",$F$91)</f>
        <v/>
      </c>
      <c r="AZ508" s="204" t="str">
        <f>IF(AV508="","","DI")</f>
        <v/>
      </c>
      <c r="BA508" s="204" t="str">
        <f>IF(COUNTIFS($B$89,"&lt;&gt;"&amp;"",$B$89,"&lt;&gt;practic?*",$B$89,"&lt;&gt;*Elaborare proiect de diplom?*",$B$89,"&lt;&gt;*op?ional*",$B$89,"&lt;&gt;*Disciplin? facultativ?*", $B$89,"&lt;&gt;*Examen de diplom?*"),ROUND($G$91/14,1),"")</f>
        <v/>
      </c>
      <c r="BB508" s="204" t="str">
        <f>IF(COUNTIFS($B$89,"&lt;&gt;"&amp;"",$B$89,"&lt;&gt;practic?*",$B$89,"&lt;&gt;*Elaborare proiect de diplom?*",$B$89,"&lt;&gt;*op?ional*",$B$89,"&lt;&gt;*Disciplin? facultativ?*", $B$89,"&lt;&gt;*Examen de diplom?*"),ROUND(($H$91+$I$91+$J$91)/14,1),"")</f>
        <v/>
      </c>
      <c r="BC508" s="204" t="str">
        <f>IF(COUNTIFS($B$89,"&lt;&gt;"&amp;"",$B$89,"&lt;&gt;practic?*",$B$89,"&lt;&gt;*Elaborare proiect de diplom?*",$B$89,"&lt;&gt;*op?ional*",$B$89,"&lt;&gt;*Disciplin? facultativ?*", $B$89,"&lt;&gt;*Examen de diplom?*"),ROUND(($G$91+$H$91+$I$91+$J$91)/14,1),"")</f>
        <v/>
      </c>
      <c r="BD508" s="206" t="str">
        <f>IF(COUNTIFS($B$89,"&lt;&gt;"&amp;"",$B$89,"&lt;&gt;practic?*",$B$89,"&lt;&gt;*Elaborare proiect de diplom?*",$B$89,"&lt;&gt;*op?ional*",$B$89,"&lt;&gt;*Disciplin? facultativ?*", $B$89,"&lt;&gt;*Examen de diplom?*"),$G$91,"")</f>
        <v/>
      </c>
      <c r="BE508" s="204" t="str">
        <f>IF(COUNTIFS($B$89,"&lt;&gt;"&amp;"",$B$89,"&lt;&gt;practic?*",$B$89,"&lt;&gt;*Elaborare proiect de diplom?*",$B$89,"&lt;&gt;*op?ional*",$B$89,"&lt;&gt;*Disciplin? facultativ?*", $B$89,"&lt;&gt;*Examen de diplom?*"),($H$91+$I$91+$J$91),"")</f>
        <v/>
      </c>
      <c r="BF508" s="204" t="str">
        <f>IF(COUNTIFS($B$89,"&lt;&gt;"&amp;"",$B$89,"&lt;&gt;practic?*",$B$89,"&lt;&gt;*Elaborare proiect de diplom?*",$B$89,"&lt;&gt;*op?ional*",$B$89,"&lt;&gt;*Disciplin? facultativ?*", $B$89,"&lt;&gt;*Examen de diplom?*"),($G$91+$H$91+$I$91+$J$91),"")</f>
        <v/>
      </c>
      <c r="BG508" s="202"/>
      <c r="BH508" s="204" t="str">
        <f>IF(COUNTIF(AV508,"=*Elaborare proiect de diplom?*"),ROUND($J$54/14,1),"")</f>
        <v/>
      </c>
      <c r="BI508" s="206" t="e">
        <f t="shared" si="38"/>
        <v>#VALUE!</v>
      </c>
      <c r="BJ508" s="202"/>
      <c r="BK508" s="204" t="str">
        <f>IF(COUNTIF(AV508,"=*Elaborare proiect de diplom?*"),$J$54,"")</f>
        <v/>
      </c>
      <c r="BL508" s="206" t="str">
        <f>IF(COUNTIFS($B$89,"&lt;&gt;"&amp;"",$B$89,"&lt;&gt;practic?*",$B$89,"&lt;&gt;*Elaborare proiect de diplom?*",$B$89,"&lt;&gt;*op?ional*",$B$89,"&lt;&gt;*Disciplin? facultativ?*", $B$89,"&lt;&gt;*Examen de diplom?*"),$K$91,"")</f>
        <v/>
      </c>
      <c r="BM508" s="206" t="e">
        <f t="shared" si="39"/>
        <v>#VALUE!</v>
      </c>
      <c r="BN508" s="206" t="str">
        <f>IF(COUNTIFS($B$89,"&lt;&gt;"&amp;"",$B$89,"&lt;&gt;practic?*",$B$89,"&lt;&gt;*Elaborare proiect de diplom?*",$B$89,"&lt;&gt;*op?ional*",$B$89,"&lt;&gt;*Disciplin? facultativ?*", $B$89,"&lt;&gt;*Examen de diplom?*"),$M$91,"")</f>
        <v/>
      </c>
      <c r="BO508" s="327" t="str">
        <f>IF($AV508="","",$E$91)</f>
        <v/>
      </c>
      <c r="BP508" s="214">
        <f>IF(COUNTIFS($B$43,"&lt;&gt;"&amp;"",$B$43,"&lt;&gt;practic?*",$B$43,"&lt;&gt;*op?ional*",$B$43,"&lt;&gt;*Disciplin? facultativ?*",$B$43,"&lt;&gt;*Examen de diplom?*"),$L$91,"")</f>
        <v>0</v>
      </c>
      <c r="BQ508" s="206" t="str">
        <f t="shared" si="40"/>
        <v/>
      </c>
      <c r="BR508" s="202" t="str">
        <f>IF($AV$487="","",IF($BF$487&lt;&gt;"",$BF$487,0)+IF($BL$487&lt;&gt;"",$BL$487,0)+IF($BN$487&lt;&gt;"",$BN$487,0))</f>
        <v/>
      </c>
      <c r="BS508" s="332">
        <f t="shared" si="41"/>
        <v>0</v>
      </c>
      <c r="BT508" s="208" t="str">
        <f t="shared" si="27"/>
        <v/>
      </c>
      <c r="BU508" s="197"/>
      <c r="BV508" s="197"/>
      <c r="BW508" s="197"/>
      <c r="BX508" s="202"/>
      <c r="BY508" s="397"/>
      <c r="BZ508" s="197"/>
      <c r="CA508" s="197"/>
      <c r="CB508" s="197"/>
      <c r="CC508" s="198"/>
      <c r="CD508" s="198"/>
      <c r="CE508" s="198"/>
      <c r="CF508" s="197"/>
      <c r="CG508" s="197"/>
      <c r="CH508" s="197"/>
      <c r="CI508" s="197"/>
      <c r="CJ508" s="197"/>
      <c r="CK508" s="197"/>
      <c r="CL508" s="197"/>
      <c r="CM508" s="197"/>
      <c r="CN508" s="197"/>
      <c r="CO508" s="198"/>
      <c r="CP508" s="198"/>
    </row>
    <row r="509" spans="2:94" s="201" customFormat="1" ht="21" hidden="1" customHeight="1" x14ac:dyDescent="0.25">
      <c r="B509" s="197"/>
      <c r="C509" s="197"/>
      <c r="D509" s="197"/>
      <c r="E509" s="197"/>
      <c r="F509" s="197"/>
      <c r="G509" s="197"/>
      <c r="H509" s="197"/>
      <c r="I509" s="197"/>
      <c r="J509" s="197"/>
      <c r="K509" s="198"/>
      <c r="L509" s="199"/>
      <c r="M509" s="197"/>
      <c r="N509" s="197"/>
      <c r="O509" s="197"/>
      <c r="P509" s="197"/>
      <c r="Q509" s="197"/>
      <c r="R509" s="197"/>
      <c r="S509" s="197"/>
      <c r="T509" s="197"/>
      <c r="U509" s="197"/>
      <c r="V509" s="198"/>
      <c r="W509" s="198"/>
      <c r="X509" s="200"/>
      <c r="Y509" s="197"/>
      <c r="Z509" s="197"/>
      <c r="AA509" s="197"/>
      <c r="AB509" s="197"/>
      <c r="AC509" s="197"/>
      <c r="AD509" s="197"/>
      <c r="AE509" s="197"/>
      <c r="AF509" s="197"/>
      <c r="AG509" s="198"/>
      <c r="AH509" s="198"/>
      <c r="AI509" s="197"/>
      <c r="AJ509" s="197"/>
      <c r="AK509" s="197"/>
      <c r="AL509" s="197"/>
      <c r="AM509" s="197"/>
      <c r="AN509" s="197"/>
      <c r="AO509" s="197"/>
      <c r="AP509" s="197"/>
      <c r="AQ509" s="197"/>
      <c r="AR509" s="198"/>
      <c r="AS509" s="198"/>
      <c r="AT509" s="401" t="s">
        <v>191</v>
      </c>
      <c r="AU509" s="404"/>
      <c r="AV509" s="404"/>
      <c r="AW509" s="404"/>
      <c r="AX509" s="404"/>
      <c r="AY509" s="404"/>
      <c r="AZ509" s="404"/>
      <c r="BA509" s="404"/>
      <c r="BB509" s="404"/>
      <c r="BC509" s="404"/>
      <c r="BD509" s="404"/>
      <c r="BE509" s="404"/>
      <c r="BF509" s="404"/>
      <c r="BG509" s="404"/>
      <c r="BH509" s="404"/>
      <c r="BI509" s="404"/>
      <c r="BJ509" s="404"/>
      <c r="BK509" s="404"/>
      <c r="BL509" s="404"/>
      <c r="BM509" s="404"/>
      <c r="BN509" s="404"/>
      <c r="BO509" s="404"/>
      <c r="BP509" s="404"/>
      <c r="BQ509" s="404"/>
      <c r="BR509" s="405"/>
      <c r="BS509" s="332">
        <f t="shared" si="34"/>
        <v>0</v>
      </c>
      <c r="BT509" s="208" t="str">
        <f t="shared" si="27"/>
        <v/>
      </c>
      <c r="BU509" s="197"/>
      <c r="BV509" s="197"/>
      <c r="BW509" s="197"/>
      <c r="BX509" s="202"/>
      <c r="BY509" s="202"/>
      <c r="BZ509" s="197"/>
      <c r="CA509" s="197"/>
      <c r="CB509" s="197"/>
      <c r="CC509" s="198"/>
      <c r="CD509" s="198"/>
      <c r="CE509" s="198"/>
      <c r="CF509" s="197"/>
      <c r="CG509" s="197"/>
      <c r="CH509" s="197"/>
      <c r="CI509" s="197"/>
      <c r="CJ509" s="197"/>
      <c r="CK509" s="197"/>
      <c r="CL509" s="197"/>
      <c r="CM509" s="197"/>
      <c r="CN509" s="197"/>
      <c r="CO509" s="198"/>
      <c r="CP509" s="198"/>
    </row>
    <row r="510" spans="2:94" s="201" customFormat="1" ht="21" hidden="1" customHeight="1" x14ac:dyDescent="0.2">
      <c r="B510" s="197"/>
      <c r="C510" s="197"/>
      <c r="D510" s="197"/>
      <c r="E510" s="197"/>
      <c r="F510" s="197"/>
      <c r="G510" s="197"/>
      <c r="H510" s="197"/>
      <c r="I510" s="197"/>
      <c r="J510" s="197"/>
      <c r="K510" s="198"/>
      <c r="L510" s="199"/>
      <c r="M510" s="197"/>
      <c r="N510" s="197"/>
      <c r="O510" s="197"/>
      <c r="P510" s="197"/>
      <c r="Q510" s="197"/>
      <c r="R510" s="197"/>
      <c r="S510" s="197"/>
      <c r="T510" s="197"/>
      <c r="U510" s="197"/>
      <c r="V510" s="198"/>
      <c r="W510" s="198"/>
      <c r="X510" s="200"/>
      <c r="Y510" s="197"/>
      <c r="Z510" s="197"/>
      <c r="AA510" s="197"/>
      <c r="AB510" s="197"/>
      <c r="AC510" s="197"/>
      <c r="AD510" s="197"/>
      <c r="AE510" s="197"/>
      <c r="AF510" s="197"/>
      <c r="AG510" s="198"/>
      <c r="AH510" s="198"/>
      <c r="AI510" s="197"/>
      <c r="AJ510" s="197"/>
      <c r="AK510" s="197"/>
      <c r="AL510" s="197"/>
      <c r="AM510" s="197"/>
      <c r="AN510" s="197"/>
      <c r="AO510" s="197"/>
      <c r="AP510" s="197"/>
      <c r="AQ510" s="197"/>
      <c r="AR510" s="198"/>
      <c r="AS510" s="198"/>
      <c r="AT510" s="228" t="str">
        <f>$N$67</f>
        <v>M4.23.04.S1</v>
      </c>
      <c r="AU510" s="204">
        <v>1</v>
      </c>
      <c r="AV510" s="204" t="str">
        <f>IF(COUNTIFS($N$65,"&lt;&gt;"&amp;"",$N$65,"&lt;&gt;*op?ional*",$N$65,"&lt;&gt;*Disciplin? facultativ?*"),$N$65,"")</f>
        <v>Research Activity and Internship</v>
      </c>
      <c r="AW510" s="204">
        <f>IF($AV510="","",ROUND(RIGHT($N$64,1)/2,0))</f>
        <v>2</v>
      </c>
      <c r="AX510" s="204" t="str">
        <f>IF($AV510="","",RIGHT($N$64,1))</f>
        <v>4</v>
      </c>
      <c r="AY510" s="204" t="str">
        <f>IF($AV510="","",$R$67)</f>
        <v>C</v>
      </c>
      <c r="AZ510" s="204" t="str">
        <f>IF($AV510="","","DI")</f>
        <v>DI</v>
      </c>
      <c r="BA510" s="204">
        <f>IF(COUNTIFS($N$65,"&lt;&gt;"&amp;"",$N$65,"&lt;&gt;practic?*",$N$65,"&lt;&gt;*Elaborare proiect de diplom?*",$N$65,"&lt;&gt;*op?ional*",$N$65,"&lt;&gt;*Disciplin? facultativ?*", $N$65,"&lt;&gt;*Examen de diplom?*"),ROUND($S$67/14,1),"")</f>
        <v>0</v>
      </c>
      <c r="BB510" s="204">
        <f>IF(COUNTIFS($N$65,"&lt;&gt;"&amp;"",$N$65,"&lt;&gt;practic?*",$N$65,"&lt;&gt;*Elaborare proiect de diplom?*",$N$65,"&lt;&gt;*op?ional*",$N$65,"&lt;&gt;*Disciplin? facultativ?*", $N$65,"&lt;&gt;*Examen de diplom?*"),ROUND(($T$67+$U$67+$V$67)/14,1),"")</f>
        <v>0</v>
      </c>
      <c r="BC510" s="204">
        <f>IF(COUNTIFS($N$65,"&lt;&gt;"&amp;"",$N$65,"&lt;&gt;practic?*",$N$65,"&lt;&gt;*Elaborare proiect de diplom?*",$N$65,"&lt;&gt;*op?ional*",$N$65,"&lt;&gt;*Disciplin? facultativ?*", $N$65,"&lt;&gt;*Examen de diplom?*"),ROUND(($S$67+$T$67+$U$67+$V$67)/14,1),"")</f>
        <v>0</v>
      </c>
      <c r="BD510" s="206">
        <f>IF(COUNTIFS($N$65,"&lt;&gt;"&amp;"",$N$65,"&lt;&gt;practic?*",$N$65,"&lt;&gt;*Elaborare proiect de diplom?*",$N$65,"&lt;&gt;*op?ional*",$N$65,"&lt;&gt;*Disciplin? facultativ?*", $N$65,"&lt;&gt;*Examen de diplom?*"),$S$67,"")</f>
        <v>0</v>
      </c>
      <c r="BE510" s="204">
        <f>IF(COUNTIFS($N$65,"&lt;&gt;"&amp;"",$N$65,"&lt;&gt;practic?*",$N$65,"&lt;&gt;*Elaborare proiect de diplom?*",$N$65,"&lt;&gt;*op?ional*",$N$65,"&lt;&gt;*Disciplin? facultativ?*", $N$65,"&lt;&gt;*Examen de diplom?*"),($T$67+$U$67+$V$67),"")</f>
        <v>0</v>
      </c>
      <c r="BF510" s="204">
        <f>IF(COUNTIFS($N$65,"&lt;&gt;"&amp;"",$N$65,"&lt;&gt;practic?*",$N$65,"&lt;&gt;*Elaborare proiect de diplom?*",$N$65,"&lt;&gt;*op?ional*",$N$65,"&lt;&gt;*Disciplin? facultativ?*", $N$65,"&lt;&gt;*Examen de diplom?*"),($S$67+$T$67+$U$67+$V$67),"")</f>
        <v>0</v>
      </c>
      <c r="BG510" s="204"/>
      <c r="BH510" s="204" t="str">
        <f>IF(COUNTIF($AV510,"=*Elaborare proiect de diplom?*"),ROUND($V$21/14,1),"")</f>
        <v/>
      </c>
      <c r="BI510" s="206" t="e">
        <f>ROUND(BL510/14,1)</f>
        <v>#VALUE!</v>
      </c>
      <c r="BJ510" s="204"/>
      <c r="BK510" s="204" t="str">
        <f>IF(COUNTIF($AV510,"=*Elaborare proiect de diplom?*"),$V$21,"")</f>
        <v/>
      </c>
      <c r="BL510" s="206" t="str">
        <f>IF(COUNTIFS($B$65,"&lt;&gt;"&amp;"",$B$65,"&lt;&gt;practic?*",$B$65,"&lt;&gt;*Elaborare proiect de diplom?*",$B$65,"&lt;&gt;*op?ional*",$B$65,"&lt;&gt;*Disciplin? facultativ?*", $B$65,"&lt;&gt;*Examen de diplom?*"),$W$67,"")</f>
        <v/>
      </c>
      <c r="BM510" s="206" t="e">
        <f>ROUND(BN510/14,1)</f>
        <v>#VALUE!</v>
      </c>
      <c r="BN510" s="206" t="str">
        <f>IF(COUNTIFS($B$65,"&lt;&gt;"&amp;"",$B$65,"&lt;&gt;practic?*",$B$65,"&lt;&gt;*Elaborare proiect de diplom?*",$B$65,"&lt;&gt;*op?ional*",$B$65,"&lt;&gt;*Disciplin? facultativ?*", $B$65,"&lt;&gt;*Examen de diplom?*"),$Y$67,"")</f>
        <v/>
      </c>
      <c r="BO510" s="204">
        <f>IF($AV510="","",$Q$67)</f>
        <v>15</v>
      </c>
      <c r="BP510" s="206" t="str">
        <f>IF(COUNTIFS($B$65,"&lt;&gt;"&amp;"",$B$65,"&lt;&gt;practic?*",$B$65,"&lt;&gt;*op?ional*",$B$65,"&lt;&gt;*Disciplin? facultativ?*",$B$65,"&lt;&gt;*Examen de diplom?*"),$X$67,"")</f>
        <v/>
      </c>
      <c r="BQ510" s="206" t="e">
        <f>IF($AV510="","",IF($BC510&lt;&gt;"",$BC510,0)+IF($BI510&lt;&gt;"",$BI510,0)+IF($BM510&lt;&gt;"",$BM510,0))</f>
        <v>#VALUE!</v>
      </c>
      <c r="BR510" s="204" t="str">
        <f>IF($AV$480="","",IF($NF$480&lt;&gt;"",$NF$480,0)+IF($NL$480&lt;&gt;"",$NL$480,0)+IF($NN$480&lt;&gt;"",$NN$480,0))</f>
        <v/>
      </c>
      <c r="BS510" s="332">
        <f>IF(SUM(BA510:BB510)&gt;0,1,0)</f>
        <v>0</v>
      </c>
      <c r="BT510" s="208" t="str">
        <f t="shared" si="27"/>
        <v>2024</v>
      </c>
      <c r="BU510" s="197"/>
      <c r="BV510" s="197"/>
      <c r="BW510" s="197"/>
      <c r="BX510" s="202">
        <f>SUM(S67:V67)</f>
        <v>0</v>
      </c>
      <c r="BY510" s="397">
        <f>COUNTIF(BX510:BX517,"&gt;0")</f>
        <v>0</v>
      </c>
      <c r="BZ510" s="197"/>
      <c r="CA510" s="197"/>
      <c r="CB510" s="197"/>
      <c r="CC510" s="198"/>
      <c r="CD510" s="198"/>
      <c r="CE510" s="198"/>
      <c r="CF510" s="197"/>
      <c r="CG510" s="197"/>
      <c r="CH510" s="197"/>
      <c r="CI510" s="197"/>
      <c r="CJ510" s="197"/>
      <c r="CK510" s="197"/>
      <c r="CL510" s="197"/>
      <c r="CM510" s="197"/>
      <c r="CN510" s="197"/>
      <c r="CO510" s="198"/>
      <c r="CP510" s="198"/>
    </row>
    <row r="511" spans="2:94" s="201" customFormat="1" ht="21" hidden="1" customHeight="1" x14ac:dyDescent="0.2">
      <c r="B511" s="197"/>
      <c r="C511" s="197"/>
      <c r="D511" s="197"/>
      <c r="E511" s="197"/>
      <c r="F511" s="197"/>
      <c r="G511" s="197"/>
      <c r="H511" s="197"/>
      <c r="I511" s="197"/>
      <c r="J511" s="197"/>
      <c r="K511" s="198"/>
      <c r="L511" s="199"/>
      <c r="M511" s="197"/>
      <c r="N511" s="197"/>
      <c r="O511" s="197"/>
      <c r="P511" s="197"/>
      <c r="Q511" s="197"/>
      <c r="R511" s="197"/>
      <c r="S511" s="197"/>
      <c r="T511" s="197"/>
      <c r="U511" s="197"/>
      <c r="V511" s="198"/>
      <c r="W511" s="198"/>
      <c r="X511" s="200"/>
      <c r="Y511" s="197"/>
      <c r="Z511" s="197"/>
      <c r="AA511" s="197"/>
      <c r="AB511" s="197"/>
      <c r="AC511" s="197"/>
      <c r="AD511" s="197"/>
      <c r="AE511" s="197"/>
      <c r="AF511" s="197"/>
      <c r="AG511" s="198"/>
      <c r="AH511" s="198"/>
      <c r="AI511" s="197"/>
      <c r="AJ511" s="197"/>
      <c r="AK511" s="197"/>
      <c r="AL511" s="197"/>
      <c r="AM511" s="197"/>
      <c r="AN511" s="197"/>
      <c r="AO511" s="197"/>
      <c r="AP511" s="197"/>
      <c r="AQ511" s="197"/>
      <c r="AR511" s="198"/>
      <c r="AS511" s="198"/>
      <c r="AT511" s="208" t="str">
        <f>$N$70</f>
        <v>M4.23.04.S2</v>
      </c>
      <c r="AU511" s="202">
        <v>2</v>
      </c>
      <c r="AV511" s="204" t="str">
        <f>IF(COUNTIFS($N$68,"&lt;&gt;"&amp;"",$N$68,"&lt;&gt;*op?ional*",$N$68,"&lt;&gt;*Disciplin? facultativ?*"),$N$68,"")</f>
        <v>Master Thesis Development</v>
      </c>
      <c r="AW511" s="204">
        <f t="shared" ref="AW511:AW518" si="42">IF($AV511="","",ROUND(RIGHT($N$64,1)/2,0))</f>
        <v>2</v>
      </c>
      <c r="AX511" s="204" t="str">
        <f t="shared" ref="AX511:AX518" si="43">IF($AV511="","",RIGHT($N$64,1))</f>
        <v>4</v>
      </c>
      <c r="AY511" s="204" t="str">
        <f>IF($AV511="","",$R$70)</f>
        <v>C</v>
      </c>
      <c r="AZ511" s="204" t="str">
        <f t="shared" ref="AZ511:AZ518" si="44">IF($AV511="","","DI")</f>
        <v>DI</v>
      </c>
      <c r="BA511" s="204">
        <f>IF(COUNTIFS($N$68,"&lt;&gt;"&amp;"",$N$68,"&lt;&gt;practic?*",$N$68,"&lt;&gt;*Elaborare proiect de diplom?*",$N$68,"&lt;&gt;*op?ional*",$N$68,"&lt;&gt;*Disciplin? facultativ?*", $N$68,"&lt;&gt;*Examen de diplom?*"),ROUND($S$70/14,1),"")</f>
        <v>0</v>
      </c>
      <c r="BB511" s="204">
        <f>IF(COUNTIFS($N$68,"&lt;&gt;"&amp;"",$N$68,"&lt;&gt;practic?*",$N$68,"&lt;&gt;*Elaborare proiect de diplom?*",$N$68,"&lt;&gt;*op?ional*",$N$68,"&lt;&gt;*Disciplin? facultativ?*", $N$68,"&lt;&gt;*Examen de diplom?*"),ROUND(($T$70+$U$70+$V$70)/14,1),"")</f>
        <v>0</v>
      </c>
      <c r="BC511" s="204">
        <f>IF(COUNTIFS($N$68,"&lt;&gt;"&amp;"",$N$68,"&lt;&gt;practic?*",$N$68,"&lt;&gt;*Elaborare proiect de diplom?*",$N$68,"&lt;&gt;*op?ional*",$N$68,"&lt;&gt;*Disciplin? facultativ?*", $N$68,"&lt;&gt;*Examen de diplom?*"),ROUND(($S$70+$T$70+$U$70+$V$70)/14,1),"")</f>
        <v>0</v>
      </c>
      <c r="BD511" s="206">
        <f>IF(COUNTIFS($N$68,"&lt;&gt;"&amp;"",$N$68,"&lt;&gt;practic?*",$N$68,"&lt;&gt;*Elaborare proiect de diplom?*",$N$68,"&lt;&gt;*op?ional*",$N$68,"&lt;&gt;*Disciplin? facultativ?*", $N$68,"&lt;&gt;*Examen de diplom?*"),$S$70,"")</f>
        <v>0</v>
      </c>
      <c r="BE511" s="204">
        <f>IF(COUNTIFS($N$68,"&lt;&gt;"&amp;"",$N$68,"&lt;&gt;practic?*",$N$68,"&lt;&gt;*Elaborare proiect de diplom?*",$N$68,"&lt;&gt;*op?ional*",$N$68,"&lt;&gt;*Disciplin? facultativ?*", $N$68,"&lt;&gt;*Examen de diplom?*"),($T$70+$U$70+$V$70),"")</f>
        <v>0</v>
      </c>
      <c r="BF511" s="204">
        <f>IF(COUNTIFS($N$68,"&lt;&gt;"&amp;"",$N$68,"&lt;&gt;practic?*",$N$68,"&lt;&gt;*Elaborare proiect de diplom?*",$N$68,"&lt;&gt;*op?ional*",$N$68,"&lt;&gt;*Disciplin? facultativ?*", $N$68,"&lt;&gt;*Examen de diplom?*"),($S$70+$T$70+$U$70+$V$70),"")</f>
        <v>0</v>
      </c>
      <c r="BG511" s="202"/>
      <c r="BH511" s="204" t="str">
        <f>IF(COUNTIF($AV511,"=*Elaborare proiect de diplom?*"),ROUND($V$24/14,1),"")</f>
        <v/>
      </c>
      <c r="BI511" s="206" t="e">
        <f t="shared" ref="BI511:BI518" si="45">ROUND(BL511/14,1)</f>
        <v>#VALUE!</v>
      </c>
      <c r="BJ511" s="202"/>
      <c r="BK511" s="204" t="str">
        <f>IF(COUNTIF($AV511,"=*Elaborare proiect de diplom?*"),$V$24,"")</f>
        <v/>
      </c>
      <c r="BL511" s="206" t="str">
        <f>IF(COUNTIFS($B$68,"&lt;&gt;"&amp;"",$B$68,"&lt;&gt;practic?*",$B$68,"&lt;&gt;*Elaborare proiect de diplom?*",$B$68,"&lt;&gt;*op?ional*",$B$68,"&lt;&gt;*Disciplin? facultativ?*", $B$68,"&lt;&gt;*Examen de diplom?*"),$W$70,"")</f>
        <v/>
      </c>
      <c r="BM511" s="206" t="e">
        <f t="shared" ref="BM511:BM518" si="46">ROUND(BN511/14,1)</f>
        <v>#VALUE!</v>
      </c>
      <c r="BN511" s="206" t="str">
        <f>IF(COUNTIFS($B$68,"&lt;&gt;"&amp;"",$B$68,"&lt;&gt;practic?*",$B$68,"&lt;&gt;*Elaborare proiect de diplom?*",$B$68,"&lt;&gt;*op?ional*",$B$68,"&lt;&gt;*Disciplin? facultativ?*", $B$68,"&lt;&gt;*Examen de diplom?*"),$Y$70,"")</f>
        <v/>
      </c>
      <c r="BO511" s="327">
        <f>IF($AV511="","",$Q$70)</f>
        <v>15</v>
      </c>
      <c r="BP511" s="214" t="str">
        <f>IF(COUNTIFS($B$22,"&lt;&gt;"&amp;"",$B$22,"&lt;&gt;practic?*",$B$22,"&lt;&gt;*op?ional*",$B$22,"&lt;&gt;*Disciplin? facultativ?*",$B$22,"&lt;&gt;*Examen de diplom?*"),$X$70,"")</f>
        <v>DS</v>
      </c>
      <c r="BQ511" s="206" t="e">
        <f t="shared" ref="BQ511:BQ518" si="47">IF($AV511="","",IF($BC511&lt;&gt;"",$BC511,0)+IF($BI511&lt;&gt;"",$BI511,0)+IF($BM511&lt;&gt;"",$BM511,0))</f>
        <v>#VALUE!</v>
      </c>
      <c r="BR511" s="202" t="str">
        <f>IF($AV$481="","",IF($NF$481&lt;&gt;"",$NF$481,0)+IF($NL$481&lt;&gt;"",$NL$481,0)+IF($NN$481&lt;&gt;"",$NN$481,0))</f>
        <v/>
      </c>
      <c r="BS511" s="332">
        <f t="shared" ref="BS511:BS518" si="48">IF(SUM(BA511:BB511)&gt;0,1,0)</f>
        <v>0</v>
      </c>
      <c r="BT511" s="208" t="str">
        <f t="shared" si="27"/>
        <v>2024</v>
      </c>
      <c r="BU511" s="197"/>
      <c r="BV511" s="197"/>
      <c r="BW511" s="197"/>
      <c r="BX511" s="202">
        <f>SUM(S70:V70)</f>
        <v>0</v>
      </c>
      <c r="BY511" s="397"/>
      <c r="BZ511" s="197"/>
      <c r="CA511" s="197"/>
      <c r="CB511" s="197"/>
      <c r="CC511" s="198"/>
      <c r="CD511" s="198"/>
      <c r="CE511" s="198"/>
      <c r="CF511" s="197"/>
      <c r="CG511" s="197"/>
      <c r="CH511" s="197"/>
      <c r="CI511" s="197"/>
      <c r="CJ511" s="197"/>
      <c r="CK511" s="197"/>
      <c r="CL511" s="197"/>
      <c r="CM511" s="197"/>
      <c r="CN511" s="197"/>
      <c r="CO511" s="198"/>
      <c r="CP511" s="198"/>
    </row>
    <row r="512" spans="2:94" s="201" customFormat="1" ht="21" hidden="1" customHeight="1" x14ac:dyDescent="0.2">
      <c r="B512" s="197"/>
      <c r="C512" s="197"/>
      <c r="D512" s="197"/>
      <c r="E512" s="197"/>
      <c r="F512" s="197"/>
      <c r="G512" s="197"/>
      <c r="H512" s="197"/>
      <c r="I512" s="197"/>
      <c r="J512" s="197"/>
      <c r="K512" s="198"/>
      <c r="L512" s="199"/>
      <c r="M512" s="197"/>
      <c r="N512" s="197"/>
      <c r="O512" s="197"/>
      <c r="P512" s="197"/>
      <c r="Q512" s="197"/>
      <c r="R512" s="197"/>
      <c r="S512" s="197"/>
      <c r="T512" s="197"/>
      <c r="U512" s="197"/>
      <c r="V512" s="198"/>
      <c r="W512" s="198"/>
      <c r="X512" s="200"/>
      <c r="Y512" s="197"/>
      <c r="Z512" s="197"/>
      <c r="AA512" s="197"/>
      <c r="AB512" s="197"/>
      <c r="AC512" s="197"/>
      <c r="AD512" s="197"/>
      <c r="AE512" s="197"/>
      <c r="AF512" s="197"/>
      <c r="AG512" s="198"/>
      <c r="AH512" s="198"/>
      <c r="AI512" s="197"/>
      <c r="AJ512" s="197"/>
      <c r="AK512" s="197"/>
      <c r="AL512" s="197"/>
      <c r="AM512" s="197"/>
      <c r="AN512" s="197"/>
      <c r="AO512" s="197"/>
      <c r="AP512" s="197"/>
      <c r="AQ512" s="197"/>
      <c r="AR512" s="198"/>
      <c r="AS512" s="198"/>
      <c r="AT512" s="208" t="str">
        <f>$N$73</f>
        <v>M4.23.04.S3</v>
      </c>
      <c r="AU512" s="202">
        <v>3</v>
      </c>
      <c r="AV512" s="204" t="str">
        <f>IF(COUNTIFS($N$71,"&lt;&gt;"&amp;"",$N$71,"&lt;&gt;*op?ional*",$N$71,"&lt;&gt;*Disciplin? facultativ?*"),$N$71,"")</f>
        <v>Examen de disertaţie/ Master Thesis Defense</v>
      </c>
      <c r="AW512" s="204">
        <f t="shared" si="42"/>
        <v>2</v>
      </c>
      <c r="AX512" s="204" t="str">
        <f t="shared" si="43"/>
        <v>4</v>
      </c>
      <c r="AY512" s="204" t="str">
        <f>IF($AV512="","",$R$73)</f>
        <v>E</v>
      </c>
      <c r="AZ512" s="204" t="str">
        <f t="shared" si="44"/>
        <v>DI</v>
      </c>
      <c r="BA512" s="204">
        <f>IF(COUNTIFS($N$71,"&lt;&gt;"&amp;"",$N$71,"&lt;&gt;practic?*",$N$71,"&lt;&gt;*Elaborare proiect de diplom?*",$N$71,"&lt;&gt;*op?ional*",$N$71,"&lt;&gt;*Disciplin? facultativ?*", $N$71,"&lt;&gt;*Examen de diplom?*"),ROUND($S$73/14,1),"")</f>
        <v>0</v>
      </c>
      <c r="BB512" s="204">
        <f>IF(COUNTIFS($N$71,"&lt;&gt;"&amp;"",$N$71,"&lt;&gt;practic?*",$N$71,"&lt;&gt;*Elaborare proiect de diplom?*",$N$71,"&lt;&gt;*op?ional*",$N$71,"&lt;&gt;*Disciplin? facultativ?*", $N$71,"&lt;&gt;*Examen de diplom?*"),ROUND(($T$73+$U$73+$V$73)/14,1),"")</f>
        <v>0</v>
      </c>
      <c r="BC512" s="204">
        <f>IF(COUNTIFS($N$71,"&lt;&gt;"&amp;"",$N$71,"&lt;&gt;practic?*",$N$71,"&lt;&gt;*Elaborare proiect de diplom?*",$N$71,"&lt;&gt;*op?ional*",$N$71,"&lt;&gt;*Disciplin? facultativ?*", $N$71,"&lt;&gt;*Examen de diplom?*"),ROUND(($S$73+$T$73+$U$73+$V$73)/14,1),"")</f>
        <v>0</v>
      </c>
      <c r="BD512" s="206">
        <f>IF(COUNTIFS($N$71,"&lt;&gt;"&amp;"",$N$71,"&lt;&gt;practic?*",$N$71,"&lt;&gt;*Elaborare proiect de diplom?*",$N$71,"&lt;&gt;*op?ional*",$N$71,"&lt;&gt;*Disciplin? facultativ?*", $N$71,"&lt;&gt;*Examen de diplom?*"),$S$73,"")</f>
        <v>0</v>
      </c>
      <c r="BE512" s="204">
        <f>IF(COUNTIFS($N$71,"&lt;&gt;"&amp;"",$N$71,"&lt;&gt;practic?*",$N$71,"&lt;&gt;*Elaborare proiect de diplom?*",$N$71,"&lt;&gt;*op?ional*",$N$71,"&lt;&gt;*Disciplin? facultativ?*", $N$71,"&lt;&gt;*Examen de diplom?*"),($T$73+$U$73+$V$73),"")</f>
        <v>0</v>
      </c>
      <c r="BF512" s="204">
        <f>IF(COUNTIFS($N$71,"&lt;&gt;"&amp;"",$N$71,"&lt;&gt;practic?*",$N$71,"&lt;&gt;*Elaborare proiect de diplom?*",$N$71,"&lt;&gt;*op?ional*",$N$71,"&lt;&gt;*Disciplin? facultativ?*", $N$71,"&lt;&gt;*Examen de diplom?*"),($S$73+$T$73+$U$73+$V$73),"")</f>
        <v>0</v>
      </c>
      <c r="BG512" s="202"/>
      <c r="BH512" s="204" t="str">
        <f>IF(COUNTIF($AV512,"=*Elaborare proiect de diplom?*"),ROUND($V$27/14,1),"")</f>
        <v/>
      </c>
      <c r="BI512" s="206">
        <f t="shared" si="45"/>
        <v>0</v>
      </c>
      <c r="BJ512" s="202"/>
      <c r="BK512" s="204" t="str">
        <f>IF(COUNTIF($AV512,"=*Elaborare proiect de diplom?*"),$V$27,"")</f>
        <v/>
      </c>
      <c r="BL512" s="206">
        <f>IF(COUNTIFS($B$71,"&lt;&gt;"&amp;"",$B$71,"&lt;&gt;practic?*",$B$71,"&lt;&gt;*Elaborare proiect de diplom?*",$B$71,"&lt;&gt;*op?ional*",$B$71,"&lt;&gt;*Disciplin? facultativ?*", $B$71,"&lt;&gt;*Examen de diplom?*"),$W$73,"")</f>
        <v>0</v>
      </c>
      <c r="BM512" s="206">
        <f t="shared" si="46"/>
        <v>0</v>
      </c>
      <c r="BN512" s="206">
        <f>IF(COUNTIFS($B$71,"&lt;&gt;"&amp;"",$B$71,"&lt;&gt;practic?*",$B$71,"&lt;&gt;*Elaborare proiect de diplom?*",$B$71,"&lt;&gt;*op?ional*",$B$71,"&lt;&gt;*Disciplin? facultativ?*", $B$71,"&lt;&gt;*Examen de diplom?*"),$Y$73,"")</f>
        <v>0</v>
      </c>
      <c r="BO512" s="327">
        <f>IF($AV512="","",$Q$73)</f>
        <v>10</v>
      </c>
      <c r="BP512" s="214" t="str">
        <f>IF(COUNTIFS($B$67,"&lt;&gt;"&amp;"",$B$67,"&lt;&gt;practic?*",$B$67,"&lt;&gt;*op?ional*",$B$67,"&lt;&gt;*Disciplin? facultativ?*",$B$67,"&lt;&gt;*Examen de diplom?*"),$X$73,"")</f>
        <v>DS</v>
      </c>
      <c r="BQ512" s="206">
        <f t="shared" si="47"/>
        <v>0</v>
      </c>
      <c r="BR512" s="202">
        <f>IF($AV$482="","",IF($NF$482&lt;&gt;"",$NF$482,0)+IF($NL$482&lt;&gt;"",$NL$482,0)+IF($NN$482&lt;&gt;"",$NN$482,0))</f>
        <v>0</v>
      </c>
      <c r="BS512" s="332">
        <f t="shared" si="48"/>
        <v>0</v>
      </c>
      <c r="BT512" s="208" t="str">
        <f t="shared" si="27"/>
        <v>2024</v>
      </c>
      <c r="BU512" s="197"/>
      <c r="BV512" s="197"/>
      <c r="BW512" s="197"/>
      <c r="BX512" s="202">
        <f>SUM(S73:V73)</f>
        <v>0</v>
      </c>
      <c r="BY512" s="397"/>
      <c r="BZ512" s="197"/>
      <c r="CA512" s="197"/>
      <c r="CB512" s="197"/>
      <c r="CC512" s="198"/>
      <c r="CD512" s="198"/>
      <c r="CE512" s="198"/>
      <c r="CF512" s="197"/>
      <c r="CG512" s="197"/>
      <c r="CH512" s="197"/>
      <c r="CI512" s="197"/>
      <c r="CJ512" s="197"/>
      <c r="CK512" s="197"/>
      <c r="CL512" s="197"/>
      <c r="CM512" s="197"/>
      <c r="CN512" s="197"/>
      <c r="CO512" s="198"/>
      <c r="CP512" s="198"/>
    </row>
    <row r="513" spans="1:94" s="201" customFormat="1" ht="21" hidden="1" customHeight="1" x14ac:dyDescent="0.2">
      <c r="B513" s="197"/>
      <c r="C513" s="197"/>
      <c r="D513" s="197"/>
      <c r="E513" s="197"/>
      <c r="F513" s="197"/>
      <c r="G513" s="197"/>
      <c r="H513" s="197"/>
      <c r="I513" s="197"/>
      <c r="J513" s="197"/>
      <c r="K513" s="198"/>
      <c r="L513" s="199"/>
      <c r="M513" s="197"/>
      <c r="N513" s="197"/>
      <c r="O513" s="197"/>
      <c r="P513" s="197"/>
      <c r="Q513" s="197"/>
      <c r="R513" s="197"/>
      <c r="S513" s="197"/>
      <c r="T513" s="197"/>
      <c r="U513" s="197"/>
      <c r="V513" s="198"/>
      <c r="W513" s="198"/>
      <c r="X513" s="200"/>
      <c r="Y513" s="197"/>
      <c r="Z513" s="197"/>
      <c r="AA513" s="197"/>
      <c r="AB513" s="197"/>
      <c r="AC513" s="197"/>
      <c r="AD513" s="197"/>
      <c r="AE513" s="197"/>
      <c r="AF513" s="197"/>
      <c r="AG513" s="198"/>
      <c r="AH513" s="198"/>
      <c r="AI513" s="197"/>
      <c r="AJ513" s="197"/>
      <c r="AK513" s="197"/>
      <c r="AL513" s="197"/>
      <c r="AM513" s="197"/>
      <c r="AN513" s="197"/>
      <c r="AO513" s="197"/>
      <c r="AP513" s="197"/>
      <c r="AQ513" s="197"/>
      <c r="AR513" s="198"/>
      <c r="AS513" s="198"/>
      <c r="AT513" s="208" t="str">
        <f>$N$76</f>
        <v/>
      </c>
      <c r="AU513" s="204">
        <v>4</v>
      </c>
      <c r="AV513" s="204" t="str">
        <f>IF(COUNTIFS($N$74,"&lt;&gt;"&amp;"",$N$74,"&lt;&gt;*op?ional*",$N$74,"&lt;&gt;*Disciplin? facultativ?*"),$N$74,"")</f>
        <v/>
      </c>
      <c r="AW513" s="204" t="str">
        <f t="shared" si="42"/>
        <v/>
      </c>
      <c r="AX513" s="204" t="str">
        <f t="shared" si="43"/>
        <v/>
      </c>
      <c r="AY513" s="204" t="str">
        <f>IF($AV513="","",$R$76)</f>
        <v/>
      </c>
      <c r="AZ513" s="204" t="str">
        <f t="shared" si="44"/>
        <v/>
      </c>
      <c r="BA513" s="204" t="str">
        <f>IF(COUNTIFS($N$74,"&lt;&gt;"&amp;"",$N$74,"&lt;&gt;practic?*",$N$74,"&lt;&gt;*Elaborare proiect de diplom?*",$N$74,"&lt;&gt;*op?ional*",$N$74,"&lt;&gt;*Disciplin? facultativ?*", $N$74,"&lt;&gt;*Examen de diplom?*"),ROUND($S$76/14,1),"")</f>
        <v/>
      </c>
      <c r="BB513" s="204" t="str">
        <f>IF(COUNTIFS($N$74,"&lt;&gt;"&amp;"",$N$74,"&lt;&gt;practic?*",$N$74,"&lt;&gt;*Elaborare proiect de diplom?*",$N$74,"&lt;&gt;*op?ional*",$N$74,"&lt;&gt;*Disciplin? facultativ?*", $N$74,"&lt;&gt;*Examen de diplom?*"),ROUND(($T$76+$U$76+$V$76)/14,1),"")</f>
        <v/>
      </c>
      <c r="BC513" s="204" t="str">
        <f>IF(COUNTIFS($N$74,"&lt;&gt;"&amp;"",$N$74,"&lt;&gt;practic?*",$N$74,"&lt;&gt;*Elaborare proiect de diplom?*",$N$74,"&lt;&gt;*op?ional*",$N$74,"&lt;&gt;*Disciplin? facultativ?*", $N$74,"&lt;&gt;*Examen de diplom?*"),ROUND(($S$76+$T$76+$U$76+$V$76)/14,1),"")</f>
        <v/>
      </c>
      <c r="BD513" s="206" t="str">
        <f>IF(COUNTIFS($N$74,"&lt;&gt;"&amp;"",$N$74,"&lt;&gt;practic?*",$N$74,"&lt;&gt;*Elaborare proiect de diplom?*",$N$74,"&lt;&gt;*op?ional*",$N$74,"&lt;&gt;*Disciplin? facultativ?*", $N$74,"&lt;&gt;*Examen de diplom?*"),$S$76,"")</f>
        <v/>
      </c>
      <c r="BE513" s="204" t="str">
        <f>IF(COUNTIFS($N$74,"&lt;&gt;"&amp;"",$N$74,"&lt;&gt;practic?*",$N$74,"&lt;&gt;*Elaborare proiect de diplom?*",$N$74,"&lt;&gt;*op?ional*",$N$74,"&lt;&gt;*Disciplin? facultativ?*", $N$74,"&lt;&gt;*Examen de diplom?*"),($T$76+$U$76+$V$76),"")</f>
        <v/>
      </c>
      <c r="BF513" s="204" t="str">
        <f>IF(COUNTIFS($N$74,"&lt;&gt;"&amp;"",$N$74,"&lt;&gt;practic?*",$N$74,"&lt;&gt;*Elaborare proiect de diplom?*",$N$74,"&lt;&gt;*op?ional*",$N$74,"&lt;&gt;*Disciplin? facultativ?*", $N$74,"&lt;&gt;*Examen de diplom?*"),($S$76+$T$76+$U$76+$V$76),"")</f>
        <v/>
      </c>
      <c r="BG513" s="202"/>
      <c r="BH513" s="204" t="str">
        <f>IF(COUNTIF($AV513,"=*Elaborare proiect de diplom?*"),ROUND($V$30/14,1),"")</f>
        <v/>
      </c>
      <c r="BI513" s="206">
        <f t="shared" si="45"/>
        <v>0</v>
      </c>
      <c r="BJ513" s="202"/>
      <c r="BK513" s="204" t="str">
        <f>IF(COUNTIF($AV513,"=*Elaborare proiect de diplom?*"),$V$30,"")</f>
        <v/>
      </c>
      <c r="BL513" s="206">
        <f>IF(COUNTIFS($B$74,"&lt;&gt;"&amp;"",$B$74,"&lt;&gt;practic?*",$B$74,"&lt;&gt;*Elaborare proiect de diplom?*",$B$74,"&lt;&gt;*op?ional*",$B$74,"&lt;&gt;*Disciplin? facultativ?*", $B$74,"&lt;&gt;*Examen de diplom?*"),$W$76,"")</f>
        <v>0</v>
      </c>
      <c r="BM513" s="206">
        <f t="shared" si="46"/>
        <v>0</v>
      </c>
      <c r="BN513" s="206">
        <f>IF(COUNTIFS($B$74,"&lt;&gt;"&amp;"",$B$74,"&lt;&gt;practic?*",$B$74,"&lt;&gt;*Elaborare proiect de diplom?*",$B$74,"&lt;&gt;*op?ional*",$B$74,"&lt;&gt;*Disciplin? facultativ?*", $B$74,"&lt;&gt;*Examen de diplom?*"),$Y$76,"")</f>
        <v>0</v>
      </c>
      <c r="BO513" s="327" t="str">
        <f>IF($AV513="","",$Q$76)</f>
        <v/>
      </c>
      <c r="BP513" s="214">
        <f>IF(COUNTIFS($B$28,"&lt;&gt;"&amp;"",$B$28,"&lt;&gt;practic?*",$B$28,"&lt;&gt;*op?ional*",$B$28,"&lt;&gt;*Disciplin? facultativ?*",$B$28,"&lt;&gt;*Examen de diplom?*"),$X$76,"")</f>
        <v>0</v>
      </c>
      <c r="BQ513" s="206" t="str">
        <f t="shared" si="47"/>
        <v/>
      </c>
      <c r="BR513" s="202">
        <f>IF($AV$483="","",IF($NF$483&lt;&gt;"",$NF$483,0)+IF($NL$483&lt;&gt;"",$NL$483,0)+IF($NN$483&lt;&gt;"",$NN$483,0))</f>
        <v>0</v>
      </c>
      <c r="BS513" s="332">
        <f t="shared" si="48"/>
        <v>0</v>
      </c>
      <c r="BT513" s="208" t="str">
        <f t="shared" si="27"/>
        <v/>
      </c>
      <c r="BU513" s="197"/>
      <c r="BV513" s="197"/>
      <c r="BW513" s="197"/>
      <c r="BX513" s="202">
        <f>SUM(S76:V76)</f>
        <v>0</v>
      </c>
      <c r="BY513" s="397"/>
      <c r="BZ513" s="197"/>
      <c r="CA513" s="197"/>
      <c r="CB513" s="197"/>
      <c r="CC513" s="198"/>
      <c r="CD513" s="198"/>
      <c r="CE513" s="198"/>
      <c r="CF513" s="197"/>
      <c r="CG513" s="197"/>
      <c r="CH513" s="197"/>
      <c r="CI513" s="197"/>
      <c r="CJ513" s="197"/>
      <c r="CK513" s="197"/>
      <c r="CL513" s="197"/>
      <c r="CM513" s="197"/>
      <c r="CN513" s="197"/>
      <c r="CO513" s="198"/>
      <c r="CP513" s="198"/>
    </row>
    <row r="514" spans="1:94" s="201" customFormat="1" ht="21" hidden="1" customHeight="1" x14ac:dyDescent="0.2">
      <c r="B514" s="197"/>
      <c r="C514" s="197"/>
      <c r="D514" s="197"/>
      <c r="E514" s="197"/>
      <c r="F514" s="197"/>
      <c r="G514" s="197"/>
      <c r="H514" s="197"/>
      <c r="I514" s="197"/>
      <c r="J514" s="197"/>
      <c r="K514" s="198"/>
      <c r="L514" s="199"/>
      <c r="M514" s="197"/>
      <c r="N514" s="197"/>
      <c r="O514" s="197"/>
      <c r="P514" s="197"/>
      <c r="Q514" s="197"/>
      <c r="R514" s="197"/>
      <c r="S514" s="197"/>
      <c r="T514" s="197"/>
      <c r="U514" s="197"/>
      <c r="V514" s="198"/>
      <c r="W514" s="198"/>
      <c r="X514" s="200"/>
      <c r="Y514" s="197"/>
      <c r="Z514" s="197"/>
      <c r="AA514" s="197"/>
      <c r="AB514" s="197"/>
      <c r="AC514" s="197"/>
      <c r="AD514" s="197"/>
      <c r="AE514" s="197"/>
      <c r="AF514" s="197"/>
      <c r="AG514" s="198"/>
      <c r="AH514" s="198"/>
      <c r="AI514" s="197"/>
      <c r="AJ514" s="197"/>
      <c r="AK514" s="197"/>
      <c r="AL514" s="197"/>
      <c r="AM514" s="197"/>
      <c r="AN514" s="197"/>
      <c r="AO514" s="197"/>
      <c r="AP514" s="197"/>
      <c r="AQ514" s="197"/>
      <c r="AR514" s="198"/>
      <c r="AS514" s="198"/>
      <c r="AT514" s="208" t="str">
        <f>$N$79</f>
        <v/>
      </c>
      <c r="AU514" s="202">
        <v>5</v>
      </c>
      <c r="AV514" s="204" t="str">
        <f>IF(COUNTIFS($N$77,"&lt;&gt;"&amp;"",$N$77,"&lt;&gt;*op?ional*",$N$77,"&lt;&gt;*Disciplin? facultativ?*"),$N$77,"")</f>
        <v/>
      </c>
      <c r="AW514" s="204" t="str">
        <f t="shared" si="42"/>
        <v/>
      </c>
      <c r="AX514" s="204" t="str">
        <f t="shared" si="43"/>
        <v/>
      </c>
      <c r="AY514" s="204" t="str">
        <f>IF($AV514="","",$R$79)</f>
        <v/>
      </c>
      <c r="AZ514" s="204" t="str">
        <f t="shared" si="44"/>
        <v/>
      </c>
      <c r="BA514" s="204" t="str">
        <f>IF(COUNTIFS($N$77,"&lt;&gt;"&amp;"",$N$77,"&lt;&gt;practic?*",$N$77,"&lt;&gt;*Elaborare proiect de diplom?*",$N$77,"&lt;&gt;*op?ional*",$N$77,"&lt;&gt;*Disciplin? facultativ?*", $N$77,"&lt;&gt;*Examen de diplom?*"),ROUND($S$79/14,1),"")</f>
        <v/>
      </c>
      <c r="BB514" s="204" t="str">
        <f>IF(COUNTIFS($N$77,"&lt;&gt;"&amp;"",$N$77,"&lt;&gt;practic?*",$N$77,"&lt;&gt;*Elaborare proiect de diplom?*",$N$77,"&lt;&gt;*op?ional*",$N$77,"&lt;&gt;*Disciplin? facultativ?*", $N$77,"&lt;&gt;*Examen de diplom?*"),ROUND(($T$79+$U$79+$V$79)/14,1),"")</f>
        <v/>
      </c>
      <c r="BC514" s="204" t="str">
        <f>IF(COUNTIFS($N$77,"&lt;&gt;"&amp;"",$N$77,"&lt;&gt;practic?*",$N$77,"&lt;&gt;*Elaborare proiect de diplom?*",$N$77,"&lt;&gt;*op?ional*",$N$77,"&lt;&gt;*Disciplin? facultativ?*", $N$77,"&lt;&gt;*Examen de diplom?*"),ROUND(($S$79+$T$79+$U$79+$V$79)/14,1),"")</f>
        <v/>
      </c>
      <c r="BD514" s="206" t="str">
        <f>IF(COUNTIFS($N$77,"&lt;&gt;"&amp;"",$N$77,"&lt;&gt;practic?*",$N$77,"&lt;&gt;*Elaborare proiect de diplom?*",$N$77,"&lt;&gt;*op?ional*",$N$77,"&lt;&gt;*Disciplin? facultativ?*", $N$77,"&lt;&gt;*Examen de diplom?*"),$S$79,"")</f>
        <v/>
      </c>
      <c r="BE514" s="204" t="str">
        <f>IF(COUNTIFS($N$77,"&lt;&gt;"&amp;"",$N$77,"&lt;&gt;practic?*",$N$77,"&lt;&gt;*Elaborare proiect de diplom?*",$N$77,"&lt;&gt;*op?ional*",$N$77,"&lt;&gt;*Disciplin? facultativ?*", $N$77,"&lt;&gt;*Examen de diplom?*"),($T$79+$U$79+$V$79),"")</f>
        <v/>
      </c>
      <c r="BF514" s="204" t="str">
        <f>IF(COUNTIFS($N$77,"&lt;&gt;"&amp;"",$N$77,"&lt;&gt;practic?*",$N$77,"&lt;&gt;*Elaborare proiect de diplom?*",$N$77,"&lt;&gt;*op?ional*",$N$77,"&lt;&gt;*Disciplin? facultativ?*", $N$77,"&lt;&gt;*Examen de diplom?*"),($S$79+$T$79+$U$79+$V$79),"")</f>
        <v/>
      </c>
      <c r="BG514" s="202"/>
      <c r="BH514" s="204" t="str">
        <f>IF(COUNTIF($AV514,"=*Elaborare proiect de diplom?*"),ROUND($V$33/14,1),"")</f>
        <v/>
      </c>
      <c r="BI514" s="206" t="e">
        <f t="shared" si="45"/>
        <v>#VALUE!</v>
      </c>
      <c r="BJ514" s="202"/>
      <c r="BK514" s="204" t="str">
        <f>IF(COUNTIF($AV514,"=*Elaborare proiect de diplom?*"),$V$33,"")</f>
        <v/>
      </c>
      <c r="BL514" s="206" t="str">
        <f>IF(COUNTIFS($B$77,"&lt;&gt;"&amp;"",$B$77,"&lt;&gt;practic?*",$B$77,"&lt;&gt;*Elaborare proiect de diplom?*",$B$77,"&lt;&gt;*op?ional*",$B$77,"&lt;&gt;*Disciplin? facultativ?*", $B$77,"&lt;&gt;*Examen de diplom?*"),$W$79,"")</f>
        <v/>
      </c>
      <c r="BM514" s="206" t="e">
        <f t="shared" si="46"/>
        <v>#VALUE!</v>
      </c>
      <c r="BN514" s="206" t="str">
        <f>IF(COUNTIFS($B$77,"&lt;&gt;"&amp;"",$B$77,"&lt;&gt;practic?*",$B$77,"&lt;&gt;*Elaborare proiect de diplom?*",$B$77,"&lt;&gt;*op?ional*",$B$77,"&lt;&gt;*Disciplin? facultativ?*", $B$77,"&lt;&gt;*Examen de diplom?*"),$Y$79,"")</f>
        <v/>
      </c>
      <c r="BO514" s="327" t="str">
        <f>IF($AV514="","",$Q$79)</f>
        <v/>
      </c>
      <c r="BP514" s="214">
        <f>IF(COUNTIFS($B$31,"&lt;&gt;"&amp;"",$B$31,"&lt;&gt;practic?*",$B$31,"&lt;&gt;*op?ional*",$B$31,"&lt;&gt;*Disciplin? facultativ?*",$B$31,"&lt;&gt;*Examen de diplom?*"),$X$79,"")</f>
        <v>0</v>
      </c>
      <c r="BQ514" s="206" t="str">
        <f t="shared" si="47"/>
        <v/>
      </c>
      <c r="BR514" s="202" t="str">
        <f>IF($AV$484="","",IF($NF$484&lt;&gt;"",$NF$484,0)+IF($NL$484&lt;&gt;"",$NL$484,0)+IF($NN$484&lt;&gt;"",$NN$484,0))</f>
        <v/>
      </c>
      <c r="BS514" s="332">
        <f t="shared" si="48"/>
        <v>0</v>
      </c>
      <c r="BT514" s="208" t="str">
        <f t="shared" si="27"/>
        <v/>
      </c>
      <c r="BU514" s="197"/>
      <c r="BV514" s="197"/>
      <c r="BW514" s="197"/>
      <c r="BX514" s="202">
        <f>SUM(S79:V79)</f>
        <v>0</v>
      </c>
      <c r="BY514" s="397"/>
      <c r="BZ514" s="197"/>
      <c r="CA514" s="197"/>
      <c r="CB514" s="197"/>
      <c r="CC514" s="198"/>
      <c r="CD514" s="198"/>
      <c r="CE514" s="198"/>
      <c r="CF514" s="197"/>
      <c r="CG514" s="197"/>
      <c r="CH514" s="197"/>
      <c r="CI514" s="197"/>
      <c r="CJ514" s="197"/>
      <c r="CK514" s="197"/>
      <c r="CL514" s="197"/>
      <c r="CM514" s="197"/>
      <c r="CN514" s="197"/>
      <c r="CO514" s="198"/>
      <c r="CP514" s="198"/>
    </row>
    <row r="515" spans="1:94" s="201" customFormat="1" ht="21" hidden="1" customHeight="1" x14ac:dyDescent="0.2">
      <c r="B515" s="197"/>
      <c r="C515" s="197"/>
      <c r="D515" s="197"/>
      <c r="E515" s="197"/>
      <c r="F515" s="197"/>
      <c r="G515" s="197"/>
      <c r="H515" s="197"/>
      <c r="I515" s="197"/>
      <c r="J515" s="197"/>
      <c r="K515" s="198"/>
      <c r="L515" s="199"/>
      <c r="M515" s="197"/>
      <c r="N515" s="197"/>
      <c r="O515" s="197"/>
      <c r="P515" s="197"/>
      <c r="Q515" s="197"/>
      <c r="R515" s="197"/>
      <c r="S515" s="197"/>
      <c r="T515" s="197"/>
      <c r="U515" s="197"/>
      <c r="V515" s="198"/>
      <c r="W515" s="198"/>
      <c r="X515" s="200"/>
      <c r="Y515" s="197"/>
      <c r="Z515" s="197"/>
      <c r="AA515" s="197"/>
      <c r="AB515" s="197"/>
      <c r="AC515" s="197"/>
      <c r="AD515" s="197"/>
      <c r="AE515" s="197"/>
      <c r="AF515" s="197"/>
      <c r="AG515" s="198"/>
      <c r="AH515" s="198"/>
      <c r="AI515" s="197"/>
      <c r="AJ515" s="197"/>
      <c r="AK515" s="197"/>
      <c r="AL515" s="197"/>
      <c r="AM515" s="197"/>
      <c r="AN515" s="197"/>
      <c r="AO515" s="197"/>
      <c r="AP515" s="197"/>
      <c r="AQ515" s="197"/>
      <c r="AR515" s="198"/>
      <c r="AS515" s="198"/>
      <c r="AT515" s="208" t="str">
        <f>$N$82</f>
        <v/>
      </c>
      <c r="AU515" s="202">
        <v>6</v>
      </c>
      <c r="AV515" s="204" t="str">
        <f>IF(COUNTIFS($N$80,"&lt;&gt;"&amp;"",$N$80,"&lt;&gt;*op?ional*",$N$80,"&lt;&gt;*Disciplin? facultativ?*"),$N$80,"")</f>
        <v/>
      </c>
      <c r="AW515" s="204" t="str">
        <f t="shared" si="42"/>
        <v/>
      </c>
      <c r="AX515" s="204" t="str">
        <f t="shared" si="43"/>
        <v/>
      </c>
      <c r="AY515" s="204" t="str">
        <f>IF($AV515="","",$R$82)</f>
        <v/>
      </c>
      <c r="AZ515" s="204" t="str">
        <f t="shared" si="44"/>
        <v/>
      </c>
      <c r="BA515" s="204" t="str">
        <f>IF(COUNTIFS($N$80,"&lt;&gt;"&amp;"",$N$80,"&lt;&gt;practic?*",$N$80,"&lt;&gt;*Elaborare proiect de diplom?*",$N$80,"&lt;&gt;*op?ional*",$N$80,"&lt;&gt;*Disciplin? facultativ?*", $N$80,"&lt;&gt;*Examen de diplom?*"),ROUND($S$82/14,1),"")</f>
        <v/>
      </c>
      <c r="BB515" s="204" t="str">
        <f>IF(COUNTIFS($N$80,"&lt;&gt;"&amp;"",$N$80,"&lt;&gt;practic?*",$N$80,"&lt;&gt;*Elaborare proiect de diplom?*",$N$80,"&lt;&gt;*op?ional*",$N$80,"&lt;&gt;*Disciplin? facultativ?*", $N$80,"&lt;&gt;*Examen de diplom?*"),ROUND(($T$82+$U$82+$V$82)/14,1),"")</f>
        <v/>
      </c>
      <c r="BC515" s="204" t="str">
        <f>IF(COUNTIFS($N$80,"&lt;&gt;"&amp;"",$N$80,"&lt;&gt;practic?*",$N$80,"&lt;&gt;*Elaborare proiect de diplom?*",$N$80,"&lt;&gt;*op?ional*",$N$80,"&lt;&gt;*Disciplin? facultativ?*", $N$80,"&lt;&gt;*Examen de diplom?*"),ROUND(($S$82+$T$82+$U$82+$V$82)/14,1),"")</f>
        <v/>
      </c>
      <c r="BD515" s="206" t="str">
        <f>IF(COUNTIFS($N$80,"&lt;&gt;"&amp;"",$N$80,"&lt;&gt;practic?*",$N$80,"&lt;&gt;*Elaborare proiect de diplom?*",$N$80,"&lt;&gt;*op?ional*",$N$80,"&lt;&gt;*Disciplin? facultativ?*", $N$80,"&lt;&gt;*Examen de diplom?*"),$S$82,"")</f>
        <v/>
      </c>
      <c r="BE515" s="204" t="str">
        <f>IF(COUNTIFS($N$80,"&lt;&gt;"&amp;"",$N$80,"&lt;&gt;practic?*",$N$80,"&lt;&gt;*Elaborare proiect de diplom?*",$N$80,"&lt;&gt;*op?ional*",$N$80,"&lt;&gt;*Disciplin? facultativ?*", $N$80,"&lt;&gt;*Examen de diplom?*"),($T$82+$U$82+$V$82),"")</f>
        <v/>
      </c>
      <c r="BF515" s="204" t="str">
        <f>IF(COUNTIFS($N$80,"&lt;&gt;"&amp;"",$N$80,"&lt;&gt;practic?*",$N$80,"&lt;&gt;*Elaborare proiect de diplom?*",$N$80,"&lt;&gt;*op?ional*",$N$80,"&lt;&gt;*Disciplin? facultativ?*", $N$80,"&lt;&gt;*Examen de diplom?*"),($S$82+$T$82+$U$82+$V$82),"")</f>
        <v/>
      </c>
      <c r="BG515" s="202"/>
      <c r="BH515" s="204" t="str">
        <f>IF(COUNTIF($AV515,"=*Elaborare proiect de diplom?*"),ROUND($V$36/14,1),"")</f>
        <v/>
      </c>
      <c r="BI515" s="206" t="e">
        <f t="shared" si="45"/>
        <v>#VALUE!</v>
      </c>
      <c r="BJ515" s="202"/>
      <c r="BK515" s="204" t="str">
        <f>IF(COUNTIF($AV515,"=*Elaborare proiect de diplom?*"),$V$36,"")</f>
        <v/>
      </c>
      <c r="BL515" s="206" t="str">
        <f>IF(COUNTIFS($B$80,"&lt;&gt;"&amp;"",$B$80,"&lt;&gt;practic?*",$B$80,"&lt;&gt;*Elaborare proiect de diplom?*",$B$80,"&lt;&gt;*op?ional*",$B$80,"&lt;&gt;*Disciplin? facultativ?*", $B$80,"&lt;&gt;*Examen de diplom?*"),$W$82,"")</f>
        <v/>
      </c>
      <c r="BM515" s="206" t="e">
        <f t="shared" si="46"/>
        <v>#VALUE!</v>
      </c>
      <c r="BN515" s="206" t="str">
        <f>IF(COUNTIFS($B$80,"&lt;&gt;"&amp;"",$B$80,"&lt;&gt;practic?*",$B$80,"&lt;&gt;*Elaborare proiect de diplom?*",$B$80,"&lt;&gt;*op?ional*",$B$80,"&lt;&gt;*Disciplin? facultativ?*", $B$80,"&lt;&gt;*Examen de diplom?*"),$Y$82,"")</f>
        <v/>
      </c>
      <c r="BO515" s="327" t="str">
        <f>IF($AV515="","",$Q$82)</f>
        <v/>
      </c>
      <c r="BP515" s="214">
        <f>IF(COUNTIFS($B$34,"&lt;&gt;"&amp;"",$B$34,"&lt;&gt;practic?*",$B$34,"&lt;&gt;*op?ional*",$B$34,"&lt;&gt;*Disciplin? facultativ?*",$B$34,"&lt;&gt;*Examen de diplom?*"),$X$82,"")</f>
        <v>0</v>
      </c>
      <c r="BQ515" s="206" t="str">
        <f t="shared" si="47"/>
        <v/>
      </c>
      <c r="BR515" s="202" t="str">
        <f>IF($AV$485="","",IF($NF$485&lt;&gt;"",$NF$485,0)+IF($NL$485&lt;&gt;"",$NL$485,0)+IF($NN$485&lt;&gt;"",$NN$485,0))</f>
        <v/>
      </c>
      <c r="BS515" s="332">
        <f t="shared" si="48"/>
        <v>0</v>
      </c>
      <c r="BT515" s="208" t="str">
        <f t="shared" si="27"/>
        <v/>
      </c>
      <c r="BU515" s="197"/>
      <c r="BV515" s="197"/>
      <c r="BW515" s="197"/>
      <c r="BX515" s="202">
        <f>SUM(S82:V82)</f>
        <v>0</v>
      </c>
      <c r="BY515" s="397"/>
      <c r="BZ515" s="197"/>
      <c r="CA515" s="197"/>
      <c r="CB515" s="197"/>
      <c r="CC515" s="198"/>
      <c r="CD515" s="198"/>
      <c r="CE515" s="198"/>
      <c r="CF515" s="197"/>
      <c r="CG515" s="197"/>
      <c r="CH515" s="197"/>
      <c r="CI515" s="197"/>
      <c r="CJ515" s="197"/>
      <c r="CK515" s="197"/>
      <c r="CL515" s="197"/>
      <c r="CM515" s="197"/>
      <c r="CN515" s="197"/>
      <c r="CO515" s="198"/>
      <c r="CP515" s="198"/>
    </row>
    <row r="516" spans="1:94" s="201" customFormat="1" ht="21" hidden="1" customHeight="1" x14ac:dyDescent="0.2">
      <c r="B516" s="197"/>
      <c r="C516" s="197"/>
      <c r="D516" s="197"/>
      <c r="E516" s="197"/>
      <c r="F516" s="197"/>
      <c r="G516" s="197"/>
      <c r="H516" s="197"/>
      <c r="I516" s="197"/>
      <c r="J516" s="197"/>
      <c r="K516" s="198"/>
      <c r="L516" s="199"/>
      <c r="M516" s="197"/>
      <c r="N516" s="197"/>
      <c r="O516" s="197"/>
      <c r="P516" s="197"/>
      <c r="Q516" s="197"/>
      <c r="R516" s="197"/>
      <c r="S516" s="197"/>
      <c r="T516" s="197"/>
      <c r="U516" s="197"/>
      <c r="V516" s="198"/>
      <c r="W516" s="198"/>
      <c r="X516" s="200"/>
      <c r="Y516" s="197"/>
      <c r="Z516" s="197"/>
      <c r="AA516" s="197"/>
      <c r="AB516" s="197"/>
      <c r="AC516" s="197"/>
      <c r="AD516" s="197"/>
      <c r="AE516" s="197"/>
      <c r="AF516" s="197"/>
      <c r="AG516" s="198"/>
      <c r="AH516" s="198"/>
      <c r="AI516" s="197"/>
      <c r="AJ516" s="197"/>
      <c r="AK516" s="197"/>
      <c r="AL516" s="197"/>
      <c r="AM516" s="197"/>
      <c r="AN516" s="197"/>
      <c r="AO516" s="197"/>
      <c r="AP516" s="197"/>
      <c r="AQ516" s="197"/>
      <c r="AR516" s="198"/>
      <c r="AS516" s="198"/>
      <c r="AT516" s="208" t="str">
        <f>$N$85</f>
        <v/>
      </c>
      <c r="AU516" s="204">
        <v>7</v>
      </c>
      <c r="AV516" s="204" t="str">
        <f>IF(COUNTIFS($N$83,"&lt;&gt;"&amp;"",$N$83,"&lt;&gt;*op?ional*",$N$83,"&lt;&gt;*Disciplin? facultativ?*"),$N$83,"")</f>
        <v/>
      </c>
      <c r="AW516" s="204" t="str">
        <f t="shared" si="42"/>
        <v/>
      </c>
      <c r="AX516" s="204" t="str">
        <f t="shared" si="43"/>
        <v/>
      </c>
      <c r="AY516" s="204" t="str">
        <f>IF($AV516="","",$R$85)</f>
        <v/>
      </c>
      <c r="AZ516" s="204" t="str">
        <f t="shared" si="44"/>
        <v/>
      </c>
      <c r="BA516" s="204" t="str">
        <f>IF(COUNTIFS($N$83,"&lt;&gt;"&amp;"",$N$83,"&lt;&gt;practic?*",$N$83,"&lt;&gt;*Elaborare proiect de diplom?*",$N$83,"&lt;&gt;*op?ional*",$N$83,"&lt;&gt;*Disciplin? facultativ?*", $N$83,"&lt;&gt;*Examen de diplom?*"),ROUND($S$85/14,1),"")</f>
        <v/>
      </c>
      <c r="BB516" s="204" t="str">
        <f>IF(COUNTIFS($N$83,"&lt;&gt;"&amp;"",$N$83,"&lt;&gt;practic?*",$N$83,"&lt;&gt;*Elaborare proiect de diplom?*",$N$83,"&lt;&gt;*op?ional*",$N$83,"&lt;&gt;*Disciplin? facultativ?*", $N$83,"&lt;&gt;*Examen de diplom?*"),ROUND(($T$85+$U$85+$V$85)/14,1),"")</f>
        <v/>
      </c>
      <c r="BC516" s="204" t="str">
        <f>IF(COUNTIFS($N$83,"&lt;&gt;"&amp;"",$N$83,"&lt;&gt;practic?*",$N$83,"&lt;&gt;*Elaborare proiect de diplom?*",$N$83,"&lt;&gt;*op?ional*",$N$83,"&lt;&gt;*Disciplin? facultativ?*", $N$83,"&lt;&gt;*Examen de diplom?*"),ROUND(($S$85+$T$85+$U$85+$V$85)/14,1),"")</f>
        <v/>
      </c>
      <c r="BD516" s="206" t="str">
        <f>IF(COUNTIFS($N$83,"&lt;&gt;"&amp;"",$N$83,"&lt;&gt;practic?*",$N$83,"&lt;&gt;*Elaborare proiect de diplom?*",$N$83,"&lt;&gt;*op?ional*",$N$83,"&lt;&gt;*Disciplin? facultativ?*", $N$83,"&lt;&gt;*Examen de diplom?*"),$S$85,"")</f>
        <v/>
      </c>
      <c r="BE516" s="204" t="str">
        <f>IF(COUNTIFS($N$83,"&lt;&gt;"&amp;"",$N$83,"&lt;&gt;practic?*",$N$83,"&lt;&gt;*Elaborare proiect de diplom?*",$N$83,"&lt;&gt;*op?ional*",$N$83,"&lt;&gt;*Disciplin? facultativ?*", $N$83,"&lt;&gt;*Examen de diplom?*"),($T$85+$U$85+$V$85),"")</f>
        <v/>
      </c>
      <c r="BF516" s="204" t="str">
        <f>IF(COUNTIFS($N$83,"&lt;&gt;"&amp;"",$N$83,"&lt;&gt;practic?*",$N$83,"&lt;&gt;*Elaborare proiect de diplom?*",$N$83,"&lt;&gt;*op?ional*",$N$83,"&lt;&gt;*Disciplin? facultativ?*", $N$83,"&lt;&gt;*Examen de diplom?*"),($S$85+$T$85+$U$85+$V$85),"")</f>
        <v/>
      </c>
      <c r="BG516" s="202"/>
      <c r="BH516" s="204" t="str">
        <f>IF(COUNTIF($AV516,"=*Elaborare proiect de diplom?*"),ROUND($V$39/14,1),"")</f>
        <v/>
      </c>
      <c r="BI516" s="206" t="e">
        <f t="shared" si="45"/>
        <v>#VALUE!</v>
      </c>
      <c r="BJ516" s="202"/>
      <c r="BK516" s="204" t="str">
        <f>IF(COUNTIF($AV516,"=*Elaborare proiect de diplom?*"),$V$39,"")</f>
        <v/>
      </c>
      <c r="BL516" s="206" t="str">
        <f>IF(COUNTIFS($B$83,"&lt;&gt;"&amp;"",$B$83,"&lt;&gt;practic?*",$B$83,"&lt;&gt;*Elaborare proiect de diplom?*",$B$83,"&lt;&gt;*op?ional*",$B$83,"&lt;&gt;*Disciplin? facultativ?*", $B$83,"&lt;&gt;*Examen de diplom?*"),$W$85,"")</f>
        <v/>
      </c>
      <c r="BM516" s="206" t="e">
        <f t="shared" si="46"/>
        <v>#VALUE!</v>
      </c>
      <c r="BN516" s="206" t="str">
        <f>IF(COUNTIFS($B$83,"&lt;&gt;"&amp;"",$B$83,"&lt;&gt;practic?*",$B$83,"&lt;&gt;*Elaborare proiect de diplom?*",$B$83,"&lt;&gt;*op?ional*",$B$83,"&lt;&gt;*Disciplin? facultativ?*", $B$83,"&lt;&gt;*Examen de diplom?*"),$Y$85,"")</f>
        <v/>
      </c>
      <c r="BO516" s="327" t="str">
        <f>IF($AV516="","",$Q$85)</f>
        <v/>
      </c>
      <c r="BP516" s="214">
        <f>IF(COUNTIFS($B$37,"&lt;&gt;"&amp;"",$B$37,"&lt;&gt;practic?*",$B$37,"&lt;&gt;*op?ional*",$B$37,"&lt;&gt;*Disciplin? facultativ?*",$B$37,"&lt;&gt;*Examen de diplom?*"),$X$85,"")</f>
        <v>0</v>
      </c>
      <c r="BQ516" s="206" t="str">
        <f t="shared" si="47"/>
        <v/>
      </c>
      <c r="BR516" s="202" t="str">
        <f>IF($AV$486="","",IF($NF$486&lt;&gt;"",$NF$486,0)+IF($NL$486&lt;&gt;"",$NL$486,0)+IF($NN$486&lt;&gt;"",$NN$486,0))</f>
        <v/>
      </c>
      <c r="BS516" s="332">
        <f t="shared" si="48"/>
        <v>0</v>
      </c>
      <c r="BT516" s="208" t="str">
        <f t="shared" si="27"/>
        <v/>
      </c>
      <c r="BU516" s="197"/>
      <c r="BV516" s="197"/>
      <c r="BW516" s="197"/>
      <c r="BX516" s="202">
        <f>SUM(S85:V85)</f>
        <v>0</v>
      </c>
      <c r="BY516" s="397"/>
      <c r="BZ516" s="197"/>
      <c r="CA516" s="197"/>
      <c r="CB516" s="197"/>
      <c r="CC516" s="198"/>
      <c r="CD516" s="198"/>
      <c r="CE516" s="198"/>
      <c r="CF516" s="197"/>
      <c r="CG516" s="197"/>
      <c r="CH516" s="197"/>
      <c r="CI516" s="197"/>
      <c r="CJ516" s="197"/>
      <c r="CK516" s="197"/>
      <c r="CL516" s="197"/>
      <c r="CM516" s="197"/>
      <c r="CN516" s="197"/>
      <c r="CO516" s="198"/>
      <c r="CP516" s="198"/>
    </row>
    <row r="517" spans="1:94" s="201" customFormat="1" ht="21" hidden="1" customHeight="1" x14ac:dyDescent="0.2">
      <c r="B517" s="197"/>
      <c r="C517" s="197"/>
      <c r="D517" s="197"/>
      <c r="E517" s="197"/>
      <c r="F517" s="197"/>
      <c r="G517" s="197"/>
      <c r="H517" s="197"/>
      <c r="I517" s="197"/>
      <c r="J517" s="197"/>
      <c r="K517" s="198"/>
      <c r="L517" s="199"/>
      <c r="M517" s="197"/>
      <c r="N517" s="197"/>
      <c r="O517" s="197"/>
      <c r="P517" s="197"/>
      <c r="Q517" s="197"/>
      <c r="R517" s="197"/>
      <c r="S517" s="197"/>
      <c r="T517" s="197"/>
      <c r="U517" s="197"/>
      <c r="V517" s="198"/>
      <c r="W517" s="198"/>
      <c r="X517" s="200"/>
      <c r="Y517" s="197"/>
      <c r="Z517" s="197"/>
      <c r="AA517" s="197"/>
      <c r="AB517" s="197"/>
      <c r="AC517" s="197"/>
      <c r="AD517" s="197"/>
      <c r="AE517" s="197"/>
      <c r="AF517" s="197"/>
      <c r="AG517" s="198"/>
      <c r="AH517" s="198"/>
      <c r="AI517" s="197"/>
      <c r="AJ517" s="197"/>
      <c r="AK517" s="197"/>
      <c r="AL517" s="197"/>
      <c r="AM517" s="197"/>
      <c r="AN517" s="197"/>
      <c r="AO517" s="197"/>
      <c r="AP517" s="197"/>
      <c r="AQ517" s="197"/>
      <c r="AR517" s="198"/>
      <c r="AS517" s="198"/>
      <c r="AT517" s="208" t="str">
        <f>$N$88</f>
        <v/>
      </c>
      <c r="AU517" s="202">
        <v>8</v>
      </c>
      <c r="AV517" s="204" t="str">
        <f>IF(COUNTIFS($N$86,"&lt;&gt;"&amp;"",$N$86,"&lt;&gt;*op?ional*",$N$86,"&lt;&gt;*Disciplin? facultativ?*"),$N$86,"")</f>
        <v/>
      </c>
      <c r="AW517" s="204" t="str">
        <f t="shared" si="42"/>
        <v/>
      </c>
      <c r="AX517" s="204" t="str">
        <f t="shared" si="43"/>
        <v/>
      </c>
      <c r="AY517" s="204" t="str">
        <f>IF($AV517="","",$R$88)</f>
        <v/>
      </c>
      <c r="AZ517" s="204" t="str">
        <f t="shared" si="44"/>
        <v/>
      </c>
      <c r="BA517" s="204" t="str">
        <f>IF(COUNTIFS($N$86,"&lt;&gt;"&amp;"",$N$86,"&lt;&gt;practic?*",$N$86,"&lt;&gt;*Elaborare proiect de diplom?*",$N$86,"&lt;&gt;*op?ional*",$N$86,"&lt;&gt;*Disciplin? facultativ?*", $N$86,"&lt;&gt;*Examen de diplom?*"),ROUND($S$88/14,1),"")</f>
        <v/>
      </c>
      <c r="BB517" s="204" t="str">
        <f>IF(COUNTIFS($N$86,"&lt;&gt;"&amp;"",$N$86,"&lt;&gt;practic?*",$N$86,"&lt;&gt;*Elaborare proiect de diplom?*",$N$86,"&lt;&gt;*op?ional*",$N$86,"&lt;&gt;*Disciplin? facultativ?*", $N$86,"&lt;&gt;*Examen de diplom?*"),ROUND(($T$88+$U$88+$V$88)/14,1),"")</f>
        <v/>
      </c>
      <c r="BC517" s="204" t="str">
        <f>IF(COUNTIFS($N$86,"&lt;&gt;"&amp;"",$N$86,"&lt;&gt;practic?*",$N$86,"&lt;&gt;*Elaborare proiect de diplom?*",$N$86,"&lt;&gt;*op?ional*",$N$86,"&lt;&gt;*Disciplin? facultativ?*", $N$86,"&lt;&gt;*Examen de diplom?*"),ROUND(($S$88+$T$88+$U$88+$V$88)/14,1),"")</f>
        <v/>
      </c>
      <c r="BD517" s="206" t="str">
        <f>IF(COUNTIFS($N$86,"&lt;&gt;"&amp;"",$N$86,"&lt;&gt;practic?*",$N$86,"&lt;&gt;*Elaborare proiect de diplom?*",$N$86,"&lt;&gt;*op?ional*",$N$86,"&lt;&gt;*Disciplin? facultativ?*", $N$86,"&lt;&gt;*Examen de diplom?*"),$S$88,"")</f>
        <v/>
      </c>
      <c r="BE517" s="204" t="str">
        <f>IF(COUNTIFS($N$86,"&lt;&gt;"&amp;"",$N$86,"&lt;&gt;practic?*",$N$86,"&lt;&gt;*Elaborare proiect de diplom?*",$N$86,"&lt;&gt;*op?ional*",$N$86,"&lt;&gt;*Disciplin? facultativ?*", $N$86,"&lt;&gt;*Examen de diplom?*"),($T$88+$U$88+$V$88),"")</f>
        <v/>
      </c>
      <c r="BF517" s="204" t="str">
        <f>IF(COUNTIFS($N$86,"&lt;&gt;"&amp;"",$N$86,"&lt;&gt;practic?*",$N$86,"&lt;&gt;*Elaborare proiect de diplom?*",$N$86,"&lt;&gt;*op?ional*",$N$86,"&lt;&gt;*Disciplin? facultativ?*", $N$86,"&lt;&gt;*Examen de diplom?*"),($S$88+$T$88+$U$88+$V$88),"")</f>
        <v/>
      </c>
      <c r="BG517" s="202"/>
      <c r="BH517" s="204" t="str">
        <f>IF(COUNTIF($AV517,"=*Elaborare proiect de diplom?*"),ROUND($V$42/14,1),"")</f>
        <v/>
      </c>
      <c r="BI517" s="206" t="e">
        <f t="shared" si="45"/>
        <v>#VALUE!</v>
      </c>
      <c r="BJ517" s="202"/>
      <c r="BK517" s="204" t="str">
        <f>IF(COUNTIF($AV517,"=*Elaborare proiect de diplom?*"),$V$42,"")</f>
        <v/>
      </c>
      <c r="BL517" s="206" t="str">
        <f>IF(COUNTIFS($B$86,"&lt;&gt;"&amp;"",$B$86,"&lt;&gt;practic?*",$B$86,"&lt;&gt;*Elaborare proiect de diplom?*",$B$86,"&lt;&gt;*op?ional*",$B$86,"&lt;&gt;*Disciplin? facultativ?*", $B$86,"&lt;&gt;*Examen de diplom?*"),$W$88,"")</f>
        <v/>
      </c>
      <c r="BM517" s="206" t="e">
        <f t="shared" si="46"/>
        <v>#VALUE!</v>
      </c>
      <c r="BN517" s="206" t="str">
        <f>IF(COUNTIFS($B$86,"&lt;&gt;"&amp;"",$B$86,"&lt;&gt;practic?*",$B$86,"&lt;&gt;*Elaborare proiect de diplom?*",$B$86,"&lt;&gt;*op?ional*",$B$86,"&lt;&gt;*Disciplin? facultativ?*", $B$86,"&lt;&gt;*Examen de diplom?*"),$Y$88,"")</f>
        <v/>
      </c>
      <c r="BO517" s="327" t="str">
        <f>IF($AV517="","",$Q$88)</f>
        <v/>
      </c>
      <c r="BP517" s="214">
        <f>IF(COUNTIFS($B$40,"&lt;&gt;"&amp;"",$B$40,"&lt;&gt;practic?*",$B$40,"&lt;&gt;*op?ional*",$B$40,"&lt;&gt;*Disciplin? facultativ?*",$B$40,"&lt;&gt;*Examen de diplom?*"),$X$88,"")</f>
        <v>0</v>
      </c>
      <c r="BQ517" s="206" t="str">
        <f t="shared" si="47"/>
        <v/>
      </c>
      <c r="BR517" s="202" t="str">
        <f>IF($AV$487="","",IF($NF$487&lt;&gt;"",$NF$487,0)+IF($NL$487&lt;&gt;"",$NL$487,0)+IF($NN$487&lt;&gt;"",$NN$487,0))</f>
        <v/>
      </c>
      <c r="BS517" s="332">
        <f t="shared" si="48"/>
        <v>0</v>
      </c>
      <c r="BT517" s="208" t="str">
        <f t="shared" si="27"/>
        <v/>
      </c>
      <c r="BU517" s="197"/>
      <c r="BV517" s="197"/>
      <c r="BW517" s="197"/>
      <c r="BX517" s="202">
        <f>SUM(S88:V88)</f>
        <v>0</v>
      </c>
      <c r="BY517" s="397"/>
      <c r="BZ517" s="197"/>
      <c r="CA517" s="197"/>
      <c r="CB517" s="197"/>
      <c r="CC517" s="198"/>
      <c r="CD517" s="198"/>
      <c r="CE517" s="198"/>
      <c r="CF517" s="197"/>
      <c r="CG517" s="197"/>
      <c r="CH517" s="197"/>
      <c r="CI517" s="197"/>
      <c r="CJ517" s="197"/>
      <c r="CK517" s="197"/>
      <c r="CL517" s="197"/>
      <c r="CM517" s="197"/>
      <c r="CN517" s="197"/>
      <c r="CO517" s="198"/>
      <c r="CP517" s="198"/>
    </row>
    <row r="518" spans="1:94" s="201" customFormat="1" ht="21" hidden="1" customHeight="1" x14ac:dyDescent="0.2">
      <c r="B518" s="197"/>
      <c r="C518" s="197"/>
      <c r="D518" s="197"/>
      <c r="E518" s="197"/>
      <c r="F518" s="197"/>
      <c r="G518" s="197"/>
      <c r="H518" s="197"/>
      <c r="I518" s="197"/>
      <c r="J518" s="197"/>
      <c r="K518" s="198"/>
      <c r="L518" s="199"/>
      <c r="M518" s="197"/>
      <c r="N518" s="197"/>
      <c r="O518" s="197"/>
      <c r="P518" s="197"/>
      <c r="Q518" s="197"/>
      <c r="R518" s="197"/>
      <c r="S518" s="197"/>
      <c r="T518" s="197"/>
      <c r="U518" s="197"/>
      <c r="V518" s="198"/>
      <c r="W518" s="198"/>
      <c r="X518" s="200"/>
      <c r="Y518" s="197"/>
      <c r="Z518" s="197"/>
      <c r="AA518" s="197"/>
      <c r="AB518" s="197"/>
      <c r="AC518" s="197"/>
      <c r="AD518" s="197"/>
      <c r="AE518" s="197"/>
      <c r="AF518" s="197"/>
      <c r="AG518" s="198"/>
      <c r="AH518" s="198"/>
      <c r="AI518" s="197"/>
      <c r="AJ518" s="197"/>
      <c r="AK518" s="197"/>
      <c r="AL518" s="197"/>
      <c r="AM518" s="197"/>
      <c r="AN518" s="197"/>
      <c r="AO518" s="197"/>
      <c r="AP518" s="197"/>
      <c r="AQ518" s="197"/>
      <c r="AR518" s="198"/>
      <c r="AS518" s="198"/>
      <c r="AT518" s="208"/>
      <c r="AU518" s="202">
        <v>9</v>
      </c>
      <c r="AV518" s="204" t="str">
        <f>IF(COUNTIFS($N$89,"&lt;&gt;"&amp;"",$N$89,"&lt;&gt;*op?ional*",$N$89,"&lt;&gt;*Disciplin? facultativ?*"),$N$89,"")</f>
        <v/>
      </c>
      <c r="AW518" s="204" t="str">
        <f t="shared" si="42"/>
        <v/>
      </c>
      <c r="AX518" s="204" t="str">
        <f t="shared" si="43"/>
        <v/>
      </c>
      <c r="AY518" s="204" t="str">
        <f>IF($AV518="","",$R$91)</f>
        <v/>
      </c>
      <c r="AZ518" s="204" t="str">
        <f t="shared" si="44"/>
        <v/>
      </c>
      <c r="BA518" s="204" t="str">
        <f>IF(COUNTIFS($N$89,"&lt;&gt;"&amp;"",$N$89,"&lt;&gt;practic?*",$N$89,"&lt;&gt;*Elaborare proiect de diplom?*",$N$89,"&lt;&gt;*op?ional*",$N$89,"&lt;&gt;*Disciplin? facultativ?*", $N$89,"&lt;&gt;*Examen de diplom?*"),ROUND($S$91/14,1),"")</f>
        <v/>
      </c>
      <c r="BB518" s="204" t="str">
        <f>IF(COUNTIFS($N$89,"&lt;&gt;"&amp;"",$N$89,"&lt;&gt;practic?*",$N$89,"&lt;&gt;*Elaborare proiect de diplom?*",$N$89,"&lt;&gt;*op?ional*",$N$89,"&lt;&gt;*Disciplin? facultativ?*", $N$89,"&lt;&gt;*Examen de diplom?*"),ROUND(($T$91+$U$91+$V$91)/14,1),"")</f>
        <v/>
      </c>
      <c r="BC518" s="204" t="str">
        <f>IF(COUNTIFS($N$89,"&lt;&gt;"&amp;"",$N$89,"&lt;&gt;practic?*",$N$89,"&lt;&gt;*Elaborare proiect de diplom?*",$N$89,"&lt;&gt;*op?ional*",$N$89,"&lt;&gt;*Disciplin? facultativ?*", $N$89,"&lt;&gt;*Examen de diplom?*"),ROUND(($S$91+$T$91+$U$91+$V$91)/14,1),"")</f>
        <v/>
      </c>
      <c r="BD518" s="206" t="str">
        <f>IF(COUNTIFS($N$89,"&lt;&gt;"&amp;"",$N$89,"&lt;&gt;practic?*",$N$89,"&lt;&gt;*Elaborare proiect de diplom?*",$N$89,"&lt;&gt;*op?ional*",$N$89,"&lt;&gt;*Disciplin? facultativ?*", $N$89,"&lt;&gt;*Examen de diplom?*"),$S$91,"")</f>
        <v/>
      </c>
      <c r="BE518" s="204" t="str">
        <f>IF(COUNTIFS($N$89,"&lt;&gt;"&amp;"",$N$89,"&lt;&gt;practic?*",$N$89,"&lt;&gt;*Elaborare proiect de diplom?*",$N$89,"&lt;&gt;*op?ional*",$N$89,"&lt;&gt;*Disciplin? facultativ?*", $N$89,"&lt;&gt;*Examen de diplom?*"),($T$91+$U$91+$V$91),"")</f>
        <v/>
      </c>
      <c r="BF518" s="204" t="str">
        <f>IF(COUNTIFS($N$89,"&lt;&gt;"&amp;"",$N$89,"&lt;&gt;practic?*",$N$89,"&lt;&gt;*Elaborare proiect de diplom?*",$N$89,"&lt;&gt;*op?ional*",$N$89,"&lt;&gt;*Disciplin? facultativ?*", $N$89,"&lt;&gt;*Examen de diplom?*"),($S$91+$T$91+$U$91+$V$91),"")</f>
        <v/>
      </c>
      <c r="BG518" s="202"/>
      <c r="BH518" s="204" t="str">
        <f>IF(COUNTIF($AV518,"=*Elaborare proiect de diplom?*"),ROUND($V$54/14,1),"")</f>
        <v/>
      </c>
      <c r="BI518" s="206" t="e">
        <f t="shared" si="45"/>
        <v>#VALUE!</v>
      </c>
      <c r="BJ518" s="202"/>
      <c r="BK518" s="204" t="str">
        <f>IF(COUNTIF($AV518,"=*Elaborare proiect de diplom?*"),$V$54,"")</f>
        <v/>
      </c>
      <c r="BL518" s="206" t="str">
        <f>IF(COUNTIFS($B$89,"&lt;&gt;"&amp;"",$B$89,"&lt;&gt;practic?*",$B$89,"&lt;&gt;*Elaborare proiect de diplom?*",$B$89,"&lt;&gt;*op?ional*",$B$89,"&lt;&gt;*Disciplin? facultativ?*", $B$89,"&lt;&gt;*Examen de diplom?*"),$W$91,"")</f>
        <v/>
      </c>
      <c r="BM518" s="206" t="e">
        <f t="shared" si="46"/>
        <v>#VALUE!</v>
      </c>
      <c r="BN518" s="206" t="str">
        <f>IF(COUNTIFS($B$89,"&lt;&gt;"&amp;"",$B$89,"&lt;&gt;practic?*",$B$89,"&lt;&gt;*Elaborare proiect de diplom?*",$B$89,"&lt;&gt;*op?ional*",$B$89,"&lt;&gt;*Disciplin? facultativ?*", $B$89,"&lt;&gt;*Examen de diplom?*"),$Y$91,"")</f>
        <v/>
      </c>
      <c r="BO518" s="327" t="str">
        <f>IF($AV518="","",$Q$91)</f>
        <v/>
      </c>
      <c r="BP518" s="214">
        <f>IF(COUNTIFS($B$43,"&lt;&gt;"&amp;"",$B$43,"&lt;&gt;practic?*",$B$43,"&lt;&gt;*op?ional*",$B$43,"&lt;&gt;*Disciplin? facultativ?*",$B$43,"&lt;&gt;*Examen de diplom?*"),$X$91,"")</f>
        <v>0</v>
      </c>
      <c r="BQ518" s="206" t="str">
        <f t="shared" si="47"/>
        <v/>
      </c>
      <c r="BR518" s="202" t="str">
        <f>IF($AV$487="","",IF($NF$487&lt;&gt;"",$NF$487,0)+IF($NL$487&lt;&gt;"",$NL$487,0)+IF($NN$487&lt;&gt;"",$NN$487,0))</f>
        <v/>
      </c>
      <c r="BS518" s="332">
        <f t="shared" si="48"/>
        <v>0</v>
      </c>
      <c r="BT518" s="208" t="str">
        <f t="shared" si="27"/>
        <v/>
      </c>
      <c r="BU518" s="197"/>
      <c r="BV518" s="197"/>
      <c r="BW518" s="197"/>
      <c r="BX518" s="202"/>
      <c r="BY518" s="397"/>
      <c r="BZ518" s="197"/>
      <c r="CA518" s="197"/>
      <c r="CB518" s="197"/>
      <c r="CC518" s="198"/>
      <c r="CD518" s="198"/>
      <c r="CE518" s="198"/>
      <c r="CF518" s="197"/>
      <c r="CG518" s="197"/>
      <c r="CH518" s="197"/>
      <c r="CI518" s="197"/>
      <c r="CJ518" s="197"/>
      <c r="CK518" s="197"/>
      <c r="CL518" s="197"/>
      <c r="CM518" s="197"/>
      <c r="CN518" s="197"/>
      <c r="CO518" s="198"/>
      <c r="CP518" s="198"/>
    </row>
    <row r="519" spans="1:94" s="201" customFormat="1" ht="21" hidden="1" customHeight="1" x14ac:dyDescent="0.2">
      <c r="B519" s="197"/>
      <c r="C519" s="197"/>
      <c r="D519" s="197"/>
      <c r="E519" s="197"/>
      <c r="F519" s="197"/>
      <c r="G519" s="197"/>
      <c r="H519" s="197"/>
      <c r="I519" s="197"/>
      <c r="J519" s="197"/>
      <c r="K519" s="198"/>
      <c r="L519" s="199"/>
      <c r="M519" s="197"/>
      <c r="N519" s="197"/>
      <c r="O519" s="197"/>
      <c r="P519" s="197"/>
      <c r="Q519" s="197"/>
      <c r="R519" s="197"/>
      <c r="S519" s="197"/>
      <c r="T519" s="197"/>
      <c r="U519" s="197"/>
      <c r="V519" s="198"/>
      <c r="W519" s="198"/>
      <c r="X519" s="200"/>
      <c r="Y519" s="197"/>
      <c r="Z519" s="197"/>
      <c r="AA519" s="197"/>
      <c r="AB519" s="197"/>
      <c r="AC519" s="197"/>
      <c r="AD519" s="197"/>
      <c r="AE519" s="197"/>
      <c r="AF519" s="197"/>
      <c r="AG519" s="198"/>
      <c r="AH519" s="198"/>
      <c r="AI519" s="197"/>
      <c r="AJ519" s="197"/>
      <c r="AK519" s="197"/>
      <c r="AL519" s="197"/>
      <c r="AM519" s="197"/>
      <c r="AN519" s="197"/>
      <c r="AO519" s="197"/>
      <c r="AP519" s="197"/>
      <c r="AQ519" s="197"/>
      <c r="AR519" s="198"/>
      <c r="AS519" s="198"/>
      <c r="BT519" s="208" t="str">
        <f t="shared" ref="BT519:BT555" si="49">IF($AV519="","",CONCATENATE("20",G$17+AW519-1))</f>
        <v/>
      </c>
    </row>
    <row r="520" spans="1:94" s="201" customFormat="1" ht="21" hidden="1" customHeight="1" x14ac:dyDescent="0.25">
      <c r="B520" s="197"/>
      <c r="C520" s="197"/>
      <c r="D520" s="197"/>
      <c r="E520" s="197"/>
      <c r="F520" s="197"/>
      <c r="G520" s="197"/>
      <c r="H520" s="197"/>
      <c r="I520" s="197"/>
      <c r="J520" s="197"/>
      <c r="K520" s="198"/>
      <c r="L520" s="199"/>
      <c r="M520" s="197"/>
      <c r="N520" s="197"/>
      <c r="O520" s="197"/>
      <c r="P520" s="197"/>
      <c r="Q520" s="197"/>
      <c r="R520" s="197"/>
      <c r="S520" s="197"/>
      <c r="T520" s="197"/>
      <c r="U520" s="197"/>
      <c r="V520" s="198"/>
      <c r="W520" s="198"/>
      <c r="X520" s="200"/>
      <c r="Y520" s="197"/>
      <c r="Z520" s="197"/>
      <c r="AA520" s="197"/>
      <c r="AB520" s="197"/>
      <c r="AC520" s="197"/>
      <c r="AD520" s="197"/>
      <c r="AE520" s="197"/>
      <c r="AF520" s="197"/>
      <c r="AG520" s="198"/>
      <c r="AH520" s="198"/>
      <c r="AI520" s="197"/>
      <c r="AJ520" s="197"/>
      <c r="AK520" s="197"/>
      <c r="AL520" s="197"/>
      <c r="AM520" s="197"/>
      <c r="AN520" s="197"/>
      <c r="AO520" s="197"/>
      <c r="AP520" s="197"/>
      <c r="AQ520" s="197"/>
      <c r="AR520" s="198"/>
      <c r="AS520" s="198"/>
      <c r="AT520" s="401" t="s">
        <v>192</v>
      </c>
      <c r="AU520" s="404"/>
      <c r="AV520" s="404"/>
      <c r="AW520" s="404"/>
      <c r="AX520" s="404"/>
      <c r="AY520" s="404"/>
      <c r="AZ520" s="404"/>
      <c r="BA520" s="404"/>
      <c r="BB520" s="404"/>
      <c r="BC520" s="404"/>
      <c r="BD520" s="404"/>
      <c r="BE520" s="404"/>
      <c r="BF520" s="404"/>
      <c r="BG520" s="404"/>
      <c r="BH520" s="404"/>
      <c r="BI520" s="404"/>
      <c r="BJ520" s="404"/>
      <c r="BK520" s="404"/>
      <c r="BL520" s="404"/>
      <c r="BM520" s="404"/>
      <c r="BN520" s="404"/>
      <c r="BO520" s="404"/>
      <c r="BP520" s="404"/>
      <c r="BQ520" s="404"/>
      <c r="BR520" s="405"/>
      <c r="BT520" s="208" t="str">
        <f t="shared" si="49"/>
        <v/>
      </c>
    </row>
    <row r="521" spans="1:94" s="201" customFormat="1" ht="21" hidden="1" customHeight="1" x14ac:dyDescent="0.25">
      <c r="B521" s="197"/>
      <c r="C521" s="197"/>
      <c r="D521" s="197"/>
      <c r="E521" s="197"/>
      <c r="F521" s="197"/>
      <c r="G521" s="197"/>
      <c r="H521" s="197"/>
      <c r="I521" s="197"/>
      <c r="J521" s="197"/>
      <c r="K521" s="198"/>
      <c r="L521" s="199"/>
      <c r="M521" s="197"/>
      <c r="N521" s="197"/>
      <c r="O521" s="197"/>
      <c r="P521" s="197"/>
      <c r="Q521" s="197"/>
      <c r="R521" s="197"/>
      <c r="S521" s="197"/>
      <c r="T521" s="197"/>
      <c r="U521" s="197"/>
      <c r="V521" s="198"/>
      <c r="W521" s="198"/>
      <c r="X521" s="200"/>
      <c r="Y521" s="197"/>
      <c r="Z521" s="197"/>
      <c r="AA521" s="197"/>
      <c r="AB521" s="197"/>
      <c r="AC521" s="197"/>
      <c r="AD521" s="197"/>
      <c r="AE521" s="197"/>
      <c r="AF521" s="197"/>
      <c r="AG521" s="198"/>
      <c r="AH521" s="198"/>
      <c r="AI521" s="197"/>
      <c r="AJ521" s="197"/>
      <c r="AK521" s="197"/>
      <c r="AL521" s="197"/>
      <c r="AM521" s="197"/>
      <c r="AN521" s="197"/>
      <c r="AO521" s="197"/>
      <c r="AP521" s="197"/>
      <c r="AQ521" s="197"/>
      <c r="AR521" s="198"/>
      <c r="AS521" s="198"/>
      <c r="AT521" s="401" t="s">
        <v>163</v>
      </c>
      <c r="AU521" s="402"/>
      <c r="AV521" s="402"/>
      <c r="AW521" s="402"/>
      <c r="AX521" s="402"/>
      <c r="AY521" s="402"/>
      <c r="AZ521" s="402"/>
      <c r="BA521" s="402"/>
      <c r="BB521" s="402"/>
      <c r="BC521" s="402"/>
      <c r="BD521" s="402"/>
      <c r="BE521" s="402"/>
      <c r="BF521" s="402"/>
      <c r="BG521" s="402"/>
      <c r="BH521" s="402"/>
      <c r="BI521" s="402"/>
      <c r="BJ521" s="402"/>
      <c r="BK521" s="402"/>
      <c r="BL521" s="402"/>
      <c r="BM521" s="402"/>
      <c r="BN521" s="402"/>
      <c r="BO521" s="402"/>
      <c r="BP521" s="402"/>
      <c r="BQ521" s="402"/>
      <c r="BR521" s="403"/>
      <c r="BS521" s="218"/>
      <c r="BT521" s="208" t="str">
        <f t="shared" si="49"/>
        <v/>
      </c>
      <c r="BU521" s="197"/>
      <c r="BV521" s="197"/>
      <c r="BW521" s="197"/>
      <c r="BX521" s="197"/>
      <c r="BY521" s="197"/>
      <c r="BZ521" s="197"/>
      <c r="CA521" s="197"/>
      <c r="CB521" s="197"/>
      <c r="CC521" s="198"/>
      <c r="CD521" s="198"/>
      <c r="CE521" s="198"/>
      <c r="CF521" s="197"/>
      <c r="CG521" s="197"/>
      <c r="CH521" s="197"/>
      <c r="CI521" s="197"/>
      <c r="CJ521" s="197"/>
      <c r="CK521" s="197"/>
      <c r="CL521" s="197"/>
      <c r="CM521" s="197"/>
      <c r="CN521" s="197"/>
      <c r="CO521" s="198"/>
      <c r="CP521" s="198"/>
    </row>
    <row r="522" spans="1:94" s="229" customFormat="1" ht="21" hidden="1" customHeight="1" x14ac:dyDescent="0.25">
      <c r="X522" s="230"/>
      <c r="AT522" s="231" t="s">
        <v>164</v>
      </c>
      <c r="AU522" s="231" t="s">
        <v>165</v>
      </c>
      <c r="AV522" s="231" t="s">
        <v>166</v>
      </c>
      <c r="AW522" s="231" t="s">
        <v>167</v>
      </c>
      <c r="AX522" s="231" t="s">
        <v>168</v>
      </c>
      <c r="AY522" s="231" t="s">
        <v>169</v>
      </c>
      <c r="AZ522" s="231" t="s">
        <v>170</v>
      </c>
      <c r="BA522" s="231" t="s">
        <v>171</v>
      </c>
      <c r="BB522" s="231" t="s">
        <v>172</v>
      </c>
      <c r="BC522" s="231" t="s">
        <v>173</v>
      </c>
      <c r="BD522" s="231" t="s">
        <v>174</v>
      </c>
      <c r="BE522" s="231" t="s">
        <v>175</v>
      </c>
      <c r="BF522" s="231" t="s">
        <v>176</v>
      </c>
      <c r="BG522" s="232" t="s">
        <v>177</v>
      </c>
      <c r="BH522" s="232" t="s">
        <v>178</v>
      </c>
      <c r="BI522" s="231" t="s">
        <v>179</v>
      </c>
      <c r="BJ522" s="232" t="s">
        <v>180</v>
      </c>
      <c r="BK522" s="232" t="s">
        <v>181</v>
      </c>
      <c r="BL522" s="231" t="s">
        <v>182</v>
      </c>
      <c r="BM522" s="231" t="s">
        <v>183</v>
      </c>
      <c r="BN522" s="231" t="s">
        <v>184</v>
      </c>
      <c r="BO522" s="231" t="s">
        <v>185</v>
      </c>
      <c r="BP522" s="231" t="s">
        <v>186</v>
      </c>
      <c r="BQ522" s="231" t="s">
        <v>187</v>
      </c>
      <c r="BR522" s="231" t="s">
        <v>188</v>
      </c>
      <c r="BT522" s="208" t="e">
        <f t="shared" si="49"/>
        <v>#VALUE!</v>
      </c>
      <c r="BU522" s="233"/>
      <c r="BV522" s="233"/>
      <c r="BW522" s="233"/>
      <c r="BX522" s="233"/>
      <c r="BY522" s="233"/>
      <c r="BZ522" s="233"/>
      <c r="CA522" s="233"/>
      <c r="CB522" s="233"/>
      <c r="CC522" s="233"/>
      <c r="CD522" s="233"/>
      <c r="CE522" s="233"/>
      <c r="CF522" s="233"/>
      <c r="CG522" s="233"/>
      <c r="CH522" s="233"/>
      <c r="CI522" s="233"/>
      <c r="CJ522" s="233"/>
      <c r="CK522" s="233"/>
      <c r="CL522" s="233"/>
      <c r="CM522" s="233"/>
      <c r="CN522" s="233"/>
      <c r="CO522" s="233"/>
      <c r="CP522" s="233"/>
    </row>
    <row r="523" spans="1:94" s="201" customFormat="1" ht="21" hidden="1" customHeight="1" x14ac:dyDescent="0.2">
      <c r="A523" s="219"/>
      <c r="B523" s="218"/>
      <c r="C523" s="218"/>
      <c r="D523" s="218"/>
      <c r="E523" s="218"/>
      <c r="F523" s="218"/>
      <c r="G523" s="218"/>
      <c r="H523" s="218"/>
      <c r="I523" s="218"/>
      <c r="J523" s="218"/>
      <c r="K523" s="220"/>
      <c r="L523" s="221"/>
      <c r="M523" s="218"/>
      <c r="N523" s="218"/>
      <c r="O523" s="218"/>
      <c r="P523" s="218"/>
      <c r="Q523" s="218"/>
      <c r="R523" s="218"/>
      <c r="S523" s="218"/>
      <c r="T523" s="218"/>
      <c r="U523" s="218"/>
      <c r="V523" s="220"/>
      <c r="W523" s="220"/>
      <c r="X523" s="222"/>
      <c r="Y523" s="218"/>
      <c r="Z523" s="218"/>
      <c r="AA523" s="218"/>
      <c r="AB523" s="218"/>
      <c r="AC523" s="218"/>
      <c r="AD523" s="218"/>
      <c r="AE523" s="218"/>
      <c r="AF523" s="218"/>
      <c r="AG523" s="220"/>
      <c r="AH523" s="220"/>
      <c r="AI523" s="218"/>
      <c r="AJ523" s="218"/>
      <c r="AK523" s="218"/>
      <c r="AL523" s="218"/>
      <c r="AM523" s="218"/>
      <c r="AN523" s="218"/>
      <c r="AO523" s="218"/>
      <c r="AP523" s="218"/>
      <c r="AQ523" s="218"/>
      <c r="AR523" s="220"/>
      <c r="AS523" s="220"/>
      <c r="AT523" s="228" t="str">
        <f>$B$115</f>
        <v>M4.23.01.V1-01</v>
      </c>
      <c r="AU523" s="204">
        <v>1</v>
      </c>
      <c r="AV523" s="204" t="str">
        <f>IF(COUNTIFS($B$113,"&lt;&gt;"&amp;""),$B$113,"")</f>
        <v>Optional Core 1-2
IoT and Cloud Architectures and Communication Technologies</v>
      </c>
      <c r="AW523" s="204">
        <f t="shared" ref="AW523:AW532" si="50">IF($AV523="","",ROUND(RIGHT($B$112,1)/2,0))</f>
        <v>1</v>
      </c>
      <c r="AX523" s="204" t="str">
        <f t="shared" ref="AX523:AX532" si="51">IF($AV523="","",RIGHT($B$112,1))</f>
        <v>1</v>
      </c>
      <c r="AY523" s="204" t="str">
        <f>IF($AV523="","",$F$115)</f>
        <v>E</v>
      </c>
      <c r="AZ523" s="204" t="str">
        <f>IF($AV523="","","DO")</f>
        <v>DO</v>
      </c>
      <c r="BA523" s="204">
        <f>IF(COUNTIFS($B$113,"&lt;&gt;"&amp;""),ROUND($G$115/14,1),"")</f>
        <v>2</v>
      </c>
      <c r="BB523" s="204">
        <f>IF(COUNTIFS($B$113,"&lt;&gt;"&amp;""),ROUND(($H$115+$I$115+$J$115)/14,1),"")</f>
        <v>2</v>
      </c>
      <c r="BC523" s="204">
        <f>IF(COUNTIFS($B$113,"&lt;&gt;"&amp;""),ROUND(($G$115+$H$115+$I$115+$J$115)/14,1),"")</f>
        <v>4</v>
      </c>
      <c r="BD523" s="204">
        <f>IF(COUNTIFS($B$113,"&lt;&gt;"&amp;""),ROUND($G$115,1),"")</f>
        <v>28</v>
      </c>
      <c r="BE523" s="204">
        <f>IF(COUNTIFS($B$113,"&lt;&gt;"&amp;""),ROUND(($H$115+$I$115+$J$115),1),"")</f>
        <v>28</v>
      </c>
      <c r="BF523" s="204">
        <f>IF(COUNTIFS($B$113,"&lt;&gt;"&amp;""),ROUND(($G$115+$H$115+$I$115+$J$115),1),"")</f>
        <v>56</v>
      </c>
      <c r="BG523" s="204"/>
      <c r="BH523" s="204"/>
      <c r="BI523" s="204"/>
      <c r="BJ523" s="204"/>
      <c r="BK523" s="204"/>
      <c r="BL523" s="204"/>
      <c r="BM523" s="204" t="e">
        <f>IF(COUNTIFS($B$113,"&lt;&gt;"&amp;""),IF($L$115&lt;&gt;"",ROUND($L$115/14,1),""),"")</f>
        <v>#VALUE!</v>
      </c>
      <c r="BN523" s="204" t="e">
        <f>IF(COUNTIFS($B$113,"&lt;&gt;"&amp;""),IF($L$115&lt;&gt;"",ROUND($L$115,1),""),"")</f>
        <v>#VALUE!</v>
      </c>
      <c r="BO523" s="204">
        <f>IF($AV523="","",$E$115)</f>
        <v>7</v>
      </c>
      <c r="BP523" s="206">
        <f>IF(COUNTIFS($B$113,"&lt;&gt;"&amp;""),$K$115,"")</f>
        <v>0</v>
      </c>
      <c r="BQ523" s="206" t="e">
        <f>IF($AV523="","",IF($BC523&lt;&gt;"",$BC523,0)+IF($BI523&lt;&gt;"",$BI523,0)+IF($BM523&lt;&gt;"",$BM523,0))</f>
        <v>#VALUE!</v>
      </c>
      <c r="BR523" s="204" t="e">
        <f>IF($AV523="","",IF($BF523&lt;&gt;"",$BF523,0)+IF($BL523&lt;&gt;"",$BL523,0)+IF($BN523&lt;&gt;"",$BN523,0))</f>
        <v>#VALUE!</v>
      </c>
      <c r="BT523" s="208" t="str">
        <f t="shared" si="49"/>
        <v>2023</v>
      </c>
      <c r="BU523" s="197"/>
      <c r="BV523" s="197"/>
      <c r="BW523" s="197"/>
      <c r="BX523" s="197"/>
      <c r="BY523" s="197"/>
      <c r="BZ523" s="197"/>
      <c r="CA523" s="197"/>
      <c r="CB523" s="197"/>
      <c r="CC523" s="198"/>
      <c r="CD523" s="198"/>
      <c r="CE523" s="198"/>
      <c r="CF523" s="197"/>
      <c r="CG523" s="197"/>
      <c r="CH523" s="197"/>
      <c r="CI523" s="197"/>
      <c r="CJ523" s="197"/>
      <c r="CK523" s="197"/>
      <c r="CL523" s="197"/>
      <c r="CM523" s="197"/>
      <c r="CN523" s="197"/>
      <c r="CO523" s="198"/>
      <c r="CP523" s="198"/>
    </row>
    <row r="524" spans="1:94" s="201" customFormat="1" ht="21" hidden="1" customHeight="1" x14ac:dyDescent="0.2">
      <c r="A524" s="219"/>
      <c r="B524" s="218"/>
      <c r="C524" s="218"/>
      <c r="D524" s="218"/>
      <c r="E524" s="218"/>
      <c r="F524" s="218"/>
      <c r="G524" s="218"/>
      <c r="H524" s="218"/>
      <c r="I524" s="218"/>
      <c r="J524" s="218"/>
      <c r="K524" s="220"/>
      <c r="L524" s="221"/>
      <c r="M524" s="218"/>
      <c r="N524" s="218"/>
      <c r="O524" s="218"/>
      <c r="P524" s="218"/>
      <c r="Q524" s="218"/>
      <c r="R524" s="218"/>
      <c r="S524" s="218"/>
      <c r="T524" s="218"/>
      <c r="U524" s="218"/>
      <c r="V524" s="220"/>
      <c r="W524" s="220"/>
      <c r="X524" s="222"/>
      <c r="Y524" s="218"/>
      <c r="Z524" s="218"/>
      <c r="AA524" s="218"/>
      <c r="AB524" s="218"/>
      <c r="AC524" s="218"/>
      <c r="AD524" s="218"/>
      <c r="AE524" s="218"/>
      <c r="AF524" s="218"/>
      <c r="AG524" s="220"/>
      <c r="AH524" s="220"/>
      <c r="AI524" s="218"/>
      <c r="AJ524" s="218"/>
      <c r="AK524" s="218"/>
      <c r="AL524" s="218"/>
      <c r="AM524" s="218"/>
      <c r="AN524" s="218"/>
      <c r="AO524" s="218"/>
      <c r="AP524" s="218"/>
      <c r="AQ524" s="218"/>
      <c r="AR524" s="220"/>
      <c r="AS524" s="220"/>
      <c r="AT524" s="228" t="str">
        <f>$B$118</f>
        <v>M4.23.01.V1-02</v>
      </c>
      <c r="AU524" s="202">
        <v>2</v>
      </c>
      <c r="AV524" s="204" t="str">
        <f>IF(COUNTIFS($B$116,"&lt;&gt;"&amp;""),$B$116,"")</f>
        <v>Optional Core 1-2
Communication Technologies in IoT and Cloud</v>
      </c>
      <c r="AW524" s="204">
        <f t="shared" si="50"/>
        <v>1</v>
      </c>
      <c r="AX524" s="204" t="str">
        <f t="shared" si="51"/>
        <v>1</v>
      </c>
      <c r="AY524" s="204" t="str">
        <f>IF($AV524="","",$F$118)</f>
        <v>E</v>
      </c>
      <c r="AZ524" s="204" t="str">
        <f t="shared" ref="AZ524:AZ532" si="52">IF($AV524="","","DO")</f>
        <v>DO</v>
      </c>
      <c r="BA524" s="204">
        <f>IF(COUNTIFS($B$116,"&lt;&gt;"&amp;""),ROUND($G$118/14,1),"")</f>
        <v>2</v>
      </c>
      <c r="BB524" s="204">
        <f>IF(COUNTIFS($B$116,"&lt;&gt;"&amp;""),ROUND(($H$118+$I$118+$J$118)/14,1),"")</f>
        <v>2</v>
      </c>
      <c r="BC524" s="204">
        <f>IF(COUNTIFS($B$116,"&lt;&gt;"&amp;""),ROUND(($G$118+$H$118+$I$118+$J$118)/14,1),"")</f>
        <v>4</v>
      </c>
      <c r="BD524" s="204">
        <f>IF(COUNTIFS($B$116,"&lt;&gt;"&amp;""),ROUND($G$118,1),"")</f>
        <v>28</v>
      </c>
      <c r="BE524" s="204">
        <f>IF(COUNTIFS($B$116,"&lt;&gt;"&amp;""),ROUND(($H$118+$I$118+$J$118),1),"")</f>
        <v>28</v>
      </c>
      <c r="BF524" s="204">
        <f>IF(COUNTIFS($B$116,"&lt;&gt;"&amp;""),ROUND(($G$118+$H$118+$I$118+$J$118),1),"")</f>
        <v>56</v>
      </c>
      <c r="BG524" s="202"/>
      <c r="BH524" s="204"/>
      <c r="BI524" s="204"/>
      <c r="BJ524" s="202"/>
      <c r="BK524" s="204"/>
      <c r="BL524" s="204"/>
      <c r="BM524" s="204" t="e">
        <f>IF(COUNTIFS($B$116,"&lt;&gt;"&amp;""),IF($L$118&lt;&gt;"",ROUND($L$118/14,1),""),"")</f>
        <v>#VALUE!</v>
      </c>
      <c r="BN524" s="204" t="e">
        <f>IF(COUNTIFS($B$116,"&lt;&gt;"&amp;""),IF($L$118&lt;&gt;"",ROUND($L$118,1),""),"")</f>
        <v>#VALUE!</v>
      </c>
      <c r="BO524" s="204">
        <f>IF($AV524="","",$E$118)</f>
        <v>7</v>
      </c>
      <c r="BP524" s="206">
        <f>IF(COUNTIFS($B$116,"&lt;&gt;"&amp;""),$K$118,"")</f>
        <v>0</v>
      </c>
      <c r="BQ524" s="206" t="e">
        <f t="shared" ref="BQ524:BQ532" si="53">IF($AV524="","",IF($BC524&lt;&gt;"",$BC524,0)+IF($BI524&lt;&gt;"",$BI524,0)+IF($BM524&lt;&gt;"",$BM524,0))</f>
        <v>#VALUE!</v>
      </c>
      <c r="BR524" s="204" t="e">
        <f t="shared" ref="BR524:BR532" si="54">IF($AV524="","",IF($BF524&lt;&gt;"",$BF524,0)+IF($BL524&lt;&gt;"",$BL524,0)+IF($BN524&lt;&gt;"",$BN524,0))</f>
        <v>#VALUE!</v>
      </c>
      <c r="BT524" s="208" t="str">
        <f t="shared" si="49"/>
        <v>2023</v>
      </c>
      <c r="BU524" s="197"/>
      <c r="BV524" s="197"/>
      <c r="BW524" s="197"/>
      <c r="BX524" s="197"/>
      <c r="BY524" s="197"/>
      <c r="BZ524" s="197"/>
      <c r="CA524" s="197"/>
      <c r="CB524" s="197"/>
      <c r="CC524" s="198"/>
      <c r="CD524" s="198"/>
      <c r="CE524" s="198"/>
      <c r="CF524" s="197"/>
      <c r="CG524" s="197"/>
      <c r="CH524" s="197"/>
      <c r="CI524" s="197"/>
      <c r="CJ524" s="197"/>
      <c r="CK524" s="197"/>
      <c r="CL524" s="197"/>
      <c r="CM524" s="197"/>
      <c r="CN524" s="197"/>
      <c r="CO524" s="198"/>
      <c r="CP524" s="198"/>
    </row>
    <row r="525" spans="1:94" s="201" customFormat="1" ht="21" hidden="1" customHeight="1" x14ac:dyDescent="0.2">
      <c r="A525" s="219"/>
      <c r="B525" s="218"/>
      <c r="C525" s="218"/>
      <c r="D525" s="218"/>
      <c r="E525" s="218"/>
      <c r="F525" s="218"/>
      <c r="G525" s="218"/>
      <c r="H525" s="218"/>
      <c r="I525" s="218"/>
      <c r="J525" s="218"/>
      <c r="K525" s="220"/>
      <c r="L525" s="221"/>
      <c r="M525" s="218"/>
      <c r="N525" s="218"/>
      <c r="O525" s="218"/>
      <c r="P525" s="218"/>
      <c r="Q525" s="218"/>
      <c r="R525" s="218"/>
      <c r="S525" s="218"/>
      <c r="T525" s="218"/>
      <c r="U525" s="218"/>
      <c r="V525" s="220"/>
      <c r="W525" s="220"/>
      <c r="X525" s="222"/>
      <c r="Y525" s="218"/>
      <c r="Z525" s="218"/>
      <c r="AA525" s="218"/>
      <c r="AB525" s="218"/>
      <c r="AC525" s="218"/>
      <c r="AD525" s="218"/>
      <c r="AE525" s="218"/>
      <c r="AF525" s="218"/>
      <c r="AG525" s="220"/>
      <c r="AH525" s="220"/>
      <c r="AI525" s="218"/>
      <c r="AJ525" s="218"/>
      <c r="AK525" s="218"/>
      <c r="AL525" s="218"/>
      <c r="AM525" s="218"/>
      <c r="AN525" s="218"/>
      <c r="AO525" s="218"/>
      <c r="AP525" s="218"/>
      <c r="AQ525" s="218"/>
      <c r="AR525" s="220"/>
      <c r="AS525" s="220"/>
      <c r="AT525" s="228" t="str">
        <f>$B$121</f>
        <v>M4.23.01.V1-03</v>
      </c>
      <c r="AU525" s="202">
        <v>3</v>
      </c>
      <c r="AV525" s="204" t="str">
        <f>IF(COUNTIFS($B$119,"&lt;&gt;"&amp;""),$B$119,"")</f>
        <v>Optional Core 1-2
Smart Sensors and Sensor Networks</v>
      </c>
      <c r="AW525" s="204">
        <f t="shared" si="50"/>
        <v>1</v>
      </c>
      <c r="AX525" s="204" t="str">
        <f t="shared" si="51"/>
        <v>1</v>
      </c>
      <c r="AY525" s="204" t="str">
        <f>IF($AV525="","",$F$121)</f>
        <v>E</v>
      </c>
      <c r="AZ525" s="204" t="str">
        <f t="shared" si="52"/>
        <v>DO</v>
      </c>
      <c r="BA525" s="204">
        <f>IF(COUNTIFS($B$119,"&lt;&gt;"&amp;""),ROUND($G$121/14,1),"")</f>
        <v>2</v>
      </c>
      <c r="BB525" s="204">
        <f>IF(COUNTIFS($B$119,"&lt;&gt;"&amp;""),ROUND(($H$121+$I$121+$J$121)/14,1),"")</f>
        <v>2</v>
      </c>
      <c r="BC525" s="204">
        <f>IF(COUNTIFS($B$119,"&lt;&gt;"&amp;""),ROUND(($G$121+$H$121+$I$121+$J$121)/14,1),"")</f>
        <v>4</v>
      </c>
      <c r="BD525" s="204">
        <f>IF(COUNTIFS($B$119,"&lt;&gt;"&amp;""),ROUND($G$121,1),"")</f>
        <v>28</v>
      </c>
      <c r="BE525" s="204">
        <f>IF(COUNTIFS($B$119,"&lt;&gt;"&amp;""),ROUND(($H$121+$I$121+$J$121),1),"")</f>
        <v>28</v>
      </c>
      <c r="BF525" s="204">
        <f>IF(COUNTIFS($B$119,"&lt;&gt;"&amp;""),ROUND(($G$121+$H$121+$I$121+$J$121),1),"")</f>
        <v>56</v>
      </c>
      <c r="BG525" s="202"/>
      <c r="BH525" s="204"/>
      <c r="BI525" s="204"/>
      <c r="BJ525" s="202"/>
      <c r="BK525" s="204"/>
      <c r="BL525" s="204"/>
      <c r="BM525" s="204" t="e">
        <f>IF(COUNTIFS($B$119,"&lt;&gt;"&amp;""),IF($L$121&lt;&gt;"",ROUND($L$121/14,1),""),"")</f>
        <v>#VALUE!</v>
      </c>
      <c r="BN525" s="204" t="e">
        <f>IF(COUNTIFS($B$119,"&lt;&gt;"&amp;""),IF($L$121&lt;&gt;"",ROUND($L$121,1),""),"")</f>
        <v>#VALUE!</v>
      </c>
      <c r="BO525" s="204">
        <f>IF($AV525="","",$E$121)</f>
        <v>7</v>
      </c>
      <c r="BP525" s="206">
        <f>IF(COUNTIFS($B$119,"&lt;&gt;"&amp;""),$K$121,"")</f>
        <v>0</v>
      </c>
      <c r="BQ525" s="206" t="e">
        <f t="shared" si="53"/>
        <v>#VALUE!</v>
      </c>
      <c r="BR525" s="204" t="e">
        <f t="shared" si="54"/>
        <v>#VALUE!</v>
      </c>
      <c r="BT525" s="208" t="str">
        <f t="shared" si="49"/>
        <v>2023</v>
      </c>
      <c r="BU525" s="197"/>
      <c r="BV525" s="197"/>
      <c r="BW525" s="197"/>
      <c r="BX525" s="197"/>
      <c r="BY525" s="197"/>
      <c r="BZ525" s="197"/>
      <c r="CA525" s="197"/>
      <c r="CB525" s="197"/>
      <c r="CC525" s="198"/>
      <c r="CD525" s="198"/>
      <c r="CE525" s="198"/>
      <c r="CF525" s="197"/>
      <c r="CG525" s="197"/>
      <c r="CH525" s="197"/>
      <c r="CI525" s="197"/>
      <c r="CJ525" s="197"/>
      <c r="CK525" s="197"/>
      <c r="CL525" s="197"/>
      <c r="CM525" s="197"/>
      <c r="CN525" s="197"/>
      <c r="CO525" s="198"/>
      <c r="CP525" s="198"/>
    </row>
    <row r="526" spans="1:94" s="201" customFormat="1" ht="21" hidden="1" customHeight="1" x14ac:dyDescent="0.2">
      <c r="A526" s="219"/>
      <c r="B526" s="218"/>
      <c r="C526" s="218"/>
      <c r="D526" s="218"/>
      <c r="E526" s="218"/>
      <c r="F526" s="218"/>
      <c r="G526" s="218"/>
      <c r="H526" s="218"/>
      <c r="I526" s="218"/>
      <c r="J526" s="218"/>
      <c r="K526" s="220"/>
      <c r="L526" s="221"/>
      <c r="M526" s="218"/>
      <c r="N526" s="218"/>
      <c r="O526" s="218"/>
      <c r="P526" s="218"/>
      <c r="Q526" s="218"/>
      <c r="R526" s="218"/>
      <c r="S526" s="218"/>
      <c r="T526" s="218"/>
      <c r="U526" s="218"/>
      <c r="V526" s="220"/>
      <c r="W526" s="220"/>
      <c r="X526" s="222"/>
      <c r="Y526" s="218"/>
      <c r="Z526" s="218"/>
      <c r="AA526" s="218"/>
      <c r="AB526" s="218"/>
      <c r="AC526" s="218"/>
      <c r="AD526" s="218"/>
      <c r="AE526" s="218"/>
      <c r="AF526" s="218"/>
      <c r="AG526" s="220"/>
      <c r="AH526" s="220"/>
      <c r="AI526" s="218"/>
      <c r="AJ526" s="218"/>
      <c r="AK526" s="218"/>
      <c r="AL526" s="218"/>
      <c r="AM526" s="218"/>
      <c r="AN526" s="218"/>
      <c r="AO526" s="218"/>
      <c r="AP526" s="218"/>
      <c r="AQ526" s="218"/>
      <c r="AR526" s="220"/>
      <c r="AS526" s="220"/>
      <c r="AT526" s="228" t="str">
        <f>$B$124</f>
        <v>M4.23.01.V1-04</v>
      </c>
      <c r="AU526" s="202">
        <v>4</v>
      </c>
      <c r="AV526" s="204" t="str">
        <f>IF(COUNTIFS($B$122,"&lt;&gt;"&amp;""),$B$122,"")</f>
        <v>Optional Core 1-2
Hardware Acceleration Techniques for Cloud Computing</v>
      </c>
      <c r="AW526" s="204">
        <f t="shared" si="50"/>
        <v>1</v>
      </c>
      <c r="AX526" s="204" t="str">
        <f t="shared" si="51"/>
        <v>1</v>
      </c>
      <c r="AY526" s="204" t="str">
        <f>IF($AV526="","",$F$124)</f>
        <v>E</v>
      </c>
      <c r="AZ526" s="204" t="str">
        <f t="shared" si="52"/>
        <v>DO</v>
      </c>
      <c r="BA526" s="204">
        <f>IF(COUNTIFS($B$122,"&lt;&gt;"&amp;""),ROUND($G$124/14,1),"")</f>
        <v>2</v>
      </c>
      <c r="BB526" s="204">
        <f>IF(COUNTIFS($B$122,"&lt;&gt;"&amp;""),ROUND(($H$124+$I$124+$J$124)/14,1),"")</f>
        <v>2</v>
      </c>
      <c r="BC526" s="204">
        <f>IF(COUNTIFS($B$122,"&lt;&gt;"&amp;""),ROUND(($G$124+$H$124+$I$124+$J$124)/14,1),"")</f>
        <v>4</v>
      </c>
      <c r="BD526" s="204">
        <f>IF(COUNTIFS($B$122,"&lt;&gt;"&amp;""),ROUND($G$124,1),"")</f>
        <v>28</v>
      </c>
      <c r="BE526" s="204">
        <f>IF(COUNTIFS($B$122,"&lt;&gt;"&amp;""),ROUND(($H$124+$I$124+$J$124),1),"")</f>
        <v>28</v>
      </c>
      <c r="BF526" s="204">
        <f>IF(COUNTIFS($B$122,"&lt;&gt;"&amp;""),ROUND(($G$124+$H$124+$I$124+$J$124),1),"")</f>
        <v>56</v>
      </c>
      <c r="BG526" s="202"/>
      <c r="BH526" s="204"/>
      <c r="BI526" s="204"/>
      <c r="BJ526" s="202"/>
      <c r="BK526" s="204"/>
      <c r="BL526" s="204"/>
      <c r="BM526" s="204" t="e">
        <f>IF(COUNTIFS($B$122,"&lt;&gt;"&amp;""),IF($L$124&lt;&gt;"",ROUND($L$124/14,1),""),"")</f>
        <v>#VALUE!</v>
      </c>
      <c r="BN526" s="204" t="e">
        <f>IF(COUNTIFS($B$122,"&lt;&gt;"&amp;""),IF($L$124&lt;&gt;"",ROUND($L$124,1),""),"")</f>
        <v>#VALUE!</v>
      </c>
      <c r="BO526" s="204">
        <f>IF($AV526="","",$E$124)</f>
        <v>7</v>
      </c>
      <c r="BP526" s="206">
        <f>IF(COUNTIFS($B$122,"&lt;&gt;"&amp;""),$K$124,"")</f>
        <v>0</v>
      </c>
      <c r="BQ526" s="206" t="e">
        <f t="shared" si="53"/>
        <v>#VALUE!</v>
      </c>
      <c r="BR526" s="204" t="e">
        <f t="shared" si="54"/>
        <v>#VALUE!</v>
      </c>
      <c r="BT526" s="208" t="str">
        <f t="shared" si="49"/>
        <v>2023</v>
      </c>
      <c r="BU526" s="197"/>
      <c r="BV526" s="197"/>
      <c r="BW526" s="197"/>
      <c r="BX526" s="197"/>
      <c r="BY526" s="197"/>
      <c r="BZ526" s="197"/>
      <c r="CA526" s="197"/>
      <c r="CB526" s="197"/>
      <c r="CC526" s="198"/>
      <c r="CD526" s="198"/>
      <c r="CE526" s="198"/>
      <c r="CF526" s="197"/>
      <c r="CG526" s="197"/>
      <c r="CH526" s="197"/>
      <c r="CI526" s="197"/>
      <c r="CJ526" s="197"/>
      <c r="CK526" s="197"/>
      <c r="CL526" s="197"/>
      <c r="CM526" s="197"/>
      <c r="CN526" s="197"/>
      <c r="CO526" s="198"/>
      <c r="CP526" s="198"/>
    </row>
    <row r="527" spans="1:94" s="201" customFormat="1" ht="21" hidden="1" customHeight="1" x14ac:dyDescent="0.2">
      <c r="B527" s="197"/>
      <c r="C527" s="197"/>
      <c r="D527" s="197"/>
      <c r="E527" s="197"/>
      <c r="F527" s="197"/>
      <c r="G527" s="197"/>
      <c r="H527" s="197"/>
      <c r="I527" s="197"/>
      <c r="J527" s="197"/>
      <c r="K527" s="198"/>
      <c r="L527" s="199"/>
      <c r="M527" s="197"/>
      <c r="N527" s="197"/>
      <c r="O527" s="197"/>
      <c r="P527" s="197"/>
      <c r="Q527" s="197"/>
      <c r="R527" s="197"/>
      <c r="S527" s="197"/>
      <c r="T527" s="197"/>
      <c r="U527" s="197"/>
      <c r="V527" s="198"/>
      <c r="W527" s="198"/>
      <c r="X527" s="200"/>
      <c r="Y527" s="197"/>
      <c r="Z527" s="197"/>
      <c r="AA527" s="197"/>
      <c r="AB527" s="197"/>
      <c r="AC527" s="197"/>
      <c r="AD527" s="197"/>
      <c r="AE527" s="197"/>
      <c r="AF527" s="197"/>
      <c r="AG527" s="198"/>
      <c r="AH527" s="198"/>
      <c r="AI527" s="197"/>
      <c r="AJ527" s="197"/>
      <c r="AK527" s="197"/>
      <c r="AL527" s="197"/>
      <c r="AM527" s="197"/>
      <c r="AN527" s="197"/>
      <c r="AO527" s="197"/>
      <c r="AP527" s="197"/>
      <c r="AQ527" s="197"/>
      <c r="AR527" s="198"/>
      <c r="AS527" s="198"/>
      <c r="AT527" s="228" t="str">
        <f>$B$127</f>
        <v>M4.23.01.V1-05</v>
      </c>
      <c r="AU527" s="202">
        <v>5</v>
      </c>
      <c r="AV527" s="204" t="str">
        <f>IF(COUNTIFS($B$125,"&lt;&gt;"&amp;""),$B$125,"")</f>
        <v>Optional Core 1-2
Cyber Physical Systems</v>
      </c>
      <c r="AW527" s="204">
        <f t="shared" si="50"/>
        <v>1</v>
      </c>
      <c r="AX527" s="204" t="str">
        <f t="shared" si="51"/>
        <v>1</v>
      </c>
      <c r="AY527" s="204" t="str">
        <f>IF($AV527="","",$F$127)</f>
        <v>E</v>
      </c>
      <c r="AZ527" s="204" t="str">
        <f t="shared" si="52"/>
        <v>DO</v>
      </c>
      <c r="BA527" s="204">
        <f>IF(COUNTIFS($B$125,"&lt;&gt;"&amp;""),ROUND($G$127/14,1),"")</f>
        <v>2</v>
      </c>
      <c r="BB527" s="204">
        <f>IF(COUNTIFS($B$125,"&lt;&gt;"&amp;""),ROUND(($H$127+$I$127+$J$127)/14,1),"")</f>
        <v>2</v>
      </c>
      <c r="BC527" s="204">
        <f>IF(COUNTIFS($B$125,"&lt;&gt;"&amp;""),ROUND(($G$127+$H$127+$I$127+$J$127)/14,1),"")</f>
        <v>4</v>
      </c>
      <c r="BD527" s="204">
        <f>IF(COUNTIFS($B$125,"&lt;&gt;"&amp;""),ROUND($G$127,1),"")</f>
        <v>28</v>
      </c>
      <c r="BE527" s="204">
        <f>IF(COUNTIFS($B$125,"&lt;&gt;"&amp;""),ROUND(($H$127+$I$127+$J$127),1),"")</f>
        <v>28</v>
      </c>
      <c r="BF527" s="204">
        <f>IF(COUNTIFS($B$125,"&lt;&gt;"&amp;""),ROUND(($G$127+$H$127+$I$127+$J$127),1),"")</f>
        <v>56</v>
      </c>
      <c r="BG527" s="202"/>
      <c r="BH527" s="204"/>
      <c r="BI527" s="204"/>
      <c r="BJ527" s="202"/>
      <c r="BK527" s="204"/>
      <c r="BL527" s="204"/>
      <c r="BM527" s="204" t="e">
        <f>IF(COUNTIFS($B$125,"&lt;&gt;"&amp;""),IF($L$127&lt;&gt;"",ROUND($L$127/14,1),""),"")</f>
        <v>#VALUE!</v>
      </c>
      <c r="BN527" s="204" t="e">
        <f>IF(COUNTIFS($B$125,"&lt;&gt;"&amp;""),IF($L$127&lt;&gt;"",ROUND($L$127,1),""),"")</f>
        <v>#VALUE!</v>
      </c>
      <c r="BO527" s="204">
        <f>IF($AV527="","",$E$127)</f>
        <v>7</v>
      </c>
      <c r="BP527" s="206">
        <f>IF(COUNTIFS($B$125,"&lt;&gt;"&amp;""),$K$127,"")</f>
        <v>0</v>
      </c>
      <c r="BQ527" s="206" t="e">
        <f t="shared" si="53"/>
        <v>#VALUE!</v>
      </c>
      <c r="BR527" s="204" t="e">
        <f t="shared" si="54"/>
        <v>#VALUE!</v>
      </c>
      <c r="BT527" s="208" t="str">
        <f t="shared" si="49"/>
        <v>2023</v>
      </c>
      <c r="BU527" s="197"/>
      <c r="BV527" s="197"/>
      <c r="BW527" s="197"/>
      <c r="BX527" s="197"/>
      <c r="BY527" s="197"/>
      <c r="BZ527" s="197"/>
      <c r="CA527" s="197"/>
      <c r="CB527" s="197"/>
      <c r="CC527" s="198"/>
      <c r="CD527" s="198"/>
      <c r="CE527" s="198"/>
      <c r="CF527" s="197"/>
      <c r="CG527" s="197"/>
      <c r="CH527" s="197"/>
      <c r="CI527" s="197"/>
      <c r="CJ527" s="197"/>
      <c r="CK527" s="197"/>
      <c r="CL527" s="197"/>
      <c r="CM527" s="197"/>
      <c r="CN527" s="197"/>
      <c r="CO527" s="198"/>
      <c r="CP527" s="198"/>
    </row>
    <row r="528" spans="1:94" s="201" customFormat="1" ht="21" hidden="1" customHeight="1" x14ac:dyDescent="0.2">
      <c r="B528" s="197"/>
      <c r="C528" s="197"/>
      <c r="D528" s="197"/>
      <c r="E528" s="197"/>
      <c r="F528" s="197"/>
      <c r="G528" s="197"/>
      <c r="H528" s="197"/>
      <c r="I528" s="197"/>
      <c r="J528" s="197"/>
      <c r="K528" s="198"/>
      <c r="L528" s="199"/>
      <c r="M528" s="197"/>
      <c r="N528" s="197"/>
      <c r="O528" s="197"/>
      <c r="P528" s="197"/>
      <c r="Q528" s="197"/>
      <c r="R528" s="197"/>
      <c r="S528" s="197"/>
      <c r="T528" s="197"/>
      <c r="U528" s="197"/>
      <c r="V528" s="198"/>
      <c r="W528" s="198"/>
      <c r="X528" s="200"/>
      <c r="Y528" s="197"/>
      <c r="Z528" s="197"/>
      <c r="AA528" s="197"/>
      <c r="AB528" s="197"/>
      <c r="AC528" s="197"/>
      <c r="AD528" s="197"/>
      <c r="AE528" s="197"/>
      <c r="AF528" s="197"/>
      <c r="AG528" s="198"/>
      <c r="AH528" s="198"/>
      <c r="AI528" s="197"/>
      <c r="AJ528" s="197"/>
      <c r="AK528" s="197"/>
      <c r="AL528" s="197"/>
      <c r="AM528" s="197"/>
      <c r="AN528" s="197"/>
      <c r="AO528" s="197"/>
      <c r="AP528" s="197"/>
      <c r="AQ528" s="197"/>
      <c r="AR528" s="198"/>
      <c r="AS528" s="198"/>
      <c r="AT528" s="228" t="str">
        <f>$B$130</f>
        <v>M4.23.01.V1-06</v>
      </c>
      <c r="AU528" s="202">
        <v>6</v>
      </c>
      <c r="AV528" s="204" t="str">
        <f>IF(COUNTIFS($B$128,"&lt;&gt;"&amp;""),$B$128,"")</f>
        <v>Optional Core 1-2
Data Transmission, Coding and Compression</v>
      </c>
      <c r="AW528" s="204">
        <f t="shared" si="50"/>
        <v>1</v>
      </c>
      <c r="AX528" s="204" t="str">
        <f t="shared" si="51"/>
        <v>1</v>
      </c>
      <c r="AY528" s="204" t="str">
        <f>IF($AV528="","",$F$130)</f>
        <v>E</v>
      </c>
      <c r="AZ528" s="204" t="str">
        <f t="shared" si="52"/>
        <v>DO</v>
      </c>
      <c r="BA528" s="204">
        <f>IF(COUNTIFS($B$128,"&lt;&gt;"&amp;""),ROUND($G$130/14,1),"")</f>
        <v>2</v>
      </c>
      <c r="BB528" s="204">
        <f>IF(COUNTIFS($B$128,"&lt;&gt;"&amp;""),ROUND(($H$130+$I$130+$J$130)/14,1),"")</f>
        <v>2</v>
      </c>
      <c r="BC528" s="204">
        <f>IF(COUNTIFS($B$128,"&lt;&gt;"&amp;""),ROUND(($G$130+$H$130+$I$130+$J$130)/14,1),"")</f>
        <v>4</v>
      </c>
      <c r="BD528" s="204">
        <f>IF(COUNTIFS($B$128,"&lt;&gt;"&amp;""),ROUND($G$130,1),"")</f>
        <v>28</v>
      </c>
      <c r="BE528" s="204">
        <f>IF(COUNTIFS($B$128,"&lt;&gt;"&amp;""),ROUND(($H$130+$I$130+$J$130),1),"")</f>
        <v>28</v>
      </c>
      <c r="BF528" s="204">
        <f>IF(COUNTIFS($B$128,"&lt;&gt;"&amp;""),ROUND(($G$130+$H$130+$I$130+$J$130),1),"")</f>
        <v>56</v>
      </c>
      <c r="BG528" s="202"/>
      <c r="BH528" s="204"/>
      <c r="BI528" s="204"/>
      <c r="BJ528" s="202"/>
      <c r="BK528" s="204"/>
      <c r="BL528" s="204"/>
      <c r="BM528" s="204" t="e">
        <f>IF(COUNTIFS($B$128,"&lt;&gt;"&amp;""),IF($L$130&lt;&gt;"",ROUND($L$130/14,1),""),"")</f>
        <v>#VALUE!</v>
      </c>
      <c r="BN528" s="204" t="e">
        <f>IF(COUNTIFS($B$128,"&lt;&gt;"&amp;""),IF($L$130&lt;&gt;"",ROUND($L$130,1),""),"")</f>
        <v>#VALUE!</v>
      </c>
      <c r="BO528" s="204">
        <f>IF($AV528="","",$E$130)</f>
        <v>7</v>
      </c>
      <c r="BP528" s="206">
        <f>IF(COUNTIFS($B$128,"&lt;&gt;"&amp;""),$K$130,"")</f>
        <v>0</v>
      </c>
      <c r="BQ528" s="206" t="e">
        <f t="shared" si="53"/>
        <v>#VALUE!</v>
      </c>
      <c r="BR528" s="204" t="e">
        <f t="shared" si="54"/>
        <v>#VALUE!</v>
      </c>
      <c r="BT528" s="208" t="str">
        <f t="shared" si="49"/>
        <v>2023</v>
      </c>
      <c r="BU528" s="197"/>
      <c r="BV528" s="197"/>
      <c r="BW528" s="197"/>
      <c r="BX528" s="197"/>
      <c r="BY528" s="197"/>
      <c r="BZ528" s="197"/>
      <c r="CA528" s="197"/>
      <c r="CB528" s="197"/>
      <c r="CC528" s="198"/>
      <c r="CD528" s="198"/>
      <c r="CE528" s="198"/>
      <c r="CF528" s="197"/>
      <c r="CG528" s="197"/>
      <c r="CH528" s="197"/>
      <c r="CI528" s="197"/>
      <c r="CJ528" s="197"/>
      <c r="CK528" s="197"/>
      <c r="CL528" s="197"/>
      <c r="CM528" s="197"/>
      <c r="CN528" s="197"/>
      <c r="CO528" s="198"/>
      <c r="CP528" s="198"/>
    </row>
    <row r="529" spans="1:94" s="201" customFormat="1" ht="21" hidden="1" customHeight="1" x14ac:dyDescent="0.2">
      <c r="B529" s="197"/>
      <c r="C529" s="197"/>
      <c r="D529" s="197"/>
      <c r="E529" s="197"/>
      <c r="F529" s="197"/>
      <c r="G529" s="197"/>
      <c r="H529" s="197"/>
      <c r="I529" s="197"/>
      <c r="J529" s="197"/>
      <c r="K529" s="198"/>
      <c r="L529" s="199"/>
      <c r="M529" s="197"/>
      <c r="N529" s="197"/>
      <c r="O529" s="197"/>
      <c r="P529" s="197"/>
      <c r="Q529" s="197"/>
      <c r="R529" s="197"/>
      <c r="S529" s="197"/>
      <c r="T529" s="197"/>
      <c r="U529" s="197"/>
      <c r="V529" s="198"/>
      <c r="W529" s="198"/>
      <c r="X529" s="200"/>
      <c r="Y529" s="197"/>
      <c r="Z529" s="197"/>
      <c r="AA529" s="197"/>
      <c r="AB529" s="197"/>
      <c r="AC529" s="197"/>
      <c r="AD529" s="197"/>
      <c r="AE529" s="197"/>
      <c r="AF529" s="197"/>
      <c r="AG529" s="198"/>
      <c r="AH529" s="198"/>
      <c r="AI529" s="197"/>
      <c r="AJ529" s="197"/>
      <c r="AK529" s="197"/>
      <c r="AL529" s="197"/>
      <c r="AM529" s="197"/>
      <c r="AN529" s="197"/>
      <c r="AO529" s="197"/>
      <c r="AP529" s="197"/>
      <c r="AQ529" s="197"/>
      <c r="AR529" s="198"/>
      <c r="AS529" s="198"/>
      <c r="AT529" s="228" t="str">
        <f>$B$133</f>
        <v>M4.23.01.V1-07</v>
      </c>
      <c r="AU529" s="202">
        <v>7</v>
      </c>
      <c r="AV529" s="204" t="str">
        <f>IF(COUNTIFS($B$131,"&lt;&gt;"&amp;""),$B$131,"")</f>
        <v>Optional Core 1-2
Cloud Foundations</v>
      </c>
      <c r="AW529" s="204">
        <f t="shared" si="50"/>
        <v>1</v>
      </c>
      <c r="AX529" s="204" t="str">
        <f t="shared" si="51"/>
        <v>1</v>
      </c>
      <c r="AY529" s="204" t="str">
        <f>IF($AV529="","",$F$133)</f>
        <v>E</v>
      </c>
      <c r="AZ529" s="204" t="str">
        <f t="shared" si="52"/>
        <v>DO</v>
      </c>
      <c r="BA529" s="204">
        <f>IF(COUNTIFS($B$131,"&lt;&gt;"&amp;""),ROUND($G$133/14,1),"")</f>
        <v>2</v>
      </c>
      <c r="BB529" s="204">
        <f>IF(COUNTIFS($B$131,"&lt;&gt;"&amp;""),ROUND(($H$133+$I$133+$J$133)/14,1),"")</f>
        <v>2</v>
      </c>
      <c r="BC529" s="204">
        <f>IF(COUNTIFS($B$131,"&lt;&gt;"&amp;""),ROUND(($G$133+$H$133+$I$133+$J$133)/14,1),"")</f>
        <v>4</v>
      </c>
      <c r="BD529" s="204">
        <f>IF(COUNTIFS($B$131,"&lt;&gt;"&amp;""),ROUND($G$133,1),"")</f>
        <v>28</v>
      </c>
      <c r="BE529" s="204">
        <f>IF(COUNTIFS($B$131,"&lt;&gt;"&amp;""),ROUND(($H$133+$I$133+$J$133),1),"")</f>
        <v>28</v>
      </c>
      <c r="BF529" s="204">
        <f>IF(COUNTIFS($B$131,"&lt;&gt;"&amp;""),ROUND(($G$133+$H$133+$I$133+$J$133),1),"")</f>
        <v>56</v>
      </c>
      <c r="BG529" s="202"/>
      <c r="BH529" s="204"/>
      <c r="BI529" s="204"/>
      <c r="BJ529" s="202"/>
      <c r="BK529" s="204"/>
      <c r="BL529" s="204"/>
      <c r="BM529" s="204" t="e">
        <f>IF(COUNTIFS($B$131,"&lt;&gt;"&amp;""),IF($L$133&lt;&gt;"",ROUND($L$133/14,1),""),"")</f>
        <v>#VALUE!</v>
      </c>
      <c r="BN529" s="204" t="e">
        <f>IF(COUNTIFS($B$131,"&lt;&gt;"&amp;""),IF($L$133&lt;&gt;"",ROUND($L$133,1),""),"")</f>
        <v>#VALUE!</v>
      </c>
      <c r="BO529" s="204">
        <f>IF($AV529="","",$E$133)</f>
        <v>7</v>
      </c>
      <c r="BP529" s="206">
        <f>IF(COUNTIFS($B$131,"&lt;&gt;"&amp;""),$K$133,"")</f>
        <v>0</v>
      </c>
      <c r="BQ529" s="206" t="e">
        <f t="shared" si="53"/>
        <v>#VALUE!</v>
      </c>
      <c r="BR529" s="204" t="e">
        <f t="shared" si="54"/>
        <v>#VALUE!</v>
      </c>
      <c r="BT529" s="208" t="str">
        <f t="shared" si="49"/>
        <v>2023</v>
      </c>
      <c r="BU529" s="197"/>
      <c r="BV529" s="197"/>
      <c r="BW529" s="197"/>
      <c r="BX529" s="197"/>
      <c r="BY529" s="197"/>
      <c r="BZ529" s="197"/>
      <c r="CA529" s="197"/>
      <c r="CB529" s="197"/>
      <c r="CC529" s="198"/>
      <c r="CD529" s="198"/>
      <c r="CE529" s="198"/>
      <c r="CF529" s="197"/>
      <c r="CG529" s="197"/>
      <c r="CH529" s="197"/>
      <c r="CI529" s="197"/>
      <c r="CJ529" s="197"/>
      <c r="CK529" s="197"/>
      <c r="CL529" s="197"/>
      <c r="CM529" s="197"/>
      <c r="CN529" s="197"/>
      <c r="CO529" s="198"/>
      <c r="CP529" s="198"/>
    </row>
    <row r="530" spans="1:94" s="201" customFormat="1" ht="21" hidden="1" customHeight="1" x14ac:dyDescent="0.2">
      <c r="B530" s="197"/>
      <c r="C530" s="197"/>
      <c r="D530" s="197"/>
      <c r="E530" s="197"/>
      <c r="F530" s="197"/>
      <c r="G530" s="197"/>
      <c r="H530" s="197"/>
      <c r="I530" s="197"/>
      <c r="J530" s="197"/>
      <c r="K530" s="198"/>
      <c r="L530" s="199"/>
      <c r="M530" s="197"/>
      <c r="N530" s="197"/>
      <c r="O530" s="197"/>
      <c r="P530" s="197"/>
      <c r="Q530" s="197"/>
      <c r="R530" s="197"/>
      <c r="S530" s="197"/>
      <c r="T530" s="197"/>
      <c r="U530" s="197"/>
      <c r="V530" s="198"/>
      <c r="W530" s="198"/>
      <c r="X530" s="200"/>
      <c r="Y530" s="197"/>
      <c r="Z530" s="197"/>
      <c r="AA530" s="197"/>
      <c r="AB530" s="197"/>
      <c r="AC530" s="197"/>
      <c r="AD530" s="197"/>
      <c r="AE530" s="197"/>
      <c r="AF530" s="197"/>
      <c r="AG530" s="198"/>
      <c r="AH530" s="198"/>
      <c r="AI530" s="197"/>
      <c r="AJ530" s="197"/>
      <c r="AK530" s="197"/>
      <c r="AL530" s="197"/>
      <c r="AM530" s="197"/>
      <c r="AN530" s="197"/>
      <c r="AO530" s="197"/>
      <c r="AP530" s="197"/>
      <c r="AQ530" s="197"/>
      <c r="AR530" s="198"/>
      <c r="AS530" s="198"/>
      <c r="AT530" s="228" t="str">
        <f>$B$136</f>
        <v/>
      </c>
      <c r="AU530" s="202">
        <v>8</v>
      </c>
      <c r="AV530" s="204" t="str">
        <f>IF(COUNTIFS($B$134,"&lt;&gt;"&amp;""),$B$134,"")</f>
        <v/>
      </c>
      <c r="AW530" s="204" t="str">
        <f t="shared" si="50"/>
        <v/>
      </c>
      <c r="AX530" s="204" t="str">
        <f t="shared" si="51"/>
        <v/>
      </c>
      <c r="AY530" s="204" t="str">
        <f>IF($AV530="","",$F$136)</f>
        <v/>
      </c>
      <c r="AZ530" s="204" t="str">
        <f t="shared" si="52"/>
        <v/>
      </c>
      <c r="BA530" s="204" t="str">
        <f>IF(COUNTIFS($B$134,"&lt;&gt;"&amp;""),ROUND($G$136/14,1),"")</f>
        <v/>
      </c>
      <c r="BB530" s="204" t="str">
        <f>IF(COUNTIFS($B$134,"&lt;&gt;"&amp;""),ROUND(($H$136+$I$136+$J$136)/14,1),"")</f>
        <v/>
      </c>
      <c r="BC530" s="204" t="str">
        <f>IF(COUNTIFS($B$134,"&lt;&gt;"&amp;""),ROUND(($G$136+$H$136+$I$136+$J$136)/14,1),"")</f>
        <v/>
      </c>
      <c r="BD530" s="204" t="str">
        <f>IF(COUNTIFS($B$134,"&lt;&gt;"&amp;""),ROUND($G$136,1),"")</f>
        <v/>
      </c>
      <c r="BE530" s="204" t="str">
        <f>IF(COUNTIFS($B$134,"&lt;&gt;"&amp;""),ROUND(($H$136+$I$136+$J$136),1),"")</f>
        <v/>
      </c>
      <c r="BF530" s="204" t="str">
        <f>IF(COUNTIFS($B$134,"&lt;&gt;"&amp;""),ROUND(($G$136+$H$136+$I$136+$J$136),1),"")</f>
        <v/>
      </c>
      <c r="BG530" s="202"/>
      <c r="BH530" s="204"/>
      <c r="BI530" s="204"/>
      <c r="BJ530" s="202"/>
      <c r="BK530" s="204"/>
      <c r="BL530" s="204"/>
      <c r="BM530" s="204" t="str">
        <f>IF(COUNTIFS($B$134,"&lt;&gt;"&amp;""),IF($L$136&lt;&gt;"",ROUND($L$136/14,1),""),"")</f>
        <v/>
      </c>
      <c r="BN530" s="204" t="str">
        <f>IF(COUNTIFS($B$134,"&lt;&gt;"&amp;""),IF($L$136&lt;&gt;"",ROUND($L$136,1),""),"")</f>
        <v/>
      </c>
      <c r="BO530" s="204" t="str">
        <f>IF($AV530="","",$E$136)</f>
        <v/>
      </c>
      <c r="BP530" s="206" t="str">
        <f>IF(COUNTIFS($B$134,"&lt;&gt;"&amp;""),$K$136,"")</f>
        <v/>
      </c>
      <c r="BQ530" s="206" t="str">
        <f t="shared" si="53"/>
        <v/>
      </c>
      <c r="BR530" s="204" t="str">
        <f t="shared" si="54"/>
        <v/>
      </c>
      <c r="BT530" s="208" t="str">
        <f t="shared" si="49"/>
        <v/>
      </c>
      <c r="BU530" s="197"/>
      <c r="BV530" s="197"/>
      <c r="BW530" s="197"/>
      <c r="BX530" s="197"/>
      <c r="BY530" s="197"/>
      <c r="BZ530" s="197"/>
      <c r="CA530" s="197"/>
      <c r="CB530" s="197"/>
      <c r="CC530" s="198"/>
      <c r="CD530" s="198"/>
      <c r="CE530" s="198"/>
      <c r="CF530" s="197"/>
      <c r="CG530" s="197"/>
      <c r="CH530" s="197"/>
      <c r="CI530" s="197"/>
      <c r="CJ530" s="197"/>
      <c r="CK530" s="197"/>
      <c r="CL530" s="197"/>
      <c r="CM530" s="197"/>
      <c r="CN530" s="197"/>
      <c r="CO530" s="198"/>
      <c r="CP530" s="198"/>
    </row>
    <row r="531" spans="1:94" s="201" customFormat="1" ht="21" hidden="1" customHeight="1" x14ac:dyDescent="0.2">
      <c r="B531" s="197"/>
      <c r="C531" s="197"/>
      <c r="D531" s="197"/>
      <c r="E531" s="197"/>
      <c r="F531" s="197"/>
      <c r="G531" s="197"/>
      <c r="H531" s="197"/>
      <c r="I531" s="197"/>
      <c r="J531" s="197"/>
      <c r="K531" s="198"/>
      <c r="L531" s="199"/>
      <c r="M531" s="197"/>
      <c r="N531" s="197"/>
      <c r="O531" s="197"/>
      <c r="P531" s="197"/>
      <c r="Q531" s="197"/>
      <c r="R531" s="197"/>
      <c r="S531" s="197"/>
      <c r="T531" s="197"/>
      <c r="U531" s="197"/>
      <c r="V531" s="198"/>
      <c r="W531" s="198"/>
      <c r="X531" s="200"/>
      <c r="Y531" s="197"/>
      <c r="Z531" s="197"/>
      <c r="AA531" s="197"/>
      <c r="AB531" s="197"/>
      <c r="AC531" s="197"/>
      <c r="AD531" s="197"/>
      <c r="AE531" s="197"/>
      <c r="AF531" s="197"/>
      <c r="AG531" s="198"/>
      <c r="AH531" s="198"/>
      <c r="AI531" s="197"/>
      <c r="AJ531" s="197"/>
      <c r="AK531" s="197"/>
      <c r="AL531" s="197"/>
      <c r="AM531" s="197"/>
      <c r="AN531" s="197"/>
      <c r="AO531" s="197"/>
      <c r="AP531" s="197"/>
      <c r="AQ531" s="197"/>
      <c r="AR531" s="198"/>
      <c r="AS531" s="198"/>
      <c r="AT531" s="228" t="str">
        <f>$B$139</f>
        <v/>
      </c>
      <c r="AU531" s="202">
        <v>9</v>
      </c>
      <c r="AV531" s="204" t="str">
        <f>IF(COUNTIFS($B$137,"&lt;&gt;"&amp;""),$B$137,"")</f>
        <v/>
      </c>
      <c r="AW531" s="204" t="str">
        <f t="shared" si="50"/>
        <v/>
      </c>
      <c r="AX531" s="204" t="str">
        <f t="shared" si="51"/>
        <v/>
      </c>
      <c r="AY531" s="204" t="str">
        <f>IF($AV531="","",$F$139)</f>
        <v/>
      </c>
      <c r="AZ531" s="204" t="str">
        <f t="shared" si="52"/>
        <v/>
      </c>
      <c r="BA531" s="204" t="str">
        <f>IF(COUNTIFS($B$137,"&lt;&gt;"&amp;""),ROUND($G$139/14,1),"")</f>
        <v/>
      </c>
      <c r="BB531" s="204" t="str">
        <f>IF(COUNTIFS($B$137,"&lt;&gt;"&amp;""),ROUND(($H$139+$I$139+$J$139)/14,1),"")</f>
        <v/>
      </c>
      <c r="BC531" s="204" t="str">
        <f>IF(COUNTIFS($B$137,"&lt;&gt;"&amp;""),ROUND(($G$139+$H$139+$I$139+$J$139)/14,1),"")</f>
        <v/>
      </c>
      <c r="BD531" s="204" t="str">
        <f>IF(COUNTIFS($B$137,"&lt;&gt;"&amp;""),ROUND($G$139,1),"")</f>
        <v/>
      </c>
      <c r="BE531" s="204" t="str">
        <f>IF(COUNTIFS($B$137,"&lt;&gt;"&amp;""),ROUND(($H$139+$I$139+$J$139),1),"")</f>
        <v/>
      </c>
      <c r="BF531" s="204" t="str">
        <f>IF(COUNTIFS($B$137,"&lt;&gt;"&amp;""),ROUND(($G$139+$H$139+$I$139+$J$139),1),"")</f>
        <v/>
      </c>
      <c r="BG531" s="202"/>
      <c r="BH531" s="204"/>
      <c r="BI531" s="204"/>
      <c r="BJ531" s="202"/>
      <c r="BK531" s="204"/>
      <c r="BL531" s="204"/>
      <c r="BM531" s="204" t="str">
        <f>IF(COUNTIFS($B$137,"&lt;&gt;"&amp;""),IF($L$139&lt;&gt;"",ROUND($L$139/14,1),""),"")</f>
        <v/>
      </c>
      <c r="BN531" s="204" t="str">
        <f>IF(COUNTIFS($B$137,"&lt;&gt;"&amp;""),IF($L$139&lt;&gt;"",ROUND($L$139,1),""),"")</f>
        <v/>
      </c>
      <c r="BO531" s="204" t="str">
        <f>IF($AV531="","",$E$139)</f>
        <v/>
      </c>
      <c r="BP531" s="206" t="str">
        <f>IF(COUNTIFS($B$137,"&lt;&gt;"&amp;""),$K$139,"")</f>
        <v/>
      </c>
      <c r="BQ531" s="206" t="str">
        <f t="shared" si="53"/>
        <v/>
      </c>
      <c r="BR531" s="204" t="str">
        <f t="shared" si="54"/>
        <v/>
      </c>
      <c r="BT531" s="208" t="str">
        <f t="shared" si="49"/>
        <v/>
      </c>
      <c r="BU531" s="197"/>
      <c r="BV531" s="197"/>
      <c r="BW531" s="197"/>
      <c r="BX531" s="197"/>
      <c r="BY531" s="197"/>
      <c r="BZ531" s="197"/>
      <c r="CA531" s="197"/>
      <c r="CB531" s="197"/>
      <c r="CC531" s="198"/>
      <c r="CD531" s="198"/>
      <c r="CE531" s="198"/>
      <c r="CF531" s="197"/>
      <c r="CG531" s="197"/>
      <c r="CH531" s="197"/>
      <c r="CI531" s="197"/>
      <c r="CJ531" s="197"/>
      <c r="CK531" s="197"/>
      <c r="CL531" s="197"/>
      <c r="CM531" s="197"/>
      <c r="CN531" s="197"/>
      <c r="CO531" s="198"/>
      <c r="CP531" s="198"/>
    </row>
    <row r="532" spans="1:94" s="201" customFormat="1" ht="21" hidden="1" customHeight="1" x14ac:dyDescent="0.2">
      <c r="B532" s="197"/>
      <c r="C532" s="197"/>
      <c r="D532" s="197"/>
      <c r="E532" s="197"/>
      <c r="F532" s="197"/>
      <c r="G532" s="197"/>
      <c r="H532" s="197"/>
      <c r="I532" s="197"/>
      <c r="J532" s="197"/>
      <c r="K532" s="198"/>
      <c r="L532" s="199"/>
      <c r="M532" s="197"/>
      <c r="N532" s="197"/>
      <c r="O532" s="197"/>
      <c r="P532" s="197"/>
      <c r="Q532" s="197"/>
      <c r="R532" s="197"/>
      <c r="S532" s="197"/>
      <c r="T532" s="197"/>
      <c r="U532" s="197"/>
      <c r="V532" s="198"/>
      <c r="W532" s="198"/>
      <c r="X532" s="200"/>
      <c r="Y532" s="197"/>
      <c r="Z532" s="197"/>
      <c r="AA532" s="197"/>
      <c r="AB532" s="197"/>
      <c r="AC532" s="197"/>
      <c r="AD532" s="197"/>
      <c r="AE532" s="197"/>
      <c r="AF532" s="197"/>
      <c r="AG532" s="198"/>
      <c r="AH532" s="198"/>
      <c r="AI532" s="197"/>
      <c r="AJ532" s="197"/>
      <c r="AK532" s="197"/>
      <c r="AL532" s="197"/>
      <c r="AM532" s="197"/>
      <c r="AN532" s="197"/>
      <c r="AO532" s="197"/>
      <c r="AP532" s="197"/>
      <c r="AQ532" s="197"/>
      <c r="AR532" s="198"/>
      <c r="AS532" s="198"/>
      <c r="AT532" s="228" t="str">
        <f>$B$142</f>
        <v/>
      </c>
      <c r="AU532" s="202">
        <v>10</v>
      </c>
      <c r="AV532" s="204" t="str">
        <f>IF(COUNTIFS($B$140,"&lt;&gt;"&amp;""),$B$140,"")</f>
        <v/>
      </c>
      <c r="AW532" s="204" t="str">
        <f t="shared" si="50"/>
        <v/>
      </c>
      <c r="AX532" s="204" t="str">
        <f t="shared" si="51"/>
        <v/>
      </c>
      <c r="AY532" s="204" t="str">
        <f>IF($AV532="","",$F$142)</f>
        <v/>
      </c>
      <c r="AZ532" s="204" t="str">
        <f t="shared" si="52"/>
        <v/>
      </c>
      <c r="BA532" s="204" t="str">
        <f>IF(COUNTIFS($B$140,"&lt;&gt;"&amp;""),ROUND($G$142/14,1),"")</f>
        <v/>
      </c>
      <c r="BB532" s="204" t="str">
        <f>IF(COUNTIFS($B$140,"&lt;&gt;"&amp;""),ROUND(($H$142+$I$142+$J$142)/14,1),"")</f>
        <v/>
      </c>
      <c r="BC532" s="204" t="str">
        <f>IF(COUNTIFS($B$140,"&lt;&gt;"&amp;""),ROUND(($G$142+$H$142+$I$142+$J$142)/14,1),"")</f>
        <v/>
      </c>
      <c r="BD532" s="204" t="str">
        <f>IF(COUNTIFS($B$140,"&lt;&gt;"&amp;""),ROUND($G$142,1),"")</f>
        <v/>
      </c>
      <c r="BE532" s="204" t="str">
        <f>IF(COUNTIFS($B$140,"&lt;&gt;"&amp;""),ROUND(($H$142+$I$142+$J$142),1),"")</f>
        <v/>
      </c>
      <c r="BF532" s="204" t="str">
        <f>IF(COUNTIFS($B$140,"&lt;&gt;"&amp;""),ROUND(($G$142+$H$142+$I$142+$J$142),1),"")</f>
        <v/>
      </c>
      <c r="BG532" s="202"/>
      <c r="BH532" s="204"/>
      <c r="BI532" s="204"/>
      <c r="BJ532" s="202"/>
      <c r="BK532" s="204"/>
      <c r="BL532" s="204"/>
      <c r="BM532" s="204" t="str">
        <f>IF(COUNTIFS($B$140,"&lt;&gt;"&amp;""),IF($L$142&lt;&gt;"",ROUND($L$142/14,1),""),"")</f>
        <v/>
      </c>
      <c r="BN532" s="204" t="str">
        <f>IF(COUNTIFS($B$140,"&lt;&gt;"&amp;""),IF($L$142&lt;&gt;"",ROUND($L$142,1),""),"")</f>
        <v/>
      </c>
      <c r="BO532" s="204" t="str">
        <f>IF($AV532="","",$E$142)</f>
        <v/>
      </c>
      <c r="BP532" s="206" t="str">
        <f>IF(COUNTIFS($B$140,"&lt;&gt;"&amp;""),$K$142,"")</f>
        <v/>
      </c>
      <c r="BQ532" s="206" t="str">
        <f t="shared" si="53"/>
        <v/>
      </c>
      <c r="BR532" s="204" t="str">
        <f t="shared" si="54"/>
        <v/>
      </c>
      <c r="BT532" s="208" t="str">
        <f t="shared" si="49"/>
        <v/>
      </c>
      <c r="BU532" s="197"/>
      <c r="BV532" s="197"/>
      <c r="BW532" s="197"/>
      <c r="BX532" s="197"/>
      <c r="BY532" s="197"/>
      <c r="BZ532" s="197"/>
      <c r="CA532" s="197"/>
      <c r="CB532" s="197"/>
      <c r="CC532" s="198"/>
      <c r="CD532" s="198"/>
      <c r="CE532" s="198"/>
      <c r="CF532" s="197"/>
      <c r="CG532" s="197"/>
      <c r="CH532" s="197"/>
      <c r="CI532" s="197"/>
      <c r="CJ532" s="197"/>
      <c r="CK532" s="197"/>
      <c r="CL532" s="197"/>
      <c r="CM532" s="197"/>
      <c r="CN532" s="197"/>
      <c r="CO532" s="198"/>
      <c r="CP532" s="198"/>
    </row>
    <row r="533" spans="1:94" s="201" customFormat="1" ht="21" hidden="1" customHeight="1" x14ac:dyDescent="0.25">
      <c r="B533" s="197"/>
      <c r="C533" s="197"/>
      <c r="D533" s="197"/>
      <c r="E533" s="197"/>
      <c r="F533" s="197"/>
      <c r="G533" s="197"/>
      <c r="H533" s="197"/>
      <c r="I533" s="197"/>
      <c r="J533" s="197"/>
      <c r="K533" s="198"/>
      <c r="L533" s="199"/>
      <c r="M533" s="197"/>
      <c r="N533" s="197"/>
      <c r="O533" s="197"/>
      <c r="P533" s="197"/>
      <c r="Q533" s="197"/>
      <c r="R533" s="197"/>
      <c r="S533" s="197"/>
      <c r="T533" s="197"/>
      <c r="U533" s="197"/>
      <c r="V533" s="198"/>
      <c r="W533" s="198"/>
      <c r="X533" s="200"/>
      <c r="Y533" s="197"/>
      <c r="Z533" s="197"/>
      <c r="AA533" s="197"/>
      <c r="AB533" s="197"/>
      <c r="AC533" s="197"/>
      <c r="AD533" s="197"/>
      <c r="AE533" s="197"/>
      <c r="AF533" s="197"/>
      <c r="AG533" s="198"/>
      <c r="AH533" s="198"/>
      <c r="AI533" s="197"/>
      <c r="AJ533" s="197"/>
      <c r="AK533" s="197"/>
      <c r="AL533" s="197"/>
      <c r="AM533" s="197"/>
      <c r="AN533" s="197"/>
      <c r="AO533" s="197"/>
      <c r="AP533" s="197"/>
      <c r="AQ533" s="197"/>
      <c r="AR533" s="198"/>
      <c r="AS533" s="198"/>
      <c r="AT533" s="401" t="s">
        <v>189</v>
      </c>
      <c r="AU533" s="402"/>
      <c r="AV533" s="402"/>
      <c r="AW533" s="402"/>
      <c r="AX533" s="402"/>
      <c r="AY533" s="402"/>
      <c r="AZ533" s="402"/>
      <c r="BA533" s="402"/>
      <c r="BB533" s="402"/>
      <c r="BC533" s="402"/>
      <c r="BD533" s="402"/>
      <c r="BE533" s="402"/>
      <c r="BF533" s="402"/>
      <c r="BG533" s="402"/>
      <c r="BH533" s="402"/>
      <c r="BI533" s="402"/>
      <c r="BJ533" s="402"/>
      <c r="BK533" s="402"/>
      <c r="BL533" s="402"/>
      <c r="BM533" s="402"/>
      <c r="BN533" s="402"/>
      <c r="BO533" s="402"/>
      <c r="BP533" s="402"/>
      <c r="BQ533" s="402"/>
      <c r="BR533" s="403"/>
      <c r="BS533" s="218"/>
      <c r="BT533" s="208" t="str">
        <f t="shared" si="49"/>
        <v/>
      </c>
      <c r="BU533" s="197"/>
      <c r="BV533" s="197"/>
      <c r="BW533" s="197"/>
      <c r="BX533" s="197"/>
      <c r="BY533" s="197"/>
      <c r="BZ533" s="197"/>
      <c r="CA533" s="197"/>
      <c r="CB533" s="197"/>
      <c r="CC533" s="198"/>
      <c r="CD533" s="198"/>
      <c r="CE533" s="198"/>
      <c r="CF533" s="197"/>
      <c r="CG533" s="197"/>
      <c r="CH533" s="197"/>
      <c r="CI533" s="197"/>
      <c r="CJ533" s="197"/>
      <c r="CK533" s="197"/>
      <c r="CL533" s="197"/>
      <c r="CM533" s="197"/>
      <c r="CN533" s="197"/>
      <c r="CO533" s="198"/>
      <c r="CP533" s="198"/>
    </row>
    <row r="534" spans="1:94" s="201" customFormat="1" ht="21" hidden="1" customHeight="1" x14ac:dyDescent="0.2">
      <c r="A534" s="219"/>
      <c r="B534" s="218"/>
      <c r="C534" s="218"/>
      <c r="D534" s="218"/>
      <c r="E534" s="218"/>
      <c r="F534" s="218"/>
      <c r="G534" s="218"/>
      <c r="H534" s="218"/>
      <c r="I534" s="218"/>
      <c r="J534" s="218"/>
      <c r="K534" s="220"/>
      <c r="L534" s="221"/>
      <c r="M534" s="218"/>
      <c r="N534" s="218"/>
      <c r="O534" s="218"/>
      <c r="P534" s="218"/>
      <c r="Q534" s="218"/>
      <c r="R534" s="218"/>
      <c r="S534" s="218"/>
      <c r="T534" s="218"/>
      <c r="U534" s="218"/>
      <c r="V534" s="220"/>
      <c r="W534" s="220"/>
      <c r="X534" s="222"/>
      <c r="Y534" s="218"/>
      <c r="Z534" s="218"/>
      <c r="AA534" s="218"/>
      <c r="AB534" s="218"/>
      <c r="AC534" s="218"/>
      <c r="AD534" s="218"/>
      <c r="AE534" s="218"/>
      <c r="AF534" s="218"/>
      <c r="AG534" s="220"/>
      <c r="AH534" s="220"/>
      <c r="AI534" s="218"/>
      <c r="AJ534" s="218"/>
      <c r="AK534" s="218"/>
      <c r="AL534" s="218"/>
      <c r="AM534" s="218"/>
      <c r="AN534" s="218"/>
      <c r="AO534" s="218"/>
      <c r="AP534" s="218"/>
      <c r="AQ534" s="218"/>
      <c r="AR534" s="220"/>
      <c r="AS534" s="220"/>
      <c r="AT534" s="228" t="str">
        <f>$N$115</f>
        <v>M4.23.02.A1-01</v>
      </c>
      <c r="AU534" s="204">
        <v>1</v>
      </c>
      <c r="AV534" s="204" t="str">
        <f>IF(COUNTIFS($N$113,"&lt;&gt;"&amp;""),$N$113,"")</f>
        <v>Optional Core 3-4
Mobile Cloud Computing and Applications</v>
      </c>
      <c r="AW534" s="204">
        <f t="shared" ref="AW534:AW543" si="55">IF($AV534="","",ROUND(RIGHT($N$112,1)/2,0))</f>
        <v>1</v>
      </c>
      <c r="AX534" s="204" t="str">
        <f t="shared" ref="AX534:AX543" si="56">IF($AV534="","",RIGHT($N$112,1))</f>
        <v>2</v>
      </c>
      <c r="AY534" s="204">
        <f>IF($AV534="","",$Q$184)</f>
        <v>0</v>
      </c>
      <c r="AZ534" s="204" t="str">
        <f>IF($AV534="","","DO")</f>
        <v>DO</v>
      </c>
      <c r="BA534" s="204" t="str">
        <f>IF(COUNTIFS($M$181,"&lt;&gt;"&amp;""),ROUND($R$184/14,1),"")</f>
        <v/>
      </c>
      <c r="BB534" s="204" t="str">
        <f>IF(COUNTIFS($M$181,"&lt;&gt;"&amp;""),ROUND(($S$184+$T$184+$U$184)/14,1),"")</f>
        <v/>
      </c>
      <c r="BC534" s="204" t="str">
        <f>IF(COUNTIFS($M$181,"&lt;&gt;"&amp;""),ROUND(($R$184+$S$184+$T$184+$U$184)/14,1),"")</f>
        <v/>
      </c>
      <c r="BD534" s="204" t="str">
        <f>IF(COUNTIFS($M$181,"&lt;&gt;"&amp;""),ROUND($R$184,1),"")</f>
        <v/>
      </c>
      <c r="BE534" s="204" t="str">
        <f>IF(COUNTIFS($M$181,"&lt;&gt;"&amp;""),ROUND(($S$184+$T$184+$U$184),1),"")</f>
        <v/>
      </c>
      <c r="BF534" s="204" t="str">
        <f>IF(COUNTIFS($M$181,"&lt;&gt;"&amp;""),ROUND(($R$184+$S$184+$T$184+$U$184),1),"")</f>
        <v/>
      </c>
      <c r="BG534" s="204"/>
      <c r="BH534" s="204"/>
      <c r="BI534" s="204"/>
      <c r="BJ534" s="204"/>
      <c r="BK534" s="204"/>
      <c r="BL534" s="204"/>
      <c r="BM534" s="204" t="str">
        <f>IF(COUNTIFS($M$181,"&lt;&gt;"&amp;""),IF($W$184&lt;&gt;"",ROUND($W$184/14,1),""),"")</f>
        <v/>
      </c>
      <c r="BN534" s="204" t="str">
        <f>IF(COUNTIFS($M$181,"&lt;&gt;"&amp;""),IF($W$184&lt;&gt;"",ROUND($W$184,1),""),"")</f>
        <v/>
      </c>
      <c r="BO534" s="204">
        <f>IF($AV534="","",$P$184)</f>
        <v>0</v>
      </c>
      <c r="BP534" s="206" t="str">
        <f>IF(COUNTIFS($M$181,"&lt;&gt;"&amp;""),$V$184,"")</f>
        <v/>
      </c>
      <c r="BQ534" s="206">
        <f>IF($AV534="","",IF($BC534&lt;&gt;"",$BC534,0)+IF($BI534&lt;&gt;"",$BI534,0)+IF($BM534&lt;&gt;"",$BM534,0))</f>
        <v>0</v>
      </c>
      <c r="BR534" s="204">
        <f>IF($AV534="","",IF($BF534&lt;&gt;"",$BF534,0)+IF($BL534&lt;&gt;"",$BL534,0)+IF($BN534&lt;&gt;"",$BN534,0))</f>
        <v>0</v>
      </c>
      <c r="BT534" s="208" t="str">
        <f t="shared" si="49"/>
        <v>2023</v>
      </c>
      <c r="BU534" s="197"/>
      <c r="BV534" s="197"/>
      <c r="BW534" s="197"/>
      <c r="BX534" s="197"/>
      <c r="BY534" s="197"/>
      <c r="BZ534" s="197"/>
      <c r="CA534" s="197"/>
      <c r="CB534" s="197"/>
      <c r="CC534" s="198"/>
      <c r="CD534" s="198"/>
      <c r="CE534" s="198"/>
      <c r="CF534" s="197"/>
      <c r="CG534" s="197"/>
      <c r="CH534" s="197"/>
      <c r="CI534" s="197"/>
      <c r="CJ534" s="197"/>
      <c r="CK534" s="197"/>
      <c r="CL534" s="197"/>
      <c r="CM534" s="197"/>
      <c r="CN534" s="197"/>
      <c r="CO534" s="198"/>
      <c r="CP534" s="198"/>
    </row>
    <row r="535" spans="1:94" s="201" customFormat="1" ht="21" hidden="1" customHeight="1" x14ac:dyDescent="0.2">
      <c r="A535" s="219"/>
      <c r="B535" s="218"/>
      <c r="C535" s="218"/>
      <c r="D535" s="218"/>
      <c r="E535" s="218"/>
      <c r="F535" s="218"/>
      <c r="G535" s="218"/>
      <c r="H535" s="218"/>
      <c r="I535" s="218"/>
      <c r="J535" s="218"/>
      <c r="K535" s="220"/>
      <c r="L535" s="221"/>
      <c r="M535" s="218"/>
      <c r="N535" s="218"/>
      <c r="O535" s="218"/>
      <c r="P535" s="218"/>
      <c r="Q535" s="218"/>
      <c r="R535" s="218"/>
      <c r="S535" s="218"/>
      <c r="T535" s="218"/>
      <c r="U535" s="218"/>
      <c r="V535" s="220"/>
      <c r="W535" s="220"/>
      <c r="X535" s="222"/>
      <c r="Y535" s="218"/>
      <c r="Z535" s="218"/>
      <c r="AA535" s="218"/>
      <c r="AB535" s="218"/>
      <c r="AC535" s="218"/>
      <c r="AD535" s="218"/>
      <c r="AE535" s="218"/>
      <c r="AF535" s="218"/>
      <c r="AG535" s="220"/>
      <c r="AH535" s="220"/>
      <c r="AI535" s="218"/>
      <c r="AJ535" s="218"/>
      <c r="AK535" s="218"/>
      <c r="AL535" s="218"/>
      <c r="AM535" s="218"/>
      <c r="AN535" s="218"/>
      <c r="AO535" s="218"/>
      <c r="AP535" s="218"/>
      <c r="AQ535" s="218"/>
      <c r="AR535" s="220"/>
      <c r="AS535" s="220"/>
      <c r="AT535" s="228" t="str">
        <f>$N$118</f>
        <v>M4.23.02.A1-02</v>
      </c>
      <c r="AU535" s="202">
        <v>2</v>
      </c>
      <c r="AV535" s="204" t="str">
        <f>IF(COUNTIFS($N$116,"&lt;&gt;"&amp;""),$N$116,"")</f>
        <v>Optional Core 3-4
Advanced Embedded Systems</v>
      </c>
      <c r="AW535" s="204">
        <f t="shared" si="55"/>
        <v>1</v>
      </c>
      <c r="AX535" s="204" t="str">
        <f t="shared" si="56"/>
        <v>2</v>
      </c>
      <c r="AY535" s="204">
        <f>IF($AV535="","",$Q$187)</f>
        <v>8</v>
      </c>
      <c r="AZ535" s="204" t="str">
        <f t="shared" ref="AZ535:AZ543" si="57">IF($AV535="","","DO")</f>
        <v>DO</v>
      </c>
      <c r="BA535" s="204" t="str">
        <f>IF(COUNTIFS($M$185,"&lt;&gt;"&amp;""),ROUND($R$187/14,1),"")</f>
        <v/>
      </c>
      <c r="BB535" s="204" t="str">
        <f>IF(COUNTIFS($M$185,"&lt;&gt;"&amp;""),ROUND(($S$187+$T$187+$U$187)/14,1),"")</f>
        <v/>
      </c>
      <c r="BC535" s="204" t="str">
        <f>IF(COUNTIFS($M$185,"&lt;&gt;"&amp;""),ROUND(($R$187+$S$187+$T$187+$U$187)/14,1),"")</f>
        <v/>
      </c>
      <c r="BD535" s="204" t="str">
        <f>IF(COUNTIFS($M$185,"&lt;&gt;"&amp;""),ROUND($R$187,1),"")</f>
        <v/>
      </c>
      <c r="BE535" s="204" t="str">
        <f>IF(COUNTIFS($M$185,"&lt;&gt;"&amp;""),ROUND(($S$187+$T$187+$U$187),1),"")</f>
        <v/>
      </c>
      <c r="BF535" s="204" t="str">
        <f>IF(COUNTIFS($M$185,"&lt;&gt;"&amp;""),ROUND(($R$187+$S$187+$T$187+$U$187),1),"")</f>
        <v/>
      </c>
      <c r="BG535" s="202"/>
      <c r="BH535" s="204"/>
      <c r="BI535" s="204"/>
      <c r="BJ535" s="202"/>
      <c r="BK535" s="204"/>
      <c r="BL535" s="204"/>
      <c r="BM535" s="204" t="str">
        <f>IF(COUNTIFS($M$185,"&lt;&gt;"&amp;""),IF($W$187&lt;&gt;"",ROUND($W$187/14,1),""),"")</f>
        <v/>
      </c>
      <c r="BN535" s="204" t="str">
        <f>IF(COUNTIFS($M$185,"&lt;&gt;"&amp;""),IF($W$187&lt;&gt;"",ROUND($W$187,1),""),"")</f>
        <v/>
      </c>
      <c r="BO535" s="204">
        <f>IF($AV535="","",$P$187)</f>
        <v>0</v>
      </c>
      <c r="BP535" s="206" t="str">
        <f>IF(COUNTIFS($M$185,"&lt;&gt;"&amp;""),$V$187,"")</f>
        <v/>
      </c>
      <c r="BQ535" s="206">
        <f t="shared" ref="BQ535:BQ543" si="58">IF($AV535="","",IF($BC535&lt;&gt;"",$BC535,0)+IF($BI535&lt;&gt;"",$BI535,0)+IF($BM535&lt;&gt;"",$BM535,0))</f>
        <v>0</v>
      </c>
      <c r="BR535" s="204">
        <f t="shared" ref="BR535:BR543" si="59">IF($AV535="","",IF($BF535&lt;&gt;"",$BF535,0)+IF($BL535&lt;&gt;"",$BL535,0)+IF($BN535&lt;&gt;"",$BN535,0))</f>
        <v>0</v>
      </c>
      <c r="BT535" s="208" t="str">
        <f t="shared" si="49"/>
        <v>2023</v>
      </c>
      <c r="BU535" s="197"/>
      <c r="BV535" s="197"/>
      <c r="BW535" s="197"/>
      <c r="BX535" s="197"/>
      <c r="BY535" s="197"/>
      <c r="BZ535" s="197"/>
      <c r="CA535" s="197"/>
      <c r="CB535" s="197"/>
      <c r="CC535" s="198"/>
      <c r="CD535" s="198"/>
      <c r="CE535" s="198"/>
      <c r="CF535" s="197"/>
      <c r="CG535" s="197"/>
      <c r="CH535" s="197"/>
      <c r="CI535" s="197"/>
      <c r="CJ535" s="197"/>
      <c r="CK535" s="197"/>
      <c r="CL535" s="197"/>
      <c r="CM535" s="197"/>
      <c r="CN535" s="197"/>
      <c r="CO535" s="198"/>
      <c r="CP535" s="198"/>
    </row>
    <row r="536" spans="1:94" s="201" customFormat="1" ht="21" hidden="1" customHeight="1" x14ac:dyDescent="0.2">
      <c r="A536" s="219"/>
      <c r="B536" s="218"/>
      <c r="C536" s="218"/>
      <c r="D536" s="218"/>
      <c r="E536" s="218"/>
      <c r="F536" s="218"/>
      <c r="G536" s="218"/>
      <c r="H536" s="218"/>
      <c r="I536" s="218"/>
      <c r="J536" s="218"/>
      <c r="K536" s="220"/>
      <c r="L536" s="221"/>
      <c r="M536" s="218"/>
      <c r="N536" s="218"/>
      <c r="O536" s="218"/>
      <c r="P536" s="218"/>
      <c r="Q536" s="218"/>
      <c r="R536" s="218"/>
      <c r="S536" s="218"/>
      <c r="T536" s="218"/>
      <c r="U536" s="218"/>
      <c r="V536" s="220"/>
      <c r="W536" s="220"/>
      <c r="X536" s="222"/>
      <c r="Y536" s="218"/>
      <c r="Z536" s="218"/>
      <c r="AA536" s="218"/>
      <c r="AB536" s="218"/>
      <c r="AC536" s="218"/>
      <c r="AD536" s="218"/>
      <c r="AE536" s="218"/>
      <c r="AF536" s="218"/>
      <c r="AG536" s="220"/>
      <c r="AH536" s="220"/>
      <c r="AI536" s="218"/>
      <c r="AJ536" s="218"/>
      <c r="AK536" s="218"/>
      <c r="AL536" s="218"/>
      <c r="AM536" s="218"/>
      <c r="AN536" s="218"/>
      <c r="AO536" s="218"/>
      <c r="AP536" s="218"/>
      <c r="AQ536" s="218"/>
      <c r="AR536" s="220"/>
      <c r="AS536" s="220"/>
      <c r="AT536" s="228" t="str">
        <f>$N$121</f>
        <v>M4.23.02.A1-03</v>
      </c>
      <c r="AU536" s="202">
        <v>3</v>
      </c>
      <c r="AV536" s="204" t="str">
        <f>IF(COUNTIFS($N$119,"&lt;&gt;"&amp;""),$N$119,"")</f>
        <v>Optional Core 3-4
Big Data in Cloud and IoT</v>
      </c>
      <c r="AW536" s="204">
        <f t="shared" si="55"/>
        <v>1</v>
      </c>
      <c r="AX536" s="204" t="str">
        <f t="shared" si="56"/>
        <v>2</v>
      </c>
      <c r="AY536" s="204">
        <f>IF($AV536="","",$Q$190)</f>
        <v>0</v>
      </c>
      <c r="AZ536" s="204" t="str">
        <f t="shared" si="57"/>
        <v>DO</v>
      </c>
      <c r="BA536" s="204" t="str">
        <f>IF(COUNTIFS($M$188,"&lt;&gt;"&amp;""),ROUND($R$190/14,1),"")</f>
        <v/>
      </c>
      <c r="BB536" s="204" t="str">
        <f>IF(COUNTIFS($M$188,"&lt;&gt;"&amp;""),ROUND(($S$190+$T$190+$U$190)/14,1),"")</f>
        <v/>
      </c>
      <c r="BC536" s="204" t="str">
        <f>IF(COUNTIFS($M$188,"&lt;&gt;"&amp;""),ROUND(($R$190+$S$190+$T$190+$U$190)/14,1),"")</f>
        <v/>
      </c>
      <c r="BD536" s="204" t="str">
        <f>IF(COUNTIFS($M$188,"&lt;&gt;"&amp;""),ROUND($R$190,1),"")</f>
        <v/>
      </c>
      <c r="BE536" s="204" t="str">
        <f>IF(COUNTIFS($M$188,"&lt;&gt;"&amp;""),ROUND(($S$190+$T$190+$U$190),1),"")</f>
        <v/>
      </c>
      <c r="BF536" s="204" t="str">
        <f>IF(COUNTIFS($M$188,"&lt;&gt;"&amp;""),ROUND(($R$190+$S$190+$T$190+$U$190),1),"")</f>
        <v/>
      </c>
      <c r="BG536" s="202"/>
      <c r="BH536" s="204"/>
      <c r="BI536" s="204"/>
      <c r="BJ536" s="202"/>
      <c r="BK536" s="204"/>
      <c r="BL536" s="204"/>
      <c r="BM536" s="204" t="str">
        <f>IF(COUNTIFS($M$188,"&lt;&gt;"&amp;""),IF($W$190&lt;&gt;"",ROUND($W$190/14,1),""),"")</f>
        <v/>
      </c>
      <c r="BN536" s="204" t="str">
        <f>IF(COUNTIFS($M$188,"&lt;&gt;"&amp;""),IF($W$190&lt;&gt;"",ROUND($W$190,1),""),"")</f>
        <v/>
      </c>
      <c r="BO536" s="204" t="str">
        <f>IF($AV536="","",$P$190)</f>
        <v>CF={DA, DCAV, DS, DC}</v>
      </c>
      <c r="BP536" s="206" t="str">
        <f>IF(COUNTIFS($M$188,"&lt;&gt;"&amp;""),$V$190,"")</f>
        <v/>
      </c>
      <c r="BQ536" s="206">
        <f t="shared" si="58"/>
        <v>0</v>
      </c>
      <c r="BR536" s="204">
        <f t="shared" si="59"/>
        <v>0</v>
      </c>
      <c r="BT536" s="208" t="str">
        <f t="shared" si="49"/>
        <v>2023</v>
      </c>
      <c r="BU536" s="197"/>
      <c r="BV536" s="197"/>
      <c r="BW536" s="197"/>
      <c r="BX536" s="197"/>
      <c r="BY536" s="197"/>
      <c r="BZ536" s="197"/>
      <c r="CA536" s="197"/>
      <c r="CB536" s="197"/>
      <c r="CC536" s="198"/>
      <c r="CD536" s="198"/>
      <c r="CE536" s="198"/>
      <c r="CF536" s="197"/>
      <c r="CG536" s="197"/>
      <c r="CH536" s="197"/>
      <c r="CI536" s="197"/>
      <c r="CJ536" s="197"/>
      <c r="CK536" s="197"/>
      <c r="CL536" s="197"/>
      <c r="CM536" s="197"/>
      <c r="CN536" s="197"/>
      <c r="CO536" s="198"/>
      <c r="CP536" s="198"/>
    </row>
    <row r="537" spans="1:94" s="201" customFormat="1" ht="21" hidden="1" customHeight="1" x14ac:dyDescent="0.2">
      <c r="A537" s="219"/>
      <c r="B537" s="218"/>
      <c r="C537" s="218"/>
      <c r="D537" s="218"/>
      <c r="E537" s="218"/>
      <c r="F537" s="218"/>
      <c r="G537" s="218"/>
      <c r="H537" s="218"/>
      <c r="I537" s="218"/>
      <c r="J537" s="218"/>
      <c r="K537" s="220"/>
      <c r="L537" s="221"/>
      <c r="M537" s="218"/>
      <c r="N537" s="218"/>
      <c r="O537" s="218"/>
      <c r="P537" s="218"/>
      <c r="Q537" s="218"/>
      <c r="R537" s="218"/>
      <c r="S537" s="218"/>
      <c r="T537" s="218"/>
      <c r="U537" s="218"/>
      <c r="V537" s="220"/>
      <c r="W537" s="220"/>
      <c r="X537" s="222"/>
      <c r="Y537" s="218"/>
      <c r="Z537" s="218"/>
      <c r="AA537" s="218"/>
      <c r="AB537" s="218"/>
      <c r="AC537" s="218"/>
      <c r="AD537" s="218"/>
      <c r="AE537" s="218"/>
      <c r="AF537" s="218"/>
      <c r="AG537" s="220"/>
      <c r="AH537" s="220"/>
      <c r="AI537" s="218"/>
      <c r="AJ537" s="218"/>
      <c r="AK537" s="218"/>
      <c r="AL537" s="218"/>
      <c r="AM537" s="218"/>
      <c r="AN537" s="218"/>
      <c r="AO537" s="218"/>
      <c r="AP537" s="218"/>
      <c r="AQ537" s="218"/>
      <c r="AR537" s="220"/>
      <c r="AS537" s="220"/>
      <c r="AT537" s="228" t="str">
        <f>$N$124</f>
        <v>M4.23.02.A1-04</v>
      </c>
      <c r="AU537" s="202">
        <v>4</v>
      </c>
      <c r="AV537" s="204" t="str">
        <f>IF(COUNTIFS($N$122,"&lt;&gt;"&amp;""),$N$122,"")</f>
        <v>Optional Core 3-4
Cloud Based AI Services</v>
      </c>
      <c r="AW537" s="204">
        <f t="shared" si="55"/>
        <v>1</v>
      </c>
      <c r="AX537" s="204" t="str">
        <f t="shared" si="56"/>
        <v>2</v>
      </c>
      <c r="AY537" s="204" t="str">
        <f>IF($AV537="","",$Q$193)</f>
        <v>DS- disciplina de sinteza</v>
      </c>
      <c r="AZ537" s="204" t="str">
        <f t="shared" si="57"/>
        <v>DO</v>
      </c>
      <c r="BA537" s="204" t="str">
        <f>IF(COUNTIFS($M$191,"&lt;&gt;"&amp;""),ROUND($R$193/14,1),"")</f>
        <v/>
      </c>
      <c r="BB537" s="204" t="str">
        <f>IF(COUNTIFS($M$191,"&lt;&gt;"&amp;""),ROUND(($S$193+$T$193+$U$193)/14,1),"")</f>
        <v/>
      </c>
      <c r="BC537" s="204" t="str">
        <f>IF(COUNTIFS($M$191,"&lt;&gt;"&amp;""),ROUND(($R$193+$S$193+$T$193+$U$193)/14,1),"")</f>
        <v/>
      </c>
      <c r="BD537" s="204" t="str">
        <f>IF(COUNTIFS($M$191,"&lt;&gt;"&amp;""),ROUND($R$193,1),"")</f>
        <v/>
      </c>
      <c r="BE537" s="204" t="str">
        <f>IF(COUNTIFS($M$191,"&lt;&gt;"&amp;""),ROUND(($S$193+$T$193+$U$193),1),"")</f>
        <v/>
      </c>
      <c r="BF537" s="204" t="str">
        <f>IF(COUNTIFS($M$191,"&lt;&gt;"&amp;""),ROUND(($R$193+$S$193+$T$193+$U$193),1),"")</f>
        <v/>
      </c>
      <c r="BG537" s="202"/>
      <c r="BH537" s="204"/>
      <c r="BI537" s="204"/>
      <c r="BJ537" s="202"/>
      <c r="BK537" s="204"/>
      <c r="BL537" s="204"/>
      <c r="BM537" s="204" t="str">
        <f>IF(COUNTIFS($M$191,"&lt;&gt;"&amp;""),IF($W$193&lt;&gt;"",ROUND($W$193/14,1),""),"")</f>
        <v/>
      </c>
      <c r="BN537" s="204" t="str">
        <f>IF(COUNTIFS($M$191,"&lt;&gt;"&amp;""),IF($W$193&lt;&gt;"",ROUND($W$193,1),""),"")</f>
        <v/>
      </c>
      <c r="BO537" s="204">
        <f>IF($AV537="","",$P$193)</f>
        <v>0</v>
      </c>
      <c r="BP537" s="206" t="str">
        <f>IF(COUNTIFS($M$191,"&lt;&gt;"&amp;""),$V$193,"")</f>
        <v/>
      </c>
      <c r="BQ537" s="206">
        <f t="shared" si="58"/>
        <v>0</v>
      </c>
      <c r="BR537" s="204">
        <f t="shared" si="59"/>
        <v>0</v>
      </c>
      <c r="BT537" s="208" t="str">
        <f t="shared" si="49"/>
        <v>2023</v>
      </c>
      <c r="BU537" s="197"/>
      <c r="BV537" s="197"/>
      <c r="BW537" s="197"/>
      <c r="BX537" s="197"/>
      <c r="BY537" s="197"/>
      <c r="BZ537" s="197"/>
      <c r="CA537" s="197"/>
      <c r="CB537" s="197"/>
      <c r="CC537" s="198"/>
      <c r="CD537" s="198"/>
      <c r="CE537" s="198"/>
      <c r="CF537" s="197"/>
      <c r="CG537" s="197"/>
      <c r="CH537" s="197"/>
      <c r="CI537" s="197"/>
      <c r="CJ537" s="197"/>
      <c r="CK537" s="197"/>
      <c r="CL537" s="197"/>
      <c r="CM537" s="197"/>
      <c r="CN537" s="197"/>
      <c r="CO537" s="198"/>
      <c r="CP537" s="198"/>
    </row>
    <row r="538" spans="1:94" s="201" customFormat="1" ht="21" hidden="1" customHeight="1" x14ac:dyDescent="0.2">
      <c r="B538" s="197"/>
      <c r="C538" s="197"/>
      <c r="D538" s="197"/>
      <c r="E538" s="197"/>
      <c r="F538" s="197"/>
      <c r="G538" s="197"/>
      <c r="H538" s="197"/>
      <c r="I538" s="197"/>
      <c r="J538" s="197"/>
      <c r="K538" s="198"/>
      <c r="L538" s="199"/>
      <c r="M538" s="197"/>
      <c r="N538" s="197"/>
      <c r="O538" s="197"/>
      <c r="P538" s="197"/>
      <c r="Q538" s="197"/>
      <c r="R538" s="197"/>
      <c r="S538" s="197"/>
      <c r="T538" s="197"/>
      <c r="U538" s="197"/>
      <c r="V538" s="198"/>
      <c r="W538" s="198"/>
      <c r="X538" s="200"/>
      <c r="Y538" s="197"/>
      <c r="Z538" s="197"/>
      <c r="AA538" s="197"/>
      <c r="AB538" s="197"/>
      <c r="AC538" s="197"/>
      <c r="AD538" s="197"/>
      <c r="AE538" s="197"/>
      <c r="AF538" s="197"/>
      <c r="AG538" s="198"/>
      <c r="AH538" s="198"/>
      <c r="AI538" s="197"/>
      <c r="AJ538" s="197"/>
      <c r="AK538" s="197"/>
      <c r="AL538" s="197"/>
      <c r="AM538" s="197"/>
      <c r="AN538" s="197"/>
      <c r="AO538" s="197"/>
      <c r="AP538" s="197"/>
      <c r="AQ538" s="197"/>
      <c r="AR538" s="198"/>
      <c r="AS538" s="198"/>
      <c r="AT538" s="228" t="str">
        <f>$N$127</f>
        <v>M4.23.02.A1-05</v>
      </c>
      <c r="AU538" s="202">
        <v>5</v>
      </c>
      <c r="AV538" s="204" t="str">
        <f>IF(COUNTIFS($N$125,"&lt;&gt;"&amp;""),$N$125,"")</f>
        <v>Optional Core 3-4
Fault-Tolerance of IoT and Dependable Cloud Computing</v>
      </c>
      <c r="AW538" s="204">
        <f t="shared" si="55"/>
        <v>1</v>
      </c>
      <c r="AX538" s="204" t="str">
        <f t="shared" si="56"/>
        <v>2</v>
      </c>
      <c r="AY538" s="204">
        <f>IF($AV538="","",$Q$196)</f>
        <v>0</v>
      </c>
      <c r="AZ538" s="204" t="str">
        <f t="shared" si="57"/>
        <v>DO</v>
      </c>
      <c r="BA538" s="204" t="str">
        <f>IF(COUNTIFS($M$194,"&lt;&gt;"&amp;""),ROUND($R$196/14,1),"")</f>
        <v/>
      </c>
      <c r="BB538" s="204" t="str">
        <f>IF(COUNTIFS($M$194,"&lt;&gt;"&amp;""),ROUND(($S$196+$T$196+$U$196)/14,1),"")</f>
        <v/>
      </c>
      <c r="BC538" s="204" t="str">
        <f>IF(COUNTIFS($M$194,"&lt;&gt;"&amp;""),ROUND(($R$196+$S$196+$T$196+$U$196)/14,1),"")</f>
        <v/>
      </c>
      <c r="BD538" s="204" t="str">
        <f>IF(COUNTIFS($M$194,"&lt;&gt;"&amp;""),ROUND($R$196,1),"")</f>
        <v/>
      </c>
      <c r="BE538" s="204" t="str">
        <f>IF(COUNTIFS($M$194,"&lt;&gt;"&amp;""),ROUND(($S$196+$T$196+$U$196),1),"")</f>
        <v/>
      </c>
      <c r="BF538" s="204" t="str">
        <f>IF(COUNTIFS($M$194,"&lt;&gt;"&amp;""),ROUND(($R$196+$S$196+$T$196+$U$196),1),"")</f>
        <v/>
      </c>
      <c r="BG538" s="202"/>
      <c r="BH538" s="204"/>
      <c r="BI538" s="204"/>
      <c r="BJ538" s="202"/>
      <c r="BK538" s="204"/>
      <c r="BL538" s="204"/>
      <c r="BM538" s="204" t="str">
        <f>IF(COUNTIFS($M$194,"&lt;&gt;"&amp;""),IF($W$196&lt;&gt;"",ROUND($W$196/14,1),""),"")</f>
        <v/>
      </c>
      <c r="BN538" s="204" t="str">
        <f>IF(COUNTIFS($M$194,"&lt;&gt;"&amp;""),IF($W$196&lt;&gt;"",ROUND($W$196,1),""),"")</f>
        <v/>
      </c>
      <c r="BO538" s="204">
        <f>IF($AV538="","",$P$196)</f>
        <v>0</v>
      </c>
      <c r="BP538" s="206" t="str">
        <f>IF(COUNTIFS($M$194,"&lt;&gt;"&amp;""),$V$196,"")</f>
        <v/>
      </c>
      <c r="BQ538" s="206">
        <f t="shared" si="58"/>
        <v>0</v>
      </c>
      <c r="BR538" s="204">
        <f t="shared" si="59"/>
        <v>0</v>
      </c>
      <c r="BT538" s="208" t="str">
        <f t="shared" si="49"/>
        <v>2023</v>
      </c>
      <c r="BU538" s="197"/>
      <c r="BV538" s="197"/>
      <c r="BW538" s="197"/>
      <c r="BX538" s="197"/>
      <c r="BY538" s="197"/>
      <c r="BZ538" s="197"/>
      <c r="CA538" s="197"/>
      <c r="CB538" s="197"/>
      <c r="CC538" s="198"/>
      <c r="CD538" s="198"/>
      <c r="CE538" s="198"/>
      <c r="CF538" s="197"/>
      <c r="CG538" s="197"/>
      <c r="CH538" s="197"/>
      <c r="CI538" s="197"/>
      <c r="CJ538" s="197"/>
      <c r="CK538" s="197"/>
      <c r="CL538" s="197"/>
      <c r="CM538" s="197"/>
      <c r="CN538" s="197"/>
      <c r="CO538" s="198"/>
      <c r="CP538" s="198"/>
    </row>
    <row r="539" spans="1:94" s="201" customFormat="1" ht="21" hidden="1" customHeight="1" x14ac:dyDescent="0.2">
      <c r="B539" s="197"/>
      <c r="C539" s="197"/>
      <c r="D539" s="197"/>
      <c r="E539" s="197"/>
      <c r="F539" s="197"/>
      <c r="G539" s="197"/>
      <c r="H539" s="197"/>
      <c r="I539" s="197"/>
      <c r="J539" s="197"/>
      <c r="K539" s="198"/>
      <c r="L539" s="199"/>
      <c r="M539" s="197"/>
      <c r="N539" s="197"/>
      <c r="O539" s="197"/>
      <c r="P539" s="197"/>
      <c r="Q539" s="197"/>
      <c r="R539" s="197"/>
      <c r="S539" s="197"/>
      <c r="T539" s="197"/>
      <c r="U539" s="197"/>
      <c r="V539" s="198"/>
      <c r="W539" s="198"/>
      <c r="X539" s="200"/>
      <c r="Y539" s="197"/>
      <c r="Z539" s="197"/>
      <c r="AA539" s="197"/>
      <c r="AB539" s="197"/>
      <c r="AC539" s="197"/>
      <c r="AD539" s="197"/>
      <c r="AE539" s="197"/>
      <c r="AF539" s="197"/>
      <c r="AG539" s="198"/>
      <c r="AH539" s="198"/>
      <c r="AI539" s="197"/>
      <c r="AJ539" s="197"/>
      <c r="AK539" s="197"/>
      <c r="AL539" s="197"/>
      <c r="AM539" s="197"/>
      <c r="AN539" s="197"/>
      <c r="AO539" s="197"/>
      <c r="AP539" s="197"/>
      <c r="AQ539" s="197"/>
      <c r="AR539" s="198"/>
      <c r="AS539" s="198"/>
      <c r="AT539" s="228" t="str">
        <f>$N$130</f>
        <v>M4.23.02.A1-06</v>
      </c>
      <c r="AU539" s="202">
        <v>6</v>
      </c>
      <c r="AV539" s="204" t="str">
        <f>IF(COUNTIFS($N$128,"&lt;&gt;"&amp;""),$N$128,"")</f>
        <v>Optional Core 3-4
DevOps</v>
      </c>
      <c r="AW539" s="204">
        <f t="shared" si="55"/>
        <v>1</v>
      </c>
      <c r="AX539" s="204" t="str">
        <f t="shared" si="56"/>
        <v>2</v>
      </c>
      <c r="AY539" s="204">
        <f>IF($AV539="","",$Q$198)</f>
        <v>0</v>
      </c>
      <c r="AZ539" s="204" t="str">
        <f t="shared" si="57"/>
        <v>DO</v>
      </c>
      <c r="BA539" s="204" t="str">
        <f>IF(COUNTIFS($M$197,"&lt;&gt;"&amp;""),ROUND($R$198/14,1),"")</f>
        <v/>
      </c>
      <c r="BB539" s="204" t="str">
        <f>IF(COUNTIFS($M$197,"&lt;&gt;"&amp;""),ROUND(($S$198+$T$198+$U$198)/14,1),"")</f>
        <v/>
      </c>
      <c r="BC539" s="204" t="str">
        <f>IF(COUNTIFS($M$197,"&lt;&gt;"&amp;""),ROUND(($R$198+$S$198+$T$198+$U$198)/14,1),"")</f>
        <v/>
      </c>
      <c r="BD539" s="204" t="str">
        <f>IF(COUNTIFS($M$197,"&lt;&gt;"&amp;""),ROUND($R$198,1),"")</f>
        <v/>
      </c>
      <c r="BE539" s="204" t="str">
        <f>IF(COUNTIFS($M$197,"&lt;&gt;"&amp;""),ROUND(($S$198+$T$198+$U$198),1),"")</f>
        <v/>
      </c>
      <c r="BF539" s="204" t="str">
        <f>IF(COUNTIFS($M$197,"&lt;&gt;"&amp;""),ROUND(($R$198+$S$198+$T$198+$U$198),1),"")</f>
        <v/>
      </c>
      <c r="BG539" s="202"/>
      <c r="BH539" s="204"/>
      <c r="BI539" s="204"/>
      <c r="BJ539" s="202"/>
      <c r="BK539" s="204"/>
      <c r="BL539" s="204"/>
      <c r="BM539" s="204" t="str">
        <f>IF(COUNTIFS($M$197,"&lt;&gt;"&amp;""),IF($W$198&lt;&gt;"",ROUND($W$198/14,1),""),"")</f>
        <v/>
      </c>
      <c r="BN539" s="204" t="str">
        <f>IF(COUNTIFS($M$197,"&lt;&gt;"&amp;""),IF($W$198&lt;&gt;"",ROUND($W$198,1),""),"")</f>
        <v/>
      </c>
      <c r="BO539" s="204">
        <f>IF($AV539="","",$P$198)</f>
        <v>0</v>
      </c>
      <c r="BP539" s="206" t="str">
        <f>IF(COUNTIFS($M$197,"&lt;&gt;"&amp;""),$V$198,"")</f>
        <v/>
      </c>
      <c r="BQ539" s="206">
        <f t="shared" si="58"/>
        <v>0</v>
      </c>
      <c r="BR539" s="204">
        <f t="shared" si="59"/>
        <v>0</v>
      </c>
      <c r="BT539" s="208" t="str">
        <f t="shared" si="49"/>
        <v>2023</v>
      </c>
      <c r="BU539" s="197"/>
      <c r="BV539" s="197"/>
      <c r="BW539" s="197"/>
      <c r="BX539" s="197"/>
      <c r="BY539" s="197"/>
      <c r="BZ539" s="197"/>
      <c r="CA539" s="197"/>
      <c r="CB539" s="197"/>
      <c r="CC539" s="198"/>
      <c r="CD539" s="198"/>
      <c r="CE539" s="198"/>
      <c r="CF539" s="197"/>
      <c r="CG539" s="197"/>
      <c r="CH539" s="197"/>
      <c r="CI539" s="197"/>
      <c r="CJ539" s="197"/>
      <c r="CK539" s="197"/>
      <c r="CL539" s="197"/>
      <c r="CM539" s="197"/>
      <c r="CN539" s="197"/>
      <c r="CO539" s="198"/>
      <c r="CP539" s="198"/>
    </row>
    <row r="540" spans="1:94" s="201" customFormat="1" ht="21" hidden="1" customHeight="1" x14ac:dyDescent="0.2">
      <c r="B540" s="197"/>
      <c r="C540" s="197"/>
      <c r="D540" s="197"/>
      <c r="E540" s="197"/>
      <c r="F540" s="197"/>
      <c r="G540" s="197"/>
      <c r="H540" s="197"/>
      <c r="I540" s="197"/>
      <c r="J540" s="197"/>
      <c r="K540" s="198"/>
      <c r="L540" s="199"/>
      <c r="M540" s="197"/>
      <c r="N540" s="197"/>
      <c r="O540" s="197"/>
      <c r="P540" s="197"/>
      <c r="Q540" s="197"/>
      <c r="R540" s="197"/>
      <c r="S540" s="197"/>
      <c r="T540" s="197"/>
      <c r="U540" s="197"/>
      <c r="V540" s="198"/>
      <c r="W540" s="198"/>
      <c r="X540" s="200"/>
      <c r="Y540" s="197"/>
      <c r="Z540" s="197"/>
      <c r="AA540" s="197"/>
      <c r="AB540" s="197"/>
      <c r="AC540" s="197"/>
      <c r="AD540" s="197"/>
      <c r="AE540" s="197"/>
      <c r="AF540" s="197"/>
      <c r="AG540" s="198"/>
      <c r="AH540" s="198"/>
      <c r="AI540" s="197"/>
      <c r="AJ540" s="197"/>
      <c r="AK540" s="197"/>
      <c r="AL540" s="197"/>
      <c r="AM540" s="197"/>
      <c r="AN540" s="197"/>
      <c r="AO540" s="197"/>
      <c r="AP540" s="197"/>
      <c r="AQ540" s="197"/>
      <c r="AR540" s="198"/>
      <c r="AS540" s="198"/>
      <c r="AT540" s="228" t="str">
        <f>$N$133</f>
        <v/>
      </c>
      <c r="AU540" s="202">
        <v>7</v>
      </c>
      <c r="AV540" s="204" t="str">
        <f>IF(COUNTIFS($N$131,"&lt;&gt;"&amp;""),$N$131,"")</f>
        <v/>
      </c>
      <c r="AW540" s="204" t="str">
        <f t="shared" si="55"/>
        <v/>
      </c>
      <c r="AX540" s="204" t="str">
        <f t="shared" si="56"/>
        <v/>
      </c>
      <c r="AY540" s="204" t="str">
        <f>IF($AV540="","",$Q$202)</f>
        <v/>
      </c>
      <c r="AZ540" s="204" t="str">
        <f t="shared" si="57"/>
        <v/>
      </c>
      <c r="BA540" s="204" t="str">
        <f>IF(COUNTIFS($M$200,"&lt;&gt;"&amp;""),ROUND($R$202/14,1),"")</f>
        <v/>
      </c>
      <c r="BB540" s="204" t="str">
        <f>IF(COUNTIFS($M$200,"&lt;&gt;"&amp;""),ROUND(($S$202+$T$202+$U$202)/14,1),"")</f>
        <v/>
      </c>
      <c r="BC540" s="204" t="str">
        <f>IF(COUNTIFS($M$200,"&lt;&gt;"&amp;""),ROUND(($R$202+$S$202+$T$202+$U$202)/14,1),"")</f>
        <v/>
      </c>
      <c r="BD540" s="204" t="str">
        <f>IF(COUNTIFS($M$200,"&lt;&gt;"&amp;""),ROUND($R$202,1),"")</f>
        <v/>
      </c>
      <c r="BE540" s="204" t="str">
        <f>IF(COUNTIFS($M$200,"&lt;&gt;"&amp;""),ROUND(($S$202+$T$202+$U$202),1),"")</f>
        <v/>
      </c>
      <c r="BF540" s="204" t="str">
        <f>IF(COUNTIFS($M$200,"&lt;&gt;"&amp;""),ROUND(($R$202+$S$202+$T$202+$U$202),1),"")</f>
        <v/>
      </c>
      <c r="BG540" s="202"/>
      <c r="BH540" s="204"/>
      <c r="BI540" s="204"/>
      <c r="BJ540" s="202"/>
      <c r="BK540" s="204"/>
      <c r="BL540" s="204"/>
      <c r="BM540" s="204" t="str">
        <f>IF(COUNTIFS($M$200,"&lt;&gt;"&amp;""),IF($W$202&lt;&gt;"",ROUND($W$202/14,1),""),"")</f>
        <v/>
      </c>
      <c r="BN540" s="204" t="str">
        <f>IF(COUNTIFS($M$200,"&lt;&gt;"&amp;""),IF($W$202&lt;&gt;"",ROUND($W$202,1),""),"")</f>
        <v/>
      </c>
      <c r="BO540" s="204" t="str">
        <f>IF($AV540="","",$P$202)</f>
        <v/>
      </c>
      <c r="BP540" s="206" t="str">
        <f>IF(COUNTIFS($M$200,"&lt;&gt;"&amp;""),$V$202,"")</f>
        <v/>
      </c>
      <c r="BQ540" s="206" t="str">
        <f t="shared" si="58"/>
        <v/>
      </c>
      <c r="BR540" s="204" t="str">
        <f t="shared" si="59"/>
        <v/>
      </c>
      <c r="BT540" s="208" t="str">
        <f t="shared" si="49"/>
        <v/>
      </c>
      <c r="BU540" s="197"/>
      <c r="BV540" s="197"/>
      <c r="BW540" s="197"/>
      <c r="BX540" s="197"/>
      <c r="BY540" s="197"/>
      <c r="BZ540" s="197"/>
      <c r="CA540" s="197"/>
      <c r="CB540" s="197"/>
      <c r="CC540" s="198"/>
      <c r="CD540" s="198"/>
      <c r="CE540" s="198"/>
      <c r="CF540" s="197"/>
      <c r="CG540" s="197"/>
      <c r="CH540" s="197"/>
      <c r="CI540" s="197"/>
      <c r="CJ540" s="197"/>
      <c r="CK540" s="197"/>
      <c r="CL540" s="197"/>
      <c r="CM540" s="197"/>
      <c r="CN540" s="197"/>
      <c r="CO540" s="198"/>
      <c r="CP540" s="198"/>
    </row>
    <row r="541" spans="1:94" s="201" customFormat="1" ht="21" hidden="1" customHeight="1" x14ac:dyDescent="0.2">
      <c r="B541" s="197"/>
      <c r="C541" s="197"/>
      <c r="D541" s="197"/>
      <c r="E541" s="197"/>
      <c r="F541" s="197"/>
      <c r="G541" s="197"/>
      <c r="H541" s="197"/>
      <c r="I541" s="197"/>
      <c r="J541" s="197"/>
      <c r="K541" s="198"/>
      <c r="L541" s="199"/>
      <c r="M541" s="197"/>
      <c r="N541" s="197"/>
      <c r="O541" s="197"/>
      <c r="P541" s="197"/>
      <c r="Q541" s="197"/>
      <c r="R541" s="197"/>
      <c r="S541" s="197"/>
      <c r="T541" s="197"/>
      <c r="U541" s="197"/>
      <c r="V541" s="198"/>
      <c r="W541" s="198"/>
      <c r="X541" s="200"/>
      <c r="Y541" s="197"/>
      <c r="Z541" s="197"/>
      <c r="AA541" s="197"/>
      <c r="AB541" s="197"/>
      <c r="AC541" s="197"/>
      <c r="AD541" s="197"/>
      <c r="AE541" s="197"/>
      <c r="AF541" s="197"/>
      <c r="AG541" s="198"/>
      <c r="AH541" s="198"/>
      <c r="AI541" s="197"/>
      <c r="AJ541" s="197"/>
      <c r="AK541" s="197"/>
      <c r="AL541" s="197"/>
      <c r="AM541" s="197"/>
      <c r="AN541" s="197"/>
      <c r="AO541" s="197"/>
      <c r="AP541" s="197"/>
      <c r="AQ541" s="197"/>
      <c r="AR541" s="198"/>
      <c r="AS541" s="198"/>
      <c r="AT541" s="228" t="str">
        <f>$N$136</f>
        <v/>
      </c>
      <c r="AU541" s="202">
        <v>8</v>
      </c>
      <c r="AV541" s="204" t="str">
        <f>IF(COUNTIFS($N$134,"&lt;&gt;"&amp;""),$N$134,"")</f>
        <v/>
      </c>
      <c r="AW541" s="204" t="str">
        <f t="shared" si="55"/>
        <v/>
      </c>
      <c r="AX541" s="204" t="str">
        <f t="shared" si="56"/>
        <v/>
      </c>
      <c r="AY541" s="204" t="str">
        <f>IF($AV541="","",$Q$205)</f>
        <v/>
      </c>
      <c r="AZ541" s="204" t="str">
        <f t="shared" si="57"/>
        <v/>
      </c>
      <c r="BA541" s="204" t="str">
        <f>IF(COUNTIFS($M$203,"&lt;&gt;"&amp;""),ROUND($R$205/14,1),"")</f>
        <v/>
      </c>
      <c r="BB541" s="204" t="str">
        <f>IF(COUNTIFS($M$203,"&lt;&gt;"&amp;""),ROUND(($S$205+$T$205+$U$205)/14,1),"")</f>
        <v/>
      </c>
      <c r="BC541" s="204" t="str">
        <f>IF(COUNTIFS($M$203,"&lt;&gt;"&amp;""),ROUND(($R$205+$S$205+$T$205+$U$205)/14,1),"")</f>
        <v/>
      </c>
      <c r="BD541" s="204" t="str">
        <f>IF(COUNTIFS($M$203,"&lt;&gt;"&amp;""),ROUND($R$205,1),"")</f>
        <v/>
      </c>
      <c r="BE541" s="204" t="str">
        <f>IF(COUNTIFS($M$203,"&lt;&gt;"&amp;""),ROUND(($S$205+$T$205+$U$205),1),"")</f>
        <v/>
      </c>
      <c r="BF541" s="204" t="str">
        <f>IF(COUNTIFS($M$203,"&lt;&gt;"&amp;""),ROUND(($R$205+$S$205+$T$205+$U$205),1),"")</f>
        <v/>
      </c>
      <c r="BG541" s="202"/>
      <c r="BH541" s="204"/>
      <c r="BI541" s="204"/>
      <c r="BJ541" s="202"/>
      <c r="BK541" s="204"/>
      <c r="BL541" s="204"/>
      <c r="BM541" s="204" t="str">
        <f>IF(COUNTIFS($M$203,"&lt;&gt;"&amp;""),IF($W$205&lt;&gt;"",ROUND($W$205/14,1),""),"")</f>
        <v/>
      </c>
      <c r="BN541" s="204" t="str">
        <f>IF(COUNTIFS($M$203,"&lt;&gt;"&amp;""),IF($W$205&lt;&gt;"",ROUND($W$205,1),""),"")</f>
        <v/>
      </c>
      <c r="BO541" s="204" t="str">
        <f>IF($AV541="","",$P$205)</f>
        <v/>
      </c>
      <c r="BP541" s="206" t="str">
        <f>IF(COUNTIFS($M$203,"&lt;&gt;"&amp;""),$V$205,"")</f>
        <v/>
      </c>
      <c r="BQ541" s="206" t="str">
        <f t="shared" si="58"/>
        <v/>
      </c>
      <c r="BR541" s="204" t="str">
        <f t="shared" si="59"/>
        <v/>
      </c>
      <c r="BT541" s="208" t="str">
        <f t="shared" si="49"/>
        <v/>
      </c>
      <c r="BU541" s="197"/>
      <c r="BV541" s="197"/>
      <c r="BW541" s="197"/>
      <c r="BX541" s="197"/>
      <c r="BY541" s="197"/>
      <c r="BZ541" s="197"/>
      <c r="CA541" s="197"/>
      <c r="CB541" s="197"/>
      <c r="CC541" s="198"/>
      <c r="CD541" s="198"/>
      <c r="CE541" s="198"/>
      <c r="CF541" s="197"/>
      <c r="CG541" s="197"/>
      <c r="CH541" s="197"/>
      <c r="CI541" s="197"/>
      <c r="CJ541" s="197"/>
      <c r="CK541" s="197"/>
      <c r="CL541" s="197"/>
      <c r="CM541" s="197"/>
      <c r="CN541" s="197"/>
      <c r="CO541" s="198"/>
      <c r="CP541" s="198"/>
    </row>
    <row r="542" spans="1:94" s="201" customFormat="1" ht="21" hidden="1" customHeight="1" x14ac:dyDescent="0.2">
      <c r="B542" s="197"/>
      <c r="C542" s="197"/>
      <c r="D542" s="197"/>
      <c r="E542" s="197"/>
      <c r="F542" s="197"/>
      <c r="G542" s="197"/>
      <c r="H542" s="197"/>
      <c r="I542" s="197"/>
      <c r="J542" s="197"/>
      <c r="K542" s="198"/>
      <c r="L542" s="199"/>
      <c r="M542" s="197"/>
      <c r="N542" s="197"/>
      <c r="O542" s="197"/>
      <c r="P542" s="197"/>
      <c r="Q542" s="197"/>
      <c r="R542" s="197"/>
      <c r="S542" s="197"/>
      <c r="T542" s="197"/>
      <c r="U542" s="197"/>
      <c r="V542" s="198"/>
      <c r="W542" s="198"/>
      <c r="X542" s="200"/>
      <c r="Y542" s="197"/>
      <c r="Z542" s="197"/>
      <c r="AA542" s="197"/>
      <c r="AB542" s="197"/>
      <c r="AC542" s="197"/>
      <c r="AD542" s="197"/>
      <c r="AE542" s="197"/>
      <c r="AF542" s="197"/>
      <c r="AG542" s="198"/>
      <c r="AH542" s="198"/>
      <c r="AI542" s="197"/>
      <c r="AJ542" s="197"/>
      <c r="AK542" s="197"/>
      <c r="AL542" s="197"/>
      <c r="AM542" s="197"/>
      <c r="AN542" s="197"/>
      <c r="AO542" s="197"/>
      <c r="AP542" s="197"/>
      <c r="AQ542" s="197"/>
      <c r="AR542" s="198"/>
      <c r="AS542" s="198"/>
      <c r="AT542" s="228" t="str">
        <f>$N$139</f>
        <v/>
      </c>
      <c r="AU542" s="202">
        <v>9</v>
      </c>
      <c r="AV542" s="204" t="str">
        <f>IF(COUNTIFS($N$137,"&lt;&gt;"&amp;""),$N$137,"")</f>
        <v/>
      </c>
      <c r="AW542" s="204" t="str">
        <f t="shared" si="55"/>
        <v/>
      </c>
      <c r="AX542" s="204" t="str">
        <f t="shared" si="56"/>
        <v/>
      </c>
      <c r="AY542" s="204" t="str">
        <f>IF($AV542="","",$Q$208)</f>
        <v/>
      </c>
      <c r="AZ542" s="204" t="str">
        <f t="shared" si="57"/>
        <v/>
      </c>
      <c r="BA542" s="204" t="str">
        <f>IF(COUNTIFS($M$206,"&lt;&gt;"&amp;""),ROUND($R$208/14,1),"")</f>
        <v/>
      </c>
      <c r="BB542" s="204" t="str">
        <f>IF(COUNTIFS($M$206,"&lt;&gt;"&amp;""),ROUND(($S$208+$T$208+$U$208)/14,1),"")</f>
        <v/>
      </c>
      <c r="BC542" s="204" t="str">
        <f>IF(COUNTIFS($M$206,"&lt;&gt;"&amp;""),ROUND(($R$208+$S$208+$T$208+$U$208)/14,1),"")</f>
        <v/>
      </c>
      <c r="BD542" s="204" t="str">
        <f>IF(COUNTIFS($M$206,"&lt;&gt;"&amp;""),ROUND($R$208,1),"")</f>
        <v/>
      </c>
      <c r="BE542" s="204" t="str">
        <f>IF(COUNTIFS($M$206,"&lt;&gt;"&amp;""),ROUND(($S$208+$T$208+$U$208),1),"")</f>
        <v/>
      </c>
      <c r="BF542" s="204" t="str">
        <f>IF(COUNTIFS($M$206,"&lt;&gt;"&amp;""),ROUND(($R$208+$S$208+$T$208+$U$208),1),"")</f>
        <v/>
      </c>
      <c r="BG542" s="202"/>
      <c r="BH542" s="204"/>
      <c r="BI542" s="204"/>
      <c r="BJ542" s="202"/>
      <c r="BK542" s="204"/>
      <c r="BL542" s="204"/>
      <c r="BM542" s="204" t="str">
        <f>IF(COUNTIFS($M$206,"&lt;&gt;"&amp;""),IF($W$208&lt;&gt;"",ROUND($W$208/14,1),""),"")</f>
        <v/>
      </c>
      <c r="BN542" s="204" t="str">
        <f>IF(COUNTIFS($M$206,"&lt;&gt;"&amp;""),IF($W$208&lt;&gt;"",ROUND($W$208,1),""),"")</f>
        <v/>
      </c>
      <c r="BO542" s="204" t="str">
        <f>IF($AV542="","",$P$208)</f>
        <v/>
      </c>
      <c r="BP542" s="206" t="str">
        <f>IF(COUNTIFS($M$206,"&lt;&gt;"&amp;""),$V$208,"")</f>
        <v/>
      </c>
      <c r="BQ542" s="206" t="str">
        <f t="shared" si="58"/>
        <v/>
      </c>
      <c r="BR542" s="204" t="str">
        <f t="shared" si="59"/>
        <v/>
      </c>
      <c r="BT542" s="208" t="str">
        <f t="shared" si="49"/>
        <v/>
      </c>
      <c r="BU542" s="197"/>
      <c r="BV542" s="197"/>
      <c r="BW542" s="197"/>
      <c r="BX542" s="197"/>
      <c r="BY542" s="197"/>
      <c r="BZ542" s="197"/>
      <c r="CA542" s="197"/>
      <c r="CB542" s="197"/>
      <c r="CC542" s="198"/>
      <c r="CD542" s="198"/>
      <c r="CE542" s="198"/>
      <c r="CF542" s="197"/>
      <c r="CG542" s="197"/>
      <c r="CH542" s="197"/>
      <c r="CI542" s="197"/>
      <c r="CJ542" s="197"/>
      <c r="CK542" s="197"/>
      <c r="CL542" s="197"/>
      <c r="CM542" s="197"/>
      <c r="CN542" s="197"/>
      <c r="CO542" s="198"/>
      <c r="CP542" s="198"/>
    </row>
    <row r="543" spans="1:94" s="201" customFormat="1" ht="21" hidden="1" customHeight="1" x14ac:dyDescent="0.2">
      <c r="B543" s="197"/>
      <c r="C543" s="197"/>
      <c r="D543" s="197"/>
      <c r="E543" s="197"/>
      <c r="F543" s="197"/>
      <c r="G543" s="197"/>
      <c r="H543" s="197"/>
      <c r="I543" s="197"/>
      <c r="J543" s="197"/>
      <c r="K543" s="198"/>
      <c r="L543" s="199"/>
      <c r="M543" s="197"/>
      <c r="N543" s="197"/>
      <c r="O543" s="197"/>
      <c r="P543" s="197"/>
      <c r="Q543" s="197"/>
      <c r="R543" s="197"/>
      <c r="S543" s="197"/>
      <c r="T543" s="197"/>
      <c r="U543" s="197"/>
      <c r="V543" s="198"/>
      <c r="W543" s="198"/>
      <c r="X543" s="200"/>
      <c r="Y543" s="197"/>
      <c r="Z543" s="197"/>
      <c r="AA543" s="197"/>
      <c r="AB543" s="197"/>
      <c r="AC543" s="197"/>
      <c r="AD543" s="197"/>
      <c r="AE543" s="197"/>
      <c r="AF543" s="197"/>
      <c r="AG543" s="198"/>
      <c r="AH543" s="198"/>
      <c r="AI543" s="197"/>
      <c r="AJ543" s="197"/>
      <c r="AK543" s="197"/>
      <c r="AL543" s="197"/>
      <c r="AM543" s="197"/>
      <c r="AN543" s="197"/>
      <c r="AO543" s="197"/>
      <c r="AP543" s="197"/>
      <c r="AQ543" s="197"/>
      <c r="AR543" s="198"/>
      <c r="AS543" s="198"/>
      <c r="AT543" s="228" t="str">
        <f>$N$142</f>
        <v/>
      </c>
      <c r="AU543" s="202">
        <v>10</v>
      </c>
      <c r="AV543" s="204" t="str">
        <f>IF(COUNTIFS($N$140,"&lt;&gt;"&amp;""),$N$140,"")</f>
        <v/>
      </c>
      <c r="AW543" s="204" t="str">
        <f t="shared" si="55"/>
        <v/>
      </c>
      <c r="AX543" s="204" t="str">
        <f t="shared" si="56"/>
        <v/>
      </c>
      <c r="AY543" s="204" t="str">
        <f>IF($AV543="","",$Q$211)</f>
        <v/>
      </c>
      <c r="AZ543" s="204" t="str">
        <f t="shared" si="57"/>
        <v/>
      </c>
      <c r="BA543" s="204" t="str">
        <f>IF(COUNTIFS($M$209,"&lt;&gt;"&amp;""),ROUND($R$211/14,1),"")</f>
        <v/>
      </c>
      <c r="BB543" s="204" t="str">
        <f>IF(COUNTIFS($M$209,"&lt;&gt;"&amp;""),ROUND(($S$211+$T$211+$U$211)/14,1),"")</f>
        <v/>
      </c>
      <c r="BC543" s="204" t="str">
        <f>IF(COUNTIFS($M$209,"&lt;&gt;"&amp;""),ROUND(($R$211+$S$211+$T$211+$U$211)/14,1),"")</f>
        <v/>
      </c>
      <c r="BD543" s="204" t="str">
        <f>IF(COUNTIFS($M$209,"&lt;&gt;"&amp;""),ROUND($R$211,1),"")</f>
        <v/>
      </c>
      <c r="BE543" s="204" t="str">
        <f>IF(COUNTIFS($M$209,"&lt;&gt;"&amp;""),ROUND(($S$211+$T$211+$U$211),1),"")</f>
        <v/>
      </c>
      <c r="BF543" s="204" t="str">
        <f>IF(COUNTIFS($M$209,"&lt;&gt;"&amp;""),ROUND(($R$211+$S$211+$T$211+$U$211),1),"")</f>
        <v/>
      </c>
      <c r="BG543" s="202"/>
      <c r="BH543" s="204"/>
      <c r="BI543" s="204"/>
      <c r="BJ543" s="202"/>
      <c r="BK543" s="204"/>
      <c r="BL543" s="204"/>
      <c r="BM543" s="204" t="str">
        <f>IF(COUNTIFS($M$209,"&lt;&gt;"&amp;""),IF($W$211&lt;&gt;"",ROUND($W$211/14,1),""),"")</f>
        <v/>
      </c>
      <c r="BN543" s="204" t="str">
        <f>IF(COUNTIFS($M$209,"&lt;&gt;"&amp;""),IF($W$211&lt;&gt;"",ROUND($W$211,1),""),"")</f>
        <v/>
      </c>
      <c r="BO543" s="204" t="str">
        <f>IF($AV543="","",$P$211)</f>
        <v/>
      </c>
      <c r="BP543" s="206" t="str">
        <f>IF(COUNTIFS($M$209,"&lt;&gt;"&amp;""),$V$211,"")</f>
        <v/>
      </c>
      <c r="BQ543" s="206" t="str">
        <f t="shared" si="58"/>
        <v/>
      </c>
      <c r="BR543" s="204" t="str">
        <f t="shared" si="59"/>
        <v/>
      </c>
      <c r="BT543" s="208" t="str">
        <f t="shared" si="49"/>
        <v/>
      </c>
      <c r="BU543" s="197"/>
      <c r="BV543" s="197"/>
      <c r="BW543" s="197"/>
      <c r="BX543" s="197"/>
      <c r="BY543" s="197"/>
      <c r="BZ543" s="197"/>
      <c r="CA543" s="197"/>
      <c r="CB543" s="197"/>
      <c r="CC543" s="198"/>
      <c r="CD543" s="198"/>
      <c r="CE543" s="198"/>
      <c r="CF543" s="197"/>
      <c r="CG543" s="197"/>
      <c r="CH543" s="197"/>
      <c r="CI543" s="197"/>
      <c r="CJ543" s="197"/>
      <c r="CK543" s="197"/>
      <c r="CL543" s="197"/>
      <c r="CM543" s="197"/>
      <c r="CN543" s="197"/>
      <c r="CO543" s="198"/>
      <c r="CP543" s="198"/>
    </row>
    <row r="544" spans="1:94" s="201" customFormat="1" ht="21" hidden="1" customHeight="1" x14ac:dyDescent="0.25">
      <c r="B544" s="197"/>
      <c r="C544" s="197"/>
      <c r="D544" s="197"/>
      <c r="E544" s="197"/>
      <c r="F544" s="197"/>
      <c r="G544" s="197"/>
      <c r="H544" s="197"/>
      <c r="I544" s="197"/>
      <c r="J544" s="197"/>
      <c r="K544" s="198"/>
      <c r="L544" s="199"/>
      <c r="M544" s="197"/>
      <c r="N544" s="197"/>
      <c r="O544" s="197"/>
      <c r="P544" s="197"/>
      <c r="Q544" s="197"/>
      <c r="R544" s="197"/>
      <c r="S544" s="197"/>
      <c r="T544" s="197"/>
      <c r="U544" s="197"/>
      <c r="V544" s="198"/>
      <c r="W544" s="198"/>
      <c r="X544" s="200"/>
      <c r="Y544" s="197"/>
      <c r="Z544" s="197"/>
      <c r="AA544" s="197"/>
      <c r="AB544" s="197"/>
      <c r="AC544" s="197"/>
      <c r="AD544" s="197"/>
      <c r="AE544" s="197"/>
      <c r="AF544" s="197"/>
      <c r="AG544" s="198"/>
      <c r="AH544" s="198"/>
      <c r="AI544" s="197"/>
      <c r="AJ544" s="197"/>
      <c r="AK544" s="197"/>
      <c r="AL544" s="197"/>
      <c r="AM544" s="197"/>
      <c r="AN544" s="197"/>
      <c r="AO544" s="197"/>
      <c r="AP544" s="197"/>
      <c r="AQ544" s="197"/>
      <c r="AR544" s="198"/>
      <c r="AS544" s="198"/>
      <c r="AT544" s="401" t="s">
        <v>190</v>
      </c>
      <c r="AU544" s="402"/>
      <c r="AV544" s="402"/>
      <c r="AW544" s="402"/>
      <c r="AX544" s="402"/>
      <c r="AY544" s="402"/>
      <c r="AZ544" s="402"/>
      <c r="BA544" s="402"/>
      <c r="BB544" s="402"/>
      <c r="BC544" s="402"/>
      <c r="BD544" s="402"/>
      <c r="BE544" s="402"/>
      <c r="BF544" s="402"/>
      <c r="BG544" s="402"/>
      <c r="BH544" s="402"/>
      <c r="BI544" s="402"/>
      <c r="BJ544" s="402"/>
      <c r="BK544" s="402"/>
      <c r="BL544" s="402"/>
      <c r="BM544" s="402"/>
      <c r="BN544" s="402"/>
      <c r="BO544" s="402"/>
      <c r="BP544" s="402"/>
      <c r="BQ544" s="402"/>
      <c r="BR544" s="403"/>
      <c r="BS544" s="218"/>
      <c r="BT544" s="208" t="str">
        <f t="shared" si="49"/>
        <v/>
      </c>
      <c r="BU544" s="197"/>
      <c r="BV544" s="197"/>
      <c r="BW544" s="197"/>
      <c r="BX544" s="197"/>
      <c r="BY544" s="197"/>
      <c r="BZ544" s="197"/>
      <c r="CA544" s="197"/>
      <c r="CB544" s="197"/>
      <c r="CC544" s="198"/>
      <c r="CD544" s="198"/>
      <c r="CE544" s="198"/>
      <c r="CF544" s="197"/>
      <c r="CG544" s="197"/>
      <c r="CH544" s="197"/>
      <c r="CI544" s="197"/>
      <c r="CJ544" s="197"/>
      <c r="CK544" s="197"/>
      <c r="CL544" s="197"/>
      <c r="CM544" s="197"/>
      <c r="CN544" s="197"/>
      <c r="CO544" s="198"/>
      <c r="CP544" s="198"/>
    </row>
    <row r="545" spans="1:94" s="201" customFormat="1" ht="21" hidden="1" customHeight="1" x14ac:dyDescent="0.2">
      <c r="A545" s="219"/>
      <c r="B545" s="218"/>
      <c r="C545" s="218"/>
      <c r="D545" s="218"/>
      <c r="E545" s="218"/>
      <c r="F545" s="218"/>
      <c r="G545" s="218"/>
      <c r="H545" s="218"/>
      <c r="I545" s="218"/>
      <c r="J545" s="218"/>
      <c r="K545" s="220"/>
      <c r="L545" s="221"/>
      <c r="M545" s="218"/>
      <c r="N545" s="218"/>
      <c r="O545" s="218"/>
      <c r="P545" s="218"/>
      <c r="Q545" s="218"/>
      <c r="R545" s="218"/>
      <c r="S545" s="218"/>
      <c r="T545" s="218"/>
      <c r="U545" s="218"/>
      <c r="V545" s="220"/>
      <c r="W545" s="220"/>
      <c r="X545" s="222"/>
      <c r="Y545" s="218"/>
      <c r="Z545" s="218"/>
      <c r="AA545" s="218"/>
      <c r="AB545" s="218"/>
      <c r="AC545" s="218"/>
      <c r="AD545" s="218"/>
      <c r="AE545" s="218"/>
      <c r="AF545" s="218"/>
      <c r="AG545" s="220"/>
      <c r="AH545" s="220"/>
      <c r="AI545" s="218"/>
      <c r="AJ545" s="218"/>
      <c r="AK545" s="218"/>
      <c r="AL545" s="218"/>
      <c r="AM545" s="218"/>
      <c r="AN545" s="218"/>
      <c r="AO545" s="218"/>
      <c r="AP545" s="218"/>
      <c r="AQ545" s="218"/>
      <c r="AR545" s="220"/>
      <c r="AS545" s="220"/>
      <c r="AT545" s="228" t="str">
        <f>$B$153</f>
        <v>M4.23.03.V1-01</v>
      </c>
      <c r="AU545" s="204">
        <v>1</v>
      </c>
      <c r="AV545" s="204" t="str">
        <f>IF(COUNTIFS($B$151,"&lt;&gt;"&amp;""),$B$151,"")</f>
        <v>Optional Core 5-6
Security and Privacy in IoT and Cloud</v>
      </c>
      <c r="AW545" s="204">
        <f t="shared" ref="AW545:AW554" si="60">IF($AV545="","",ROUND(RIGHT($B$150,1)/2,0))</f>
        <v>2</v>
      </c>
      <c r="AX545" s="204" t="str">
        <f t="shared" ref="AX545:AX554" si="61">IF($AV545="","",RIGHT($B$150,1))</f>
        <v>3</v>
      </c>
      <c r="AY545" s="204" t="str">
        <f>IF($AV545="","",$F$153)</f>
        <v>E</v>
      </c>
      <c r="AZ545" s="204" t="str">
        <f>IF($AV545="","","DO")</f>
        <v>DO</v>
      </c>
      <c r="BA545" s="204">
        <f>IF(COUNTIFS($B$151,"&lt;&gt;"&amp;""),ROUND($G$153/14,1),"")</f>
        <v>2</v>
      </c>
      <c r="BB545" s="204">
        <f>IF(COUNTIFS($B$151,"&lt;&gt;"&amp;""),ROUND(($H$153+$I$153+$J$153)/14,1),"")</f>
        <v>2</v>
      </c>
      <c r="BC545" s="204">
        <f>IF(COUNTIFS($B$151,"&lt;&gt;"&amp;""),ROUND(($G$153+$H$153+$I$153+$J$153)/14,1),"")</f>
        <v>4</v>
      </c>
      <c r="BD545" s="204">
        <f>IF(COUNTIFS($B$151,"&lt;&gt;"&amp;""),ROUND($G$153,1),"")</f>
        <v>28</v>
      </c>
      <c r="BE545" s="204">
        <f>IF(COUNTIFS($B$151,"&lt;&gt;"&amp;""),ROUND(($H$153+$I$153+$J$153),1),"")</f>
        <v>28</v>
      </c>
      <c r="BF545" s="204">
        <f>IF(COUNTIFS($B$151,"&lt;&gt;"&amp;""),ROUND(($G$153+$H$153+$I$153+$J$153),1),"")</f>
        <v>56</v>
      </c>
      <c r="BG545" s="204"/>
      <c r="BH545" s="204"/>
      <c r="BI545" s="204"/>
      <c r="BJ545" s="204"/>
      <c r="BK545" s="204"/>
      <c r="BL545" s="204"/>
      <c r="BM545" s="204" t="e">
        <f>IF(COUNTIFS($B$151,"&lt;&gt;"&amp;""),IF($L$153&lt;&gt;"",ROUND($L$153/14,1),""),"")</f>
        <v>#VALUE!</v>
      </c>
      <c r="BN545" s="204" t="e">
        <f>IF(COUNTIFS($B$151,"&lt;&gt;"&amp;""),IF($L$153&lt;&gt;"",ROUND($L$153,1),""),"")</f>
        <v>#VALUE!</v>
      </c>
      <c r="BO545" s="204">
        <f>IF($AV545="","",$E$153)</f>
        <v>7</v>
      </c>
      <c r="BP545" s="206">
        <f>IF(COUNTIFS($B$151,"&lt;&gt;"&amp;""),$K$153,"")</f>
        <v>0</v>
      </c>
      <c r="BQ545" s="206" t="e">
        <f>IF($AV545="","",IF($BC545&lt;&gt;"",$BC545,0)+IF($BI545&lt;&gt;"",$BI545,0)+IF($BM545&lt;&gt;"",$BM545,0))</f>
        <v>#VALUE!</v>
      </c>
      <c r="BR545" s="204" t="e">
        <f>IF($AV545="","",IF($BF545&lt;&gt;"",$BF545,0)+IF($BL545&lt;&gt;"",$BL545,0)+IF($BN545&lt;&gt;"",$BN545,0))</f>
        <v>#VALUE!</v>
      </c>
      <c r="BT545" s="208" t="str">
        <f t="shared" si="49"/>
        <v>2024</v>
      </c>
      <c r="BU545" s="197"/>
      <c r="BV545" s="197"/>
      <c r="BW545" s="197"/>
      <c r="BX545" s="197"/>
      <c r="BY545" s="197"/>
      <c r="BZ545" s="197"/>
      <c r="CA545" s="197"/>
      <c r="CB545" s="197"/>
      <c r="CC545" s="198"/>
      <c r="CD545" s="198"/>
      <c r="CE545" s="198"/>
      <c r="CF545" s="197"/>
      <c r="CG545" s="197"/>
      <c r="CH545" s="197"/>
      <c r="CI545" s="197"/>
      <c r="CJ545" s="197"/>
      <c r="CK545" s="197"/>
      <c r="CL545" s="197"/>
      <c r="CM545" s="197"/>
      <c r="CN545" s="197"/>
      <c r="CO545" s="198"/>
      <c r="CP545" s="198"/>
    </row>
    <row r="546" spans="1:94" s="201" customFormat="1" ht="21" hidden="1" customHeight="1" x14ac:dyDescent="0.2">
      <c r="A546" s="219"/>
      <c r="B546" s="218"/>
      <c r="C546" s="218"/>
      <c r="D546" s="218"/>
      <c r="E546" s="218"/>
      <c r="F546" s="218"/>
      <c r="G546" s="218"/>
      <c r="H546" s="218"/>
      <c r="I546" s="218"/>
      <c r="J546" s="218"/>
      <c r="K546" s="220"/>
      <c r="L546" s="221"/>
      <c r="M546" s="218"/>
      <c r="N546" s="218"/>
      <c r="O546" s="218"/>
      <c r="P546" s="218"/>
      <c r="Q546" s="218"/>
      <c r="R546" s="218"/>
      <c r="S546" s="218"/>
      <c r="T546" s="218"/>
      <c r="U546" s="218"/>
      <c r="V546" s="220"/>
      <c r="W546" s="220"/>
      <c r="X546" s="222"/>
      <c r="Y546" s="218"/>
      <c r="Z546" s="218"/>
      <c r="AA546" s="218"/>
      <c r="AB546" s="218"/>
      <c r="AC546" s="218"/>
      <c r="AD546" s="218"/>
      <c r="AE546" s="218"/>
      <c r="AF546" s="218"/>
      <c r="AG546" s="220"/>
      <c r="AH546" s="220"/>
      <c r="AI546" s="218"/>
      <c r="AJ546" s="218"/>
      <c r="AK546" s="218"/>
      <c r="AL546" s="218"/>
      <c r="AM546" s="218"/>
      <c r="AN546" s="218"/>
      <c r="AO546" s="218"/>
      <c r="AP546" s="218"/>
      <c r="AQ546" s="218"/>
      <c r="AR546" s="220"/>
      <c r="AS546" s="220"/>
      <c r="AT546" s="228" t="str">
        <f>$B$156</f>
        <v>M4.23.03.V1-02</v>
      </c>
      <c r="AU546" s="204">
        <v>2</v>
      </c>
      <c r="AV546" s="204" t="str">
        <f>IF(COUNTIFS($B$154,"&lt;&gt;"&amp;""),$B$154,"")</f>
        <v>Optional Core 5-6
Advanced DSP Systems</v>
      </c>
      <c r="AW546" s="204">
        <f t="shared" si="60"/>
        <v>2</v>
      </c>
      <c r="AX546" s="204" t="str">
        <f t="shared" si="61"/>
        <v>3</v>
      </c>
      <c r="AY546" s="204" t="str">
        <f>IF($AV546="","",$F$156)</f>
        <v>E</v>
      </c>
      <c r="AZ546" s="204" t="str">
        <f t="shared" ref="AZ546:AZ554" si="62">IF($AV546="","","DO")</f>
        <v>DO</v>
      </c>
      <c r="BA546" s="204">
        <f>IF(COUNTIFS($B$154,"&lt;&gt;"&amp;""),ROUND($G$156/14,1),"")</f>
        <v>2</v>
      </c>
      <c r="BB546" s="204">
        <f>IF(COUNTIFS($B$154,"&lt;&gt;"&amp;""),ROUND(($H$156+$I$156+$J$156)/14,1),"")</f>
        <v>2</v>
      </c>
      <c r="BC546" s="204">
        <f>IF(COUNTIFS($B$154,"&lt;&gt;"&amp;""),ROUND(($G$156+$H$156+$I$156+$J$156)/14,1),"")</f>
        <v>4</v>
      </c>
      <c r="BD546" s="204">
        <f>IF(COUNTIFS($B$154,"&lt;&gt;"&amp;""),ROUND($G$156,1),"")</f>
        <v>28</v>
      </c>
      <c r="BE546" s="204">
        <f>IF(COUNTIFS($B$154,"&lt;&gt;"&amp;""),ROUND(($H$156+$I$156+$J$156),1),"")</f>
        <v>28</v>
      </c>
      <c r="BF546" s="204">
        <f>IF(COUNTIFS($B$154,"&lt;&gt;"&amp;""),ROUND(($G$156+$H$156+$I$156+$J$156),1),"")</f>
        <v>56</v>
      </c>
      <c r="BG546" s="204"/>
      <c r="BH546" s="204"/>
      <c r="BI546" s="204"/>
      <c r="BJ546" s="204"/>
      <c r="BK546" s="204"/>
      <c r="BL546" s="204"/>
      <c r="BM546" s="204" t="e">
        <f>IF(COUNTIFS($B$154,"&lt;&gt;"&amp;""),IF($L$156&lt;&gt;"",ROUND($L$156/14,1),""),"")</f>
        <v>#VALUE!</v>
      </c>
      <c r="BN546" s="204" t="e">
        <f>IF(COUNTIFS($B$154,"&lt;&gt;"&amp;""),IF($L$156&lt;&gt;"",ROUND($L$156,1),""),"")</f>
        <v>#VALUE!</v>
      </c>
      <c r="BO546" s="204">
        <f>IF($AV546="","",$E$156)</f>
        <v>7</v>
      </c>
      <c r="BP546" s="206">
        <f>IF(COUNTIFS($B$154,"&lt;&gt;"&amp;""),$K$156,"")</f>
        <v>0</v>
      </c>
      <c r="BQ546" s="206" t="e">
        <f t="shared" ref="BQ546:BQ554" si="63">IF($AV546="","",IF($BC546&lt;&gt;"",$BC546,0)+IF($BI546&lt;&gt;"",$BI546,0)+IF($BM546&lt;&gt;"",$BM546,0))</f>
        <v>#VALUE!</v>
      </c>
      <c r="BR546" s="204" t="e">
        <f t="shared" ref="BR546:BR554" si="64">IF($AV546="","",IF($BF546&lt;&gt;"",$BF546,0)+IF($BL546&lt;&gt;"",$BL546,0)+IF($BN546&lt;&gt;"",$BN546,0))</f>
        <v>#VALUE!</v>
      </c>
      <c r="BT546" s="208" t="str">
        <f t="shared" si="49"/>
        <v>2024</v>
      </c>
      <c r="BU546" s="197"/>
      <c r="BV546" s="197"/>
      <c r="BW546" s="197"/>
      <c r="BX546" s="197"/>
      <c r="BY546" s="197"/>
      <c r="BZ546" s="197"/>
      <c r="CA546" s="197"/>
      <c r="CB546" s="197"/>
      <c r="CC546" s="198"/>
      <c r="CD546" s="198"/>
      <c r="CE546" s="198"/>
      <c r="CF546" s="197"/>
      <c r="CG546" s="197"/>
      <c r="CH546" s="197"/>
      <c r="CI546" s="197"/>
      <c r="CJ546" s="197"/>
      <c r="CK546" s="197"/>
      <c r="CL546" s="197"/>
      <c r="CM546" s="197"/>
      <c r="CN546" s="197"/>
      <c r="CO546" s="198"/>
      <c r="CP546" s="198"/>
    </row>
    <row r="547" spans="1:94" s="201" customFormat="1" ht="21" hidden="1" customHeight="1" x14ac:dyDescent="0.2">
      <c r="A547" s="219"/>
      <c r="B547" s="218"/>
      <c r="C547" s="218"/>
      <c r="D547" s="218"/>
      <c r="E547" s="218"/>
      <c r="F547" s="218"/>
      <c r="G547" s="218"/>
      <c r="H547" s="218"/>
      <c r="I547" s="218"/>
      <c r="J547" s="218"/>
      <c r="K547" s="220"/>
      <c r="L547" s="221"/>
      <c r="M547" s="218"/>
      <c r="N547" s="218"/>
      <c r="O547" s="218"/>
      <c r="P547" s="218"/>
      <c r="Q547" s="218"/>
      <c r="R547" s="218"/>
      <c r="S547" s="218"/>
      <c r="T547" s="218"/>
      <c r="U547" s="218"/>
      <c r="V547" s="220"/>
      <c r="W547" s="220"/>
      <c r="X547" s="222"/>
      <c r="Y547" s="218"/>
      <c r="Z547" s="218"/>
      <c r="AA547" s="218"/>
      <c r="AB547" s="218"/>
      <c r="AC547" s="218"/>
      <c r="AD547" s="218"/>
      <c r="AE547" s="218"/>
      <c r="AF547" s="218"/>
      <c r="AG547" s="220"/>
      <c r="AH547" s="220"/>
      <c r="AI547" s="218"/>
      <c r="AJ547" s="218"/>
      <c r="AK547" s="218"/>
      <c r="AL547" s="218"/>
      <c r="AM547" s="218"/>
      <c r="AN547" s="218"/>
      <c r="AO547" s="218"/>
      <c r="AP547" s="218"/>
      <c r="AQ547" s="218"/>
      <c r="AR547" s="220"/>
      <c r="AS547" s="220"/>
      <c r="AT547" s="228" t="str">
        <f>$B$159</f>
        <v>M4.23.03.V1-03</v>
      </c>
      <c r="AU547" s="204">
        <v>3</v>
      </c>
      <c r="AV547" s="204" t="str">
        <f>IF(COUNTIFS($B$157,"&lt;&gt;"&amp;""),$B$157,"")</f>
        <v>Optional Core 5-6
Operating Systems for IoT</v>
      </c>
      <c r="AW547" s="204">
        <f t="shared" si="60"/>
        <v>2</v>
      </c>
      <c r="AX547" s="204" t="str">
        <f t="shared" si="61"/>
        <v>3</v>
      </c>
      <c r="AY547" s="204" t="str">
        <f>IF($AV547="","",$F$159)</f>
        <v>E</v>
      </c>
      <c r="AZ547" s="204" t="str">
        <f t="shared" si="62"/>
        <v>DO</v>
      </c>
      <c r="BA547" s="204">
        <f>IF(COUNTIFS($B$157,"&lt;&gt;"&amp;""),ROUND($G$159/14,1),"")</f>
        <v>2</v>
      </c>
      <c r="BB547" s="204">
        <f>IF(COUNTIFS($B$157,"&lt;&gt;"&amp;""),ROUND(($H$159+$I$159+$J$159)/14,1),"")</f>
        <v>2</v>
      </c>
      <c r="BC547" s="204">
        <f>IF(COUNTIFS($B$157,"&lt;&gt;"&amp;""),ROUND(($G$159+$H$159+$I$159+$J$159)/14,1),"")</f>
        <v>4</v>
      </c>
      <c r="BD547" s="204">
        <f>IF(COUNTIFS($B$157,"&lt;&gt;"&amp;""),ROUND($G$159,1),"")</f>
        <v>28</v>
      </c>
      <c r="BE547" s="204">
        <f>IF(COUNTIFS($B$157,"&lt;&gt;"&amp;""),ROUND(($H$159+$I$159+$J$159),1),"")</f>
        <v>28</v>
      </c>
      <c r="BF547" s="204">
        <f>IF(COUNTIFS($B$157,"&lt;&gt;"&amp;""),ROUND(($G$159+$H$159+$I$159+$J$159),1),"")</f>
        <v>56</v>
      </c>
      <c r="BG547" s="204"/>
      <c r="BH547" s="204"/>
      <c r="BI547" s="204"/>
      <c r="BJ547" s="204"/>
      <c r="BK547" s="204"/>
      <c r="BL547" s="204"/>
      <c r="BM547" s="204" t="e">
        <f>IF(COUNTIFS($B$157,"&lt;&gt;"&amp;""),IF($L$159&lt;&gt;"",ROUND($L$159/14,1),""),"")</f>
        <v>#VALUE!</v>
      </c>
      <c r="BN547" s="204" t="e">
        <f>IF(COUNTIFS($B$157,"&lt;&gt;"&amp;""),IF($L$159&lt;&gt;"",ROUND($L$159,1),""),"")</f>
        <v>#VALUE!</v>
      </c>
      <c r="BO547" s="204">
        <f>IF($AV547="","",$E$159)</f>
        <v>7</v>
      </c>
      <c r="BP547" s="206">
        <f>IF(COUNTIFS($B$157,"&lt;&gt;"&amp;""),$K$159,"")</f>
        <v>0</v>
      </c>
      <c r="BQ547" s="206" t="e">
        <f t="shared" si="63"/>
        <v>#VALUE!</v>
      </c>
      <c r="BR547" s="204" t="e">
        <f t="shared" si="64"/>
        <v>#VALUE!</v>
      </c>
      <c r="BT547" s="208" t="str">
        <f t="shared" si="49"/>
        <v>2024</v>
      </c>
      <c r="BU547" s="197"/>
      <c r="BV547" s="197"/>
      <c r="BW547" s="197"/>
      <c r="BX547" s="197"/>
      <c r="BY547" s="197"/>
      <c r="BZ547" s="197"/>
      <c r="CA547" s="197"/>
      <c r="CB547" s="197"/>
      <c r="CC547" s="198"/>
      <c r="CD547" s="198"/>
      <c r="CE547" s="198"/>
      <c r="CF547" s="197"/>
      <c r="CG547" s="197"/>
      <c r="CH547" s="197"/>
      <c r="CI547" s="197"/>
      <c r="CJ547" s="197"/>
      <c r="CK547" s="197"/>
      <c r="CL547" s="197"/>
      <c r="CM547" s="197"/>
      <c r="CN547" s="197"/>
      <c r="CO547" s="198"/>
      <c r="CP547" s="198"/>
    </row>
    <row r="548" spans="1:94" s="201" customFormat="1" ht="21" hidden="1" customHeight="1" x14ac:dyDescent="0.2">
      <c r="A548" s="219"/>
      <c r="B548" s="218"/>
      <c r="C548" s="218"/>
      <c r="D548" s="218"/>
      <c r="E548" s="218"/>
      <c r="F548" s="218"/>
      <c r="G548" s="218"/>
      <c r="H548" s="218"/>
      <c r="I548" s="218"/>
      <c r="J548" s="218"/>
      <c r="K548" s="220"/>
      <c r="L548" s="221"/>
      <c r="M548" s="218"/>
      <c r="N548" s="218"/>
      <c r="O548" s="218"/>
      <c r="P548" s="218"/>
      <c r="Q548" s="218"/>
      <c r="R548" s="218"/>
      <c r="S548" s="218"/>
      <c r="T548" s="218"/>
      <c r="U548" s="218"/>
      <c r="V548" s="220"/>
      <c r="W548" s="220"/>
      <c r="X548" s="222"/>
      <c r="Y548" s="218"/>
      <c r="Z548" s="218"/>
      <c r="AA548" s="218"/>
      <c r="AB548" s="218"/>
      <c r="AC548" s="218"/>
      <c r="AD548" s="218"/>
      <c r="AE548" s="218"/>
      <c r="AF548" s="218"/>
      <c r="AG548" s="220"/>
      <c r="AH548" s="220"/>
      <c r="AI548" s="218"/>
      <c r="AJ548" s="218"/>
      <c r="AK548" s="218"/>
      <c r="AL548" s="218"/>
      <c r="AM548" s="218"/>
      <c r="AN548" s="218"/>
      <c r="AO548" s="218"/>
      <c r="AP548" s="218"/>
      <c r="AQ548" s="218"/>
      <c r="AR548" s="220"/>
      <c r="AS548" s="220"/>
      <c r="AT548" s="228" t="str">
        <f>$B$162</f>
        <v>M4.23.03.V1-04</v>
      </c>
      <c r="AU548" s="204">
        <v>4</v>
      </c>
      <c r="AV548" s="204" t="str">
        <f>IF(COUNTIFS($B$160,"&lt;&gt;"&amp;""),$B$160,"")</f>
        <v>Optional Core 5-6
Vehicle to X Communication</v>
      </c>
      <c r="AW548" s="204">
        <f t="shared" si="60"/>
        <v>2</v>
      </c>
      <c r="AX548" s="204" t="str">
        <f t="shared" si="61"/>
        <v>3</v>
      </c>
      <c r="AY548" s="204" t="str">
        <f>IF($AV548="","",$F$162)</f>
        <v>E</v>
      </c>
      <c r="AZ548" s="204" t="str">
        <f t="shared" si="62"/>
        <v>DO</v>
      </c>
      <c r="BA548" s="204">
        <f>IF(COUNTIFS($B$160,"&lt;&gt;"&amp;""),ROUND($G$162/14,1),"")</f>
        <v>2</v>
      </c>
      <c r="BB548" s="204">
        <f>IF(COUNTIFS($B$160,"&lt;&gt;"&amp;""),ROUND(($H$162+$I$162+$J$162)/14,1),"")</f>
        <v>2</v>
      </c>
      <c r="BC548" s="204">
        <f>IF(COUNTIFS($B$160,"&lt;&gt;"&amp;""),ROUND(($G$162+$H$162+$I$162+$J$162)/14,1),"")</f>
        <v>4</v>
      </c>
      <c r="BD548" s="204">
        <f>IF(COUNTIFS($B$160,"&lt;&gt;"&amp;""),ROUND($G$162,1),"")</f>
        <v>28</v>
      </c>
      <c r="BE548" s="204">
        <f>IF(COUNTIFS($B$160,"&lt;&gt;"&amp;""),ROUND(($H$162+$I$162+$J$162),1),"")</f>
        <v>28</v>
      </c>
      <c r="BF548" s="204">
        <f>IF(COUNTIFS($B$160,"&lt;&gt;"&amp;""),ROUND(($G$162+$H$162+$I$162+$J$162),1),"")</f>
        <v>56</v>
      </c>
      <c r="BG548" s="204"/>
      <c r="BH548" s="204"/>
      <c r="BI548" s="204"/>
      <c r="BJ548" s="204"/>
      <c r="BK548" s="204"/>
      <c r="BL548" s="204"/>
      <c r="BM548" s="204" t="e">
        <f>IF(COUNTIFS($B$160,"&lt;&gt;"&amp;""),IF($L$162&lt;&gt;"",ROUND($L$162/14,1),""),"")</f>
        <v>#VALUE!</v>
      </c>
      <c r="BN548" s="204" t="e">
        <f>IF(COUNTIFS($B$160,"&lt;&gt;"&amp;""),IF($L$162&lt;&gt;"",ROUND($L$162,1),""),"")</f>
        <v>#VALUE!</v>
      </c>
      <c r="BO548" s="204">
        <f>IF($AV548="","",$E$162)</f>
        <v>7</v>
      </c>
      <c r="BP548" s="206">
        <f>IF(COUNTIFS($B$160,"&lt;&gt;"&amp;""),$K$162,"")</f>
        <v>0</v>
      </c>
      <c r="BQ548" s="206" t="e">
        <f t="shared" si="63"/>
        <v>#VALUE!</v>
      </c>
      <c r="BR548" s="204" t="e">
        <f t="shared" si="64"/>
        <v>#VALUE!</v>
      </c>
      <c r="BT548" s="208" t="str">
        <f t="shared" si="49"/>
        <v>2024</v>
      </c>
      <c r="BU548" s="197"/>
      <c r="BV548" s="197"/>
      <c r="BW548" s="197"/>
      <c r="BX548" s="197"/>
      <c r="BY548" s="197"/>
      <c r="BZ548" s="197"/>
      <c r="CA548" s="197"/>
      <c r="CB548" s="197"/>
      <c r="CC548" s="198"/>
      <c r="CD548" s="198"/>
      <c r="CE548" s="198"/>
      <c r="CF548" s="197"/>
      <c r="CG548" s="197"/>
      <c r="CH548" s="197"/>
      <c r="CI548" s="197"/>
      <c r="CJ548" s="197"/>
      <c r="CK548" s="197"/>
      <c r="CL548" s="197"/>
      <c r="CM548" s="197"/>
      <c r="CN548" s="197"/>
      <c r="CO548" s="198"/>
      <c r="CP548" s="198"/>
    </row>
    <row r="549" spans="1:94" s="201" customFormat="1" ht="21" hidden="1" customHeight="1" x14ac:dyDescent="0.2">
      <c r="B549" s="197"/>
      <c r="C549" s="197"/>
      <c r="D549" s="197"/>
      <c r="E549" s="197"/>
      <c r="F549" s="197"/>
      <c r="G549" s="197"/>
      <c r="H549" s="197"/>
      <c r="I549" s="197"/>
      <c r="J549" s="197"/>
      <c r="K549" s="198"/>
      <c r="L549" s="199"/>
      <c r="M549" s="197"/>
      <c r="N549" s="197"/>
      <c r="O549" s="197"/>
      <c r="P549" s="197"/>
      <c r="Q549" s="197"/>
      <c r="R549" s="197"/>
      <c r="S549" s="197"/>
      <c r="T549" s="197"/>
      <c r="U549" s="197"/>
      <c r="V549" s="198"/>
      <c r="W549" s="198"/>
      <c r="X549" s="200"/>
      <c r="Y549" s="197"/>
      <c r="Z549" s="197"/>
      <c r="AA549" s="197"/>
      <c r="AB549" s="197"/>
      <c r="AC549" s="197"/>
      <c r="AD549" s="197"/>
      <c r="AE549" s="197"/>
      <c r="AF549" s="197"/>
      <c r="AG549" s="198"/>
      <c r="AH549" s="198"/>
      <c r="AI549" s="197"/>
      <c r="AJ549" s="197"/>
      <c r="AK549" s="197"/>
      <c r="AL549" s="197"/>
      <c r="AM549" s="197"/>
      <c r="AN549" s="197"/>
      <c r="AO549" s="197"/>
      <c r="AP549" s="197"/>
      <c r="AQ549" s="197"/>
      <c r="AR549" s="198"/>
      <c r="AS549" s="198"/>
      <c r="AT549" s="228" t="str">
        <f>$B$165</f>
        <v>M4.23.03.V1-05</v>
      </c>
      <c r="AU549" s="204">
        <v>5</v>
      </c>
      <c r="AV549" s="204" t="str">
        <f>IF(COUNTIFS($B$163,"&lt;&gt;"&amp;""),$B$163,"")</f>
        <v>Optional Core 5-6
Development of IoT Products</v>
      </c>
      <c r="AW549" s="204">
        <f t="shared" si="60"/>
        <v>2</v>
      </c>
      <c r="AX549" s="204" t="str">
        <f t="shared" si="61"/>
        <v>3</v>
      </c>
      <c r="AY549" s="204" t="str">
        <f>IF($AV549="","",$F$165)</f>
        <v>E</v>
      </c>
      <c r="AZ549" s="204" t="str">
        <f t="shared" si="62"/>
        <v>DO</v>
      </c>
      <c r="BA549" s="204">
        <f>IF(COUNTIFS($B$163,"&lt;&gt;"&amp;""),ROUND($G$165/14,1),"")</f>
        <v>2</v>
      </c>
      <c r="BB549" s="204">
        <f>IF(COUNTIFS($B$163,"&lt;&gt;"&amp;""),ROUND(($H$165+$I$165+$J$165)/14,1),"")</f>
        <v>2</v>
      </c>
      <c r="BC549" s="204">
        <f>IF(COUNTIFS($B$163,"&lt;&gt;"&amp;""),ROUND(($G$165+$H$165+$I$165+$J$165)/14,1),"")</f>
        <v>4</v>
      </c>
      <c r="BD549" s="204">
        <f>IF(COUNTIFS($B$163,"&lt;&gt;"&amp;""),ROUND($G$165,1),"")</f>
        <v>28</v>
      </c>
      <c r="BE549" s="204">
        <f>IF(COUNTIFS($B$163,"&lt;&gt;"&amp;""),ROUND(($H$165+$I$165+$J$165),1),"")</f>
        <v>28</v>
      </c>
      <c r="BF549" s="204">
        <f>IF(COUNTIFS($B$163,"&lt;&gt;"&amp;""),ROUND(($G$165+$H$165+$I$165+$J$165),1),"")</f>
        <v>56</v>
      </c>
      <c r="BG549" s="204"/>
      <c r="BH549" s="204"/>
      <c r="BI549" s="204"/>
      <c r="BJ549" s="204"/>
      <c r="BK549" s="204"/>
      <c r="BL549" s="204"/>
      <c r="BM549" s="204" t="e">
        <f>IF(COUNTIFS($B$163,"&lt;&gt;"&amp;""),IF($L$165&lt;&gt;"",ROUND($L$165/14,1),""),"")</f>
        <v>#VALUE!</v>
      </c>
      <c r="BN549" s="204" t="e">
        <f>IF(COUNTIFS($B$163,"&lt;&gt;"&amp;""),IF($L$165&lt;&gt;"",ROUND($L$165,1),""),"")</f>
        <v>#VALUE!</v>
      </c>
      <c r="BO549" s="204">
        <f>IF($AV549="","",$E$165)</f>
        <v>7</v>
      </c>
      <c r="BP549" s="206">
        <f>IF(COUNTIFS($B$163,"&lt;&gt;"&amp;""),$K$165,"")</f>
        <v>0</v>
      </c>
      <c r="BQ549" s="206" t="e">
        <f t="shared" si="63"/>
        <v>#VALUE!</v>
      </c>
      <c r="BR549" s="204" t="e">
        <f t="shared" si="64"/>
        <v>#VALUE!</v>
      </c>
      <c r="BT549" s="208" t="str">
        <f t="shared" si="49"/>
        <v>2024</v>
      </c>
      <c r="BU549" s="197"/>
      <c r="BV549" s="197"/>
      <c r="BW549" s="197"/>
      <c r="BX549" s="197"/>
      <c r="BY549" s="197"/>
      <c r="BZ549" s="197"/>
      <c r="CA549" s="197"/>
      <c r="CB549" s="197"/>
      <c r="CC549" s="198"/>
      <c r="CD549" s="198"/>
      <c r="CE549" s="198"/>
      <c r="CF549" s="197"/>
      <c r="CG549" s="197"/>
      <c r="CH549" s="197"/>
      <c r="CI549" s="197"/>
      <c r="CJ549" s="197"/>
      <c r="CK549" s="197"/>
      <c r="CL549" s="197"/>
      <c r="CM549" s="197"/>
      <c r="CN549" s="197"/>
      <c r="CO549" s="198"/>
      <c r="CP549" s="198"/>
    </row>
    <row r="550" spans="1:94" s="201" customFormat="1" ht="21" hidden="1" customHeight="1" x14ac:dyDescent="0.2">
      <c r="B550" s="197"/>
      <c r="C550" s="197"/>
      <c r="D550" s="197"/>
      <c r="E550" s="197"/>
      <c r="F550" s="197"/>
      <c r="G550" s="197"/>
      <c r="H550" s="197"/>
      <c r="I550" s="197"/>
      <c r="J550" s="197"/>
      <c r="K550" s="198"/>
      <c r="L550" s="199"/>
      <c r="M550" s="197"/>
      <c r="N550" s="197"/>
      <c r="O550" s="197"/>
      <c r="P550" s="197"/>
      <c r="Q550" s="197"/>
      <c r="R550" s="197"/>
      <c r="S550" s="197"/>
      <c r="T550" s="197"/>
      <c r="U550" s="197"/>
      <c r="V550" s="198"/>
      <c r="W550" s="198"/>
      <c r="X550" s="200"/>
      <c r="Y550" s="197"/>
      <c r="Z550" s="197"/>
      <c r="AA550" s="197"/>
      <c r="AB550" s="197"/>
      <c r="AC550" s="197"/>
      <c r="AD550" s="197"/>
      <c r="AE550" s="197"/>
      <c r="AF550" s="197"/>
      <c r="AG550" s="198"/>
      <c r="AH550" s="198"/>
      <c r="AI550" s="197"/>
      <c r="AJ550" s="197"/>
      <c r="AK550" s="197"/>
      <c r="AL550" s="197"/>
      <c r="AM550" s="197"/>
      <c r="AN550" s="197"/>
      <c r="AO550" s="197"/>
      <c r="AP550" s="197"/>
      <c r="AQ550" s="197"/>
      <c r="AR550" s="198"/>
      <c r="AS550" s="198"/>
      <c r="AT550" s="228" t="str">
        <f>$B$168</f>
        <v>M4.23.03.V1-06</v>
      </c>
      <c r="AU550" s="204">
        <v>6</v>
      </c>
      <c r="AV550" s="204" t="str">
        <f>IF(COUNTIFS($B$166,"&lt;&gt;"&amp;""),$B$166,"")</f>
        <v>Optional Core 5-6
Cloud Technologies in Telecommunications</v>
      </c>
      <c r="AW550" s="204">
        <f t="shared" si="60"/>
        <v>2</v>
      </c>
      <c r="AX550" s="204" t="str">
        <f t="shared" si="61"/>
        <v>3</v>
      </c>
      <c r="AY550" s="204" t="str">
        <f>IF($AV550="","",$F$168)</f>
        <v>E</v>
      </c>
      <c r="AZ550" s="204" t="str">
        <f t="shared" si="62"/>
        <v>DO</v>
      </c>
      <c r="BA550" s="204">
        <f>IF(COUNTIFS($B$166,"&lt;&gt;"&amp;""),ROUND($G$168/14,1),"")</f>
        <v>2</v>
      </c>
      <c r="BB550" s="204">
        <f>IF(COUNTIFS($B$166,"&lt;&gt;"&amp;""),ROUND(($H$168+$I$168+$J$168)/14,1),"")</f>
        <v>2</v>
      </c>
      <c r="BC550" s="204">
        <f>IF(COUNTIFS($B$166,"&lt;&gt;"&amp;""),ROUND(($G$168+$H$168+$I$168+$J$168)/14,1),"")</f>
        <v>4</v>
      </c>
      <c r="BD550" s="204">
        <f>IF(COUNTIFS($B$166,"&lt;&gt;"&amp;""),ROUND($G$168,1),"")</f>
        <v>28</v>
      </c>
      <c r="BE550" s="204">
        <f>IF(COUNTIFS($B$166,"&lt;&gt;"&amp;""),ROUND(($H$168+$I$168+$J$168),1),"")</f>
        <v>28</v>
      </c>
      <c r="BF550" s="204">
        <f>IF(COUNTIFS($B$166,"&lt;&gt;"&amp;""),ROUND(($G$168+$H$168+$I$168+$J$168),1),"")</f>
        <v>56</v>
      </c>
      <c r="BG550" s="204"/>
      <c r="BH550" s="204"/>
      <c r="BI550" s="204"/>
      <c r="BJ550" s="204"/>
      <c r="BK550" s="204"/>
      <c r="BL550" s="204"/>
      <c r="BM550" s="204" t="e">
        <f>IF(COUNTIFS($B$166,"&lt;&gt;"&amp;""),IF($L$168&lt;&gt;"",ROUND($L$168/14,1),""),"")</f>
        <v>#VALUE!</v>
      </c>
      <c r="BN550" s="204" t="e">
        <f>IF(COUNTIFS($B$166,"&lt;&gt;"&amp;""),IF($L$168&lt;&gt;"",ROUND($L$168,1),""),"")</f>
        <v>#VALUE!</v>
      </c>
      <c r="BO550" s="204">
        <f>IF($AV550="","",$E$168)</f>
        <v>7</v>
      </c>
      <c r="BP550" s="206">
        <f>IF(COUNTIFS($B$166,"&lt;&gt;"&amp;""),$K$168,"")</f>
        <v>0</v>
      </c>
      <c r="BQ550" s="206" t="e">
        <f t="shared" si="63"/>
        <v>#VALUE!</v>
      </c>
      <c r="BR550" s="204" t="e">
        <f t="shared" si="64"/>
        <v>#VALUE!</v>
      </c>
      <c r="BT550" s="208" t="str">
        <f t="shared" si="49"/>
        <v>2024</v>
      </c>
      <c r="BU550" s="197"/>
      <c r="BV550" s="197"/>
      <c r="BW550" s="197"/>
      <c r="BX550" s="197"/>
      <c r="BY550" s="197"/>
      <c r="BZ550" s="197"/>
      <c r="CA550" s="197"/>
      <c r="CB550" s="197"/>
      <c r="CC550" s="198"/>
      <c r="CD550" s="198"/>
      <c r="CE550" s="198"/>
      <c r="CF550" s="197"/>
      <c r="CG550" s="197"/>
      <c r="CH550" s="197"/>
      <c r="CI550" s="197"/>
      <c r="CJ550" s="197"/>
      <c r="CK550" s="197"/>
      <c r="CL550" s="197"/>
      <c r="CM550" s="197"/>
      <c r="CN550" s="197"/>
      <c r="CO550" s="198"/>
      <c r="CP550" s="198"/>
    </row>
    <row r="551" spans="1:94" s="201" customFormat="1" ht="21" hidden="1" customHeight="1" x14ac:dyDescent="0.2">
      <c r="B551" s="197"/>
      <c r="C551" s="197"/>
      <c r="D551" s="197"/>
      <c r="E551" s="197"/>
      <c r="F551" s="197"/>
      <c r="G551" s="197"/>
      <c r="H551" s="197"/>
      <c r="I551" s="197"/>
      <c r="J551" s="197"/>
      <c r="K551" s="198"/>
      <c r="L551" s="199"/>
      <c r="M551" s="197"/>
      <c r="N551" s="197"/>
      <c r="O551" s="197"/>
      <c r="P551" s="197"/>
      <c r="Q551" s="197"/>
      <c r="R551" s="197"/>
      <c r="S551" s="197"/>
      <c r="T551" s="197"/>
      <c r="U551" s="197"/>
      <c r="V551" s="198"/>
      <c r="W551" s="198"/>
      <c r="X551" s="200"/>
      <c r="Y551" s="197"/>
      <c r="Z551" s="197"/>
      <c r="AA551" s="197"/>
      <c r="AB551" s="197"/>
      <c r="AC551" s="197"/>
      <c r="AD551" s="197"/>
      <c r="AE551" s="197"/>
      <c r="AF551" s="197"/>
      <c r="AG551" s="198"/>
      <c r="AH551" s="198"/>
      <c r="AI551" s="197"/>
      <c r="AJ551" s="197"/>
      <c r="AK551" s="197"/>
      <c r="AL551" s="197"/>
      <c r="AM551" s="197"/>
      <c r="AN551" s="197"/>
      <c r="AO551" s="197"/>
      <c r="AP551" s="197"/>
      <c r="AQ551" s="197"/>
      <c r="AR551" s="198"/>
      <c r="AS551" s="198"/>
      <c r="AT551" s="228" t="str">
        <f>$B$171</f>
        <v/>
      </c>
      <c r="AU551" s="204">
        <v>7</v>
      </c>
      <c r="AV551" s="204" t="str">
        <f>IF(COUNTIFS($B$169,"&lt;&gt;"&amp;""),$B$169,"")</f>
        <v/>
      </c>
      <c r="AW551" s="204" t="str">
        <f t="shared" si="60"/>
        <v/>
      </c>
      <c r="AX551" s="204" t="str">
        <f t="shared" si="61"/>
        <v/>
      </c>
      <c r="AY551" s="204" t="str">
        <f>IF($AV551="","",$F$171)</f>
        <v/>
      </c>
      <c r="AZ551" s="204" t="str">
        <f t="shared" si="62"/>
        <v/>
      </c>
      <c r="BA551" s="204" t="str">
        <f>IF(COUNTIFS($B$169,"&lt;&gt;"&amp;""),ROUND($G$171/14,1),"")</f>
        <v/>
      </c>
      <c r="BB551" s="204" t="str">
        <f>IF(COUNTIFS($B$169,"&lt;&gt;"&amp;""),ROUND(($H$171+$I$171+$J$171)/14,1),"")</f>
        <v/>
      </c>
      <c r="BC551" s="204" t="str">
        <f>IF(COUNTIFS($B$169,"&lt;&gt;"&amp;""),ROUND(($G$171+$H$171+$I$171+$J$171)/14,1),"")</f>
        <v/>
      </c>
      <c r="BD551" s="204" t="str">
        <f>IF(COUNTIFS($B$169,"&lt;&gt;"&amp;""),ROUND($G$171,1),"")</f>
        <v/>
      </c>
      <c r="BE551" s="204" t="str">
        <f>IF(COUNTIFS($B$169,"&lt;&gt;"&amp;""),ROUND(($H$171+$I$171+$J$171),1),"")</f>
        <v/>
      </c>
      <c r="BF551" s="204" t="str">
        <f>IF(COUNTIFS($B$169,"&lt;&gt;"&amp;""),ROUND(($G$171+$H$171+$I$171+$J$171),1),"")</f>
        <v/>
      </c>
      <c r="BG551" s="204"/>
      <c r="BH551" s="204"/>
      <c r="BI551" s="204"/>
      <c r="BJ551" s="204"/>
      <c r="BK551" s="204"/>
      <c r="BL551" s="204"/>
      <c r="BM551" s="204" t="str">
        <f>IF(COUNTIFS($B$169,"&lt;&gt;"&amp;""),IF($L$171&lt;&gt;"",ROUND($L$171/14,1),""),"")</f>
        <v/>
      </c>
      <c r="BN551" s="204" t="str">
        <f>IF(COUNTIFS($B$169,"&lt;&gt;"&amp;""),IF($L$171&lt;&gt;"",ROUND($L$171,1),""),"")</f>
        <v/>
      </c>
      <c r="BO551" s="204" t="str">
        <f>IF($AV551="","",$E$171)</f>
        <v/>
      </c>
      <c r="BP551" s="206" t="str">
        <f>IF(COUNTIFS($B$169,"&lt;&gt;"&amp;""),$K$171,"")</f>
        <v/>
      </c>
      <c r="BQ551" s="206" t="str">
        <f t="shared" si="63"/>
        <v/>
      </c>
      <c r="BR551" s="204" t="str">
        <f t="shared" si="64"/>
        <v/>
      </c>
      <c r="BT551" s="208" t="str">
        <f t="shared" si="49"/>
        <v/>
      </c>
      <c r="BU551" s="197"/>
      <c r="BV551" s="197"/>
      <c r="BW551" s="197"/>
      <c r="BX551" s="197"/>
      <c r="BY551" s="197"/>
      <c r="BZ551" s="197"/>
      <c r="CA551" s="197"/>
      <c r="CB551" s="197"/>
      <c r="CC551" s="198"/>
      <c r="CD551" s="198"/>
      <c r="CE551" s="198"/>
      <c r="CF551" s="197"/>
      <c r="CG551" s="197"/>
      <c r="CH551" s="197"/>
      <c r="CI551" s="197"/>
      <c r="CJ551" s="197"/>
      <c r="CK551" s="197"/>
      <c r="CL551" s="197"/>
      <c r="CM551" s="197"/>
      <c r="CN551" s="197"/>
      <c r="CO551" s="198"/>
      <c r="CP551" s="198"/>
    </row>
    <row r="552" spans="1:94" s="201" customFormat="1" ht="21" hidden="1" customHeight="1" x14ac:dyDescent="0.2">
      <c r="B552" s="197"/>
      <c r="C552" s="197"/>
      <c r="D552" s="197"/>
      <c r="E552" s="197"/>
      <c r="F552" s="197"/>
      <c r="G552" s="197"/>
      <c r="H552" s="197"/>
      <c r="I552" s="197"/>
      <c r="J552" s="197"/>
      <c r="K552" s="198"/>
      <c r="L552" s="199"/>
      <c r="M552" s="197"/>
      <c r="N552" s="197"/>
      <c r="O552" s="197"/>
      <c r="P552" s="197"/>
      <c r="Q552" s="197"/>
      <c r="R552" s="197"/>
      <c r="S552" s="197"/>
      <c r="T552" s="197"/>
      <c r="U552" s="197"/>
      <c r="V552" s="198"/>
      <c r="W552" s="198"/>
      <c r="X552" s="200"/>
      <c r="Y552" s="197"/>
      <c r="Z552" s="197"/>
      <c r="AA552" s="197"/>
      <c r="AB552" s="197"/>
      <c r="AC552" s="197"/>
      <c r="AD552" s="197"/>
      <c r="AE552" s="197"/>
      <c r="AF552" s="197"/>
      <c r="AG552" s="198"/>
      <c r="AH552" s="198"/>
      <c r="AI552" s="197"/>
      <c r="AJ552" s="197"/>
      <c r="AK552" s="197"/>
      <c r="AL552" s="197"/>
      <c r="AM552" s="197"/>
      <c r="AN552" s="197"/>
      <c r="AO552" s="197"/>
      <c r="AP552" s="197"/>
      <c r="AQ552" s="197"/>
      <c r="AR552" s="198"/>
      <c r="AS552" s="198"/>
      <c r="AT552" s="228" t="str">
        <f>$B$174</f>
        <v/>
      </c>
      <c r="AU552" s="204">
        <v>8</v>
      </c>
      <c r="AV552" s="204" t="str">
        <f>IF(COUNTIFS($B$172,"&lt;&gt;"&amp;""),$B$172,"")</f>
        <v/>
      </c>
      <c r="AW552" s="204" t="str">
        <f t="shared" si="60"/>
        <v/>
      </c>
      <c r="AX552" s="204" t="str">
        <f t="shared" si="61"/>
        <v/>
      </c>
      <c r="AY552" s="204" t="str">
        <f>IF($AV552="","",$F$174)</f>
        <v/>
      </c>
      <c r="AZ552" s="204" t="str">
        <f t="shared" si="62"/>
        <v/>
      </c>
      <c r="BA552" s="204" t="str">
        <f>IF(COUNTIFS($B$172,"&lt;&gt;"&amp;""),ROUND($G$174/14,1),"")</f>
        <v/>
      </c>
      <c r="BB552" s="204" t="str">
        <f>IF(COUNTIFS($B$172,"&lt;&gt;"&amp;""),ROUND(($H$174+$I$174+$J$174)/14,1),"")</f>
        <v/>
      </c>
      <c r="BC552" s="204" t="str">
        <f>IF(COUNTIFS($B$172,"&lt;&gt;"&amp;""),ROUND(($G$174+$H$174+$I$174+$J$174)/14,1),"")</f>
        <v/>
      </c>
      <c r="BD552" s="204" t="str">
        <f>IF(COUNTIFS($B$172,"&lt;&gt;"&amp;""),ROUND($G$174,1),"")</f>
        <v/>
      </c>
      <c r="BE552" s="204" t="str">
        <f>IF(COUNTIFS($B$172,"&lt;&gt;"&amp;""),ROUND(($H$174+$I$174+$J$174),1),"")</f>
        <v/>
      </c>
      <c r="BF552" s="204" t="str">
        <f>IF(COUNTIFS($B$172,"&lt;&gt;"&amp;""),ROUND(($G$174+$H$174+$I$174+$J$174),1),"")</f>
        <v/>
      </c>
      <c r="BG552" s="204"/>
      <c r="BH552" s="204"/>
      <c r="BI552" s="204"/>
      <c r="BJ552" s="204"/>
      <c r="BK552" s="204"/>
      <c r="BL552" s="204"/>
      <c r="BM552" s="204" t="str">
        <f>IF(COUNTIFS($B$172,"&lt;&gt;"&amp;""),IF($L$174&lt;&gt;"",ROUND($L$174/14,1),""),"")</f>
        <v/>
      </c>
      <c r="BN552" s="204" t="str">
        <f>IF(COUNTIFS($B$172,"&lt;&gt;"&amp;""),IF($L$174&lt;&gt;"",ROUND($L$174,1),""),"")</f>
        <v/>
      </c>
      <c r="BO552" s="204" t="str">
        <f>IF($AV552="","",$E$174)</f>
        <v/>
      </c>
      <c r="BP552" s="206" t="str">
        <f>IF(COUNTIFS($B$172,"&lt;&gt;"&amp;""),$K$174,"")</f>
        <v/>
      </c>
      <c r="BQ552" s="206" t="str">
        <f t="shared" si="63"/>
        <v/>
      </c>
      <c r="BR552" s="204" t="str">
        <f t="shared" si="64"/>
        <v/>
      </c>
      <c r="BT552" s="208" t="str">
        <f t="shared" si="49"/>
        <v/>
      </c>
      <c r="BU552" s="197"/>
      <c r="BV552" s="197"/>
      <c r="BW552" s="197"/>
      <c r="BX552" s="197"/>
      <c r="BY552" s="197"/>
      <c r="BZ552" s="197"/>
      <c r="CA552" s="197"/>
      <c r="CB552" s="197"/>
      <c r="CC552" s="198"/>
      <c r="CD552" s="198"/>
      <c r="CE552" s="198"/>
      <c r="CF552" s="197"/>
      <c r="CG552" s="197"/>
      <c r="CH552" s="197"/>
      <c r="CI552" s="197"/>
      <c r="CJ552" s="197"/>
      <c r="CK552" s="197"/>
      <c r="CL552" s="197"/>
      <c r="CM552" s="197"/>
      <c r="CN552" s="197"/>
      <c r="CO552" s="198"/>
      <c r="CP552" s="198"/>
    </row>
    <row r="553" spans="1:94" s="201" customFormat="1" ht="21" hidden="1" customHeight="1" x14ac:dyDescent="0.2">
      <c r="B553" s="197"/>
      <c r="C553" s="197"/>
      <c r="D553" s="197"/>
      <c r="E553" s="197"/>
      <c r="F553" s="197"/>
      <c r="G553" s="197"/>
      <c r="H553" s="197"/>
      <c r="I553" s="197"/>
      <c r="J553" s="197"/>
      <c r="K553" s="198"/>
      <c r="L553" s="199"/>
      <c r="M553" s="197"/>
      <c r="N553" s="197"/>
      <c r="O553" s="197"/>
      <c r="P553" s="197"/>
      <c r="Q553" s="197"/>
      <c r="R553" s="197"/>
      <c r="S553" s="197"/>
      <c r="T553" s="197"/>
      <c r="U553" s="197"/>
      <c r="V553" s="198"/>
      <c r="W553" s="198"/>
      <c r="X553" s="200"/>
      <c r="Y553" s="197"/>
      <c r="Z553" s="197"/>
      <c r="AA553" s="197"/>
      <c r="AB553" s="197"/>
      <c r="AC553" s="197"/>
      <c r="AD553" s="197"/>
      <c r="AE553" s="197"/>
      <c r="AF553" s="197"/>
      <c r="AG553" s="198"/>
      <c r="AH553" s="198"/>
      <c r="AI553" s="197"/>
      <c r="AJ553" s="197"/>
      <c r="AK553" s="197"/>
      <c r="AL553" s="197"/>
      <c r="AM553" s="197"/>
      <c r="AN553" s="197"/>
      <c r="AO553" s="197"/>
      <c r="AP553" s="197"/>
      <c r="AQ553" s="197"/>
      <c r="AR553" s="198"/>
      <c r="AS553" s="198"/>
      <c r="AT553" s="228" t="str">
        <f>$B$177</f>
        <v/>
      </c>
      <c r="AU553" s="204">
        <v>9</v>
      </c>
      <c r="AV553" s="204" t="str">
        <f>IF(COUNTIFS($B$175,"&lt;&gt;"&amp;""),$B$175,"")</f>
        <v/>
      </c>
      <c r="AW553" s="204" t="str">
        <f t="shared" si="60"/>
        <v/>
      </c>
      <c r="AX553" s="204" t="str">
        <f t="shared" si="61"/>
        <v/>
      </c>
      <c r="AY553" s="204" t="str">
        <f>IF($AV553="","",$F$177)</f>
        <v/>
      </c>
      <c r="AZ553" s="204" t="str">
        <f t="shared" si="62"/>
        <v/>
      </c>
      <c r="BA553" s="204" t="str">
        <f>IF(COUNTIFS($B$175,"&lt;&gt;"&amp;""),ROUND($G$177/14,1),"")</f>
        <v/>
      </c>
      <c r="BB553" s="204" t="str">
        <f>IF(COUNTIFS($B$175,"&lt;&gt;"&amp;""),ROUND(($H$177+$I$177+$J$177)/14,1),"")</f>
        <v/>
      </c>
      <c r="BC553" s="204" t="str">
        <f>IF(COUNTIFS($B$175,"&lt;&gt;"&amp;""),ROUND(($G$177+$H$177+$I$177+$J$177)/14,1),"")</f>
        <v/>
      </c>
      <c r="BD553" s="204" t="str">
        <f>IF(COUNTIFS($B$175,"&lt;&gt;"&amp;""),ROUND($G$177,1),"")</f>
        <v/>
      </c>
      <c r="BE553" s="204" t="str">
        <f>IF(COUNTIFS($B$175,"&lt;&gt;"&amp;""),ROUND(($H$177+$I$177+$J$177),1),"")</f>
        <v/>
      </c>
      <c r="BF553" s="204" t="str">
        <f>IF(COUNTIFS($B$175,"&lt;&gt;"&amp;""),ROUND(($G$177+$H$177+$I$177+$J$177),1),"")</f>
        <v/>
      </c>
      <c r="BG553" s="204"/>
      <c r="BH553" s="204"/>
      <c r="BI553" s="204"/>
      <c r="BJ553" s="204"/>
      <c r="BK553" s="204"/>
      <c r="BL553" s="204"/>
      <c r="BM553" s="204" t="str">
        <f>IF(COUNTIFS($B$175,"&lt;&gt;"&amp;""),IF($L$177&lt;&gt;"",ROUND($L$177/14,1),""),"")</f>
        <v/>
      </c>
      <c r="BN553" s="204" t="str">
        <f>IF(COUNTIFS($B$175,"&lt;&gt;"&amp;""),IF($L$177&lt;&gt;"",ROUND($L$177,1),""),"")</f>
        <v/>
      </c>
      <c r="BO553" s="204" t="str">
        <f>IF($AV553="","",$E$177)</f>
        <v/>
      </c>
      <c r="BP553" s="206" t="str">
        <f>IF(COUNTIFS($B$175,"&lt;&gt;"&amp;""),$K$177,"")</f>
        <v/>
      </c>
      <c r="BQ553" s="206" t="str">
        <f t="shared" si="63"/>
        <v/>
      </c>
      <c r="BR553" s="204" t="str">
        <f t="shared" si="64"/>
        <v/>
      </c>
      <c r="BT553" s="208" t="str">
        <f t="shared" si="49"/>
        <v/>
      </c>
      <c r="BU553" s="197"/>
      <c r="BV553" s="197"/>
      <c r="BW553" s="197"/>
      <c r="BX553" s="197"/>
      <c r="BY553" s="197"/>
      <c r="BZ553" s="197"/>
      <c r="CA553" s="197"/>
      <c r="CB553" s="197"/>
      <c r="CC553" s="198"/>
      <c r="CD553" s="198"/>
      <c r="CE553" s="198"/>
      <c r="CF553" s="197"/>
      <c r="CG553" s="197"/>
      <c r="CH553" s="197"/>
      <c r="CI553" s="197"/>
      <c r="CJ553" s="197"/>
      <c r="CK553" s="197"/>
      <c r="CL553" s="197"/>
      <c r="CM553" s="197"/>
      <c r="CN553" s="197"/>
      <c r="CO553" s="198"/>
      <c r="CP553" s="198"/>
    </row>
    <row r="554" spans="1:94" s="201" customFormat="1" ht="21" hidden="1" customHeight="1" x14ac:dyDescent="0.2">
      <c r="B554" s="197"/>
      <c r="C554" s="197"/>
      <c r="D554" s="197"/>
      <c r="E554" s="197"/>
      <c r="F554" s="197"/>
      <c r="G554" s="197"/>
      <c r="H554" s="197"/>
      <c r="I554" s="197"/>
      <c r="J554" s="197"/>
      <c r="K554" s="198"/>
      <c r="L554" s="199"/>
      <c r="M554" s="197"/>
      <c r="N554" s="197"/>
      <c r="O554" s="197"/>
      <c r="P554" s="197"/>
      <c r="Q554" s="197"/>
      <c r="R554" s="197"/>
      <c r="S554" s="197"/>
      <c r="T554" s="197"/>
      <c r="U554" s="197"/>
      <c r="V554" s="198"/>
      <c r="W554" s="198"/>
      <c r="X554" s="200"/>
      <c r="Y554" s="197"/>
      <c r="Z554" s="197"/>
      <c r="AA554" s="197"/>
      <c r="AB554" s="197"/>
      <c r="AC554" s="197"/>
      <c r="AD554" s="197"/>
      <c r="AE554" s="197"/>
      <c r="AF554" s="197"/>
      <c r="AG554" s="198"/>
      <c r="AH554" s="198"/>
      <c r="AI554" s="197"/>
      <c r="AJ554" s="197"/>
      <c r="AK554" s="197"/>
      <c r="AL554" s="197"/>
      <c r="AM554" s="197"/>
      <c r="AN554" s="197"/>
      <c r="AO554" s="197"/>
      <c r="AP554" s="197"/>
      <c r="AQ554" s="197"/>
      <c r="AR554" s="198"/>
      <c r="AS554" s="198"/>
      <c r="AT554" s="228" t="str">
        <f>$B$180</f>
        <v/>
      </c>
      <c r="AU554" s="204">
        <v>10</v>
      </c>
      <c r="AV554" s="204" t="str">
        <f>IF(COUNTIFS($B$178,"&lt;&gt;"&amp;""),$B$178,"")</f>
        <v/>
      </c>
      <c r="AW554" s="204" t="str">
        <f t="shared" si="60"/>
        <v/>
      </c>
      <c r="AX554" s="204" t="str">
        <f t="shared" si="61"/>
        <v/>
      </c>
      <c r="AY554" s="204" t="str">
        <f>IF($AV554="","",$F$180)</f>
        <v/>
      </c>
      <c r="AZ554" s="204" t="str">
        <f t="shared" si="62"/>
        <v/>
      </c>
      <c r="BA554" s="204" t="str">
        <f>IF(COUNTIFS($B$178,"&lt;&gt;"&amp;""),ROUND($G$180/14,1),"")</f>
        <v/>
      </c>
      <c r="BB554" s="204" t="str">
        <f>IF(COUNTIFS($B$178,"&lt;&gt;"&amp;""),ROUND(($H$180+$I$180+$J$180)/14,1),"")</f>
        <v/>
      </c>
      <c r="BC554" s="204" t="str">
        <f>IF(COUNTIFS($B$178,"&lt;&gt;"&amp;""),ROUND(($G$180+$H$180+$I$180+$J$180)/14,1),"")</f>
        <v/>
      </c>
      <c r="BD554" s="204" t="str">
        <f>IF(COUNTIFS($B$178,"&lt;&gt;"&amp;""),ROUND($G$180,1),"")</f>
        <v/>
      </c>
      <c r="BE554" s="204" t="str">
        <f>IF(COUNTIFS($B$178,"&lt;&gt;"&amp;""),ROUND(($H$180+$I$180+$J$180),1),"")</f>
        <v/>
      </c>
      <c r="BF554" s="204" t="str">
        <f>IF(COUNTIFS($B$178,"&lt;&gt;"&amp;""),ROUND(($G$180+$H$180+$I$180+$J$180),1),"")</f>
        <v/>
      </c>
      <c r="BG554" s="204"/>
      <c r="BH554" s="204"/>
      <c r="BI554" s="204"/>
      <c r="BJ554" s="204"/>
      <c r="BK554" s="204"/>
      <c r="BL554" s="204"/>
      <c r="BM554" s="204" t="str">
        <f>IF(COUNTIFS($B$178,"&lt;&gt;"&amp;""),IF($L$180&lt;&gt;"",ROUND($L$180/14,1),""),"")</f>
        <v/>
      </c>
      <c r="BN554" s="204" t="str">
        <f>IF(COUNTIFS($B$178,"&lt;&gt;"&amp;""),IF($L$180&lt;&gt;"",ROUND($L$180,1),""),"")</f>
        <v/>
      </c>
      <c r="BO554" s="204" t="str">
        <f>IF($AV554="","",$E$180)</f>
        <v/>
      </c>
      <c r="BP554" s="206" t="str">
        <f>IF(COUNTIFS($B$178,"&lt;&gt;"&amp;""),$K$180,"")</f>
        <v/>
      </c>
      <c r="BQ554" s="206" t="str">
        <f t="shared" si="63"/>
        <v/>
      </c>
      <c r="BR554" s="204" t="str">
        <f t="shared" si="64"/>
        <v/>
      </c>
      <c r="BT554" s="208" t="str">
        <f t="shared" si="49"/>
        <v/>
      </c>
      <c r="BU554" s="197"/>
      <c r="BV554" s="197"/>
      <c r="BW554" s="197"/>
      <c r="BX554" s="197"/>
      <c r="BY554" s="197"/>
      <c r="BZ554" s="197"/>
      <c r="CA554" s="197"/>
      <c r="CB554" s="197"/>
      <c r="CC554" s="198"/>
      <c r="CD554" s="198"/>
      <c r="CE554" s="198"/>
      <c r="CF554" s="197"/>
      <c r="CG554" s="197"/>
      <c r="CH554" s="197"/>
      <c r="CI554" s="197"/>
      <c r="CJ554" s="197"/>
      <c r="CK554" s="197"/>
      <c r="CL554" s="197"/>
      <c r="CM554" s="197"/>
      <c r="CN554" s="197"/>
      <c r="CO554" s="198"/>
      <c r="CP554" s="198"/>
    </row>
    <row r="555" spans="1:94" s="201" customFormat="1" ht="21" hidden="1" customHeight="1" x14ac:dyDescent="0.25">
      <c r="B555" s="197"/>
      <c r="C555" s="197"/>
      <c r="D555" s="197"/>
      <c r="E555" s="197"/>
      <c r="F555" s="197"/>
      <c r="G555" s="197"/>
      <c r="H555" s="197"/>
      <c r="I555" s="197"/>
      <c r="J555" s="197"/>
      <c r="K555" s="198"/>
      <c r="L555" s="199"/>
      <c r="M555" s="197"/>
      <c r="N555" s="197"/>
      <c r="O555" s="197"/>
      <c r="P555" s="197"/>
      <c r="Q555" s="197"/>
      <c r="R555" s="197"/>
      <c r="S555" s="197"/>
      <c r="T555" s="197"/>
      <c r="U555" s="197"/>
      <c r="V555" s="198"/>
      <c r="W555" s="198"/>
      <c r="X555" s="200"/>
      <c r="Y555" s="197"/>
      <c r="Z555" s="197"/>
      <c r="AA555" s="197"/>
      <c r="AB555" s="197"/>
      <c r="AC555" s="197"/>
      <c r="AD555" s="197"/>
      <c r="AE555" s="197"/>
      <c r="AF555" s="197"/>
      <c r="AG555" s="198"/>
      <c r="AH555" s="198"/>
      <c r="AI555" s="197"/>
      <c r="AJ555" s="197"/>
      <c r="AK555" s="197"/>
      <c r="AL555" s="197"/>
      <c r="AM555" s="197"/>
      <c r="AN555" s="197"/>
      <c r="AO555" s="197"/>
      <c r="AP555" s="197"/>
      <c r="AQ555" s="197"/>
      <c r="AR555" s="198"/>
      <c r="AS555" s="198"/>
      <c r="AT555" s="401" t="s">
        <v>191</v>
      </c>
      <c r="AU555" s="402"/>
      <c r="AV555" s="402"/>
      <c r="AW555" s="402"/>
      <c r="AX555" s="402"/>
      <c r="AY555" s="402"/>
      <c r="AZ555" s="402"/>
      <c r="BA555" s="402"/>
      <c r="BB555" s="402"/>
      <c r="BC555" s="402"/>
      <c r="BD555" s="402"/>
      <c r="BE555" s="402"/>
      <c r="BF555" s="402"/>
      <c r="BG555" s="402"/>
      <c r="BH555" s="402"/>
      <c r="BI555" s="402"/>
      <c r="BJ555" s="402"/>
      <c r="BK555" s="402"/>
      <c r="BL555" s="402"/>
      <c r="BM555" s="402"/>
      <c r="BN555" s="402"/>
      <c r="BO555" s="402"/>
      <c r="BP555" s="402"/>
      <c r="BQ555" s="402"/>
      <c r="BR555" s="403"/>
      <c r="BS555" s="218"/>
      <c r="BT555" s="208" t="str">
        <f t="shared" si="49"/>
        <v/>
      </c>
      <c r="BU555" s="197"/>
      <c r="BV555" s="197"/>
      <c r="BW555" s="197"/>
      <c r="BX555" s="197"/>
      <c r="BY555" s="197"/>
      <c r="BZ555" s="197"/>
      <c r="CA555" s="197"/>
      <c r="CB555" s="197"/>
      <c r="CC555" s="198"/>
      <c r="CD555" s="198"/>
      <c r="CE555" s="198"/>
      <c r="CF555" s="197"/>
      <c r="CG555" s="197"/>
      <c r="CH555" s="197"/>
      <c r="CI555" s="197"/>
      <c r="CJ555" s="197"/>
      <c r="CK555" s="197"/>
      <c r="CL555" s="197"/>
      <c r="CM555" s="197"/>
      <c r="CN555" s="197"/>
      <c r="CO555" s="198"/>
      <c r="CP555" s="198"/>
    </row>
    <row r="556" spans="1:94" s="201" customFormat="1" ht="21" hidden="1" customHeight="1" x14ac:dyDescent="0.2">
      <c r="A556" s="219"/>
      <c r="B556" s="218"/>
      <c r="C556" s="218"/>
      <c r="D556" s="218"/>
      <c r="E556" s="218"/>
      <c r="F556" s="218"/>
      <c r="G556" s="218"/>
      <c r="H556" s="218"/>
      <c r="I556" s="218"/>
      <c r="J556" s="218"/>
      <c r="K556" s="220"/>
      <c r="L556" s="221"/>
      <c r="M556" s="218"/>
      <c r="N556" s="218"/>
      <c r="O556" s="218"/>
      <c r="P556" s="218"/>
      <c r="Q556" s="218"/>
      <c r="R556" s="218"/>
      <c r="S556" s="218"/>
      <c r="T556" s="218"/>
      <c r="U556" s="218"/>
      <c r="V556" s="220"/>
      <c r="W556" s="220"/>
      <c r="X556" s="222"/>
      <c r="Y556" s="218"/>
      <c r="Z556" s="218"/>
      <c r="AA556" s="218"/>
      <c r="AB556" s="218"/>
      <c r="AC556" s="218"/>
      <c r="AD556" s="218"/>
      <c r="AE556" s="218"/>
      <c r="AF556" s="218"/>
      <c r="AG556" s="220"/>
      <c r="AH556" s="220"/>
      <c r="AI556" s="218"/>
      <c r="AJ556" s="218"/>
      <c r="AK556" s="218"/>
      <c r="AL556" s="218"/>
      <c r="AM556" s="218"/>
      <c r="AN556" s="218"/>
      <c r="AO556" s="218"/>
      <c r="AP556" s="218"/>
      <c r="AQ556" s="218"/>
      <c r="AR556" s="220"/>
      <c r="AS556" s="220"/>
      <c r="AT556" s="228" t="str">
        <f>$N$153</f>
        <v/>
      </c>
      <c r="AU556" s="204">
        <v>1</v>
      </c>
      <c r="AV556" s="204" t="str">
        <f>IF(COUNTIFS($N$151,"&lt;&gt;"&amp;""),$N$151,"")</f>
        <v/>
      </c>
      <c r="AW556" s="204" t="str">
        <f t="shared" ref="AW556:AW565" si="65">IF($AV556="","",ROUND(RIGHT($N$150,1)/2,0))</f>
        <v/>
      </c>
      <c r="AX556" s="204" t="str">
        <f t="shared" ref="AX556:AX565" si="66">IF($AV556="","",RIGHT($N$150,1))</f>
        <v/>
      </c>
      <c r="AY556" s="204" t="str">
        <f>IF($AV556="","",$Q$184)</f>
        <v/>
      </c>
      <c r="AZ556" s="204" t="str">
        <f>IF($AV556="","","DO")</f>
        <v/>
      </c>
      <c r="BA556" s="204" t="str">
        <f>IF(COUNTIFS($M$181,"&lt;&gt;"&amp;""),ROUND($R$184/14,1),"")</f>
        <v/>
      </c>
      <c r="BB556" s="204" t="str">
        <f>IF(COUNTIFS($M$181,"&lt;&gt;"&amp;""),ROUND(($S$184+$T$184+$U$184)/14,1),"")</f>
        <v/>
      </c>
      <c r="BC556" s="204" t="str">
        <f>IF(COUNTIFS($M$181,"&lt;&gt;"&amp;""),ROUND(($R$184+$S$184+$T$184+$U$184)/14,1),"")</f>
        <v/>
      </c>
      <c r="BD556" s="204" t="str">
        <f>IF(COUNTIFS($M$181,"&lt;&gt;"&amp;""),ROUND($R$184,1),"")</f>
        <v/>
      </c>
      <c r="BE556" s="204" t="str">
        <f>IF(COUNTIFS($M$181,"&lt;&gt;"&amp;""),ROUND(($S$184+$T$184+$U$184),1),"")</f>
        <v/>
      </c>
      <c r="BF556" s="204" t="str">
        <f>IF(COUNTIFS($M$181,"&lt;&gt;"&amp;""),ROUND(($R$184+$S$184+$T$184+$U$184),1),"")</f>
        <v/>
      </c>
      <c r="BG556" s="204"/>
      <c r="BH556" s="204"/>
      <c r="BI556" s="204"/>
      <c r="BJ556" s="204"/>
      <c r="BK556" s="204"/>
      <c r="BL556" s="204"/>
      <c r="BM556" s="204" t="str">
        <f>IF(COUNTIFS($M$181,"&lt;&gt;"&amp;""),IF($W$184&lt;&gt;"",ROUND($W$184/14,1),""),"")</f>
        <v/>
      </c>
      <c r="BN556" s="204" t="str">
        <f>IF(COUNTIFS($M$181,"&lt;&gt;"&amp;""),IF($W$184&lt;&gt;"",ROUND($W$184,1),""),"")</f>
        <v/>
      </c>
      <c r="BO556" s="204" t="str">
        <f>IF($AV556="","",$P$184)</f>
        <v/>
      </c>
      <c r="BP556" s="206" t="str">
        <f>IF(COUNTIFS($M$181,"&lt;&gt;"&amp;""),$V$184,"")</f>
        <v/>
      </c>
      <c r="BQ556" s="206" t="str">
        <f>IF($AV556="","",IF($BC556&lt;&gt;"",$BC556,0)+IF($BI556&lt;&gt;"",$BI556,0)+IF($BM556&lt;&gt;"",$BM556,0))</f>
        <v/>
      </c>
      <c r="BR556" s="204" t="str">
        <f>IF($AV556="","",IF($BF556&lt;&gt;"",$BF556,0)+IF($BL556&lt;&gt;"",$BL556,0)+IF($BN556&lt;&gt;"",$BN556,0))</f>
        <v/>
      </c>
      <c r="BT556" s="208" t="str">
        <f t="shared" ref="BT556:BT565" si="67">IF($AV556="","",CONCATENATE("20",G$17+AW556-1))</f>
        <v/>
      </c>
      <c r="BU556" s="197"/>
      <c r="BV556" s="197"/>
      <c r="BW556" s="197"/>
      <c r="BX556" s="197"/>
      <c r="BY556" s="197"/>
      <c r="BZ556" s="197"/>
      <c r="CA556" s="197"/>
      <c r="CB556" s="197"/>
      <c r="CC556" s="198"/>
      <c r="CD556" s="198"/>
      <c r="CE556" s="198"/>
      <c r="CF556" s="197"/>
      <c r="CG556" s="197"/>
      <c r="CH556" s="197"/>
      <c r="CI556" s="197"/>
      <c r="CJ556" s="197"/>
      <c r="CK556" s="197"/>
      <c r="CL556" s="197"/>
      <c r="CM556" s="197"/>
      <c r="CN556" s="197"/>
      <c r="CO556" s="198"/>
      <c r="CP556" s="198"/>
    </row>
    <row r="557" spans="1:94" s="201" customFormat="1" ht="21" hidden="1" customHeight="1" x14ac:dyDescent="0.2">
      <c r="A557" s="219"/>
      <c r="B557" s="218"/>
      <c r="C557" s="218"/>
      <c r="D557" s="218"/>
      <c r="E557" s="218"/>
      <c r="F557" s="218"/>
      <c r="G557" s="218"/>
      <c r="H557" s="218"/>
      <c r="I557" s="218"/>
      <c r="J557" s="218"/>
      <c r="K557" s="220"/>
      <c r="L557" s="221"/>
      <c r="M557" s="218"/>
      <c r="N557" s="218"/>
      <c r="O557" s="218"/>
      <c r="P557" s="218"/>
      <c r="Q557" s="218"/>
      <c r="R557" s="218"/>
      <c r="S557" s="218"/>
      <c r="T557" s="218"/>
      <c r="U557" s="218"/>
      <c r="V557" s="220"/>
      <c r="W557" s="220"/>
      <c r="X557" s="222"/>
      <c r="Y557" s="218"/>
      <c r="Z557" s="218"/>
      <c r="AA557" s="218"/>
      <c r="AB557" s="218"/>
      <c r="AC557" s="218"/>
      <c r="AD557" s="218"/>
      <c r="AE557" s="218"/>
      <c r="AF557" s="218"/>
      <c r="AG557" s="220"/>
      <c r="AH557" s="220"/>
      <c r="AI557" s="218"/>
      <c r="AJ557" s="218"/>
      <c r="AK557" s="218"/>
      <c r="AL557" s="218"/>
      <c r="AM557" s="218"/>
      <c r="AN557" s="218"/>
      <c r="AO557" s="218"/>
      <c r="AP557" s="218"/>
      <c r="AQ557" s="218"/>
      <c r="AR557" s="220"/>
      <c r="AS557" s="220"/>
      <c r="AT557" s="228" t="str">
        <f>$N$156</f>
        <v/>
      </c>
      <c r="AU557" s="204">
        <v>2</v>
      </c>
      <c r="AV557" s="204" t="str">
        <f>IF(COUNTIFS($N$154,"&lt;&gt;"&amp;""),$N$154,"")</f>
        <v/>
      </c>
      <c r="AW557" s="204" t="str">
        <f t="shared" si="65"/>
        <v/>
      </c>
      <c r="AX557" s="204" t="str">
        <f t="shared" si="66"/>
        <v/>
      </c>
      <c r="AY557" s="204" t="str">
        <f t="shared" ref="AY557:AY565" si="68">IF($AV557="","",$Q$184)</f>
        <v/>
      </c>
      <c r="AZ557" s="204" t="str">
        <f t="shared" ref="AZ557:AZ565" si="69">IF($AV557="","","DO")</f>
        <v/>
      </c>
      <c r="BA557" s="204" t="str">
        <f t="shared" ref="BA557:BA565" si="70">IF(COUNTIFS($M$181,"&lt;&gt;"&amp;""),ROUND($R$184/14,1),"")</f>
        <v/>
      </c>
      <c r="BB557" s="204" t="str">
        <f t="shared" ref="BB557:BB565" si="71">IF(COUNTIFS($M$181,"&lt;&gt;"&amp;""),ROUND(($S$184+$T$184+$U$184)/14,1),"")</f>
        <v/>
      </c>
      <c r="BC557" s="204" t="str">
        <f t="shared" ref="BC557:BC565" si="72">IF(COUNTIFS($M$181,"&lt;&gt;"&amp;""),ROUND(($R$184+$S$184+$T$184+$U$184)/14,1),"")</f>
        <v/>
      </c>
      <c r="BD557" s="204" t="str">
        <f t="shared" ref="BD557:BD565" si="73">IF(COUNTIFS($M$181,"&lt;&gt;"&amp;""),ROUND($R$184,1),"")</f>
        <v/>
      </c>
      <c r="BE557" s="204" t="str">
        <f t="shared" ref="BE557:BE565" si="74">IF(COUNTIFS($M$181,"&lt;&gt;"&amp;""),ROUND(($S$184+$T$184+$U$184),1),"")</f>
        <v/>
      </c>
      <c r="BF557" s="204" t="str">
        <f t="shared" ref="BF557:BF565" si="75">IF(COUNTIFS($M$181,"&lt;&gt;"&amp;""),ROUND(($R$184+$S$184+$T$184+$U$184),1),"")</f>
        <v/>
      </c>
      <c r="BG557" s="204"/>
      <c r="BH557" s="204"/>
      <c r="BI557" s="204"/>
      <c r="BJ557" s="204"/>
      <c r="BK557" s="204"/>
      <c r="BL557" s="204"/>
      <c r="BM557" s="204" t="str">
        <f t="shared" ref="BM557:BM565" si="76">IF(COUNTIFS($M$181,"&lt;&gt;"&amp;""),IF($W$184&lt;&gt;"",ROUND($W$184/14,1),""),"")</f>
        <v/>
      </c>
      <c r="BN557" s="204" t="str">
        <f t="shared" ref="BN557:BN565" si="77">IF(COUNTIFS($M$181,"&lt;&gt;"&amp;""),IF($W$184&lt;&gt;"",ROUND($W$184,1),""),"")</f>
        <v/>
      </c>
      <c r="BO557" s="204" t="str">
        <f t="shared" ref="BO557:BO565" si="78">IF($AV557="","",$P$184)</f>
        <v/>
      </c>
      <c r="BP557" s="206" t="str">
        <f t="shared" ref="BP557:BP565" si="79">IF(COUNTIFS($M$181,"&lt;&gt;"&amp;""),$V$184,"")</f>
        <v/>
      </c>
      <c r="BQ557" s="206" t="str">
        <f t="shared" ref="BQ557:BQ565" si="80">IF($AV557="","",IF($BC557&lt;&gt;"",$BC557,0)+IF($BI557&lt;&gt;"",$BI557,0)+IF($BM557&lt;&gt;"",$BM557,0))</f>
        <v/>
      </c>
      <c r="BR557" s="204" t="str">
        <f t="shared" ref="BR557:BR565" si="81">IF($AV557="","",IF($BF557&lt;&gt;"",$BF557,0)+IF($BL557&lt;&gt;"",$BL557,0)+IF($BN557&lt;&gt;"",$BN557,0))</f>
        <v/>
      </c>
      <c r="BT557" s="208" t="str">
        <f t="shared" si="67"/>
        <v/>
      </c>
      <c r="BU557" s="197"/>
      <c r="BV557" s="197"/>
      <c r="BW557" s="197"/>
      <c r="BX557" s="197"/>
      <c r="BY557" s="197"/>
      <c r="BZ557" s="197"/>
      <c r="CA557" s="197"/>
      <c r="CB557" s="197"/>
      <c r="CC557" s="198"/>
      <c r="CD557" s="198"/>
      <c r="CE557" s="198"/>
      <c r="CF557" s="197"/>
      <c r="CG557" s="197"/>
      <c r="CH557" s="197"/>
      <c r="CI557" s="197"/>
      <c r="CJ557" s="197"/>
      <c r="CK557" s="197"/>
      <c r="CL557" s="197"/>
      <c r="CM557" s="197"/>
      <c r="CN557" s="197"/>
      <c r="CO557" s="198"/>
      <c r="CP557" s="198"/>
    </row>
    <row r="558" spans="1:94" s="201" customFormat="1" ht="21" hidden="1" customHeight="1" x14ac:dyDescent="0.2">
      <c r="A558" s="219"/>
      <c r="B558" s="218"/>
      <c r="C558" s="218"/>
      <c r="D558" s="218"/>
      <c r="E558" s="218"/>
      <c r="F558" s="218"/>
      <c r="G558" s="218"/>
      <c r="H558" s="218"/>
      <c r="I558" s="218"/>
      <c r="J558" s="218"/>
      <c r="K558" s="220"/>
      <c r="L558" s="221"/>
      <c r="M558" s="218"/>
      <c r="N558" s="218"/>
      <c r="O558" s="218"/>
      <c r="P558" s="218"/>
      <c r="Q558" s="218"/>
      <c r="R558" s="218"/>
      <c r="S558" s="218"/>
      <c r="T558" s="218"/>
      <c r="U558" s="218"/>
      <c r="V558" s="220"/>
      <c r="W558" s="220"/>
      <c r="X558" s="222"/>
      <c r="Y558" s="218"/>
      <c r="Z558" s="218"/>
      <c r="AA558" s="218"/>
      <c r="AB558" s="218"/>
      <c r="AC558" s="218"/>
      <c r="AD558" s="218"/>
      <c r="AE558" s="218"/>
      <c r="AF558" s="218"/>
      <c r="AG558" s="220"/>
      <c r="AH558" s="220"/>
      <c r="AI558" s="218"/>
      <c r="AJ558" s="218"/>
      <c r="AK558" s="218"/>
      <c r="AL558" s="218"/>
      <c r="AM558" s="218"/>
      <c r="AN558" s="218"/>
      <c r="AO558" s="218"/>
      <c r="AP558" s="218"/>
      <c r="AQ558" s="218"/>
      <c r="AR558" s="220"/>
      <c r="AS558" s="220"/>
      <c r="AT558" s="228" t="str">
        <f>$N$159</f>
        <v/>
      </c>
      <c r="AU558" s="204">
        <v>3</v>
      </c>
      <c r="AV558" s="204" t="str">
        <f>IF(COUNTIFS($N$157,"&lt;&gt;"&amp;""),$N$157,"")</f>
        <v/>
      </c>
      <c r="AW558" s="204" t="str">
        <f t="shared" si="65"/>
        <v/>
      </c>
      <c r="AX558" s="204" t="str">
        <f t="shared" si="66"/>
        <v/>
      </c>
      <c r="AY558" s="204" t="str">
        <f t="shared" si="68"/>
        <v/>
      </c>
      <c r="AZ558" s="204" t="str">
        <f t="shared" si="69"/>
        <v/>
      </c>
      <c r="BA558" s="204" t="str">
        <f t="shared" si="70"/>
        <v/>
      </c>
      <c r="BB558" s="204" t="str">
        <f t="shared" si="71"/>
        <v/>
      </c>
      <c r="BC558" s="204" t="str">
        <f t="shared" si="72"/>
        <v/>
      </c>
      <c r="BD558" s="204" t="str">
        <f t="shared" si="73"/>
        <v/>
      </c>
      <c r="BE558" s="204" t="str">
        <f t="shared" si="74"/>
        <v/>
      </c>
      <c r="BF558" s="204" t="str">
        <f t="shared" si="75"/>
        <v/>
      </c>
      <c r="BG558" s="204"/>
      <c r="BH558" s="204"/>
      <c r="BI558" s="204"/>
      <c r="BJ558" s="204"/>
      <c r="BK558" s="204"/>
      <c r="BL558" s="204"/>
      <c r="BM558" s="204" t="str">
        <f t="shared" si="76"/>
        <v/>
      </c>
      <c r="BN558" s="204" t="str">
        <f t="shared" si="77"/>
        <v/>
      </c>
      <c r="BO558" s="204" t="str">
        <f t="shared" si="78"/>
        <v/>
      </c>
      <c r="BP558" s="206" t="str">
        <f t="shared" si="79"/>
        <v/>
      </c>
      <c r="BQ558" s="206" t="str">
        <f t="shared" si="80"/>
        <v/>
      </c>
      <c r="BR558" s="204" t="str">
        <f t="shared" si="81"/>
        <v/>
      </c>
      <c r="BT558" s="208" t="str">
        <f t="shared" si="67"/>
        <v/>
      </c>
      <c r="BU558" s="197"/>
      <c r="BV558" s="197"/>
      <c r="BW558" s="197"/>
      <c r="BX558" s="197"/>
      <c r="BY558" s="197"/>
      <c r="BZ558" s="197"/>
      <c r="CA558" s="197"/>
      <c r="CB558" s="197"/>
      <c r="CC558" s="198"/>
      <c r="CD558" s="198"/>
      <c r="CE558" s="198"/>
      <c r="CF558" s="197"/>
      <c r="CG558" s="197"/>
      <c r="CH558" s="197"/>
      <c r="CI558" s="197"/>
      <c r="CJ558" s="197"/>
      <c r="CK558" s="197"/>
      <c r="CL558" s="197"/>
      <c r="CM558" s="197"/>
      <c r="CN558" s="197"/>
      <c r="CO558" s="198"/>
      <c r="CP558" s="198"/>
    </row>
    <row r="559" spans="1:94" s="201" customFormat="1" ht="21" hidden="1" customHeight="1" x14ac:dyDescent="0.2">
      <c r="A559" s="219"/>
      <c r="B559" s="218"/>
      <c r="C559" s="218"/>
      <c r="D559" s="218"/>
      <c r="E559" s="218"/>
      <c r="F559" s="218"/>
      <c r="G559" s="218"/>
      <c r="H559" s="218"/>
      <c r="I559" s="218"/>
      <c r="J559" s="218"/>
      <c r="K559" s="220"/>
      <c r="L559" s="221"/>
      <c r="M559" s="218"/>
      <c r="N559" s="218"/>
      <c r="O559" s="218"/>
      <c r="P559" s="218"/>
      <c r="Q559" s="218"/>
      <c r="R559" s="218"/>
      <c r="S559" s="218"/>
      <c r="T559" s="218"/>
      <c r="U559" s="218"/>
      <c r="V559" s="220"/>
      <c r="W559" s="220"/>
      <c r="X559" s="222"/>
      <c r="Y559" s="218"/>
      <c r="Z559" s="218"/>
      <c r="AA559" s="218"/>
      <c r="AB559" s="218"/>
      <c r="AC559" s="218"/>
      <c r="AD559" s="218"/>
      <c r="AE559" s="218"/>
      <c r="AF559" s="218"/>
      <c r="AG559" s="220"/>
      <c r="AH559" s="220"/>
      <c r="AI559" s="218"/>
      <c r="AJ559" s="218"/>
      <c r="AK559" s="218"/>
      <c r="AL559" s="218"/>
      <c r="AM559" s="218"/>
      <c r="AN559" s="218"/>
      <c r="AO559" s="218"/>
      <c r="AP559" s="218"/>
      <c r="AQ559" s="218"/>
      <c r="AR559" s="220"/>
      <c r="AS559" s="220"/>
      <c r="AT559" s="228" t="str">
        <f>$N$162</f>
        <v/>
      </c>
      <c r="AU559" s="204">
        <v>4</v>
      </c>
      <c r="AV559" s="204" t="str">
        <f>IF(COUNTIFS($N$160,"&lt;&gt;"&amp;""),$N$160,"")</f>
        <v/>
      </c>
      <c r="AW559" s="204" t="str">
        <f t="shared" si="65"/>
        <v/>
      </c>
      <c r="AX559" s="204" t="str">
        <f t="shared" si="66"/>
        <v/>
      </c>
      <c r="AY559" s="204" t="str">
        <f t="shared" si="68"/>
        <v/>
      </c>
      <c r="AZ559" s="204" t="str">
        <f t="shared" si="69"/>
        <v/>
      </c>
      <c r="BA559" s="204" t="str">
        <f t="shared" si="70"/>
        <v/>
      </c>
      <c r="BB559" s="204" t="str">
        <f t="shared" si="71"/>
        <v/>
      </c>
      <c r="BC559" s="204" t="str">
        <f t="shared" si="72"/>
        <v/>
      </c>
      <c r="BD559" s="204" t="str">
        <f t="shared" si="73"/>
        <v/>
      </c>
      <c r="BE559" s="204" t="str">
        <f t="shared" si="74"/>
        <v/>
      </c>
      <c r="BF559" s="204" t="str">
        <f t="shared" si="75"/>
        <v/>
      </c>
      <c r="BG559" s="204"/>
      <c r="BH559" s="204"/>
      <c r="BI559" s="204"/>
      <c r="BJ559" s="204"/>
      <c r="BK559" s="204"/>
      <c r="BL559" s="204"/>
      <c r="BM559" s="204" t="str">
        <f t="shared" si="76"/>
        <v/>
      </c>
      <c r="BN559" s="204" t="str">
        <f t="shared" si="77"/>
        <v/>
      </c>
      <c r="BO559" s="204" t="str">
        <f t="shared" si="78"/>
        <v/>
      </c>
      <c r="BP559" s="206" t="str">
        <f t="shared" si="79"/>
        <v/>
      </c>
      <c r="BQ559" s="206" t="str">
        <f t="shared" si="80"/>
        <v/>
      </c>
      <c r="BR559" s="204" t="str">
        <f t="shared" si="81"/>
        <v/>
      </c>
      <c r="BT559" s="208" t="str">
        <f t="shared" si="67"/>
        <v/>
      </c>
      <c r="BU559" s="197"/>
      <c r="BV559" s="197"/>
      <c r="BW559" s="197"/>
      <c r="BX559" s="197"/>
      <c r="BY559" s="197"/>
      <c r="BZ559" s="197"/>
      <c r="CA559" s="197"/>
      <c r="CB559" s="197"/>
      <c r="CC559" s="198"/>
      <c r="CD559" s="198"/>
      <c r="CE559" s="198"/>
      <c r="CF559" s="197"/>
      <c r="CG559" s="197"/>
      <c r="CH559" s="197"/>
      <c r="CI559" s="197"/>
      <c r="CJ559" s="197"/>
      <c r="CK559" s="197"/>
      <c r="CL559" s="197"/>
      <c r="CM559" s="197"/>
      <c r="CN559" s="197"/>
      <c r="CO559" s="198"/>
      <c r="CP559" s="198"/>
    </row>
    <row r="560" spans="1:94" s="201" customFormat="1" ht="21" hidden="1" customHeight="1" x14ac:dyDescent="0.2">
      <c r="B560" s="197"/>
      <c r="C560" s="197"/>
      <c r="D560" s="197"/>
      <c r="E560" s="197"/>
      <c r="F560" s="197"/>
      <c r="G560" s="197"/>
      <c r="H560" s="197"/>
      <c r="I560" s="197"/>
      <c r="J560" s="197"/>
      <c r="K560" s="198"/>
      <c r="L560" s="199"/>
      <c r="M560" s="197"/>
      <c r="N560" s="197"/>
      <c r="O560" s="197"/>
      <c r="P560" s="197"/>
      <c r="Q560" s="197"/>
      <c r="R560" s="197"/>
      <c r="S560" s="197"/>
      <c r="T560" s="197"/>
      <c r="U560" s="197"/>
      <c r="V560" s="198"/>
      <c r="W560" s="198"/>
      <c r="X560" s="200"/>
      <c r="Y560" s="197"/>
      <c r="Z560" s="197"/>
      <c r="AA560" s="197"/>
      <c r="AB560" s="197"/>
      <c r="AC560" s="197"/>
      <c r="AD560" s="197"/>
      <c r="AE560" s="197"/>
      <c r="AF560" s="197"/>
      <c r="AG560" s="198"/>
      <c r="AH560" s="198"/>
      <c r="AI560" s="197"/>
      <c r="AJ560" s="197"/>
      <c r="AK560" s="197"/>
      <c r="AL560" s="197"/>
      <c r="AM560" s="197"/>
      <c r="AN560" s="197"/>
      <c r="AO560" s="197"/>
      <c r="AP560" s="197"/>
      <c r="AQ560" s="197"/>
      <c r="AR560" s="198"/>
      <c r="AS560" s="198"/>
      <c r="AT560" s="228" t="str">
        <f>$N$165</f>
        <v/>
      </c>
      <c r="AU560" s="204">
        <v>5</v>
      </c>
      <c r="AV560" s="204" t="str">
        <f>IF(COUNTIFS($N$163,"&lt;&gt;"&amp;""),$N$163,"")</f>
        <v/>
      </c>
      <c r="AW560" s="204" t="str">
        <f t="shared" si="65"/>
        <v/>
      </c>
      <c r="AX560" s="204" t="str">
        <f t="shared" si="66"/>
        <v/>
      </c>
      <c r="AY560" s="204" t="str">
        <f t="shared" si="68"/>
        <v/>
      </c>
      <c r="AZ560" s="204" t="str">
        <f t="shared" si="69"/>
        <v/>
      </c>
      <c r="BA560" s="204" t="str">
        <f t="shared" si="70"/>
        <v/>
      </c>
      <c r="BB560" s="204" t="str">
        <f t="shared" si="71"/>
        <v/>
      </c>
      <c r="BC560" s="204" t="str">
        <f t="shared" si="72"/>
        <v/>
      </c>
      <c r="BD560" s="204" t="str">
        <f t="shared" si="73"/>
        <v/>
      </c>
      <c r="BE560" s="204" t="str">
        <f t="shared" si="74"/>
        <v/>
      </c>
      <c r="BF560" s="204" t="str">
        <f t="shared" si="75"/>
        <v/>
      </c>
      <c r="BG560" s="204"/>
      <c r="BH560" s="204"/>
      <c r="BI560" s="204"/>
      <c r="BJ560" s="204"/>
      <c r="BK560" s="204"/>
      <c r="BL560" s="204"/>
      <c r="BM560" s="204" t="str">
        <f t="shared" si="76"/>
        <v/>
      </c>
      <c r="BN560" s="204" t="str">
        <f t="shared" si="77"/>
        <v/>
      </c>
      <c r="BO560" s="204" t="str">
        <f t="shared" si="78"/>
        <v/>
      </c>
      <c r="BP560" s="206" t="str">
        <f t="shared" si="79"/>
        <v/>
      </c>
      <c r="BQ560" s="206" t="str">
        <f t="shared" si="80"/>
        <v/>
      </c>
      <c r="BR560" s="204" t="str">
        <f t="shared" si="81"/>
        <v/>
      </c>
      <c r="BT560" s="208" t="str">
        <f t="shared" si="67"/>
        <v/>
      </c>
      <c r="BU560" s="197"/>
      <c r="BV560" s="197"/>
      <c r="BW560" s="197"/>
      <c r="BX560" s="197"/>
      <c r="BY560" s="197"/>
      <c r="BZ560" s="197"/>
      <c r="CA560" s="197"/>
      <c r="CB560" s="197"/>
      <c r="CC560" s="198"/>
      <c r="CD560" s="198"/>
      <c r="CE560" s="198"/>
      <c r="CF560" s="197"/>
      <c r="CG560" s="197"/>
      <c r="CH560" s="197"/>
      <c r="CI560" s="197"/>
      <c r="CJ560" s="197"/>
      <c r="CK560" s="197"/>
      <c r="CL560" s="197"/>
      <c r="CM560" s="197"/>
      <c r="CN560" s="197"/>
      <c r="CO560" s="198"/>
      <c r="CP560" s="198"/>
    </row>
    <row r="561" spans="2:94" s="201" customFormat="1" ht="21" hidden="1" customHeight="1" x14ac:dyDescent="0.2">
      <c r="B561" s="197"/>
      <c r="C561" s="197"/>
      <c r="D561" s="197"/>
      <c r="E561" s="197"/>
      <c r="F561" s="197"/>
      <c r="G561" s="197"/>
      <c r="H561" s="197"/>
      <c r="I561" s="197"/>
      <c r="J561" s="197"/>
      <c r="K561" s="198"/>
      <c r="L561" s="199"/>
      <c r="M561" s="197"/>
      <c r="N561" s="197"/>
      <c r="O561" s="197"/>
      <c r="P561" s="197"/>
      <c r="Q561" s="197"/>
      <c r="R561" s="197"/>
      <c r="S561" s="197"/>
      <c r="T561" s="197"/>
      <c r="U561" s="197"/>
      <c r="V561" s="198"/>
      <c r="W561" s="198"/>
      <c r="X561" s="200"/>
      <c r="Y561" s="197"/>
      <c r="Z561" s="197"/>
      <c r="AA561" s="197"/>
      <c r="AB561" s="197"/>
      <c r="AC561" s="197"/>
      <c r="AD561" s="197"/>
      <c r="AE561" s="197"/>
      <c r="AF561" s="197"/>
      <c r="AG561" s="198"/>
      <c r="AH561" s="198"/>
      <c r="AI561" s="197"/>
      <c r="AJ561" s="197"/>
      <c r="AK561" s="197"/>
      <c r="AL561" s="197"/>
      <c r="AM561" s="197"/>
      <c r="AN561" s="197"/>
      <c r="AO561" s="197"/>
      <c r="AP561" s="197"/>
      <c r="AQ561" s="197"/>
      <c r="AR561" s="198"/>
      <c r="AS561" s="198"/>
      <c r="AT561" s="228" t="str">
        <f>$N$168</f>
        <v/>
      </c>
      <c r="AU561" s="204">
        <v>6</v>
      </c>
      <c r="AV561" s="204" t="str">
        <f>IF(COUNTIFS($N$166,"&lt;&gt;"&amp;""),$N$166,"")</f>
        <v/>
      </c>
      <c r="AW561" s="204" t="str">
        <f t="shared" si="65"/>
        <v/>
      </c>
      <c r="AX561" s="204" t="str">
        <f t="shared" si="66"/>
        <v/>
      </c>
      <c r="AY561" s="204" t="str">
        <f t="shared" si="68"/>
        <v/>
      </c>
      <c r="AZ561" s="204" t="str">
        <f t="shared" si="69"/>
        <v/>
      </c>
      <c r="BA561" s="204" t="str">
        <f t="shared" si="70"/>
        <v/>
      </c>
      <c r="BB561" s="204" t="str">
        <f t="shared" si="71"/>
        <v/>
      </c>
      <c r="BC561" s="204" t="str">
        <f t="shared" si="72"/>
        <v/>
      </c>
      <c r="BD561" s="204" t="str">
        <f t="shared" si="73"/>
        <v/>
      </c>
      <c r="BE561" s="204" t="str">
        <f t="shared" si="74"/>
        <v/>
      </c>
      <c r="BF561" s="204" t="str">
        <f t="shared" si="75"/>
        <v/>
      </c>
      <c r="BG561" s="204"/>
      <c r="BH561" s="204"/>
      <c r="BI561" s="204"/>
      <c r="BJ561" s="204"/>
      <c r="BK561" s="204"/>
      <c r="BL561" s="204"/>
      <c r="BM561" s="204" t="str">
        <f t="shared" si="76"/>
        <v/>
      </c>
      <c r="BN561" s="204" t="str">
        <f t="shared" si="77"/>
        <v/>
      </c>
      <c r="BO561" s="204" t="str">
        <f t="shared" si="78"/>
        <v/>
      </c>
      <c r="BP561" s="206" t="str">
        <f t="shared" si="79"/>
        <v/>
      </c>
      <c r="BQ561" s="206" t="str">
        <f t="shared" si="80"/>
        <v/>
      </c>
      <c r="BR561" s="204" t="str">
        <f t="shared" si="81"/>
        <v/>
      </c>
      <c r="BT561" s="208" t="str">
        <f t="shared" si="67"/>
        <v/>
      </c>
      <c r="BU561" s="197"/>
      <c r="BV561" s="197"/>
      <c r="BW561" s="197"/>
      <c r="BX561" s="197"/>
      <c r="BY561" s="197"/>
      <c r="BZ561" s="197"/>
      <c r="CA561" s="197"/>
      <c r="CB561" s="197"/>
      <c r="CC561" s="198"/>
      <c r="CD561" s="198"/>
      <c r="CE561" s="198"/>
      <c r="CF561" s="197"/>
      <c r="CG561" s="197"/>
      <c r="CH561" s="197"/>
      <c r="CI561" s="197"/>
      <c r="CJ561" s="197"/>
      <c r="CK561" s="197"/>
      <c r="CL561" s="197"/>
      <c r="CM561" s="197"/>
      <c r="CN561" s="197"/>
      <c r="CO561" s="198"/>
      <c r="CP561" s="198"/>
    </row>
    <row r="562" spans="2:94" s="201" customFormat="1" ht="21" hidden="1" customHeight="1" x14ac:dyDescent="0.2">
      <c r="B562" s="197"/>
      <c r="C562" s="197"/>
      <c r="D562" s="197"/>
      <c r="E562" s="197"/>
      <c r="F562" s="197"/>
      <c r="G562" s="197"/>
      <c r="H562" s="197"/>
      <c r="I562" s="197"/>
      <c r="J562" s="197"/>
      <c r="K562" s="198"/>
      <c r="L562" s="199"/>
      <c r="M562" s="197"/>
      <c r="N562" s="197"/>
      <c r="O562" s="197"/>
      <c r="P562" s="197"/>
      <c r="Q562" s="197"/>
      <c r="R562" s="197"/>
      <c r="S562" s="197"/>
      <c r="T562" s="197"/>
      <c r="U562" s="197"/>
      <c r="V562" s="198"/>
      <c r="W562" s="198"/>
      <c r="X562" s="200"/>
      <c r="Y562" s="197"/>
      <c r="Z562" s="197"/>
      <c r="AA562" s="197"/>
      <c r="AB562" s="197"/>
      <c r="AC562" s="197"/>
      <c r="AD562" s="197"/>
      <c r="AE562" s="197"/>
      <c r="AF562" s="197"/>
      <c r="AG562" s="198"/>
      <c r="AH562" s="198"/>
      <c r="AI562" s="197"/>
      <c r="AJ562" s="197"/>
      <c r="AK562" s="197"/>
      <c r="AL562" s="197"/>
      <c r="AM562" s="197"/>
      <c r="AN562" s="197"/>
      <c r="AO562" s="197"/>
      <c r="AP562" s="197"/>
      <c r="AQ562" s="197"/>
      <c r="AR562" s="198"/>
      <c r="AS562" s="198"/>
      <c r="AT562" s="228" t="str">
        <f>$N$171</f>
        <v/>
      </c>
      <c r="AU562" s="204">
        <v>7</v>
      </c>
      <c r="AV562" s="204" t="str">
        <f>IF(COUNTIFS($N$169,"&lt;&gt;"&amp;""),$N$169,"")</f>
        <v/>
      </c>
      <c r="AW562" s="204" t="str">
        <f t="shared" si="65"/>
        <v/>
      </c>
      <c r="AX562" s="204" t="str">
        <f t="shared" si="66"/>
        <v/>
      </c>
      <c r="AY562" s="204" t="str">
        <f t="shared" si="68"/>
        <v/>
      </c>
      <c r="AZ562" s="204" t="str">
        <f t="shared" si="69"/>
        <v/>
      </c>
      <c r="BA562" s="204" t="str">
        <f t="shared" si="70"/>
        <v/>
      </c>
      <c r="BB562" s="204" t="str">
        <f t="shared" si="71"/>
        <v/>
      </c>
      <c r="BC562" s="204" t="str">
        <f t="shared" si="72"/>
        <v/>
      </c>
      <c r="BD562" s="204" t="str">
        <f t="shared" si="73"/>
        <v/>
      </c>
      <c r="BE562" s="204" t="str">
        <f t="shared" si="74"/>
        <v/>
      </c>
      <c r="BF562" s="204" t="str">
        <f t="shared" si="75"/>
        <v/>
      </c>
      <c r="BG562" s="204"/>
      <c r="BH562" s="204"/>
      <c r="BI562" s="204"/>
      <c r="BJ562" s="204"/>
      <c r="BK562" s="204"/>
      <c r="BL562" s="204"/>
      <c r="BM562" s="204" t="str">
        <f t="shared" si="76"/>
        <v/>
      </c>
      <c r="BN562" s="204" t="str">
        <f t="shared" si="77"/>
        <v/>
      </c>
      <c r="BO562" s="204" t="str">
        <f t="shared" si="78"/>
        <v/>
      </c>
      <c r="BP562" s="206" t="str">
        <f t="shared" si="79"/>
        <v/>
      </c>
      <c r="BQ562" s="206" t="str">
        <f t="shared" si="80"/>
        <v/>
      </c>
      <c r="BR562" s="204" t="str">
        <f t="shared" si="81"/>
        <v/>
      </c>
      <c r="BT562" s="208" t="str">
        <f t="shared" si="67"/>
        <v/>
      </c>
      <c r="BU562" s="197"/>
      <c r="BV562" s="197"/>
      <c r="BW562" s="197"/>
      <c r="BX562" s="197"/>
      <c r="BY562" s="197"/>
      <c r="BZ562" s="197"/>
      <c r="CA562" s="197"/>
      <c r="CB562" s="197"/>
      <c r="CC562" s="198"/>
      <c r="CD562" s="198"/>
      <c r="CE562" s="198"/>
      <c r="CF562" s="197"/>
      <c r="CG562" s="197"/>
      <c r="CH562" s="197"/>
      <c r="CI562" s="197"/>
      <c r="CJ562" s="197"/>
      <c r="CK562" s="197"/>
      <c r="CL562" s="197"/>
      <c r="CM562" s="197"/>
      <c r="CN562" s="197"/>
      <c r="CO562" s="198"/>
      <c r="CP562" s="198"/>
    </row>
    <row r="563" spans="2:94" s="201" customFormat="1" ht="21" hidden="1" customHeight="1" x14ac:dyDescent="0.2">
      <c r="B563" s="197"/>
      <c r="C563" s="197"/>
      <c r="D563" s="197"/>
      <c r="E563" s="197"/>
      <c r="F563" s="197"/>
      <c r="G563" s="197"/>
      <c r="H563" s="197"/>
      <c r="I563" s="197"/>
      <c r="J563" s="197"/>
      <c r="K563" s="198"/>
      <c r="L563" s="199"/>
      <c r="M563" s="197"/>
      <c r="N563" s="197"/>
      <c r="O563" s="197"/>
      <c r="P563" s="197"/>
      <c r="Q563" s="197"/>
      <c r="R563" s="197"/>
      <c r="S563" s="197"/>
      <c r="T563" s="197"/>
      <c r="U563" s="197"/>
      <c r="V563" s="198"/>
      <c r="W563" s="198"/>
      <c r="X563" s="200"/>
      <c r="Y563" s="197"/>
      <c r="Z563" s="197"/>
      <c r="AA563" s="197"/>
      <c r="AB563" s="197"/>
      <c r="AC563" s="197"/>
      <c r="AD563" s="197"/>
      <c r="AE563" s="197"/>
      <c r="AF563" s="197"/>
      <c r="AG563" s="198"/>
      <c r="AH563" s="198"/>
      <c r="AI563" s="197"/>
      <c r="AJ563" s="197"/>
      <c r="AK563" s="197"/>
      <c r="AL563" s="197"/>
      <c r="AM563" s="197"/>
      <c r="AN563" s="197"/>
      <c r="AO563" s="197"/>
      <c r="AP563" s="197"/>
      <c r="AQ563" s="197"/>
      <c r="AR563" s="198"/>
      <c r="AS563" s="198"/>
      <c r="AT563" s="228" t="str">
        <f>$N$174</f>
        <v/>
      </c>
      <c r="AU563" s="204">
        <v>8</v>
      </c>
      <c r="AV563" s="204" t="str">
        <f>IF(COUNTIFS($N$172,"&lt;&gt;"&amp;""),$N$172,"")</f>
        <v/>
      </c>
      <c r="AW563" s="204" t="str">
        <f t="shared" si="65"/>
        <v/>
      </c>
      <c r="AX563" s="204" t="str">
        <f t="shared" si="66"/>
        <v/>
      </c>
      <c r="AY563" s="204" t="str">
        <f t="shared" si="68"/>
        <v/>
      </c>
      <c r="AZ563" s="204" t="str">
        <f t="shared" si="69"/>
        <v/>
      </c>
      <c r="BA563" s="204" t="str">
        <f t="shared" si="70"/>
        <v/>
      </c>
      <c r="BB563" s="204" t="str">
        <f t="shared" si="71"/>
        <v/>
      </c>
      <c r="BC563" s="204" t="str">
        <f t="shared" si="72"/>
        <v/>
      </c>
      <c r="BD563" s="204" t="str">
        <f t="shared" si="73"/>
        <v/>
      </c>
      <c r="BE563" s="204" t="str">
        <f t="shared" si="74"/>
        <v/>
      </c>
      <c r="BF563" s="204" t="str">
        <f t="shared" si="75"/>
        <v/>
      </c>
      <c r="BG563" s="204"/>
      <c r="BH563" s="204"/>
      <c r="BI563" s="204"/>
      <c r="BJ563" s="204"/>
      <c r="BK563" s="204"/>
      <c r="BL563" s="204"/>
      <c r="BM563" s="204" t="str">
        <f t="shared" si="76"/>
        <v/>
      </c>
      <c r="BN563" s="204" t="str">
        <f t="shared" si="77"/>
        <v/>
      </c>
      <c r="BO563" s="204" t="str">
        <f t="shared" si="78"/>
        <v/>
      </c>
      <c r="BP563" s="206" t="str">
        <f t="shared" si="79"/>
        <v/>
      </c>
      <c r="BQ563" s="206" t="str">
        <f t="shared" si="80"/>
        <v/>
      </c>
      <c r="BR563" s="204" t="str">
        <f t="shared" si="81"/>
        <v/>
      </c>
      <c r="BT563" s="208" t="str">
        <f t="shared" si="67"/>
        <v/>
      </c>
      <c r="BU563" s="197"/>
      <c r="BV563" s="197"/>
      <c r="BW563" s="197"/>
      <c r="BX563" s="197"/>
      <c r="BY563" s="197"/>
      <c r="BZ563" s="197"/>
      <c r="CA563" s="197"/>
      <c r="CB563" s="197"/>
      <c r="CC563" s="198"/>
      <c r="CD563" s="198"/>
      <c r="CE563" s="198"/>
      <c r="CF563" s="197"/>
      <c r="CG563" s="197"/>
      <c r="CH563" s="197"/>
      <c r="CI563" s="197"/>
      <c r="CJ563" s="197"/>
      <c r="CK563" s="197"/>
      <c r="CL563" s="197"/>
      <c r="CM563" s="197"/>
      <c r="CN563" s="197"/>
      <c r="CO563" s="198"/>
      <c r="CP563" s="198"/>
    </row>
    <row r="564" spans="2:94" s="201" customFormat="1" ht="21" hidden="1" customHeight="1" x14ac:dyDescent="0.2">
      <c r="B564" s="197"/>
      <c r="C564" s="197"/>
      <c r="D564" s="197"/>
      <c r="E564" s="197"/>
      <c r="F564" s="197"/>
      <c r="G564" s="197"/>
      <c r="H564" s="197"/>
      <c r="I564" s="197"/>
      <c r="J564" s="197"/>
      <c r="K564" s="198"/>
      <c r="L564" s="199"/>
      <c r="M564" s="197"/>
      <c r="N564" s="197"/>
      <c r="O564" s="197"/>
      <c r="P564" s="197"/>
      <c r="Q564" s="197"/>
      <c r="R564" s="197"/>
      <c r="S564" s="197"/>
      <c r="T564" s="197"/>
      <c r="U564" s="197"/>
      <c r="V564" s="198"/>
      <c r="W564" s="198"/>
      <c r="X564" s="200"/>
      <c r="Y564" s="197"/>
      <c r="Z564" s="197"/>
      <c r="AA564" s="197"/>
      <c r="AB564" s="197"/>
      <c r="AC564" s="197"/>
      <c r="AD564" s="197"/>
      <c r="AE564" s="197"/>
      <c r="AF564" s="197"/>
      <c r="AG564" s="198"/>
      <c r="AH564" s="198"/>
      <c r="AI564" s="197"/>
      <c r="AJ564" s="197"/>
      <c r="AK564" s="197"/>
      <c r="AL564" s="197"/>
      <c r="AM564" s="197"/>
      <c r="AN564" s="197"/>
      <c r="AO564" s="197"/>
      <c r="AP564" s="197"/>
      <c r="AQ564" s="197"/>
      <c r="AR564" s="198"/>
      <c r="AS564" s="198"/>
      <c r="AT564" s="228" t="str">
        <f>$N$177</f>
        <v/>
      </c>
      <c r="AU564" s="204">
        <v>9</v>
      </c>
      <c r="AV564" s="204" t="str">
        <f>IF(COUNTIFS($N$175,"&lt;&gt;"&amp;""),$N$175,"")</f>
        <v/>
      </c>
      <c r="AW564" s="204" t="str">
        <f t="shared" si="65"/>
        <v/>
      </c>
      <c r="AX564" s="204" t="str">
        <f t="shared" si="66"/>
        <v/>
      </c>
      <c r="AY564" s="204" t="str">
        <f t="shared" si="68"/>
        <v/>
      </c>
      <c r="AZ564" s="204" t="str">
        <f t="shared" si="69"/>
        <v/>
      </c>
      <c r="BA564" s="204" t="str">
        <f t="shared" si="70"/>
        <v/>
      </c>
      <c r="BB564" s="204" t="str">
        <f t="shared" si="71"/>
        <v/>
      </c>
      <c r="BC564" s="204" t="str">
        <f t="shared" si="72"/>
        <v/>
      </c>
      <c r="BD564" s="204" t="str">
        <f t="shared" si="73"/>
        <v/>
      </c>
      <c r="BE564" s="204" t="str">
        <f t="shared" si="74"/>
        <v/>
      </c>
      <c r="BF564" s="204" t="str">
        <f t="shared" si="75"/>
        <v/>
      </c>
      <c r="BG564" s="204"/>
      <c r="BH564" s="204"/>
      <c r="BI564" s="204"/>
      <c r="BJ564" s="204"/>
      <c r="BK564" s="204"/>
      <c r="BL564" s="204"/>
      <c r="BM564" s="204" t="str">
        <f t="shared" si="76"/>
        <v/>
      </c>
      <c r="BN564" s="204" t="str">
        <f t="shared" si="77"/>
        <v/>
      </c>
      <c r="BO564" s="204" t="str">
        <f t="shared" si="78"/>
        <v/>
      </c>
      <c r="BP564" s="206" t="str">
        <f t="shared" si="79"/>
        <v/>
      </c>
      <c r="BQ564" s="206" t="str">
        <f t="shared" si="80"/>
        <v/>
      </c>
      <c r="BR564" s="204" t="str">
        <f t="shared" si="81"/>
        <v/>
      </c>
      <c r="BT564" s="208" t="str">
        <f t="shared" si="67"/>
        <v/>
      </c>
      <c r="BU564" s="197"/>
      <c r="BV564" s="197"/>
      <c r="BW564" s="197"/>
      <c r="BX564" s="197"/>
      <c r="BY564" s="197"/>
      <c r="BZ564" s="197"/>
      <c r="CA564" s="197"/>
      <c r="CB564" s="197"/>
      <c r="CC564" s="198"/>
      <c r="CD564" s="198"/>
      <c r="CE564" s="198"/>
      <c r="CF564" s="197"/>
      <c r="CG564" s="197"/>
      <c r="CH564" s="197"/>
      <c r="CI564" s="197"/>
      <c r="CJ564" s="197"/>
      <c r="CK564" s="197"/>
      <c r="CL564" s="197"/>
      <c r="CM564" s="197"/>
      <c r="CN564" s="197"/>
      <c r="CO564" s="198"/>
      <c r="CP564" s="198"/>
    </row>
    <row r="565" spans="2:94" s="201" customFormat="1" ht="21" hidden="1" customHeight="1" x14ac:dyDescent="0.2">
      <c r="B565" s="197"/>
      <c r="C565" s="197"/>
      <c r="D565" s="197"/>
      <c r="E565" s="197"/>
      <c r="F565" s="197"/>
      <c r="G565" s="197"/>
      <c r="H565" s="197"/>
      <c r="I565" s="197"/>
      <c r="J565" s="197"/>
      <c r="K565" s="198"/>
      <c r="L565" s="199"/>
      <c r="M565" s="197"/>
      <c r="N565" s="197"/>
      <c r="O565" s="197"/>
      <c r="P565" s="197"/>
      <c r="Q565" s="197">
        <v>7</v>
      </c>
      <c r="R565" s="197"/>
      <c r="S565" s="197"/>
      <c r="T565" s="197"/>
      <c r="U565" s="197"/>
      <c r="V565" s="198"/>
      <c r="W565" s="198"/>
      <c r="X565" s="200"/>
      <c r="Y565" s="197"/>
      <c r="Z565" s="197"/>
      <c r="AA565" s="197"/>
      <c r="AB565" s="197"/>
      <c r="AC565" s="197"/>
      <c r="AD565" s="197"/>
      <c r="AE565" s="197"/>
      <c r="AF565" s="197"/>
      <c r="AG565" s="198"/>
      <c r="AH565" s="198"/>
      <c r="AI565" s="197"/>
      <c r="AJ565" s="197"/>
      <c r="AK565" s="197"/>
      <c r="AL565" s="197"/>
      <c r="AM565" s="197"/>
      <c r="AN565" s="197"/>
      <c r="AO565" s="197"/>
      <c r="AP565" s="197"/>
      <c r="AQ565" s="197"/>
      <c r="AR565" s="198"/>
      <c r="AS565" s="198"/>
      <c r="AT565" s="228" t="str">
        <f>$N$180</f>
        <v/>
      </c>
      <c r="AU565" s="204">
        <v>10</v>
      </c>
      <c r="AV565" s="204" t="str">
        <f>IF(COUNTIFS($N$178,"&lt;&gt;"&amp;""),$N$178,"")</f>
        <v/>
      </c>
      <c r="AW565" s="204" t="str">
        <f t="shared" si="65"/>
        <v/>
      </c>
      <c r="AX565" s="204" t="str">
        <f t="shared" si="66"/>
        <v/>
      </c>
      <c r="AY565" s="204" t="str">
        <f t="shared" si="68"/>
        <v/>
      </c>
      <c r="AZ565" s="204" t="str">
        <f t="shared" si="69"/>
        <v/>
      </c>
      <c r="BA565" s="204" t="str">
        <f t="shared" si="70"/>
        <v/>
      </c>
      <c r="BB565" s="204" t="str">
        <f t="shared" si="71"/>
        <v/>
      </c>
      <c r="BC565" s="204" t="str">
        <f t="shared" si="72"/>
        <v/>
      </c>
      <c r="BD565" s="204" t="str">
        <f t="shared" si="73"/>
        <v/>
      </c>
      <c r="BE565" s="204" t="str">
        <f t="shared" si="74"/>
        <v/>
      </c>
      <c r="BF565" s="204" t="str">
        <f t="shared" si="75"/>
        <v/>
      </c>
      <c r="BG565" s="204"/>
      <c r="BH565" s="204"/>
      <c r="BI565" s="204"/>
      <c r="BJ565" s="204"/>
      <c r="BK565" s="204"/>
      <c r="BL565" s="204"/>
      <c r="BM565" s="204" t="str">
        <f t="shared" si="76"/>
        <v/>
      </c>
      <c r="BN565" s="204" t="str">
        <f t="shared" si="77"/>
        <v/>
      </c>
      <c r="BO565" s="204" t="str">
        <f t="shared" si="78"/>
        <v/>
      </c>
      <c r="BP565" s="206" t="str">
        <f t="shared" si="79"/>
        <v/>
      </c>
      <c r="BQ565" s="206" t="str">
        <f t="shared" si="80"/>
        <v/>
      </c>
      <c r="BR565" s="204" t="str">
        <f t="shared" si="81"/>
        <v/>
      </c>
      <c r="BT565" s="208" t="str">
        <f t="shared" si="67"/>
        <v/>
      </c>
      <c r="BU565" s="197"/>
      <c r="BV565" s="197"/>
      <c r="BW565" s="197"/>
      <c r="BX565" s="197"/>
      <c r="BY565" s="197"/>
      <c r="BZ565" s="197"/>
      <c r="CA565" s="197"/>
      <c r="CB565" s="197"/>
      <c r="CC565" s="198"/>
      <c r="CD565" s="198"/>
      <c r="CE565" s="198"/>
      <c r="CF565" s="197"/>
      <c r="CG565" s="197"/>
      <c r="CH565" s="197"/>
      <c r="CI565" s="197"/>
      <c r="CJ565" s="197"/>
      <c r="CK565" s="197"/>
      <c r="CL565" s="197"/>
      <c r="CM565" s="197"/>
      <c r="CN565" s="197"/>
      <c r="CO565" s="198"/>
      <c r="CP565" s="198"/>
    </row>
    <row r="566" spans="2:94" s="201" customFormat="1" ht="21" hidden="1" customHeight="1" x14ac:dyDescent="0.2">
      <c r="B566" s="197"/>
      <c r="C566" s="197"/>
      <c r="D566" s="197"/>
      <c r="E566" s="197"/>
      <c r="F566" s="197"/>
      <c r="G566" s="197"/>
      <c r="H566" s="197"/>
      <c r="I566" s="197"/>
      <c r="J566" s="197"/>
      <c r="K566" s="198"/>
      <c r="L566" s="199"/>
      <c r="M566" s="197"/>
      <c r="N566" s="197"/>
      <c r="O566" s="197"/>
      <c r="P566" s="197"/>
      <c r="Q566" s="197"/>
      <c r="R566" s="197"/>
      <c r="S566" s="197"/>
      <c r="T566" s="197"/>
      <c r="U566" s="197"/>
      <c r="V566" s="198"/>
      <c r="W566" s="198"/>
      <c r="X566" s="200"/>
      <c r="Y566" s="197"/>
      <c r="Z566" s="197"/>
      <c r="AA566" s="197"/>
      <c r="AB566" s="197"/>
      <c r="AC566" s="197"/>
      <c r="AD566" s="197"/>
      <c r="AE566" s="197"/>
      <c r="AF566" s="197"/>
      <c r="AG566" s="198"/>
      <c r="AH566" s="198"/>
      <c r="AI566" s="197"/>
      <c r="AJ566" s="197"/>
      <c r="AK566" s="197"/>
      <c r="AL566" s="197"/>
      <c r="AM566" s="197"/>
      <c r="AN566" s="197"/>
      <c r="AO566" s="197"/>
      <c r="AP566" s="197"/>
      <c r="AQ566" s="197"/>
      <c r="AR566" s="198"/>
      <c r="AS566" s="198"/>
      <c r="BT566" s="201" t="str">
        <f t="shared" ref="BT566" si="82">IF($AV566="","",CONCATENATE("20",G$17+AW566-1))</f>
        <v/>
      </c>
    </row>
    <row r="567" spans="2:94" hidden="1" x14ac:dyDescent="0.2"/>
    <row r="568" spans="2:94" hidden="1" x14ac:dyDescent="0.2"/>
    <row r="569" spans="2:94" hidden="1" x14ac:dyDescent="0.2"/>
    <row r="570" spans="2:94" hidden="1" x14ac:dyDescent="0.2"/>
    <row r="571" spans="2:94" hidden="1" x14ac:dyDescent="0.2"/>
    <row r="572" spans="2:94" hidden="1" x14ac:dyDescent="0.2"/>
    <row r="573" spans="2:94" hidden="1" x14ac:dyDescent="0.2"/>
    <row r="574" spans="2:94" hidden="1" x14ac:dyDescent="0.2"/>
    <row r="575" spans="2:94" hidden="1" x14ac:dyDescent="0.2"/>
    <row r="576" spans="2:94"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sheetData>
  <sheetProtection algorithmName="SHA-512" hashValue="7MsAckTEQ7JwIE2OmLfZQA1/g+1+8VtYerHIiFaCthXwhW5ONb2E+t6rjJaADqdxDmaqseBqhCyeHKesL6QTOw==" saltValue="wEXmaEvnFbUA1lxJ+wJwdA==" spinCount="100000" sheet="1" objects="1" scenarios="1" formatCells="0" formatRows="0" selectLockedCells="1"/>
  <mergeCells count="381">
    <mergeCell ref="A245:A247"/>
    <mergeCell ref="B245:M246"/>
    <mergeCell ref="N245:Y246"/>
    <mergeCell ref="B247:D247"/>
    <mergeCell ref="N247:P247"/>
    <mergeCell ref="A249:Y249"/>
    <mergeCell ref="A239:A241"/>
    <mergeCell ref="B239:M240"/>
    <mergeCell ref="N239:Y240"/>
    <mergeCell ref="B241:D241"/>
    <mergeCell ref="N241:P241"/>
    <mergeCell ref="A242:A244"/>
    <mergeCell ref="B242:M243"/>
    <mergeCell ref="N242:Y243"/>
    <mergeCell ref="B244:D244"/>
    <mergeCell ref="N244:P244"/>
    <mergeCell ref="A229:Y229"/>
    <mergeCell ref="A232:Y232"/>
    <mergeCell ref="A233:Y233"/>
    <mergeCell ref="A234:Y234"/>
    <mergeCell ref="B235:M235"/>
    <mergeCell ref="N235:Y235"/>
    <mergeCell ref="A236:A238"/>
    <mergeCell ref="B236:M237"/>
    <mergeCell ref="N236:Y237"/>
    <mergeCell ref="B238:D238"/>
    <mergeCell ref="N238:P238"/>
    <mergeCell ref="A222:A224"/>
    <mergeCell ref="B222:M223"/>
    <mergeCell ref="N222:Y223"/>
    <mergeCell ref="B224:D224"/>
    <mergeCell ref="N224:P224"/>
    <mergeCell ref="A225:A227"/>
    <mergeCell ref="B225:M226"/>
    <mergeCell ref="N225:Y226"/>
    <mergeCell ref="B227:D227"/>
    <mergeCell ref="N227:P227"/>
    <mergeCell ref="A144:Y144"/>
    <mergeCell ref="A182:Y182"/>
    <mergeCell ref="A50:A52"/>
    <mergeCell ref="B50:M51"/>
    <mergeCell ref="N50:Y51"/>
    <mergeCell ref="B52:D52"/>
    <mergeCell ref="N52:P52"/>
    <mergeCell ref="B92:M93"/>
    <mergeCell ref="N92:Y93"/>
    <mergeCell ref="B94:D94"/>
    <mergeCell ref="N94:P94"/>
    <mergeCell ref="A92:A94"/>
    <mergeCell ref="Q98:R98"/>
    <mergeCell ref="Q99:R99"/>
    <mergeCell ref="E98:F98"/>
    <mergeCell ref="E99:F99"/>
    <mergeCell ref="A60:Y60"/>
    <mergeCell ref="A101:Y101"/>
    <mergeCell ref="A102:Y102"/>
    <mergeCell ref="Q97:R97"/>
    <mergeCell ref="Q55:R55"/>
    <mergeCell ref="Q54:R54"/>
    <mergeCell ref="Q53:R53"/>
    <mergeCell ref="E55:F55"/>
    <mergeCell ref="E56:F56"/>
    <mergeCell ref="E57:F57"/>
    <mergeCell ref="Q56:R56"/>
    <mergeCell ref="Q57:R57"/>
    <mergeCell ref="B79:D79"/>
    <mergeCell ref="N79:P79"/>
    <mergeCell ref="X97:Y97"/>
    <mergeCell ref="B65:M66"/>
    <mergeCell ref="N57:P57"/>
    <mergeCell ref="N65:Y66"/>
    <mergeCell ref="S57:U57"/>
    <mergeCell ref="B67:D67"/>
    <mergeCell ref="B70:D70"/>
    <mergeCell ref="B64:M64"/>
    <mergeCell ref="G57:I57"/>
    <mergeCell ref="A63:Y63"/>
    <mergeCell ref="N64:Y64"/>
    <mergeCell ref="A68:A70"/>
    <mergeCell ref="N67:P67"/>
    <mergeCell ref="B68:M69"/>
    <mergeCell ref="N68:Y69"/>
    <mergeCell ref="A56:A58"/>
    <mergeCell ref="A71:A73"/>
    <mergeCell ref="A74:A76"/>
    <mergeCell ref="A116:A118"/>
    <mergeCell ref="B80:M81"/>
    <mergeCell ref="N112:Y112"/>
    <mergeCell ref="B116:M117"/>
    <mergeCell ref="B119:M120"/>
    <mergeCell ref="N113:Y114"/>
    <mergeCell ref="N100:O100"/>
    <mergeCell ref="A113:A115"/>
    <mergeCell ref="A110:Y110"/>
    <mergeCell ref="A119:A121"/>
    <mergeCell ref="N116:Y117"/>
    <mergeCell ref="B100:C100"/>
    <mergeCell ref="G96:I96"/>
    <mergeCell ref="N96:P96"/>
    <mergeCell ref="B97:C97"/>
    <mergeCell ref="N80:Y81"/>
    <mergeCell ref="E97:F97"/>
    <mergeCell ref="E96:F96"/>
    <mergeCell ref="E95:F95"/>
    <mergeCell ref="Q95:R95"/>
    <mergeCell ref="Q96:R96"/>
    <mergeCell ref="A95:A97"/>
    <mergeCell ref="N82:P82"/>
    <mergeCell ref="A89:A91"/>
    <mergeCell ref="A131:A133"/>
    <mergeCell ref="B131:M132"/>
    <mergeCell ref="N131:Y132"/>
    <mergeCell ref="B133:D133"/>
    <mergeCell ref="N133:P133"/>
    <mergeCell ref="A128:A130"/>
    <mergeCell ref="B128:M129"/>
    <mergeCell ref="N128:Y129"/>
    <mergeCell ref="B130:D130"/>
    <mergeCell ref="N130:P130"/>
    <mergeCell ref="B140:M141"/>
    <mergeCell ref="N140:Y141"/>
    <mergeCell ref="B142:D142"/>
    <mergeCell ref="N142:P142"/>
    <mergeCell ref="A178:A180"/>
    <mergeCell ref="B178:M179"/>
    <mergeCell ref="N178:Y179"/>
    <mergeCell ref="B180:D180"/>
    <mergeCell ref="N180:P180"/>
    <mergeCell ref="A151:A153"/>
    <mergeCell ref="B174:D174"/>
    <mergeCell ref="B153:D153"/>
    <mergeCell ref="A147:Y147"/>
    <mergeCell ref="A140:A142"/>
    <mergeCell ref="A157:A159"/>
    <mergeCell ref="B154:M155"/>
    <mergeCell ref="N156:P156"/>
    <mergeCell ref="A154:A156"/>
    <mergeCell ref="N153:P153"/>
    <mergeCell ref="B151:M152"/>
    <mergeCell ref="B159:D159"/>
    <mergeCell ref="N159:P159"/>
    <mergeCell ref="A148:Y148"/>
    <mergeCell ref="A160:A162"/>
    <mergeCell ref="A172:A174"/>
    <mergeCell ref="B172:M173"/>
    <mergeCell ref="N172:Y173"/>
    <mergeCell ref="D193:L193"/>
    <mergeCell ref="B198:E198"/>
    <mergeCell ref="B200:J200"/>
    <mergeCell ref="D195:F195"/>
    <mergeCell ref="N186:Y186"/>
    <mergeCell ref="A185:L186"/>
    <mergeCell ref="A187:C187"/>
    <mergeCell ref="O195:Y196"/>
    <mergeCell ref="N187:P187"/>
    <mergeCell ref="A166:A168"/>
    <mergeCell ref="B166:M167"/>
    <mergeCell ref="N166:Y167"/>
    <mergeCell ref="B168:D168"/>
    <mergeCell ref="N168:P168"/>
    <mergeCell ref="A169:A171"/>
    <mergeCell ref="B169:M170"/>
    <mergeCell ref="N169:Y170"/>
    <mergeCell ref="B171:D171"/>
    <mergeCell ref="N171:P171"/>
    <mergeCell ref="A86:A88"/>
    <mergeCell ref="B71:M72"/>
    <mergeCell ref="N71:Y72"/>
    <mergeCell ref="B91:D91"/>
    <mergeCell ref="N74:Y75"/>
    <mergeCell ref="B76:D76"/>
    <mergeCell ref="N76:P76"/>
    <mergeCell ref="B77:M78"/>
    <mergeCell ref="N77:Y78"/>
    <mergeCell ref="B86:M87"/>
    <mergeCell ref="N86:Y87"/>
    <mergeCell ref="B88:D88"/>
    <mergeCell ref="B73:D73"/>
    <mergeCell ref="N73:P73"/>
    <mergeCell ref="B74:M75"/>
    <mergeCell ref="B46:D46"/>
    <mergeCell ref="N46:P46"/>
    <mergeCell ref="A53:A55"/>
    <mergeCell ref="X55:Y55"/>
    <mergeCell ref="G55:K55"/>
    <mergeCell ref="L55:M55"/>
    <mergeCell ref="B55:C55"/>
    <mergeCell ref="N55:O55"/>
    <mergeCell ref="S55:V55"/>
    <mergeCell ref="E54:F54"/>
    <mergeCell ref="E53:F53"/>
    <mergeCell ref="A19:Y19"/>
    <mergeCell ref="A23:A25"/>
    <mergeCell ref="B23:M24"/>
    <mergeCell ref="N23:Y24"/>
    <mergeCell ref="B25:D25"/>
    <mergeCell ref="N25:P25"/>
    <mergeCell ref="A21:Y21"/>
    <mergeCell ref="B22:M22"/>
    <mergeCell ref="N32:Y33"/>
    <mergeCell ref="A32:A34"/>
    <mergeCell ref="B32:M33"/>
    <mergeCell ref="B34:D34"/>
    <mergeCell ref="A26:A28"/>
    <mergeCell ref="N22:Y22"/>
    <mergeCell ref="N26:Y27"/>
    <mergeCell ref="B28:D28"/>
    <mergeCell ref="N28:P28"/>
    <mergeCell ref="B26:M27"/>
    <mergeCell ref="N29:Y30"/>
    <mergeCell ref="N31:P31"/>
    <mergeCell ref="N34:P34"/>
    <mergeCell ref="A29:A31"/>
    <mergeCell ref="A20:Y20"/>
    <mergeCell ref="B29:M30"/>
    <mergeCell ref="B31:D31"/>
    <mergeCell ref="A134:A136"/>
    <mergeCell ref="B134:M135"/>
    <mergeCell ref="N134:Y135"/>
    <mergeCell ref="B136:D136"/>
    <mergeCell ref="N136:P136"/>
    <mergeCell ref="N88:P88"/>
    <mergeCell ref="A83:A85"/>
    <mergeCell ref="B83:M84"/>
    <mergeCell ref="N83:Y84"/>
    <mergeCell ref="A77:A79"/>
    <mergeCell ref="A80:A82"/>
    <mergeCell ref="B85:D85"/>
    <mergeCell ref="N85:P85"/>
    <mergeCell ref="A41:A43"/>
    <mergeCell ref="N35:Y36"/>
    <mergeCell ref="B37:D37"/>
    <mergeCell ref="N37:P37"/>
    <mergeCell ref="N38:Y39"/>
    <mergeCell ref="B41:M42"/>
    <mergeCell ref="N54:P54"/>
    <mergeCell ref="S54:U54"/>
    <mergeCell ref="A47:A49"/>
    <mergeCell ref="B47:M48"/>
    <mergeCell ref="B125:M126"/>
    <mergeCell ref="N125:Y126"/>
    <mergeCell ref="B127:D127"/>
    <mergeCell ref="N127:P127"/>
    <mergeCell ref="B115:D115"/>
    <mergeCell ref="N115:P115"/>
    <mergeCell ref="B89:M90"/>
    <mergeCell ref="N89:Y90"/>
    <mergeCell ref="N119:Y120"/>
    <mergeCell ref="B121:D121"/>
    <mergeCell ref="N121:P121"/>
    <mergeCell ref="B118:D118"/>
    <mergeCell ref="N118:P118"/>
    <mergeCell ref="B96:D96"/>
    <mergeCell ref="G99:I99"/>
    <mergeCell ref="N99:P99"/>
    <mergeCell ref="S99:U99"/>
    <mergeCell ref="G97:K97"/>
    <mergeCell ref="L97:M97"/>
    <mergeCell ref="S96:U96"/>
    <mergeCell ref="N97:O97"/>
    <mergeCell ref="S97:V97"/>
    <mergeCell ref="A35:A37"/>
    <mergeCell ref="B35:M36"/>
    <mergeCell ref="A38:A40"/>
    <mergeCell ref="N40:P40"/>
    <mergeCell ref="B40:D40"/>
    <mergeCell ref="B38:M39"/>
    <mergeCell ref="L58:M58"/>
    <mergeCell ref="L100:M100"/>
    <mergeCell ref="X100:Y100"/>
    <mergeCell ref="N70:P70"/>
    <mergeCell ref="N58:O58"/>
    <mergeCell ref="A62:Y62"/>
    <mergeCell ref="B58:C58"/>
    <mergeCell ref="X58:Y58"/>
    <mergeCell ref="A65:A67"/>
    <mergeCell ref="B57:D57"/>
    <mergeCell ref="N47:Y48"/>
    <mergeCell ref="B49:D49"/>
    <mergeCell ref="N49:P49"/>
    <mergeCell ref="G54:I54"/>
    <mergeCell ref="B54:D54"/>
    <mergeCell ref="A44:A46"/>
    <mergeCell ref="B44:M45"/>
    <mergeCell ref="N44:Y45"/>
    <mergeCell ref="B160:M161"/>
    <mergeCell ref="N162:P162"/>
    <mergeCell ref="B163:M164"/>
    <mergeCell ref="N41:Y42"/>
    <mergeCell ref="B43:D43"/>
    <mergeCell ref="N43:P43"/>
    <mergeCell ref="A149:Y149"/>
    <mergeCell ref="B150:M150"/>
    <mergeCell ref="A109:Y109"/>
    <mergeCell ref="A111:Y111"/>
    <mergeCell ref="B112:M112"/>
    <mergeCell ref="A122:A124"/>
    <mergeCell ref="B99:D99"/>
    <mergeCell ref="B124:D124"/>
    <mergeCell ref="B157:M158"/>
    <mergeCell ref="B156:D156"/>
    <mergeCell ref="B82:D82"/>
    <mergeCell ref="N122:Y123"/>
    <mergeCell ref="B122:M123"/>
    <mergeCell ref="B113:M114"/>
    <mergeCell ref="A98:A100"/>
    <mergeCell ref="N91:P91"/>
    <mergeCell ref="N124:P124"/>
    <mergeCell ref="A125:A127"/>
    <mergeCell ref="BA438:BD438"/>
    <mergeCell ref="AU449:AY449"/>
    <mergeCell ref="BM438:BP438"/>
    <mergeCell ref="BG449:BK449"/>
    <mergeCell ref="N163:Y164"/>
    <mergeCell ref="N151:Y152"/>
    <mergeCell ref="N157:Y158"/>
    <mergeCell ref="O189:Y189"/>
    <mergeCell ref="N185:Y185"/>
    <mergeCell ref="A212:Y212"/>
    <mergeCell ref="A213:Y213"/>
    <mergeCell ref="A214:Y214"/>
    <mergeCell ref="B215:M215"/>
    <mergeCell ref="N215:Y215"/>
    <mergeCell ref="A216:A218"/>
    <mergeCell ref="B216:M217"/>
    <mergeCell ref="N216:Y217"/>
    <mergeCell ref="B218:D218"/>
    <mergeCell ref="N218:P218"/>
    <mergeCell ref="A219:A221"/>
    <mergeCell ref="B219:M220"/>
    <mergeCell ref="N219:Y220"/>
    <mergeCell ref="B221:D221"/>
    <mergeCell ref="N221:P221"/>
    <mergeCell ref="AT521:BR521"/>
    <mergeCell ref="AT533:BR533"/>
    <mergeCell ref="AT544:BR544"/>
    <mergeCell ref="AT555:BR555"/>
    <mergeCell ref="AT520:BR520"/>
    <mergeCell ref="AT499:BR499"/>
    <mergeCell ref="AT509:BR509"/>
    <mergeCell ref="O200:X200"/>
    <mergeCell ref="O197:Y197"/>
    <mergeCell ref="AT489:BR489"/>
    <mergeCell ref="AW417:AZ417"/>
    <mergeCell ref="BB417:BD417"/>
    <mergeCell ref="BH417:BO417"/>
    <mergeCell ref="BR417:CA417"/>
    <mergeCell ref="AU418:AV418"/>
    <mergeCell ref="O198:Y199"/>
    <mergeCell ref="AU426:AV426"/>
    <mergeCell ref="BY480:BY488"/>
    <mergeCell ref="AT478:BR478"/>
    <mergeCell ref="BY500:BY508"/>
    <mergeCell ref="BY510:BY518"/>
    <mergeCell ref="BX438:CA438"/>
    <mergeCell ref="BR449:BV449"/>
    <mergeCell ref="BY490:BY498"/>
    <mergeCell ref="CI438:CL438"/>
    <mergeCell ref="CC449:CG449"/>
    <mergeCell ref="CM438:CP438"/>
    <mergeCell ref="A137:A139"/>
    <mergeCell ref="B137:M138"/>
    <mergeCell ref="N137:Y138"/>
    <mergeCell ref="B139:D139"/>
    <mergeCell ref="N139:P139"/>
    <mergeCell ref="A175:A177"/>
    <mergeCell ref="B175:M176"/>
    <mergeCell ref="N175:Y176"/>
    <mergeCell ref="B177:D177"/>
    <mergeCell ref="N177:P177"/>
    <mergeCell ref="C192:G192"/>
    <mergeCell ref="N174:P174"/>
    <mergeCell ref="N160:Y161"/>
    <mergeCell ref="A163:A165"/>
    <mergeCell ref="B162:D162"/>
    <mergeCell ref="B165:D165"/>
    <mergeCell ref="S418:T418"/>
    <mergeCell ref="N165:P165"/>
    <mergeCell ref="A416:C416"/>
    <mergeCell ref="N150:Y150"/>
    <mergeCell ref="N154:Y155"/>
  </mergeCells>
  <phoneticPr fontId="1" type="noConversion"/>
  <printOptions horizontalCentered="1"/>
  <pageMargins left="0.47244094488188981" right="0.15748031496062992" top="0.62992125984251968" bottom="0.51181102362204722" header="0.55118110236220474" footer="0.47244094488188981"/>
  <pageSetup paperSize="9" scale="53" fitToHeight="0" orientation="portrait" r:id="rId1"/>
  <headerFooter alignWithMargins="0"/>
  <rowBreaks count="4" manualBreakCount="4">
    <brk id="60" max="24" man="1"/>
    <brk id="107" max="24" man="1"/>
    <brk id="145" max="24" man="1"/>
    <brk id="209"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4"/>
  <sheetViews>
    <sheetView zoomScale="85" zoomScaleNormal="85" zoomScalePageLayoutView="60" workbookViewId="0">
      <selection activeCell="A61" sqref="A61:M61"/>
    </sheetView>
  </sheetViews>
  <sheetFormatPr defaultColWidth="9.140625" defaultRowHeight="12.75" x14ac:dyDescent="0.2"/>
  <cols>
    <col min="1" max="1" width="15.42578125" style="250" customWidth="1"/>
    <col min="2" max="3" width="14.7109375" style="250" customWidth="1"/>
    <col min="4" max="4" width="11.42578125" style="250" customWidth="1"/>
    <col min="5" max="5" width="14.85546875" style="250" customWidth="1"/>
    <col min="6" max="6" width="13.85546875" style="250" bestFit="1" customWidth="1"/>
    <col min="7" max="7" width="18.5703125" style="250" customWidth="1"/>
    <col min="8" max="8" width="18.85546875" style="250" customWidth="1"/>
    <col min="9" max="9" width="16.5703125" style="250" customWidth="1"/>
    <col min="10" max="15" width="9.140625" style="250"/>
    <col min="16" max="16" width="13" style="250" bestFit="1" customWidth="1"/>
    <col min="17" max="16384" width="9.140625" style="250"/>
  </cols>
  <sheetData>
    <row r="1" spans="1:29" s="240" customFormat="1" ht="15.75" x14ac:dyDescent="0.25">
      <c r="A1" s="234" t="s">
        <v>23</v>
      </c>
      <c r="B1" s="235"/>
      <c r="C1" s="235"/>
      <c r="D1" s="235"/>
      <c r="E1" s="235"/>
      <c r="F1" s="235"/>
      <c r="G1" s="236"/>
      <c r="H1" s="236"/>
      <c r="I1" s="236"/>
      <c r="J1" s="236"/>
      <c r="K1" s="237"/>
      <c r="L1" s="237"/>
      <c r="M1" s="237"/>
      <c r="N1" s="236"/>
      <c r="O1" s="236"/>
      <c r="P1" s="236"/>
      <c r="Q1" s="236"/>
      <c r="R1" s="238"/>
      <c r="S1" s="239"/>
      <c r="T1" s="239"/>
      <c r="U1" s="239"/>
      <c r="V1" s="239"/>
      <c r="W1" s="239"/>
      <c r="X1" s="239"/>
      <c r="Y1" s="239"/>
      <c r="Z1" s="239"/>
      <c r="AA1" s="239"/>
      <c r="AB1" s="238"/>
      <c r="AC1" s="238"/>
    </row>
    <row r="2" spans="1:29" s="240" customFormat="1" ht="15" x14ac:dyDescent="0.2">
      <c r="A2" s="241" t="str">
        <f>Coperta!A4</f>
        <v>Facultatea de AUTOMATICĂ ȘI CALCULATOARE</v>
      </c>
      <c r="B2" s="242"/>
      <c r="C2" s="242"/>
      <c r="D2" s="242"/>
      <c r="E2" s="243"/>
      <c r="F2" s="243"/>
      <c r="G2" s="239"/>
      <c r="H2" s="239"/>
      <c r="I2" s="239"/>
      <c r="J2" s="239"/>
      <c r="K2" s="238"/>
      <c r="L2" s="238"/>
      <c r="M2" s="238"/>
      <c r="N2" s="239"/>
      <c r="O2" s="239"/>
      <c r="P2" s="239"/>
      <c r="Q2" s="239"/>
      <c r="R2" s="238"/>
      <c r="S2" s="239"/>
      <c r="T2" s="239"/>
      <c r="U2" s="239"/>
      <c r="V2" s="239"/>
      <c r="W2" s="239"/>
      <c r="X2" s="239"/>
      <c r="Y2" s="239"/>
      <c r="Z2" s="239"/>
      <c r="AA2" s="239"/>
      <c r="AB2" s="238"/>
      <c r="AC2" s="238"/>
    </row>
    <row r="3" spans="1:29" s="240" customFormat="1" ht="15" x14ac:dyDescent="0.2">
      <c r="A3" s="244"/>
      <c r="B3" s="243"/>
      <c r="C3" s="244"/>
      <c r="D3" s="244"/>
      <c r="E3" s="244"/>
      <c r="F3" s="244"/>
      <c r="G3" s="245"/>
      <c r="H3" s="245"/>
      <c r="I3" s="245"/>
      <c r="J3" s="245"/>
      <c r="K3" s="246"/>
      <c r="L3" s="246"/>
      <c r="M3" s="246"/>
      <c r="N3" s="239"/>
      <c r="O3" s="239"/>
      <c r="P3" s="239"/>
      <c r="Q3" s="239"/>
      <c r="R3" s="238"/>
      <c r="S3" s="239"/>
      <c r="T3" s="239"/>
      <c r="U3" s="239"/>
      <c r="V3" s="239"/>
      <c r="W3" s="239"/>
      <c r="X3" s="239"/>
      <c r="Y3" s="239"/>
      <c r="Z3" s="239"/>
      <c r="AA3" s="239"/>
      <c r="AB3" s="238"/>
      <c r="AC3" s="238"/>
    </row>
    <row r="4" spans="1:29" s="240" customFormat="1" ht="15.75" x14ac:dyDescent="0.25">
      <c r="A4" s="244" t="s">
        <v>101</v>
      </c>
      <c r="B4" s="243"/>
      <c r="D4" s="241" t="str">
        <f>Coperta!J29</f>
        <v>Engineering Science/ Științe Inginerești</v>
      </c>
      <c r="E4" s="244"/>
      <c r="F4" s="244"/>
      <c r="G4" s="245"/>
      <c r="I4" s="247"/>
      <c r="J4" s="247"/>
      <c r="K4" s="246"/>
      <c r="L4" s="246"/>
      <c r="M4" s="246"/>
      <c r="N4" s="239"/>
      <c r="O4" s="239"/>
      <c r="P4" s="239"/>
      <c r="Q4" s="239"/>
      <c r="R4" s="238"/>
      <c r="S4" s="239"/>
      <c r="T4" s="239"/>
      <c r="U4" s="239"/>
      <c r="V4" s="239"/>
      <c r="W4" s="239"/>
      <c r="X4" s="239"/>
      <c r="Y4" s="239"/>
      <c r="Z4" s="239"/>
      <c r="AA4" s="239"/>
      <c r="AB4" s="238"/>
      <c r="AC4" s="238"/>
    </row>
    <row r="5" spans="1:29" s="240" customFormat="1" ht="15.75" x14ac:dyDescent="0.25">
      <c r="A5" s="244" t="s">
        <v>102</v>
      </c>
      <c r="B5" s="243"/>
      <c r="D5" s="241" t="str">
        <f>Coperta!J31</f>
        <v>System Engineering, Computer and Information Technology/ Ingineria sistemelor, calculatoare si tehnologia informatiei</v>
      </c>
      <c r="E5" s="244"/>
      <c r="F5" s="244"/>
      <c r="G5" s="245"/>
      <c r="I5" s="247"/>
      <c r="J5" s="247"/>
      <c r="K5" s="246"/>
      <c r="L5" s="246"/>
      <c r="M5" s="246"/>
      <c r="N5" s="239"/>
      <c r="O5" s="239"/>
      <c r="P5" s="239"/>
      <c r="Q5" s="239"/>
      <c r="R5" s="238"/>
      <c r="S5" s="239"/>
      <c r="T5" s="239"/>
      <c r="U5" s="239"/>
      <c r="V5" s="239"/>
      <c r="W5" s="239"/>
      <c r="X5" s="239"/>
      <c r="Y5" s="239"/>
      <c r="Z5" s="239"/>
      <c r="AA5" s="239"/>
      <c r="AB5" s="238"/>
      <c r="AC5" s="238"/>
    </row>
    <row r="6" spans="1:29" s="240" customFormat="1" ht="15.75" x14ac:dyDescent="0.25">
      <c r="A6" s="244" t="s">
        <v>103</v>
      </c>
      <c r="B6" s="243"/>
      <c r="D6" s="241" t="str">
        <f>Coperta!J33</f>
        <v>Computer and Information Technology</v>
      </c>
      <c r="E6" s="244"/>
      <c r="F6" s="244"/>
      <c r="G6" s="245"/>
      <c r="I6" s="247"/>
      <c r="J6" s="247"/>
      <c r="K6" s="246"/>
      <c r="L6" s="246"/>
      <c r="M6" s="246"/>
      <c r="N6" s="239"/>
      <c r="O6" s="239"/>
      <c r="P6" s="239"/>
      <c r="Q6" s="239"/>
      <c r="R6" s="238"/>
      <c r="S6" s="239"/>
      <c r="T6" s="239"/>
      <c r="U6" s="239"/>
      <c r="V6" s="239"/>
      <c r="W6" s="239"/>
      <c r="X6" s="239"/>
      <c r="Y6" s="239"/>
      <c r="Z6" s="239"/>
      <c r="AA6" s="239"/>
      <c r="AB6" s="238"/>
      <c r="AC6" s="238"/>
    </row>
    <row r="7" spans="1:29" s="240" customFormat="1" ht="15" x14ac:dyDescent="0.2">
      <c r="A7" s="244" t="s">
        <v>99</v>
      </c>
      <c r="B7" s="243"/>
      <c r="D7" s="241" t="str">
        <f>Coperta!J25</f>
        <v>CLOUD COMPUTING AND INTERNET OF THINGS/ PROCESARE CLOUD SI INTERNETUL LUCRURILOR</v>
      </c>
      <c r="E7" s="244"/>
      <c r="F7" s="244"/>
      <c r="G7" s="245"/>
      <c r="I7" s="247"/>
      <c r="J7" s="247"/>
      <c r="K7" s="246"/>
      <c r="L7" s="246"/>
      <c r="M7" s="246"/>
      <c r="N7" s="239"/>
      <c r="O7" s="239"/>
      <c r="P7" s="239"/>
      <c r="Q7" s="239"/>
      <c r="R7" s="238"/>
      <c r="S7" s="239"/>
      <c r="T7" s="239"/>
      <c r="U7" s="239"/>
      <c r="V7" s="239"/>
      <c r="W7" s="239"/>
      <c r="X7" s="239"/>
      <c r="Y7" s="239"/>
      <c r="Z7" s="239"/>
      <c r="AA7" s="239"/>
      <c r="AB7" s="238"/>
      <c r="AC7" s="238"/>
    </row>
    <row r="9" spans="1:29" s="240" customFormat="1" ht="23.25" x14ac:dyDescent="0.35">
      <c r="A9" s="504" t="s">
        <v>104</v>
      </c>
      <c r="B9" s="516"/>
      <c r="C9" s="516"/>
      <c r="D9" s="516"/>
      <c r="E9" s="516"/>
      <c r="F9" s="516"/>
      <c r="G9" s="516"/>
      <c r="H9" s="516"/>
      <c r="I9" s="516"/>
      <c r="J9" s="516"/>
      <c r="K9" s="516"/>
      <c r="L9" s="516"/>
      <c r="M9" s="516"/>
      <c r="N9" s="516"/>
      <c r="O9" s="516"/>
      <c r="P9" s="516"/>
      <c r="Q9" s="516"/>
      <c r="R9" s="516"/>
      <c r="S9" s="516"/>
      <c r="T9" s="516"/>
      <c r="U9" s="516"/>
      <c r="V9" s="516"/>
    </row>
    <row r="10" spans="1:29" s="248" customFormat="1" ht="23.25" x14ac:dyDescent="0.35">
      <c r="A10" s="248" t="s">
        <v>105</v>
      </c>
      <c r="G10" s="249">
        <f>E18+E19</f>
        <v>130</v>
      </c>
      <c r="J10" s="248" t="s">
        <v>237</v>
      </c>
    </row>
    <row r="11" spans="1:29" ht="23.25" x14ac:dyDescent="0.35">
      <c r="A11" s="248" t="s">
        <v>250</v>
      </c>
      <c r="G11" s="251">
        <f>MASTER!CM449+MASTER!CN449+MASTER!CO449+MASTER!CP449</f>
        <v>10</v>
      </c>
    </row>
    <row r="12" spans="1:29" ht="23.25" x14ac:dyDescent="0.35">
      <c r="A12" s="248" t="s">
        <v>252</v>
      </c>
      <c r="G12" s="251">
        <f>MIN(MASTER!BO480:BO518)</f>
        <v>2</v>
      </c>
      <c r="J12" s="248">
        <v>2</v>
      </c>
    </row>
    <row r="13" spans="1:29" ht="23.25" x14ac:dyDescent="0.35">
      <c r="A13" s="248" t="s">
        <v>253</v>
      </c>
      <c r="B13" s="248"/>
      <c r="C13" s="248"/>
      <c r="D13" s="248"/>
      <c r="E13" s="248"/>
      <c r="F13" s="248"/>
      <c r="G13" s="251">
        <f>MAX(MASTER!BO480:BO518)</f>
        <v>15</v>
      </c>
      <c r="H13" s="248"/>
      <c r="I13" s="248"/>
      <c r="J13" s="248">
        <v>10</v>
      </c>
    </row>
    <row r="14" spans="1:29" s="248" customFormat="1" ht="23.25" x14ac:dyDescent="0.35"/>
    <row r="15" spans="1:29" s="248" customFormat="1" ht="24" thickBot="1" x14ac:dyDescent="0.4">
      <c r="A15" s="248" t="s">
        <v>106</v>
      </c>
    </row>
    <row r="16" spans="1:29" s="248" customFormat="1" ht="23.25" x14ac:dyDescent="0.35">
      <c r="B16" s="517" t="s">
        <v>107</v>
      </c>
      <c r="C16" s="519"/>
      <c r="D16" s="520"/>
      <c r="E16" s="521"/>
    </row>
    <row r="17" spans="1:22" s="248" customFormat="1" ht="24" thickBot="1" x14ac:dyDescent="0.4">
      <c r="B17" s="518"/>
      <c r="C17" s="252" t="s">
        <v>108</v>
      </c>
      <c r="D17" s="253" t="s">
        <v>109</v>
      </c>
      <c r="E17" s="254" t="s">
        <v>110</v>
      </c>
    </row>
    <row r="18" spans="1:22" s="248" customFormat="1" ht="23.25" x14ac:dyDescent="0.35">
      <c r="B18" s="255" t="s">
        <v>111</v>
      </c>
      <c r="C18" s="256">
        <f>MASTER!E55</f>
        <v>30</v>
      </c>
      <c r="D18" s="257">
        <f>MASTER!Q55</f>
        <v>30</v>
      </c>
      <c r="E18" s="258">
        <f>C18+D18</f>
        <v>60</v>
      </c>
    </row>
    <row r="19" spans="1:22" s="248" customFormat="1" ht="23.25" x14ac:dyDescent="0.35">
      <c r="B19" s="259" t="s">
        <v>112</v>
      </c>
      <c r="C19" s="260">
        <f>MASTER!E97</f>
        <v>30</v>
      </c>
      <c r="D19" s="261">
        <f>MASTER!Q67+MASTER!Q70+MASTER!Q73+MASTER!Q76+MASTER!Q79+MASTER!Q82+MASTER!Q85+MASTER!Q88+MASTER!Q91</f>
        <v>40</v>
      </c>
      <c r="E19" s="262">
        <f>C19+D19</f>
        <v>70</v>
      </c>
    </row>
    <row r="20" spans="1:22" s="248" customFormat="1" ht="23.25" x14ac:dyDescent="0.35">
      <c r="B20" s="263"/>
      <c r="C20" s="264"/>
      <c r="D20" s="264"/>
      <c r="E20" s="263"/>
    </row>
    <row r="21" spans="1:22" s="248" customFormat="1" ht="23.25" x14ac:dyDescent="0.35"/>
    <row r="22" spans="1:22" s="248" customFormat="1" ht="23.25" x14ac:dyDescent="0.35">
      <c r="A22" s="504" t="s">
        <v>113</v>
      </c>
      <c r="B22" s="516"/>
      <c r="C22" s="516"/>
      <c r="D22" s="516"/>
      <c r="E22" s="516"/>
      <c r="F22" s="516"/>
      <c r="G22" s="516"/>
      <c r="H22" s="516"/>
      <c r="I22" s="516"/>
      <c r="J22" s="516"/>
      <c r="K22" s="516"/>
      <c r="L22" s="516"/>
      <c r="M22" s="516"/>
      <c r="N22" s="516"/>
      <c r="O22" s="516"/>
      <c r="P22" s="516"/>
      <c r="Q22" s="516"/>
      <c r="R22" s="516"/>
      <c r="S22" s="516"/>
      <c r="T22" s="516"/>
      <c r="U22" s="516"/>
      <c r="V22" s="516"/>
    </row>
    <row r="23" spans="1:22" s="248" customFormat="1" ht="24" thickBot="1" x14ac:dyDescent="0.4">
      <c r="I23" s="265"/>
    </row>
    <row r="24" spans="1:22" s="248" customFormat="1" ht="23.25" x14ac:dyDescent="0.35">
      <c r="A24" s="522" t="s">
        <v>107</v>
      </c>
      <c r="B24" s="524" t="s">
        <v>114</v>
      </c>
      <c r="C24" s="525"/>
      <c r="D24" s="526" t="s">
        <v>115</v>
      </c>
      <c r="E24" s="527"/>
      <c r="F24" s="527"/>
      <c r="G24" s="527"/>
      <c r="H24" s="528"/>
      <c r="I24" s="266"/>
    </row>
    <row r="25" spans="1:22" s="248" customFormat="1" ht="45" customHeight="1" thickBot="1" x14ac:dyDescent="0.4">
      <c r="A25" s="523"/>
      <c r="B25" s="252" t="s">
        <v>108</v>
      </c>
      <c r="C25" s="267" t="s">
        <v>109</v>
      </c>
      <c r="D25" s="252" t="s">
        <v>116</v>
      </c>
      <c r="E25" s="268" t="s">
        <v>117</v>
      </c>
      <c r="F25" s="268" t="s">
        <v>118</v>
      </c>
      <c r="G25" s="268" t="s">
        <v>119</v>
      </c>
      <c r="H25" s="269" t="s">
        <v>120</v>
      </c>
      <c r="I25" s="270" t="s">
        <v>121</v>
      </c>
    </row>
    <row r="26" spans="1:22" s="248" customFormat="1" ht="23.25" x14ac:dyDescent="0.35">
      <c r="A26" s="271" t="s">
        <v>111</v>
      </c>
      <c r="B26" s="316">
        <v>14</v>
      </c>
      <c r="C26" s="317">
        <v>14</v>
      </c>
      <c r="D26" s="316">
        <v>3</v>
      </c>
      <c r="E26" s="318">
        <v>2</v>
      </c>
      <c r="F26" s="318">
        <v>3</v>
      </c>
      <c r="G26" s="318">
        <v>2</v>
      </c>
      <c r="H26" s="317">
        <v>2</v>
      </c>
      <c r="I26" s="319">
        <v>2</v>
      </c>
    </row>
    <row r="27" spans="1:22" s="248" customFormat="1" ht="23.25" x14ac:dyDescent="0.35">
      <c r="A27" s="272" t="s">
        <v>112</v>
      </c>
      <c r="B27" s="320">
        <v>14</v>
      </c>
      <c r="C27" s="321">
        <v>14</v>
      </c>
      <c r="D27" s="320">
        <v>3</v>
      </c>
      <c r="E27" s="322">
        <v>2</v>
      </c>
      <c r="F27" s="322">
        <v>3</v>
      </c>
      <c r="G27" s="322">
        <v>2</v>
      </c>
      <c r="H27" s="321">
        <v>2</v>
      </c>
      <c r="I27" s="323">
        <v>2</v>
      </c>
    </row>
    <row r="28" spans="1:22" s="248" customFormat="1" ht="10.5" customHeight="1" x14ac:dyDescent="0.35"/>
    <row r="29" spans="1:22" s="248" customFormat="1" ht="82.5" customHeight="1" x14ac:dyDescent="0.35">
      <c r="A29" s="507" t="s">
        <v>212</v>
      </c>
      <c r="B29" s="508"/>
      <c r="C29" s="508"/>
      <c r="D29" s="508"/>
      <c r="E29" s="508"/>
      <c r="F29" s="508"/>
      <c r="G29" s="508"/>
      <c r="H29" s="508"/>
      <c r="I29" s="508"/>
      <c r="J29" s="508"/>
      <c r="K29" s="508"/>
      <c r="L29" s="508"/>
      <c r="M29" s="508"/>
      <c r="N29" s="508"/>
      <c r="O29" s="508"/>
      <c r="P29" s="508"/>
      <c r="Q29" s="508"/>
      <c r="R29" s="508"/>
      <c r="S29" s="508"/>
      <c r="T29" s="508"/>
      <c r="U29" s="508"/>
      <c r="V29" s="508"/>
    </row>
    <row r="30" spans="1:22" s="248" customFormat="1" ht="20.25" customHeight="1" x14ac:dyDescent="0.35">
      <c r="A30" s="273"/>
      <c r="B30" s="274"/>
      <c r="C30" s="274"/>
      <c r="D30" s="274"/>
      <c r="E30" s="274"/>
      <c r="F30" s="274"/>
      <c r="G30" s="274"/>
      <c r="H30" s="274"/>
      <c r="I30" s="274"/>
      <c r="J30" s="274"/>
      <c r="K30" s="274"/>
      <c r="L30" s="274"/>
      <c r="M30" s="274"/>
      <c r="N30" s="274"/>
      <c r="O30" s="274"/>
      <c r="P30" s="274"/>
      <c r="Q30" s="274"/>
      <c r="R30" s="274"/>
      <c r="S30" s="274"/>
      <c r="T30" s="274"/>
      <c r="U30" s="274"/>
      <c r="V30" s="274"/>
    </row>
    <row r="31" spans="1:22" s="248" customFormat="1" ht="23.25" customHeight="1" x14ac:dyDescent="0.35">
      <c r="A31" s="504" t="s">
        <v>122</v>
      </c>
      <c r="B31" s="505"/>
      <c r="C31" s="505"/>
      <c r="D31" s="505"/>
      <c r="E31" s="505"/>
      <c r="F31" s="505"/>
      <c r="G31" s="505"/>
      <c r="H31" s="505"/>
      <c r="I31" s="505"/>
      <c r="J31" s="505"/>
      <c r="K31" s="505"/>
      <c r="L31" s="505"/>
      <c r="M31" s="505"/>
      <c r="N31" s="505"/>
      <c r="O31" s="505"/>
      <c r="P31" s="505"/>
      <c r="Q31" s="505"/>
      <c r="R31" s="505"/>
      <c r="S31" s="505"/>
      <c r="T31" s="505"/>
      <c r="U31" s="505"/>
      <c r="V31" s="505"/>
    </row>
    <row r="32" spans="1:22" s="248" customFormat="1" ht="23.25" x14ac:dyDescent="0.35">
      <c r="H32" s="275" t="s">
        <v>123</v>
      </c>
    </row>
    <row r="33" spans="1:22" s="248" customFormat="1" ht="23.25" x14ac:dyDescent="0.35">
      <c r="A33" s="248" t="s">
        <v>124</v>
      </c>
      <c r="G33" s="249">
        <f>SUM(G34:G36)</f>
        <v>16</v>
      </c>
      <c r="H33" s="276">
        <v>1</v>
      </c>
      <c r="I33" s="277"/>
    </row>
    <row r="34" spans="1:22" s="248" customFormat="1" ht="23.25" x14ac:dyDescent="0.35">
      <c r="A34" s="248" t="s">
        <v>125</v>
      </c>
      <c r="G34" s="249">
        <f>MASTER!AW423</f>
        <v>10</v>
      </c>
      <c r="H34" s="278">
        <f>G34/G33</f>
        <v>0.625</v>
      </c>
      <c r="I34" s="277"/>
      <c r="K34" s="248" t="s">
        <v>126</v>
      </c>
      <c r="P34" s="279"/>
    </row>
    <row r="35" spans="1:22" s="248" customFormat="1" ht="23.25" x14ac:dyDescent="0.35">
      <c r="A35" s="248" t="s">
        <v>127</v>
      </c>
      <c r="G35" s="249">
        <f>MASTER!AX423</f>
        <v>4</v>
      </c>
      <c r="H35" s="278">
        <f>G35/G33</f>
        <v>0.25</v>
      </c>
      <c r="I35" s="280"/>
    </row>
    <row r="36" spans="1:22" s="248" customFormat="1" ht="20.25" customHeight="1" x14ac:dyDescent="0.35">
      <c r="A36" s="281" t="s">
        <v>128</v>
      </c>
      <c r="B36" s="274"/>
      <c r="C36" s="274"/>
      <c r="D36" s="274"/>
      <c r="E36" s="274"/>
      <c r="F36" s="274"/>
      <c r="G36" s="249">
        <f>MASTER!AY423</f>
        <v>2</v>
      </c>
      <c r="H36" s="278">
        <f>G36/G33</f>
        <v>0.125</v>
      </c>
      <c r="I36" s="274"/>
      <c r="J36" s="274"/>
      <c r="K36" s="274"/>
      <c r="L36" s="274"/>
      <c r="M36" s="274"/>
      <c r="N36" s="274"/>
      <c r="O36" s="274"/>
      <c r="P36" s="274"/>
      <c r="Q36" s="274"/>
      <c r="R36" s="274"/>
      <c r="S36" s="274"/>
      <c r="T36" s="274"/>
      <c r="U36" s="274"/>
      <c r="V36" s="274"/>
    </row>
    <row r="37" spans="1:22" s="248" customFormat="1" ht="21" customHeight="1" x14ac:dyDescent="0.35"/>
    <row r="38" spans="1:22" s="248" customFormat="1" ht="23.25" x14ac:dyDescent="0.35">
      <c r="A38" s="248" t="s">
        <v>214</v>
      </c>
      <c r="G38" s="282" t="s">
        <v>215</v>
      </c>
      <c r="H38" s="282" t="s">
        <v>216</v>
      </c>
      <c r="I38" s="282" t="s">
        <v>217</v>
      </c>
    </row>
    <row r="39" spans="1:22" s="248" customFormat="1" ht="23.25" x14ac:dyDescent="0.35">
      <c r="G39" s="282">
        <f>MASTER!BY480</f>
        <v>4</v>
      </c>
      <c r="H39" s="282">
        <f>MASTER!BY490</f>
        <v>5</v>
      </c>
      <c r="I39" s="282">
        <f>MASTER!BY500</f>
        <v>4</v>
      </c>
      <c r="K39" s="248" t="s">
        <v>218</v>
      </c>
    </row>
    <row r="40" spans="1:22" s="248" customFormat="1" ht="23.25" customHeight="1" x14ac:dyDescent="0.35">
      <c r="A40" s="504" t="s">
        <v>213</v>
      </c>
      <c r="B40" s="505"/>
      <c r="C40" s="505"/>
      <c r="D40" s="505"/>
      <c r="E40" s="505"/>
      <c r="F40" s="505"/>
      <c r="G40" s="505"/>
      <c r="H40" s="505"/>
      <c r="I40" s="505"/>
      <c r="J40" s="505"/>
      <c r="K40" s="505"/>
      <c r="L40" s="505"/>
      <c r="M40" s="505"/>
      <c r="N40" s="505"/>
      <c r="O40" s="505"/>
      <c r="P40" s="505"/>
      <c r="Q40" s="505"/>
      <c r="R40" s="505"/>
      <c r="S40" s="505"/>
      <c r="T40" s="505"/>
      <c r="U40" s="505"/>
      <c r="V40" s="505"/>
    </row>
    <row r="41" spans="1:22" s="248" customFormat="1" ht="23.25" x14ac:dyDescent="0.35"/>
    <row r="42" spans="1:22" s="248" customFormat="1" ht="23.25" x14ac:dyDescent="0.35">
      <c r="A42" s="509" t="s">
        <v>196</v>
      </c>
      <c r="B42" s="511" t="s">
        <v>197</v>
      </c>
      <c r="C42" s="512"/>
      <c r="D42" s="512"/>
      <c r="E42" s="513"/>
      <c r="F42" s="514" t="s">
        <v>235</v>
      </c>
      <c r="G42" s="283"/>
      <c r="H42" s="283"/>
      <c r="I42" s="283"/>
    </row>
    <row r="43" spans="1:22" s="248" customFormat="1" ht="23.25" x14ac:dyDescent="0.35">
      <c r="A43" s="510"/>
      <c r="B43" s="282" t="s">
        <v>198</v>
      </c>
      <c r="C43" s="282" t="s">
        <v>199</v>
      </c>
      <c r="D43" s="282" t="s">
        <v>200</v>
      </c>
      <c r="E43" s="284" t="s">
        <v>201</v>
      </c>
      <c r="F43" s="515"/>
    </row>
    <row r="44" spans="1:22" s="248" customFormat="1" ht="23.25" x14ac:dyDescent="0.35">
      <c r="A44" s="355" t="s">
        <v>202</v>
      </c>
      <c r="B44" s="285">
        <f>MASTER!E53/14</f>
        <v>14</v>
      </c>
      <c r="C44" s="285">
        <f>MASTER!Q53/14</f>
        <v>15.5</v>
      </c>
      <c r="D44" s="285">
        <f>MASTER!E95/14</f>
        <v>14</v>
      </c>
      <c r="E44" s="286">
        <f>MASTER!Q95/14</f>
        <v>0</v>
      </c>
      <c r="F44" s="287"/>
      <c r="G44" s="288" t="s">
        <v>203</v>
      </c>
      <c r="H44" s="288"/>
      <c r="I44" s="288"/>
      <c r="J44" s="288"/>
      <c r="K44" s="288"/>
      <c r="L44" s="288"/>
    </row>
    <row r="45" spans="1:22" s="248" customFormat="1" ht="24" customHeight="1" x14ac:dyDescent="0.35">
      <c r="A45" s="356" t="s">
        <v>204</v>
      </c>
      <c r="B45" s="285">
        <f>MASTER!E54/14</f>
        <v>26</v>
      </c>
      <c r="C45" s="285">
        <f>MASTER!Q54/14</f>
        <v>25.5</v>
      </c>
      <c r="D45" s="285">
        <f>MASTER!E96/14</f>
        <v>26</v>
      </c>
      <c r="E45" s="286">
        <f>MASTER!Q96/14</f>
        <v>26</v>
      </c>
      <c r="F45" s="287">
        <f>SUM(B45:E45)*14</f>
        <v>1449</v>
      </c>
      <c r="G45" s="288" t="s">
        <v>251</v>
      </c>
      <c r="H45" s="288"/>
      <c r="I45" s="288"/>
      <c r="J45" s="288"/>
      <c r="K45" s="288"/>
      <c r="L45" s="288"/>
    </row>
    <row r="46" spans="1:22" s="248" customFormat="1" ht="23.25" x14ac:dyDescent="0.35">
      <c r="A46" s="355" t="s">
        <v>205</v>
      </c>
      <c r="B46" s="285">
        <f>MASTER!M54/14</f>
        <v>53.571428571428569</v>
      </c>
      <c r="C46" s="285">
        <f>MASTER!Y54/14</f>
        <v>53.571428571428569</v>
      </c>
      <c r="D46" s="285">
        <f>MASTER!M96/14</f>
        <v>53.571428571428569</v>
      </c>
      <c r="E46" s="286">
        <f>MASTER!Y96/14</f>
        <v>53.571428571428569</v>
      </c>
      <c r="F46" s="287"/>
      <c r="G46" s="288" t="s">
        <v>241</v>
      </c>
      <c r="H46" s="288"/>
      <c r="I46" s="288"/>
      <c r="J46" s="288"/>
      <c r="K46" s="288"/>
      <c r="L46" s="288"/>
    </row>
    <row r="47" spans="1:22" s="248" customFormat="1" ht="23.25" x14ac:dyDescent="0.35"/>
    <row r="48" spans="1:22" s="248" customFormat="1" ht="23.25" x14ac:dyDescent="0.35">
      <c r="A48" s="248" t="s">
        <v>219</v>
      </c>
      <c r="I48" s="289"/>
      <c r="K48" s="290"/>
      <c r="P48" s="291"/>
    </row>
    <row r="49" spans="1:22" s="248" customFormat="1" ht="23.25" x14ac:dyDescent="0.35">
      <c r="A49" s="248">
        <f>MASTER!BA449+MASTER!BB449+MASTER!BC449+MASTER!BD449+MASTER!BM449+MASTER!BN449+MASTER!BO449+MASTER!BP449</f>
        <v>0</v>
      </c>
      <c r="B49" s="292" t="s">
        <v>129</v>
      </c>
      <c r="C49" s="248" t="s">
        <v>206</v>
      </c>
      <c r="I49" s="289"/>
      <c r="K49" s="290"/>
      <c r="P49" s="291"/>
    </row>
    <row r="50" spans="1:22" s="248" customFormat="1" ht="23.25" x14ac:dyDescent="0.35">
      <c r="A50" s="248" t="s">
        <v>220</v>
      </c>
      <c r="I50" s="289"/>
      <c r="K50" s="290"/>
      <c r="P50" s="291"/>
    </row>
    <row r="51" spans="1:22" s="248" customFormat="1" ht="23.25" x14ac:dyDescent="0.35">
      <c r="A51" s="248">
        <f>MASTER!BX449+MASTER!BY449+MASTER!BZ449+MASTER!CA449</f>
        <v>0</v>
      </c>
      <c r="B51" s="292" t="s">
        <v>129</v>
      </c>
      <c r="C51" s="248" t="s">
        <v>207</v>
      </c>
      <c r="I51" s="289"/>
      <c r="K51" s="290"/>
      <c r="P51" s="291"/>
    </row>
    <row r="52" spans="1:22" ht="23.25" x14ac:dyDescent="0.35">
      <c r="A52" s="248"/>
      <c r="G52" s="293"/>
      <c r="H52" s="248"/>
      <c r="I52" s="294"/>
      <c r="K52" s="248"/>
      <c r="P52" s="295"/>
    </row>
    <row r="53" spans="1:22" s="248" customFormat="1" ht="23.25" x14ac:dyDescent="0.35">
      <c r="G53" s="293"/>
      <c r="I53" s="296"/>
    </row>
    <row r="54" spans="1:22" s="248" customFormat="1" ht="23.25" x14ac:dyDescent="0.35">
      <c r="A54" s="248" t="s">
        <v>208</v>
      </c>
      <c r="H54" s="297">
        <f>(MASTER!G58+MASTER!S58+MASTER!G100)/(SUM(B44:D44)-(MASTER!G58+MASTER!S58+MASTER!G100))</f>
        <v>1.1219512195121952</v>
      </c>
      <c r="I54" s="296"/>
      <c r="K54" s="248" t="s">
        <v>242</v>
      </c>
    </row>
    <row r="55" spans="1:22" s="248" customFormat="1" ht="23.25" x14ac:dyDescent="0.35">
      <c r="G55" s="298"/>
    </row>
    <row r="56" spans="1:22" s="248" customFormat="1" ht="23.25" x14ac:dyDescent="0.35"/>
    <row r="59" spans="1:22" s="248" customFormat="1" ht="23.25" customHeight="1" x14ac:dyDescent="0.35">
      <c r="A59" s="504" t="s">
        <v>130</v>
      </c>
      <c r="B59" s="505"/>
      <c r="C59" s="505"/>
      <c r="D59" s="505"/>
      <c r="E59" s="505"/>
      <c r="F59" s="505"/>
      <c r="G59" s="505"/>
      <c r="H59" s="505"/>
      <c r="I59" s="505"/>
      <c r="J59" s="505"/>
      <c r="K59" s="505"/>
      <c r="L59" s="505"/>
      <c r="M59" s="505"/>
      <c r="N59" s="505"/>
      <c r="O59" s="505"/>
      <c r="P59" s="505"/>
      <c r="Q59" s="505"/>
      <c r="R59" s="505"/>
      <c r="S59" s="505"/>
      <c r="T59" s="505"/>
      <c r="U59" s="505"/>
      <c r="V59" s="505"/>
    </row>
    <row r="60" spans="1:22" s="248" customFormat="1" ht="23.25" x14ac:dyDescent="0.35"/>
    <row r="61" spans="1:22" ht="23.25" x14ac:dyDescent="0.35">
      <c r="A61" s="506" t="s">
        <v>209</v>
      </c>
      <c r="B61" s="506"/>
      <c r="C61" s="506"/>
      <c r="D61" s="506"/>
      <c r="E61" s="506"/>
      <c r="F61" s="506"/>
      <c r="G61" s="506"/>
      <c r="H61" s="506"/>
      <c r="I61" s="506"/>
      <c r="J61" s="506"/>
      <c r="K61" s="506"/>
      <c r="L61" s="506"/>
      <c r="M61" s="506"/>
    </row>
    <row r="62" spans="1:22" ht="23.25" x14ac:dyDescent="0.35">
      <c r="A62" s="506" t="s">
        <v>210</v>
      </c>
      <c r="B62" s="506"/>
      <c r="C62" s="506"/>
      <c r="D62" s="506"/>
      <c r="E62" s="506"/>
      <c r="F62" s="506"/>
      <c r="G62" s="506"/>
      <c r="H62" s="506"/>
      <c r="I62" s="506"/>
      <c r="J62" s="506"/>
      <c r="K62" s="506"/>
      <c r="L62" s="506"/>
      <c r="M62" s="506"/>
    </row>
    <row r="63" spans="1:22" ht="23.25" x14ac:dyDescent="0.35">
      <c r="A63" s="506" t="s">
        <v>211</v>
      </c>
      <c r="B63" s="506"/>
      <c r="C63" s="506"/>
      <c r="D63" s="506"/>
      <c r="E63" s="506"/>
      <c r="F63" s="506"/>
      <c r="G63" s="506"/>
      <c r="H63" s="506"/>
      <c r="I63" s="506"/>
      <c r="J63" s="506"/>
      <c r="K63" s="506"/>
      <c r="L63" s="506"/>
      <c r="M63" s="506"/>
    </row>
    <row r="64" spans="1:22" ht="23.25" x14ac:dyDescent="0.35">
      <c r="A64" s="248"/>
    </row>
  </sheetData>
  <sheetProtection algorithmName="SHA-512" hashValue="OnKQNxlzuSiCtt3Zu+DTQWUAzF1CaKSlo+ri2wlgZ+V31MjKMi7O4I42/t3kXU48M6dUUK0o8xAE6tXahd9QLQ==" saltValue="iijtb1faZH2VUPZlLYPWkg==" spinCount="100000" sheet="1" objects="1" scenarios="1" selectLockedCells="1"/>
  <mergeCells count="17">
    <mergeCell ref="A9:V9"/>
    <mergeCell ref="B16:B17"/>
    <mergeCell ref="C16:E16"/>
    <mergeCell ref="A22:V22"/>
    <mergeCell ref="A24:A25"/>
    <mergeCell ref="B24:C24"/>
    <mergeCell ref="D24:H24"/>
    <mergeCell ref="A59:V59"/>
    <mergeCell ref="A61:M61"/>
    <mergeCell ref="A62:M62"/>
    <mergeCell ref="A63:M63"/>
    <mergeCell ref="A29:V29"/>
    <mergeCell ref="A31:V31"/>
    <mergeCell ref="A40:V40"/>
    <mergeCell ref="A42:A43"/>
    <mergeCell ref="B42:E42"/>
    <mergeCell ref="F42:F43"/>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zoomScale="90" zoomScaleNormal="90" workbookViewId="0">
      <selection activeCell="I5" sqref="I5"/>
    </sheetView>
  </sheetViews>
  <sheetFormatPr defaultColWidth="9.140625" defaultRowHeight="12.75" x14ac:dyDescent="0.2"/>
  <cols>
    <col min="1" max="1" width="16.28515625" style="57" bestFit="1" customWidth="1"/>
    <col min="2" max="2" width="5" style="57" bestFit="1" customWidth="1"/>
    <col min="3" max="3" width="55.85546875" style="57" bestFit="1" customWidth="1"/>
    <col min="4" max="4" width="6.140625" style="57" bestFit="1" customWidth="1"/>
    <col min="5" max="5" width="7.140625" style="57" bestFit="1" customWidth="1"/>
    <col min="6" max="6" width="8.28515625" style="57" bestFit="1" customWidth="1"/>
    <col min="7" max="7" width="12.85546875" style="57" bestFit="1" customWidth="1"/>
    <col min="8" max="8" width="8.7109375" style="57" bestFit="1" customWidth="1"/>
    <col min="9" max="9" width="12.140625" style="57" bestFit="1" customWidth="1"/>
    <col min="10" max="10" width="21.42578125" style="57" bestFit="1" customWidth="1"/>
    <col min="11" max="11" width="8.7109375" style="57" bestFit="1" customWidth="1"/>
    <col min="12" max="12" width="12.140625" style="57" bestFit="1" customWidth="1"/>
    <col min="13" max="13" width="22" style="57" bestFit="1" customWidth="1"/>
    <col min="14" max="14" width="14.28515625" style="57" bestFit="1" customWidth="1"/>
    <col min="15" max="15" width="17.42578125" style="57" bestFit="1" customWidth="1"/>
    <col min="16" max="16" width="24.28515625" style="57" bestFit="1" customWidth="1"/>
    <col min="17" max="17" width="14.28515625" style="57" bestFit="1" customWidth="1"/>
    <col min="18" max="18" width="17.42578125" style="57" bestFit="1" customWidth="1"/>
    <col min="19" max="19" width="24.28515625" style="57" bestFit="1" customWidth="1"/>
    <col min="20" max="21" width="10.42578125" style="57" bestFit="1" customWidth="1"/>
    <col min="22" max="22" width="11.28515625" style="57" bestFit="1" customWidth="1"/>
    <col min="23" max="23" width="19.140625" style="57" bestFit="1" customWidth="1"/>
    <col min="24" max="25" width="14.5703125" style="57" bestFit="1" customWidth="1"/>
    <col min="26" max="26" width="15.42578125" style="57" bestFit="1" customWidth="1"/>
    <col min="27" max="27" width="7.28515625" style="57" customWidth="1"/>
    <col min="28" max="16384" width="9.140625" style="57"/>
  </cols>
  <sheetData>
    <row r="1" spans="1:33" x14ac:dyDescent="0.2">
      <c r="A1" s="57" t="s">
        <v>264</v>
      </c>
      <c r="B1" s="57" t="s">
        <v>131</v>
      </c>
      <c r="C1" s="57">
        <v>20210908</v>
      </c>
      <c r="E1" s="57">
        <v>2021</v>
      </c>
      <c r="F1" s="57">
        <v>9</v>
      </c>
      <c r="G1" s="57">
        <v>8</v>
      </c>
      <c r="H1" s="57" t="s">
        <v>265</v>
      </c>
    </row>
    <row r="2" spans="1:33" x14ac:dyDescent="0.2">
      <c r="A2" s="56" t="str">
        <f>MASTER!AT479</f>
        <v>codDisciplina</v>
      </c>
      <c r="B2" s="57" t="str">
        <f>MASTER!AU479</f>
        <v>ID</v>
      </c>
      <c r="C2" s="56" t="str">
        <f>MASTER!AV479</f>
        <v>Disciplina</v>
      </c>
      <c r="D2" s="56" t="str">
        <f>MASTER!AW479</f>
        <v>An</v>
      </c>
      <c r="E2" s="56" t="str">
        <f>MASTER!AX479</f>
        <v>Sem</v>
      </c>
      <c r="F2" s="57" t="str">
        <f>MASTER!AY479</f>
        <v>Tip Ev</v>
      </c>
      <c r="G2" s="56" t="str">
        <f>MASTER!AZ479</f>
        <v>Regim Disc</v>
      </c>
      <c r="H2" s="57" t="str">
        <f>MASTER!BA479</f>
        <v>C/sapt</v>
      </c>
      <c r="I2" s="57" t="str">
        <f>MASTER!BB479</f>
        <v>S/L/P/sapt</v>
      </c>
      <c r="J2" s="57" t="str">
        <f>MASTER!BC479</f>
        <v>Total ore integral/sapt</v>
      </c>
      <c r="K2" s="57" t="str">
        <f>MASTER!BD479</f>
        <v>C/sem</v>
      </c>
      <c r="L2" s="57" t="str">
        <f>MASTER!BE479</f>
        <v>S/L/P/sem</v>
      </c>
      <c r="M2" s="57" t="str">
        <f>MASTER!BF479</f>
        <v>Total ore integral /sem</v>
      </c>
      <c r="N2" s="57" t="str">
        <f>MASTER!BG479</f>
        <v>Practica/sapt</v>
      </c>
      <c r="O2" s="57" t="str">
        <f>MASTER!BH479</f>
        <v>Elab proiect/sapt</v>
      </c>
      <c r="P2" s="57" t="str">
        <f>MASTER!BI479</f>
        <v>Total ore as. partial /sapt</v>
      </c>
      <c r="Q2" s="57" t="str">
        <f>MASTER!BJ479</f>
        <v>Practica/sem</v>
      </c>
      <c r="R2" s="57" t="str">
        <f>MASTER!BK479</f>
        <v>Elab proiect/sem</v>
      </c>
      <c r="S2" s="57" t="str">
        <f>MASTER!BL479</f>
        <v>Total ore as. partial /sem</v>
      </c>
      <c r="T2" s="57" t="str">
        <f>MASTER!BM479</f>
        <v>VPI/sapt</v>
      </c>
      <c r="U2" s="57" t="str">
        <f>MASTER!BN479</f>
        <v>VPI/sem</v>
      </c>
      <c r="V2" s="57" t="str">
        <f>MASTER!BO479</f>
        <v>Nr credite</v>
      </c>
      <c r="W2" s="57" t="str">
        <f>MASTER!BP479</f>
        <v>Categorie formativa</v>
      </c>
      <c r="X2" s="57" t="str">
        <f>MASTER!BQ479</f>
        <v>Total ore/sapt</v>
      </c>
      <c r="Y2" s="57" t="str">
        <f>MASTER!BR479</f>
        <v>Total ore/sem</v>
      </c>
      <c r="Z2" s="57" t="str">
        <f>MASTER!BS479</f>
        <v>discip_predare</v>
      </c>
      <c r="AA2" t="s">
        <v>254</v>
      </c>
      <c r="AB2" t="s">
        <v>255</v>
      </c>
      <c r="AC2" t="s">
        <v>256</v>
      </c>
      <c r="AD2" s="329" t="s">
        <v>257</v>
      </c>
      <c r="AE2" s="329" t="s">
        <v>258</v>
      </c>
      <c r="AF2" s="329" t="s">
        <v>259</v>
      </c>
      <c r="AG2" t="s">
        <v>260</v>
      </c>
    </row>
    <row r="3" spans="1:33" x14ac:dyDescent="0.2">
      <c r="A3" s="57" t="str">
        <f>MASTER!AT480</f>
        <v>M4.23.01.V1-ij</v>
      </c>
      <c r="B3" s="57">
        <f>MASTER!AU480</f>
        <v>1</v>
      </c>
      <c r="C3" s="57" t="str">
        <f>MASTER!AV480</f>
        <v/>
      </c>
      <c r="D3" s="57" t="str">
        <f>MASTER!AW480</f>
        <v/>
      </c>
      <c r="E3" s="57" t="str">
        <f>MASTER!AX480</f>
        <v/>
      </c>
      <c r="F3" s="57" t="str">
        <f>MASTER!AY480</f>
        <v/>
      </c>
      <c r="G3" s="57" t="str">
        <f>MASTER!AZ480</f>
        <v/>
      </c>
      <c r="H3" s="57" t="str">
        <f>MASTER!BA480</f>
        <v/>
      </c>
      <c r="I3" s="57" t="str">
        <f>MASTER!BB480</f>
        <v/>
      </c>
      <c r="J3" s="57" t="str">
        <f>MASTER!BC480</f>
        <v/>
      </c>
      <c r="K3" s="57" t="str">
        <f>MASTER!BD480</f>
        <v/>
      </c>
      <c r="L3" s="57" t="str">
        <f>MASTER!BE480</f>
        <v/>
      </c>
      <c r="M3" s="57" t="str">
        <f>MASTER!BF480</f>
        <v/>
      </c>
      <c r="N3" s="57">
        <f>MASTER!BG480</f>
        <v>0</v>
      </c>
      <c r="O3" s="57" t="str">
        <f>MASTER!BH480</f>
        <v/>
      </c>
      <c r="P3" s="57" t="e">
        <f>MASTER!BI480</f>
        <v>#VALUE!</v>
      </c>
      <c r="Q3" s="57">
        <f>MASTER!BJ480</f>
        <v>0</v>
      </c>
      <c r="R3" s="57" t="str">
        <f>MASTER!BK480</f>
        <v/>
      </c>
      <c r="S3" s="57" t="str">
        <f>MASTER!BL480</f>
        <v/>
      </c>
      <c r="T3" s="57" t="e">
        <f>MASTER!BM480</f>
        <v>#VALUE!</v>
      </c>
      <c r="U3" s="57" t="str">
        <f>MASTER!BN480</f>
        <v/>
      </c>
      <c r="V3" s="57" t="str">
        <f>MASTER!BO480</f>
        <v/>
      </c>
      <c r="W3" s="57" t="str">
        <f>MASTER!BP480</f>
        <v/>
      </c>
      <c r="X3" s="57" t="str">
        <f>MASTER!BQ480</f>
        <v/>
      </c>
      <c r="Y3" s="57" t="str">
        <f>MASTER!BR480</f>
        <v/>
      </c>
      <c r="Z3" s="57">
        <f>MASTER!BS480</f>
        <v>0</v>
      </c>
      <c r="AA3" t="str">
        <f>MASTER!H$6</f>
        <v>Computer and Information Technology</v>
      </c>
      <c r="AB3">
        <f>MASTER!C$17</f>
        <v>10</v>
      </c>
      <c r="AC3" t="str">
        <f>MASTER!H$7</f>
        <v>CLOUD COMPUTING AND INTERNET OF THINGS/ PROCESARE CLOUD SI INTERNETUL LUCRURILOR</v>
      </c>
      <c r="AD3">
        <f>MASTER!A$17</f>
        <v>20</v>
      </c>
      <c r="AE3">
        <f>MASTER!B$17</f>
        <v>60</v>
      </c>
      <c r="AF3">
        <f>MASTER!D$17</f>
        <v>0</v>
      </c>
      <c r="AG3" t="str">
        <f>MASTER!BT480</f>
        <v/>
      </c>
    </row>
    <row r="4" spans="1:33" x14ac:dyDescent="0.2">
      <c r="A4" s="57" t="str">
        <f>MASTER!AT481</f>
        <v>M4.23.01.V2-ij</v>
      </c>
      <c r="B4" s="57">
        <f>MASTER!AU481</f>
        <v>2</v>
      </c>
      <c r="C4" s="57" t="str">
        <f>MASTER!AV481</f>
        <v/>
      </c>
      <c r="D4" s="57" t="str">
        <f>MASTER!AW481</f>
        <v/>
      </c>
      <c r="E4" s="57" t="str">
        <f>MASTER!AX481</f>
        <v/>
      </c>
      <c r="F4" s="57" t="str">
        <f>MASTER!AY481</f>
        <v/>
      </c>
      <c r="G4" s="57" t="str">
        <f>MASTER!AZ481</f>
        <v/>
      </c>
      <c r="H4" s="57" t="str">
        <f>MASTER!BA481</f>
        <v/>
      </c>
      <c r="I4" s="57" t="str">
        <f>MASTER!BB481</f>
        <v/>
      </c>
      <c r="J4" s="57" t="str">
        <f>MASTER!BC481</f>
        <v/>
      </c>
      <c r="K4" s="57" t="str">
        <f>MASTER!BD481</f>
        <v/>
      </c>
      <c r="L4" s="57" t="str">
        <f>MASTER!BE481</f>
        <v/>
      </c>
      <c r="M4" s="57" t="str">
        <f>MASTER!BF481</f>
        <v/>
      </c>
      <c r="N4" s="57">
        <f>MASTER!BG481</f>
        <v>0</v>
      </c>
      <c r="O4" s="57" t="str">
        <f>MASTER!BH481</f>
        <v/>
      </c>
      <c r="P4" s="57" t="e">
        <f>MASTER!BI481</f>
        <v>#VALUE!</v>
      </c>
      <c r="Q4" s="57">
        <f>MASTER!BJ481</f>
        <v>0</v>
      </c>
      <c r="R4" s="57" t="str">
        <f>MASTER!BK481</f>
        <v/>
      </c>
      <c r="S4" s="57" t="str">
        <f>MASTER!BL481</f>
        <v/>
      </c>
      <c r="T4" s="57" t="e">
        <f>MASTER!BM481</f>
        <v>#VALUE!</v>
      </c>
      <c r="U4" s="57" t="str">
        <f>MASTER!BN481</f>
        <v/>
      </c>
      <c r="V4" s="57" t="str">
        <f>MASTER!BO481</f>
        <v/>
      </c>
      <c r="W4" s="57" t="str">
        <f>MASTER!BP481</f>
        <v>DCAV</v>
      </c>
      <c r="X4" s="57" t="str">
        <f>MASTER!BQ481</f>
        <v/>
      </c>
      <c r="Y4" s="57" t="str">
        <f>MASTER!BR481</f>
        <v/>
      </c>
      <c r="Z4" s="57">
        <f>MASTER!BS481</f>
        <v>0</v>
      </c>
      <c r="AA4" t="str">
        <f>MASTER!H$6</f>
        <v>Computer and Information Technology</v>
      </c>
      <c r="AB4">
        <f>MASTER!C$17</f>
        <v>10</v>
      </c>
      <c r="AC4" t="str">
        <f>MASTER!H$7</f>
        <v>CLOUD COMPUTING AND INTERNET OF THINGS/ PROCESARE CLOUD SI INTERNETUL LUCRURILOR</v>
      </c>
      <c r="AD4">
        <f>MASTER!A$17</f>
        <v>20</v>
      </c>
      <c r="AE4">
        <f>MASTER!B$17</f>
        <v>60</v>
      </c>
      <c r="AF4">
        <f>MASTER!D$17</f>
        <v>0</v>
      </c>
      <c r="AG4" t="str">
        <f>MASTER!BT481</f>
        <v/>
      </c>
    </row>
    <row r="5" spans="1:33" x14ac:dyDescent="0.2">
      <c r="A5" s="57" t="str">
        <f>MASTER!AT482</f>
        <v>M4.23.01.V3</v>
      </c>
      <c r="B5" s="57">
        <f>MASTER!AU482</f>
        <v>3</v>
      </c>
      <c r="C5" s="57" t="str">
        <f>MASTER!AV482</f>
        <v>Elective 1 (choose one from Master CI/ IT/ ML/ SE)</v>
      </c>
      <c r="D5" s="57">
        <f>MASTER!AW482</f>
        <v>1</v>
      </c>
      <c r="E5" s="57" t="str">
        <f>MASTER!AX482</f>
        <v>1</v>
      </c>
      <c r="F5" s="57" t="str">
        <f>MASTER!AY482</f>
        <v>E</v>
      </c>
      <c r="G5" s="57" t="str">
        <f>MASTER!AZ482</f>
        <v>DI</v>
      </c>
      <c r="H5" s="57">
        <f>MASTER!BA482</f>
        <v>2</v>
      </c>
      <c r="I5" s="57">
        <f>MASTER!BB482</f>
        <v>2</v>
      </c>
      <c r="J5" s="57">
        <f>MASTER!BC482</f>
        <v>4</v>
      </c>
      <c r="K5" s="57">
        <f>MASTER!BD482</f>
        <v>28</v>
      </c>
      <c r="L5" s="57">
        <f>MASTER!BE482</f>
        <v>28</v>
      </c>
      <c r="M5" s="57">
        <f>MASTER!BF482</f>
        <v>56</v>
      </c>
      <c r="N5" s="57">
        <f>MASTER!BG482</f>
        <v>0</v>
      </c>
      <c r="O5" s="57" t="str">
        <f>MASTER!BH482</f>
        <v/>
      </c>
      <c r="P5" s="57">
        <f>MASTER!BI482</f>
        <v>0</v>
      </c>
      <c r="Q5" s="57">
        <f>MASTER!BJ482</f>
        <v>0</v>
      </c>
      <c r="R5" s="57" t="str">
        <f>MASTER!BK482</f>
        <v/>
      </c>
      <c r="S5" s="57">
        <f>MASTER!BL482</f>
        <v>0</v>
      </c>
      <c r="T5" s="57">
        <f>MASTER!BM482</f>
        <v>8.5</v>
      </c>
      <c r="U5" s="57">
        <f>MASTER!BN482</f>
        <v>119</v>
      </c>
      <c r="V5" s="57">
        <f>MASTER!BO482</f>
        <v>7</v>
      </c>
      <c r="W5" s="57" t="str">
        <f>MASTER!BP482</f>
        <v>DCAV</v>
      </c>
      <c r="X5" s="57">
        <f>MASTER!BQ482</f>
        <v>12.5</v>
      </c>
      <c r="Y5" s="57">
        <f>MASTER!BR482</f>
        <v>175</v>
      </c>
      <c r="Z5" s="57">
        <f>MASTER!BS482</f>
        <v>1</v>
      </c>
      <c r="AA5" t="str">
        <f>MASTER!H$6</f>
        <v>Computer and Information Technology</v>
      </c>
      <c r="AB5">
        <f>MASTER!C$17</f>
        <v>10</v>
      </c>
      <c r="AC5" t="str">
        <f>MASTER!H$7</f>
        <v>CLOUD COMPUTING AND INTERNET OF THINGS/ PROCESARE CLOUD SI INTERNETUL LUCRURILOR</v>
      </c>
      <c r="AD5">
        <f>MASTER!A$17</f>
        <v>20</v>
      </c>
      <c r="AE5">
        <f>MASTER!B$17</f>
        <v>60</v>
      </c>
      <c r="AF5">
        <f>MASTER!D$17</f>
        <v>0</v>
      </c>
      <c r="AG5" t="str">
        <f>MASTER!BT482</f>
        <v>2023</v>
      </c>
    </row>
    <row r="6" spans="1:33" x14ac:dyDescent="0.2">
      <c r="A6" s="57" t="str">
        <f>MASTER!AT483</f>
        <v>M4.23.01.V4</v>
      </c>
      <c r="B6" s="57">
        <f>MASTER!AU483</f>
        <v>4</v>
      </c>
      <c r="C6" s="57" t="str">
        <f>MASTER!AV483</f>
        <v>Research Topics in CC and IoT</v>
      </c>
      <c r="D6" s="57">
        <f>MASTER!AW483</f>
        <v>1</v>
      </c>
      <c r="E6" s="57" t="str">
        <f>MASTER!AX483</f>
        <v>1</v>
      </c>
      <c r="F6" s="57" t="str">
        <f>MASTER!AY483</f>
        <v>D</v>
      </c>
      <c r="G6" s="57" t="str">
        <f>MASTER!AZ483</f>
        <v>DI</v>
      </c>
      <c r="H6" s="57">
        <f>MASTER!BA483</f>
        <v>2</v>
      </c>
      <c r="I6" s="57">
        <f>MASTER!BB483</f>
        <v>0</v>
      </c>
      <c r="J6" s="57">
        <f>MASTER!BC483</f>
        <v>2</v>
      </c>
      <c r="K6" s="57">
        <f>MASTER!BD483</f>
        <v>28</v>
      </c>
      <c r="L6" s="57">
        <f>MASTER!BE483</f>
        <v>0</v>
      </c>
      <c r="M6" s="57">
        <f>MASTER!BF483</f>
        <v>28</v>
      </c>
      <c r="N6" s="57">
        <f>MASTER!BG483</f>
        <v>0</v>
      </c>
      <c r="O6" s="57" t="str">
        <f>MASTER!BH483</f>
        <v/>
      </c>
      <c r="P6" s="57">
        <f>MASTER!BI483</f>
        <v>12</v>
      </c>
      <c r="Q6" s="57">
        <f>MASTER!BJ483</f>
        <v>0</v>
      </c>
      <c r="R6" s="57" t="str">
        <f>MASTER!BK483</f>
        <v/>
      </c>
      <c r="S6" s="57">
        <f>MASTER!BL483</f>
        <v>168</v>
      </c>
      <c r="T6" s="57">
        <f>MASTER!BM483</f>
        <v>2.1</v>
      </c>
      <c r="U6" s="57">
        <f>MASTER!BN483</f>
        <v>29</v>
      </c>
      <c r="V6" s="57">
        <f>MASTER!BO483</f>
        <v>9</v>
      </c>
      <c r="W6" s="57" t="str">
        <f>MASTER!BP483</f>
        <v>DCAV</v>
      </c>
      <c r="X6" s="57">
        <f>MASTER!BQ483</f>
        <v>16.100000000000001</v>
      </c>
      <c r="Y6" s="57">
        <f>MASTER!BR483</f>
        <v>225</v>
      </c>
      <c r="Z6" s="57">
        <f>MASTER!BS483</f>
        <v>1</v>
      </c>
      <c r="AA6" t="str">
        <f>MASTER!H$6</f>
        <v>Computer and Information Technology</v>
      </c>
      <c r="AB6">
        <f>MASTER!C$17</f>
        <v>10</v>
      </c>
      <c r="AC6" t="str">
        <f>MASTER!H$7</f>
        <v>CLOUD COMPUTING AND INTERNET OF THINGS/ PROCESARE CLOUD SI INTERNETUL LUCRURILOR</v>
      </c>
      <c r="AD6">
        <f>MASTER!A$17</f>
        <v>20</v>
      </c>
      <c r="AE6">
        <f>MASTER!B$17</f>
        <v>60</v>
      </c>
      <c r="AF6">
        <f>MASTER!D$17</f>
        <v>0</v>
      </c>
      <c r="AG6" t="str">
        <f>MASTER!BT483</f>
        <v>2023</v>
      </c>
    </row>
    <row r="7" spans="1:33" x14ac:dyDescent="0.2">
      <c r="A7" s="57" t="str">
        <f>MASTER!AT484</f>
        <v/>
      </c>
      <c r="B7" s="57">
        <f>MASTER!AU484</f>
        <v>5</v>
      </c>
      <c r="C7" s="57" t="str">
        <f>MASTER!AV484</f>
        <v/>
      </c>
      <c r="D7" s="57" t="str">
        <f>MASTER!AW484</f>
        <v/>
      </c>
      <c r="E7" s="57" t="str">
        <f>MASTER!AX484</f>
        <v/>
      </c>
      <c r="F7" s="57" t="str">
        <f>MASTER!AY484</f>
        <v/>
      </c>
      <c r="G7" s="57" t="str">
        <f>MASTER!AZ484</f>
        <v/>
      </c>
      <c r="H7" s="57" t="str">
        <f>MASTER!BA484</f>
        <v/>
      </c>
      <c r="I7" s="57" t="str">
        <f>MASTER!BB484</f>
        <v/>
      </c>
      <c r="J7" s="57" t="str">
        <f>MASTER!BC484</f>
        <v/>
      </c>
      <c r="K7" s="57" t="str">
        <f>MASTER!BD484</f>
        <v/>
      </c>
      <c r="L7" s="57" t="str">
        <f>MASTER!BE484</f>
        <v/>
      </c>
      <c r="M7" s="57" t="str">
        <f>MASTER!BF484</f>
        <v/>
      </c>
      <c r="N7" s="57">
        <f>MASTER!BG484</f>
        <v>0</v>
      </c>
      <c r="O7" s="57" t="str">
        <f>MASTER!BH484</f>
        <v/>
      </c>
      <c r="P7" s="57" t="e">
        <f>MASTER!BI484</f>
        <v>#VALUE!</v>
      </c>
      <c r="Q7" s="57">
        <f>MASTER!BJ484</f>
        <v>0</v>
      </c>
      <c r="R7" s="57" t="str">
        <f>MASTER!BK484</f>
        <v/>
      </c>
      <c r="S7" s="57" t="str">
        <f>MASTER!BL484</f>
        <v/>
      </c>
      <c r="T7" s="57" t="e">
        <f>MASTER!BM484</f>
        <v>#VALUE!</v>
      </c>
      <c r="U7" s="57" t="str">
        <f>MASTER!BN484</f>
        <v/>
      </c>
      <c r="V7" s="57" t="str">
        <f>MASTER!BO484</f>
        <v/>
      </c>
      <c r="W7" s="57">
        <f>MASTER!BP484</f>
        <v>0</v>
      </c>
      <c r="X7" s="57" t="str">
        <f>MASTER!BQ484</f>
        <v/>
      </c>
      <c r="Y7" s="57" t="str">
        <f>MASTER!BR484</f>
        <v/>
      </c>
      <c r="Z7" s="57">
        <f>MASTER!BS484</f>
        <v>0</v>
      </c>
      <c r="AA7" t="str">
        <f>MASTER!H$6</f>
        <v>Computer and Information Technology</v>
      </c>
      <c r="AB7">
        <f>MASTER!C$17</f>
        <v>10</v>
      </c>
      <c r="AC7" t="str">
        <f>MASTER!H$7</f>
        <v>CLOUD COMPUTING AND INTERNET OF THINGS/ PROCESARE CLOUD SI INTERNETUL LUCRURILOR</v>
      </c>
      <c r="AD7">
        <f>MASTER!A$17</f>
        <v>20</v>
      </c>
      <c r="AE7">
        <f>MASTER!B$17</f>
        <v>60</v>
      </c>
      <c r="AF7">
        <f>MASTER!D$17</f>
        <v>0</v>
      </c>
      <c r="AG7" t="str">
        <f>MASTER!BT484</f>
        <v/>
      </c>
    </row>
    <row r="8" spans="1:33" x14ac:dyDescent="0.2">
      <c r="A8" s="57" t="str">
        <f>MASTER!AT485</f>
        <v/>
      </c>
      <c r="B8" s="57">
        <f>MASTER!AU485</f>
        <v>6</v>
      </c>
      <c r="C8" s="57" t="str">
        <f>MASTER!AV485</f>
        <v/>
      </c>
      <c r="D8" s="57" t="str">
        <f>MASTER!AW485</f>
        <v/>
      </c>
      <c r="E8" s="57" t="str">
        <f>MASTER!AX485</f>
        <v/>
      </c>
      <c r="F8" s="57" t="str">
        <f>MASTER!AY485</f>
        <v/>
      </c>
      <c r="G8" s="57" t="str">
        <f>MASTER!AZ485</f>
        <v/>
      </c>
      <c r="H8" s="57" t="str">
        <f>MASTER!BA485</f>
        <v/>
      </c>
      <c r="I8" s="57" t="str">
        <f>MASTER!BB485</f>
        <v/>
      </c>
      <c r="J8" s="57" t="str">
        <f>MASTER!BC485</f>
        <v/>
      </c>
      <c r="K8" s="57" t="str">
        <f>MASTER!BD485</f>
        <v/>
      </c>
      <c r="L8" s="57" t="str">
        <f>MASTER!BE485</f>
        <v/>
      </c>
      <c r="M8" s="57" t="str">
        <f>MASTER!BF485</f>
        <v/>
      </c>
      <c r="N8" s="57">
        <f>MASTER!BG485</f>
        <v>0</v>
      </c>
      <c r="O8" s="57" t="str">
        <f>MASTER!BH485</f>
        <v/>
      </c>
      <c r="P8" s="57" t="e">
        <f>MASTER!BI485</f>
        <v>#VALUE!</v>
      </c>
      <c r="Q8" s="57">
        <f>MASTER!BJ485</f>
        <v>0</v>
      </c>
      <c r="R8" s="57" t="str">
        <f>MASTER!BK485</f>
        <v/>
      </c>
      <c r="S8" s="57" t="str">
        <f>MASTER!BL485</f>
        <v/>
      </c>
      <c r="T8" s="57" t="e">
        <f>MASTER!BM485</f>
        <v>#VALUE!</v>
      </c>
      <c r="U8" s="57" t="str">
        <f>MASTER!BN485</f>
        <v/>
      </c>
      <c r="V8" s="57" t="str">
        <f>MASTER!BO485</f>
        <v/>
      </c>
      <c r="W8" s="57">
        <f>MASTER!BP485</f>
        <v>0</v>
      </c>
      <c r="X8" s="57" t="str">
        <f>MASTER!BQ485</f>
        <v/>
      </c>
      <c r="Y8" s="57" t="str">
        <f>MASTER!BR485</f>
        <v/>
      </c>
      <c r="Z8" s="57">
        <f>MASTER!BS485</f>
        <v>0</v>
      </c>
      <c r="AA8" t="str">
        <f>MASTER!H$6</f>
        <v>Computer and Information Technology</v>
      </c>
      <c r="AB8">
        <f>MASTER!C$17</f>
        <v>10</v>
      </c>
      <c r="AC8" t="str">
        <f>MASTER!H$7</f>
        <v>CLOUD COMPUTING AND INTERNET OF THINGS/ PROCESARE CLOUD SI INTERNETUL LUCRURILOR</v>
      </c>
      <c r="AD8">
        <f>MASTER!A$17</f>
        <v>20</v>
      </c>
      <c r="AE8">
        <f>MASTER!B$17</f>
        <v>60</v>
      </c>
      <c r="AF8">
        <f>MASTER!D$17</f>
        <v>0</v>
      </c>
      <c r="AG8" t="str">
        <f>MASTER!BT485</f>
        <v/>
      </c>
    </row>
    <row r="9" spans="1:33" x14ac:dyDescent="0.2">
      <c r="A9" s="57" t="str">
        <f>MASTER!AT486</f>
        <v/>
      </c>
      <c r="B9" s="57">
        <f>MASTER!AU486</f>
        <v>7</v>
      </c>
      <c r="C9" s="57" t="str">
        <f>MASTER!AV486</f>
        <v/>
      </c>
      <c r="D9" s="57" t="str">
        <f>MASTER!AW486</f>
        <v/>
      </c>
      <c r="E9" s="57" t="str">
        <f>MASTER!AX486</f>
        <v/>
      </c>
      <c r="F9" s="57" t="str">
        <f>MASTER!AY486</f>
        <v/>
      </c>
      <c r="G9" s="57" t="str">
        <f>MASTER!AZ486</f>
        <v/>
      </c>
      <c r="H9" s="57" t="str">
        <f>MASTER!BA486</f>
        <v/>
      </c>
      <c r="I9" s="57" t="str">
        <f>MASTER!BB486</f>
        <v/>
      </c>
      <c r="J9" s="57" t="str">
        <f>MASTER!BC486</f>
        <v/>
      </c>
      <c r="K9" s="57" t="str">
        <f>MASTER!BD486</f>
        <v/>
      </c>
      <c r="L9" s="57" t="str">
        <f>MASTER!BE486</f>
        <v/>
      </c>
      <c r="M9" s="57" t="str">
        <f>MASTER!BF486</f>
        <v/>
      </c>
      <c r="N9" s="57">
        <f>MASTER!BG486</f>
        <v>0</v>
      </c>
      <c r="O9" s="57" t="str">
        <f>MASTER!BH486</f>
        <v/>
      </c>
      <c r="P9" s="57" t="e">
        <f>MASTER!BI486</f>
        <v>#VALUE!</v>
      </c>
      <c r="Q9" s="57">
        <f>MASTER!BJ486</f>
        <v>0</v>
      </c>
      <c r="R9" s="57" t="str">
        <f>MASTER!BK486</f>
        <v/>
      </c>
      <c r="S9" s="57" t="str">
        <f>MASTER!BL486</f>
        <v/>
      </c>
      <c r="T9" s="57" t="e">
        <f>MASTER!BM486</f>
        <v>#VALUE!</v>
      </c>
      <c r="U9" s="57" t="str">
        <f>MASTER!BN486</f>
        <v/>
      </c>
      <c r="V9" s="57" t="str">
        <f>MASTER!BO486</f>
        <v/>
      </c>
      <c r="W9" s="57">
        <f>MASTER!BP486</f>
        <v>0</v>
      </c>
      <c r="X9" s="57" t="str">
        <f>MASTER!BQ486</f>
        <v/>
      </c>
      <c r="Y9" s="57" t="str">
        <f>MASTER!BR486</f>
        <v/>
      </c>
      <c r="Z9" s="57">
        <f>MASTER!BS486</f>
        <v>0</v>
      </c>
      <c r="AA9" t="str">
        <f>MASTER!H$6</f>
        <v>Computer and Information Technology</v>
      </c>
      <c r="AB9">
        <f>MASTER!C$17</f>
        <v>10</v>
      </c>
      <c r="AC9" t="str">
        <f>MASTER!H$7</f>
        <v>CLOUD COMPUTING AND INTERNET OF THINGS/ PROCESARE CLOUD SI INTERNETUL LUCRURILOR</v>
      </c>
      <c r="AD9">
        <f>MASTER!A$17</f>
        <v>20</v>
      </c>
      <c r="AE9">
        <f>MASTER!B$17</f>
        <v>60</v>
      </c>
      <c r="AF9">
        <f>MASTER!D$17</f>
        <v>0</v>
      </c>
      <c r="AG9" t="str">
        <f>MASTER!BT486</f>
        <v/>
      </c>
    </row>
    <row r="10" spans="1:33" x14ac:dyDescent="0.2">
      <c r="A10" s="57" t="str">
        <f>MASTER!AT487</f>
        <v/>
      </c>
      <c r="B10" s="57">
        <f>MASTER!AU487</f>
        <v>8</v>
      </c>
      <c r="C10" s="57" t="str">
        <f>MASTER!AV487</f>
        <v/>
      </c>
      <c r="D10" s="57" t="str">
        <f>MASTER!AW487</f>
        <v/>
      </c>
      <c r="E10" s="57" t="str">
        <f>MASTER!AX487</f>
        <v/>
      </c>
      <c r="F10" s="57" t="str">
        <f>MASTER!AY487</f>
        <v/>
      </c>
      <c r="G10" s="57" t="str">
        <f>MASTER!AZ487</f>
        <v/>
      </c>
      <c r="H10" s="57" t="str">
        <f>MASTER!BA487</f>
        <v/>
      </c>
      <c r="I10" s="57" t="str">
        <f>MASTER!BB487</f>
        <v/>
      </c>
      <c r="J10" s="57" t="str">
        <f>MASTER!BC487</f>
        <v/>
      </c>
      <c r="K10" s="57" t="str">
        <f>MASTER!BD487</f>
        <v/>
      </c>
      <c r="L10" s="57" t="str">
        <f>MASTER!BE487</f>
        <v/>
      </c>
      <c r="M10" s="57" t="str">
        <f>MASTER!BF487</f>
        <v/>
      </c>
      <c r="N10" s="57">
        <f>MASTER!BG487</f>
        <v>0</v>
      </c>
      <c r="O10" s="57" t="str">
        <f>MASTER!BH487</f>
        <v/>
      </c>
      <c r="P10" s="57" t="e">
        <f>MASTER!BI487</f>
        <v>#VALUE!</v>
      </c>
      <c r="Q10" s="57">
        <f>MASTER!BJ487</f>
        <v>0</v>
      </c>
      <c r="R10" s="57" t="str">
        <f>MASTER!BK487</f>
        <v/>
      </c>
      <c r="S10" s="57" t="str">
        <f>MASTER!BL487</f>
        <v/>
      </c>
      <c r="T10" s="57" t="e">
        <f>MASTER!BM487</f>
        <v>#VALUE!</v>
      </c>
      <c r="U10" s="57" t="str">
        <f>MASTER!BN487</f>
        <v/>
      </c>
      <c r="V10" s="57" t="str">
        <f>MASTER!BO487</f>
        <v/>
      </c>
      <c r="W10" s="57">
        <f>MASTER!BP487</f>
        <v>0</v>
      </c>
      <c r="X10" s="57" t="str">
        <f>MASTER!BQ487</f>
        <v/>
      </c>
      <c r="Y10" s="57" t="str">
        <f>MASTER!BR487</f>
        <v/>
      </c>
      <c r="Z10" s="57">
        <f>MASTER!BS487</f>
        <v>0</v>
      </c>
      <c r="AA10" t="str">
        <f>MASTER!H$6</f>
        <v>Computer and Information Technology</v>
      </c>
      <c r="AB10">
        <f>MASTER!C$17</f>
        <v>10</v>
      </c>
      <c r="AC10" t="str">
        <f>MASTER!H$7</f>
        <v>CLOUD COMPUTING AND INTERNET OF THINGS/ PROCESARE CLOUD SI INTERNETUL LUCRURILOR</v>
      </c>
      <c r="AD10">
        <f>MASTER!A$17</f>
        <v>20</v>
      </c>
      <c r="AE10">
        <f>MASTER!B$17</f>
        <v>60</v>
      </c>
      <c r="AF10">
        <f>MASTER!D$17</f>
        <v>0</v>
      </c>
      <c r="AG10" t="str">
        <f>MASTER!BT487</f>
        <v/>
      </c>
    </row>
    <row r="11" spans="1:33" x14ac:dyDescent="0.2">
      <c r="A11" s="57" t="str">
        <f>MASTER!AT488</f>
        <v/>
      </c>
      <c r="B11" s="57">
        <f>MASTER!AU488</f>
        <v>9</v>
      </c>
      <c r="C11" s="57" t="str">
        <f>MASTER!AV488</f>
        <v/>
      </c>
      <c r="D11" s="57" t="str">
        <f>MASTER!AW488</f>
        <v/>
      </c>
      <c r="E11" s="57" t="str">
        <f>MASTER!AX488</f>
        <v/>
      </c>
      <c r="F11" s="57" t="str">
        <f>MASTER!AY488</f>
        <v/>
      </c>
      <c r="G11" s="57" t="str">
        <f>MASTER!AZ488</f>
        <v/>
      </c>
      <c r="H11" s="57" t="str">
        <f>MASTER!BA488</f>
        <v/>
      </c>
      <c r="I11" s="57" t="str">
        <f>MASTER!BB488</f>
        <v/>
      </c>
      <c r="J11" s="57" t="str">
        <f>MASTER!BC488</f>
        <v/>
      </c>
      <c r="K11" s="57" t="str">
        <f>MASTER!BD488</f>
        <v/>
      </c>
      <c r="L11" s="57" t="str">
        <f>MASTER!BE488</f>
        <v/>
      </c>
      <c r="M11" s="57" t="str">
        <f>MASTER!BF488</f>
        <v/>
      </c>
      <c r="N11" s="57">
        <f>MASTER!BG488</f>
        <v>0</v>
      </c>
      <c r="O11" s="57" t="str">
        <f>MASTER!BH488</f>
        <v/>
      </c>
      <c r="P11" s="57" t="e">
        <f>MASTER!BI488</f>
        <v>#VALUE!</v>
      </c>
      <c r="Q11" s="57">
        <f>MASTER!BJ488</f>
        <v>0</v>
      </c>
      <c r="R11" s="57" t="str">
        <f>MASTER!BK488</f>
        <v/>
      </c>
      <c r="S11" s="57" t="str">
        <f>MASTER!BL488</f>
        <v/>
      </c>
      <c r="T11" s="57" t="e">
        <f>MASTER!BM488</f>
        <v>#VALUE!</v>
      </c>
      <c r="U11" s="57" t="str">
        <f>MASTER!BN488</f>
        <v/>
      </c>
      <c r="V11" s="57" t="str">
        <f>MASTER!BO488</f>
        <v/>
      </c>
      <c r="W11" s="57">
        <f>MASTER!BP488</f>
        <v>0</v>
      </c>
      <c r="X11" s="57" t="str">
        <f>MASTER!BQ488</f>
        <v/>
      </c>
      <c r="Y11" s="57" t="str">
        <f>MASTER!BR488</f>
        <v/>
      </c>
      <c r="Z11" s="57">
        <f>MASTER!BS488</f>
        <v>0</v>
      </c>
      <c r="AA11" t="str">
        <f>MASTER!H$6</f>
        <v>Computer and Information Technology</v>
      </c>
      <c r="AB11">
        <f>MASTER!C$17</f>
        <v>10</v>
      </c>
      <c r="AC11" t="str">
        <f>MASTER!H$7</f>
        <v>CLOUD COMPUTING AND INTERNET OF THINGS/ PROCESARE CLOUD SI INTERNETUL LUCRURILOR</v>
      </c>
      <c r="AD11">
        <f>MASTER!A$17</f>
        <v>20</v>
      </c>
      <c r="AE11">
        <f>MASTER!B$17</f>
        <v>60</v>
      </c>
      <c r="AF11">
        <f>MASTER!D$17</f>
        <v>0</v>
      </c>
      <c r="AG11" t="str">
        <f>MASTER!BT488</f>
        <v/>
      </c>
    </row>
    <row r="12" spans="1:33" x14ac:dyDescent="0.2">
      <c r="A12" s="57" t="str">
        <f>MASTER!AT489</f>
        <v>Semestrul 2</v>
      </c>
      <c r="B12" s="57">
        <f>MASTER!AU489</f>
        <v>0</v>
      </c>
      <c r="C12" s="57">
        <f>MASTER!AV489</f>
        <v>0</v>
      </c>
      <c r="D12" s="57">
        <f>MASTER!AW489</f>
        <v>0</v>
      </c>
      <c r="E12" s="57">
        <f>MASTER!AX489</f>
        <v>0</v>
      </c>
      <c r="F12" s="57">
        <f>MASTER!AY489</f>
        <v>0</v>
      </c>
      <c r="G12" s="57">
        <f>MASTER!AZ489</f>
        <v>0</v>
      </c>
      <c r="H12" s="57">
        <f>MASTER!BA489</f>
        <v>0</v>
      </c>
      <c r="I12" s="57">
        <f>MASTER!BB489</f>
        <v>0</v>
      </c>
      <c r="J12" s="57">
        <f>MASTER!BC489</f>
        <v>0</v>
      </c>
      <c r="K12" s="57">
        <f>MASTER!BD489</f>
        <v>0</v>
      </c>
      <c r="L12" s="57">
        <f>MASTER!BE489</f>
        <v>0</v>
      </c>
      <c r="M12" s="57">
        <f>MASTER!BF489</f>
        <v>0</v>
      </c>
      <c r="N12" s="57">
        <f>MASTER!BG489</f>
        <v>0</v>
      </c>
      <c r="O12" s="57">
        <f>MASTER!BH489</f>
        <v>0</v>
      </c>
      <c r="P12" s="57">
        <f>MASTER!BI489</f>
        <v>0</v>
      </c>
      <c r="Q12" s="57">
        <f>MASTER!BJ489</f>
        <v>0</v>
      </c>
      <c r="R12" s="57">
        <f>MASTER!BK489</f>
        <v>0</v>
      </c>
      <c r="S12" s="57">
        <f>MASTER!BL489</f>
        <v>0</v>
      </c>
      <c r="T12" s="57">
        <f>MASTER!BM489</f>
        <v>0</v>
      </c>
      <c r="U12" s="57">
        <f>MASTER!BN489</f>
        <v>0</v>
      </c>
      <c r="V12" s="57">
        <f>MASTER!BO489</f>
        <v>0</v>
      </c>
      <c r="W12" s="57">
        <f>MASTER!BP489</f>
        <v>0</v>
      </c>
      <c r="X12" s="57">
        <f>MASTER!BQ489</f>
        <v>0</v>
      </c>
      <c r="Y12" s="57">
        <f>MASTER!BR489</f>
        <v>0</v>
      </c>
      <c r="Z12" s="57">
        <f>MASTER!BS489</f>
        <v>0</v>
      </c>
      <c r="AA12" t="str">
        <f>MASTER!H$6</f>
        <v>Computer and Information Technology</v>
      </c>
      <c r="AB12">
        <f>MASTER!C$17</f>
        <v>10</v>
      </c>
      <c r="AC12" t="str">
        <f>MASTER!H$7</f>
        <v>CLOUD COMPUTING AND INTERNET OF THINGS/ PROCESARE CLOUD SI INTERNETUL LUCRURILOR</v>
      </c>
      <c r="AD12">
        <f>MASTER!A$17</f>
        <v>20</v>
      </c>
      <c r="AE12">
        <f>MASTER!B$17</f>
        <v>60</v>
      </c>
      <c r="AF12">
        <f>MASTER!D$17</f>
        <v>0</v>
      </c>
      <c r="AG12" t="str">
        <f>MASTER!BT489</f>
        <v/>
      </c>
    </row>
    <row r="13" spans="1:33" x14ac:dyDescent="0.2">
      <c r="A13" s="57" t="str">
        <f>MASTER!AT490</f>
        <v>M4.23.02.A1-ij</v>
      </c>
      <c r="B13" s="57">
        <f>MASTER!AU490</f>
        <v>1</v>
      </c>
      <c r="C13" s="57" t="str">
        <f>MASTER!AV490</f>
        <v/>
      </c>
      <c r="D13" s="57" t="str">
        <f>MASTER!AW490</f>
        <v/>
      </c>
      <c r="E13" s="57" t="str">
        <f>MASTER!AX490</f>
        <v/>
      </c>
      <c r="F13" s="57" t="str">
        <f>MASTER!AY490</f>
        <v/>
      </c>
      <c r="G13" s="57" t="str">
        <f>MASTER!AZ490</f>
        <v/>
      </c>
      <c r="H13" s="57" t="str">
        <f>MASTER!BA490</f>
        <v/>
      </c>
      <c r="I13" s="57" t="str">
        <f>MASTER!BB490</f>
        <v/>
      </c>
      <c r="J13" s="57" t="str">
        <f>MASTER!BC490</f>
        <v/>
      </c>
      <c r="K13" s="57" t="str">
        <f>MASTER!BD490</f>
        <v/>
      </c>
      <c r="L13" s="57" t="str">
        <f>MASTER!BE490</f>
        <v/>
      </c>
      <c r="M13" s="57" t="str">
        <f>MASTER!BF490</f>
        <v/>
      </c>
      <c r="N13" s="57">
        <f>MASTER!BG490</f>
        <v>0</v>
      </c>
      <c r="O13" s="57" t="str">
        <f>MASTER!BH490</f>
        <v/>
      </c>
      <c r="P13" s="57" t="e">
        <f>MASTER!BI490</f>
        <v>#VALUE!</v>
      </c>
      <c r="Q13" s="57">
        <f>MASTER!BJ490</f>
        <v>0</v>
      </c>
      <c r="R13" s="57" t="str">
        <f>MASTER!BK490</f>
        <v/>
      </c>
      <c r="S13" s="57" t="str">
        <f>MASTER!BL490</f>
        <v/>
      </c>
      <c r="T13" s="57" t="e">
        <f>MASTER!BM490</f>
        <v>#VALUE!</v>
      </c>
      <c r="U13" s="57" t="str">
        <f>MASTER!BN490</f>
        <v/>
      </c>
      <c r="V13" s="57" t="str">
        <f>MASTER!BO490</f>
        <v/>
      </c>
      <c r="W13" s="57" t="str">
        <f>MASTER!BP490</f>
        <v/>
      </c>
      <c r="X13" s="57" t="str">
        <f>MASTER!BQ490</f>
        <v/>
      </c>
      <c r="Y13" s="57" t="str">
        <f>MASTER!BR490</f>
        <v/>
      </c>
      <c r="Z13" s="57">
        <f>MASTER!BS490</f>
        <v>0</v>
      </c>
      <c r="AA13" t="str">
        <f>MASTER!H$6</f>
        <v>Computer and Information Technology</v>
      </c>
      <c r="AB13">
        <f>MASTER!C$17</f>
        <v>10</v>
      </c>
      <c r="AC13" t="str">
        <f>MASTER!H$7</f>
        <v>CLOUD COMPUTING AND INTERNET OF THINGS/ PROCESARE CLOUD SI INTERNETUL LUCRURILOR</v>
      </c>
      <c r="AD13">
        <f>MASTER!A$17</f>
        <v>20</v>
      </c>
      <c r="AE13">
        <f>MASTER!B$17</f>
        <v>60</v>
      </c>
      <c r="AF13">
        <f>MASTER!D$17</f>
        <v>0</v>
      </c>
      <c r="AG13" t="str">
        <f>MASTER!BT490</f>
        <v/>
      </c>
    </row>
    <row r="14" spans="1:33" x14ac:dyDescent="0.2">
      <c r="A14" s="57" t="str">
        <f>MASTER!AT491</f>
        <v>M4.23.02.A2-ij</v>
      </c>
      <c r="B14" s="57">
        <f>MASTER!AU491</f>
        <v>2</v>
      </c>
      <c r="C14" s="57" t="str">
        <f>MASTER!AV491</f>
        <v/>
      </c>
      <c r="D14" s="57" t="str">
        <f>MASTER!AW491</f>
        <v/>
      </c>
      <c r="E14" s="57" t="str">
        <f>MASTER!AX491</f>
        <v/>
      </c>
      <c r="F14" s="57" t="str">
        <f>MASTER!AY491</f>
        <v/>
      </c>
      <c r="G14" s="57" t="str">
        <f>MASTER!AZ491</f>
        <v/>
      </c>
      <c r="H14" s="57" t="str">
        <f>MASTER!BA491</f>
        <v/>
      </c>
      <c r="I14" s="57" t="str">
        <f>MASTER!BB491</f>
        <v/>
      </c>
      <c r="J14" s="57" t="str">
        <f>MASTER!BC491</f>
        <v/>
      </c>
      <c r="K14" s="57" t="str">
        <f>MASTER!BD491</f>
        <v/>
      </c>
      <c r="L14" s="57" t="str">
        <f>MASTER!BE491</f>
        <v/>
      </c>
      <c r="M14" s="57" t="str">
        <f>MASTER!BF491</f>
        <v/>
      </c>
      <c r="N14" s="57">
        <f>MASTER!BG491</f>
        <v>0</v>
      </c>
      <c r="O14" s="57" t="str">
        <f>MASTER!BH491</f>
        <v/>
      </c>
      <c r="P14" s="57" t="e">
        <f>MASTER!BI491</f>
        <v>#VALUE!</v>
      </c>
      <c r="Q14" s="57">
        <f>MASTER!BJ491</f>
        <v>0</v>
      </c>
      <c r="R14" s="57" t="str">
        <f>MASTER!BK491</f>
        <v/>
      </c>
      <c r="S14" s="57" t="str">
        <f>MASTER!BL491</f>
        <v/>
      </c>
      <c r="T14" s="57" t="e">
        <f>MASTER!BM491</f>
        <v>#VALUE!</v>
      </c>
      <c r="U14" s="57" t="str">
        <f>MASTER!BN491</f>
        <v/>
      </c>
      <c r="V14" s="57" t="str">
        <f>MASTER!BO491</f>
        <v/>
      </c>
      <c r="W14" s="57" t="str">
        <f>MASTER!BP491</f>
        <v>DA</v>
      </c>
      <c r="X14" s="57" t="str">
        <f>MASTER!BQ491</f>
        <v/>
      </c>
      <c r="Y14" s="57" t="str">
        <f>MASTER!BR491</f>
        <v/>
      </c>
      <c r="Z14" s="57">
        <f>MASTER!BS491</f>
        <v>0</v>
      </c>
      <c r="AA14" t="str">
        <f>MASTER!H$6</f>
        <v>Computer and Information Technology</v>
      </c>
      <c r="AB14">
        <f>MASTER!C$17</f>
        <v>10</v>
      </c>
      <c r="AC14" t="str">
        <f>MASTER!H$7</f>
        <v>CLOUD COMPUTING AND INTERNET OF THINGS/ PROCESARE CLOUD SI INTERNETUL LUCRURILOR</v>
      </c>
      <c r="AD14">
        <f>MASTER!A$17</f>
        <v>20</v>
      </c>
      <c r="AE14">
        <f>MASTER!B$17</f>
        <v>60</v>
      </c>
      <c r="AF14">
        <f>MASTER!D$17</f>
        <v>0</v>
      </c>
      <c r="AG14" t="str">
        <f>MASTER!BT491</f>
        <v/>
      </c>
    </row>
    <row r="15" spans="1:33" x14ac:dyDescent="0.2">
      <c r="A15" s="57" t="str">
        <f>MASTER!AT492</f>
        <v>M4.23.02.A3</v>
      </c>
      <c r="B15" s="57">
        <f>MASTER!AU492</f>
        <v>3</v>
      </c>
      <c r="C15" s="57" t="str">
        <f>MASTER!AV492</f>
        <v>Elective 2 (choose one from Master CI/ IT/ ML/ SE)</v>
      </c>
      <c r="D15" s="57">
        <f>MASTER!AW492</f>
        <v>1</v>
      </c>
      <c r="E15" s="57" t="str">
        <f>MASTER!AX492</f>
        <v>2</v>
      </c>
      <c r="F15" s="57" t="str">
        <f>MASTER!AY492</f>
        <v>E</v>
      </c>
      <c r="G15" s="57" t="str">
        <f>MASTER!AZ492</f>
        <v>DI</v>
      </c>
      <c r="H15" s="57">
        <f>MASTER!BA492</f>
        <v>2</v>
      </c>
      <c r="I15" s="57">
        <f>MASTER!BB492</f>
        <v>2</v>
      </c>
      <c r="J15" s="57">
        <f>MASTER!BC492</f>
        <v>4</v>
      </c>
      <c r="K15" s="57">
        <f>MASTER!BD492</f>
        <v>28</v>
      </c>
      <c r="L15" s="57">
        <f>MASTER!BE492</f>
        <v>28</v>
      </c>
      <c r="M15" s="57">
        <f>MASTER!BF492</f>
        <v>56</v>
      </c>
      <c r="N15" s="57">
        <f>MASTER!BG492</f>
        <v>0</v>
      </c>
      <c r="O15" s="57" t="str">
        <f>MASTER!BH492</f>
        <v/>
      </c>
      <c r="P15" s="57">
        <f>MASTER!BI492</f>
        <v>0</v>
      </c>
      <c r="Q15" s="57">
        <f>MASTER!BJ492</f>
        <v>0</v>
      </c>
      <c r="R15" s="57" t="str">
        <f>MASTER!BK492</f>
        <v/>
      </c>
      <c r="S15" s="57">
        <f>MASTER!BL492</f>
        <v>0</v>
      </c>
      <c r="T15" s="57">
        <f>MASTER!BM492</f>
        <v>8.5</v>
      </c>
      <c r="U15" s="57">
        <f>MASTER!BN492</f>
        <v>119</v>
      </c>
      <c r="V15" s="57">
        <f>MASTER!BO492</f>
        <v>7</v>
      </c>
      <c r="W15" s="57" t="str">
        <f>MASTER!BP492</f>
        <v>DA</v>
      </c>
      <c r="X15" s="57">
        <f>MASTER!BQ492</f>
        <v>12.5</v>
      </c>
      <c r="Y15" s="57">
        <f>MASTER!BR492</f>
        <v>0</v>
      </c>
      <c r="Z15" s="57">
        <f>MASTER!BS492</f>
        <v>1</v>
      </c>
      <c r="AA15" t="str">
        <f>MASTER!H$6</f>
        <v>Computer and Information Technology</v>
      </c>
      <c r="AB15">
        <f>MASTER!C$17</f>
        <v>10</v>
      </c>
      <c r="AC15" t="str">
        <f>MASTER!H$7</f>
        <v>CLOUD COMPUTING AND INTERNET OF THINGS/ PROCESARE CLOUD SI INTERNETUL LUCRURILOR</v>
      </c>
      <c r="AD15">
        <f>MASTER!A$17</f>
        <v>20</v>
      </c>
      <c r="AE15">
        <f>MASTER!B$17</f>
        <v>60</v>
      </c>
      <c r="AF15">
        <f>MASTER!D$17</f>
        <v>0</v>
      </c>
      <c r="AG15" t="str">
        <f>MASTER!BT492</f>
        <v>2023</v>
      </c>
    </row>
    <row r="16" spans="1:33" x14ac:dyDescent="0.2">
      <c r="A16" s="57" t="str">
        <f>MASTER!AT493</f>
        <v>M4.23.02.V4</v>
      </c>
      <c r="B16" s="57">
        <f>MASTER!AU493</f>
        <v>4</v>
      </c>
      <c r="C16" s="57" t="str">
        <f>MASTER!AV493</f>
        <v>Introduction to Research</v>
      </c>
      <c r="D16" s="57">
        <f>MASTER!AW493</f>
        <v>1</v>
      </c>
      <c r="E16" s="57" t="str">
        <f>MASTER!AX493</f>
        <v>2</v>
      </c>
      <c r="F16" s="57" t="str">
        <f>MASTER!AY493</f>
        <v>D</v>
      </c>
      <c r="G16" s="57" t="str">
        <f>MASTER!AZ493</f>
        <v>DI</v>
      </c>
      <c r="H16" s="57">
        <f>MASTER!BA493</f>
        <v>2</v>
      </c>
      <c r="I16" s="57">
        <f>MASTER!BB493</f>
        <v>0</v>
      </c>
      <c r="J16" s="57">
        <f>MASTER!BC493</f>
        <v>2</v>
      </c>
      <c r="K16" s="57">
        <f>MASTER!BD493</f>
        <v>28</v>
      </c>
      <c r="L16" s="57">
        <f>MASTER!BE493</f>
        <v>0</v>
      </c>
      <c r="M16" s="57">
        <f>MASTER!BF493</f>
        <v>28</v>
      </c>
      <c r="N16" s="57">
        <f>MASTER!BG493</f>
        <v>0</v>
      </c>
      <c r="O16" s="57" t="str">
        <f>MASTER!BH493</f>
        <v/>
      </c>
      <c r="P16" s="57">
        <f>MASTER!BI493</f>
        <v>10</v>
      </c>
      <c r="Q16" s="57">
        <f>MASTER!BJ493</f>
        <v>0</v>
      </c>
      <c r="R16" s="57" t="str">
        <f>MASTER!BK493</f>
        <v/>
      </c>
      <c r="S16" s="57">
        <f>MASTER!BL493</f>
        <v>140</v>
      </c>
      <c r="T16" s="57">
        <f>MASTER!BM493</f>
        <v>0.5</v>
      </c>
      <c r="U16" s="57">
        <f>MASTER!BN493</f>
        <v>7</v>
      </c>
      <c r="V16" s="57">
        <f>MASTER!BO493</f>
        <v>7</v>
      </c>
      <c r="W16" s="57" t="str">
        <f>MASTER!BP493</f>
        <v>DCAV</v>
      </c>
      <c r="X16" s="57">
        <f>MASTER!BQ493</f>
        <v>12.5</v>
      </c>
      <c r="Y16" s="57">
        <f>MASTER!BR493</f>
        <v>0</v>
      </c>
      <c r="Z16" s="57">
        <f>MASTER!BS493</f>
        <v>1</v>
      </c>
      <c r="AA16" t="str">
        <f>MASTER!H$6</f>
        <v>Computer and Information Technology</v>
      </c>
      <c r="AB16">
        <f>MASTER!C$17</f>
        <v>10</v>
      </c>
      <c r="AC16" t="str">
        <f>MASTER!H$7</f>
        <v>CLOUD COMPUTING AND INTERNET OF THINGS/ PROCESARE CLOUD SI INTERNETUL LUCRURILOR</v>
      </c>
      <c r="AD16">
        <f>MASTER!A$17</f>
        <v>20</v>
      </c>
      <c r="AE16">
        <f>MASTER!B$17</f>
        <v>60</v>
      </c>
      <c r="AF16">
        <f>MASTER!D$17</f>
        <v>0</v>
      </c>
      <c r="AG16" t="str">
        <f>MASTER!BT493</f>
        <v>2023</v>
      </c>
    </row>
    <row r="17" spans="1:33" x14ac:dyDescent="0.2">
      <c r="A17" s="57" t="str">
        <f>MASTER!AT494</f>
        <v>M4.23.02.C5</v>
      </c>
      <c r="B17" s="57">
        <f>MASTER!AU494</f>
        <v>5</v>
      </c>
      <c r="C17" s="57" t="str">
        <f>MASTER!AV494</f>
        <v>Academic Ethics and Integrity</v>
      </c>
      <c r="D17" s="57">
        <f>MASTER!AW494</f>
        <v>1</v>
      </c>
      <c r="E17" s="57" t="str">
        <f>MASTER!AX494</f>
        <v>2</v>
      </c>
      <c r="F17" s="57" t="str">
        <f>MASTER!AY494</f>
        <v>D</v>
      </c>
      <c r="G17" s="57" t="str">
        <f>MASTER!AZ494</f>
        <v>DI</v>
      </c>
      <c r="H17" s="57">
        <f>MASTER!BA494</f>
        <v>1</v>
      </c>
      <c r="I17" s="57">
        <f>MASTER!BB494</f>
        <v>0.5</v>
      </c>
      <c r="J17" s="57">
        <f>MASTER!BC494</f>
        <v>1.5</v>
      </c>
      <c r="K17" s="57">
        <f>MASTER!BD494</f>
        <v>14</v>
      </c>
      <c r="L17" s="57">
        <f>MASTER!BE494</f>
        <v>7</v>
      </c>
      <c r="M17" s="57">
        <f>MASTER!BF494</f>
        <v>21</v>
      </c>
      <c r="N17" s="57">
        <f>MASTER!BG494</f>
        <v>0</v>
      </c>
      <c r="O17" s="57" t="str">
        <f>MASTER!BH494</f>
        <v/>
      </c>
      <c r="P17" s="57" t="e">
        <f>MASTER!BI494</f>
        <v>#VALUE!</v>
      </c>
      <c r="Q17" s="57">
        <f>MASTER!BJ494</f>
        <v>0</v>
      </c>
      <c r="R17" s="57" t="str">
        <f>MASTER!BK494</f>
        <v/>
      </c>
      <c r="S17" s="57" t="str">
        <f>MASTER!BL494</f>
        <v/>
      </c>
      <c r="T17" s="57" t="e">
        <f>MASTER!BM494</f>
        <v>#VALUE!</v>
      </c>
      <c r="U17" s="57" t="str">
        <f>MASTER!BN494</f>
        <v/>
      </c>
      <c r="V17" s="57">
        <f>MASTER!BO494</f>
        <v>2</v>
      </c>
      <c r="W17" s="57" t="str">
        <f>MASTER!BP494</f>
        <v>DC</v>
      </c>
      <c r="X17" s="57" t="e">
        <f>MASTER!BQ494</f>
        <v>#VALUE!</v>
      </c>
      <c r="Y17" s="57" t="str">
        <f>MASTER!BR494</f>
        <v/>
      </c>
      <c r="Z17" s="57">
        <f>MASTER!BS494</f>
        <v>1</v>
      </c>
      <c r="AA17" t="str">
        <f>MASTER!H$6</f>
        <v>Computer and Information Technology</v>
      </c>
      <c r="AB17">
        <f>MASTER!C$17</f>
        <v>10</v>
      </c>
      <c r="AC17" t="str">
        <f>MASTER!H$7</f>
        <v>CLOUD COMPUTING AND INTERNET OF THINGS/ PROCESARE CLOUD SI INTERNETUL LUCRURILOR</v>
      </c>
      <c r="AD17">
        <f>MASTER!A$17</f>
        <v>20</v>
      </c>
      <c r="AE17">
        <f>MASTER!B$17</f>
        <v>60</v>
      </c>
      <c r="AF17">
        <f>MASTER!D$17</f>
        <v>0</v>
      </c>
      <c r="AG17" t="str">
        <f>MASTER!BT494</f>
        <v>2023</v>
      </c>
    </row>
    <row r="18" spans="1:33" x14ac:dyDescent="0.2">
      <c r="A18" s="57" t="str">
        <f>MASTER!AT495</f>
        <v/>
      </c>
      <c r="B18" s="57">
        <f>MASTER!AU495</f>
        <v>6</v>
      </c>
      <c r="C18" s="57" t="str">
        <f>MASTER!AV495</f>
        <v/>
      </c>
      <c r="D18" s="57" t="str">
        <f>MASTER!AW495</f>
        <v/>
      </c>
      <c r="E18" s="57" t="str">
        <f>MASTER!AX495</f>
        <v/>
      </c>
      <c r="F18" s="57" t="str">
        <f>MASTER!AY495</f>
        <v/>
      </c>
      <c r="G18" s="57" t="str">
        <f>MASTER!AZ495</f>
        <v/>
      </c>
      <c r="H18" s="57" t="str">
        <f>MASTER!BA495</f>
        <v/>
      </c>
      <c r="I18" s="57" t="str">
        <f>MASTER!BB495</f>
        <v/>
      </c>
      <c r="J18" s="57" t="str">
        <f>MASTER!BC495</f>
        <v/>
      </c>
      <c r="K18" s="57" t="str">
        <f>MASTER!BD495</f>
        <v/>
      </c>
      <c r="L18" s="57" t="str">
        <f>MASTER!BE495</f>
        <v/>
      </c>
      <c r="M18" s="57" t="str">
        <f>MASTER!BF495</f>
        <v/>
      </c>
      <c r="N18" s="57">
        <f>MASTER!BG495</f>
        <v>0</v>
      </c>
      <c r="O18" s="57" t="str">
        <f>MASTER!BH495</f>
        <v/>
      </c>
      <c r="P18" s="57" t="e">
        <f>MASTER!BI495</f>
        <v>#VALUE!</v>
      </c>
      <c r="Q18" s="57">
        <f>MASTER!BJ495</f>
        <v>0</v>
      </c>
      <c r="R18" s="57" t="str">
        <f>MASTER!BK495</f>
        <v/>
      </c>
      <c r="S18" s="57" t="str">
        <f>MASTER!BL495</f>
        <v/>
      </c>
      <c r="T18" s="57" t="e">
        <f>MASTER!BM495</f>
        <v>#VALUE!</v>
      </c>
      <c r="U18" s="57" t="str">
        <f>MASTER!BN495</f>
        <v/>
      </c>
      <c r="V18" s="57" t="str">
        <f>MASTER!BO495</f>
        <v/>
      </c>
      <c r="W18" s="57">
        <f>MASTER!BP495</f>
        <v>0</v>
      </c>
      <c r="X18" s="57" t="str">
        <f>MASTER!BQ495</f>
        <v/>
      </c>
      <c r="Y18" s="57" t="str">
        <f>MASTER!BR495</f>
        <v/>
      </c>
      <c r="Z18" s="57">
        <f>MASTER!BS495</f>
        <v>0</v>
      </c>
      <c r="AA18" t="str">
        <f>MASTER!H$6</f>
        <v>Computer and Information Technology</v>
      </c>
      <c r="AB18">
        <f>MASTER!C$17</f>
        <v>10</v>
      </c>
      <c r="AC18" t="str">
        <f>MASTER!H$7</f>
        <v>CLOUD COMPUTING AND INTERNET OF THINGS/ PROCESARE CLOUD SI INTERNETUL LUCRURILOR</v>
      </c>
      <c r="AD18">
        <f>MASTER!A$17</f>
        <v>20</v>
      </c>
      <c r="AE18">
        <f>MASTER!B$17</f>
        <v>60</v>
      </c>
      <c r="AF18">
        <f>MASTER!D$17</f>
        <v>0</v>
      </c>
      <c r="AG18" t="str">
        <f>MASTER!BT495</f>
        <v/>
      </c>
    </row>
    <row r="19" spans="1:33" x14ac:dyDescent="0.2">
      <c r="A19" s="57" t="str">
        <f>MASTER!AT496</f>
        <v/>
      </c>
      <c r="B19" s="57">
        <f>MASTER!AU496</f>
        <v>7</v>
      </c>
      <c r="C19" s="57" t="str">
        <f>MASTER!AV496</f>
        <v/>
      </c>
      <c r="D19" s="57" t="str">
        <f>MASTER!AW496</f>
        <v/>
      </c>
      <c r="E19" s="57" t="str">
        <f>MASTER!AX496</f>
        <v/>
      </c>
      <c r="F19" s="57" t="str">
        <f>MASTER!AY496</f>
        <v/>
      </c>
      <c r="G19" s="57" t="str">
        <f>MASTER!AZ496</f>
        <v/>
      </c>
      <c r="H19" s="57" t="str">
        <f>MASTER!BA496</f>
        <v/>
      </c>
      <c r="I19" s="57" t="str">
        <f>MASTER!BB496</f>
        <v/>
      </c>
      <c r="J19" s="57" t="str">
        <f>MASTER!BC496</f>
        <v/>
      </c>
      <c r="K19" s="57" t="str">
        <f>MASTER!BD496</f>
        <v/>
      </c>
      <c r="L19" s="57" t="str">
        <f>MASTER!BE496</f>
        <v/>
      </c>
      <c r="M19" s="57" t="str">
        <f>MASTER!BF496</f>
        <v/>
      </c>
      <c r="N19" s="57">
        <f>MASTER!BG496</f>
        <v>0</v>
      </c>
      <c r="O19" s="57" t="str">
        <f>MASTER!BH496</f>
        <v/>
      </c>
      <c r="P19" s="57" t="e">
        <f>MASTER!BI496</f>
        <v>#VALUE!</v>
      </c>
      <c r="Q19" s="57">
        <f>MASTER!BJ496</f>
        <v>0</v>
      </c>
      <c r="R19" s="57" t="str">
        <f>MASTER!BK496</f>
        <v/>
      </c>
      <c r="S19" s="57" t="str">
        <f>MASTER!BL496</f>
        <v/>
      </c>
      <c r="T19" s="57" t="e">
        <f>MASTER!BM496</f>
        <v>#VALUE!</v>
      </c>
      <c r="U19" s="57" t="str">
        <f>MASTER!BN496</f>
        <v/>
      </c>
      <c r="V19" s="57" t="str">
        <f>MASTER!BO496</f>
        <v/>
      </c>
      <c r="W19" s="57">
        <f>MASTER!BP496</f>
        <v>0</v>
      </c>
      <c r="X19" s="57" t="str">
        <f>MASTER!BQ496</f>
        <v/>
      </c>
      <c r="Y19" s="57" t="str">
        <f>MASTER!BR496</f>
        <v/>
      </c>
      <c r="Z19" s="57">
        <f>MASTER!BS496</f>
        <v>0</v>
      </c>
      <c r="AA19" t="str">
        <f>MASTER!H$6</f>
        <v>Computer and Information Technology</v>
      </c>
      <c r="AB19">
        <f>MASTER!C$17</f>
        <v>10</v>
      </c>
      <c r="AC19" t="str">
        <f>MASTER!H$7</f>
        <v>CLOUD COMPUTING AND INTERNET OF THINGS/ PROCESARE CLOUD SI INTERNETUL LUCRURILOR</v>
      </c>
      <c r="AD19">
        <f>MASTER!A$17</f>
        <v>20</v>
      </c>
      <c r="AE19">
        <f>MASTER!B$17</f>
        <v>60</v>
      </c>
      <c r="AF19">
        <f>MASTER!D$17</f>
        <v>0</v>
      </c>
      <c r="AG19" t="str">
        <f>MASTER!BT496</f>
        <v/>
      </c>
    </row>
    <row r="20" spans="1:33" x14ac:dyDescent="0.2">
      <c r="A20" s="57" t="str">
        <f>MASTER!AT497</f>
        <v/>
      </c>
      <c r="B20" s="57">
        <f>MASTER!AU497</f>
        <v>8</v>
      </c>
      <c r="C20" s="57" t="str">
        <f>MASTER!AV497</f>
        <v/>
      </c>
      <c r="D20" s="57" t="str">
        <f>MASTER!AW497</f>
        <v/>
      </c>
      <c r="E20" s="57" t="str">
        <f>MASTER!AX497</f>
        <v/>
      </c>
      <c r="F20" s="57" t="str">
        <f>MASTER!AY497</f>
        <v/>
      </c>
      <c r="G20" s="57" t="str">
        <f>MASTER!AZ497</f>
        <v/>
      </c>
      <c r="H20" s="57" t="str">
        <f>MASTER!BA497</f>
        <v/>
      </c>
      <c r="I20" s="57" t="str">
        <f>MASTER!BB497</f>
        <v/>
      </c>
      <c r="J20" s="57" t="str">
        <f>MASTER!BC497</f>
        <v/>
      </c>
      <c r="K20" s="57" t="str">
        <f>MASTER!BD497</f>
        <v/>
      </c>
      <c r="L20" s="57" t="str">
        <f>MASTER!BE497</f>
        <v/>
      </c>
      <c r="M20" s="57" t="str">
        <f>MASTER!BF497</f>
        <v/>
      </c>
      <c r="N20" s="57">
        <f>MASTER!BG497</f>
        <v>0</v>
      </c>
      <c r="O20" s="57" t="str">
        <f>MASTER!BH497</f>
        <v/>
      </c>
      <c r="P20" s="57" t="e">
        <f>MASTER!BI497</f>
        <v>#VALUE!</v>
      </c>
      <c r="Q20" s="57">
        <f>MASTER!BJ497</f>
        <v>0</v>
      </c>
      <c r="R20" s="57" t="str">
        <f>MASTER!BK497</f>
        <v/>
      </c>
      <c r="S20" s="57" t="str">
        <f>MASTER!BL497</f>
        <v/>
      </c>
      <c r="T20" s="57" t="e">
        <f>MASTER!BM497</f>
        <v>#VALUE!</v>
      </c>
      <c r="U20" s="57" t="str">
        <f>MASTER!BN497</f>
        <v/>
      </c>
      <c r="V20" s="57" t="str">
        <f>MASTER!BO497</f>
        <v/>
      </c>
      <c r="W20" s="57">
        <f>MASTER!BP497</f>
        <v>0</v>
      </c>
      <c r="X20" s="57" t="str">
        <f>MASTER!BQ497</f>
        <v/>
      </c>
      <c r="Y20" s="57" t="str">
        <f>MASTER!BR497</f>
        <v/>
      </c>
      <c r="Z20" s="57">
        <f>MASTER!BS497</f>
        <v>0</v>
      </c>
      <c r="AA20" t="str">
        <f>MASTER!H$6</f>
        <v>Computer and Information Technology</v>
      </c>
      <c r="AB20">
        <f>MASTER!C$17</f>
        <v>10</v>
      </c>
      <c r="AC20" t="str">
        <f>MASTER!H$7</f>
        <v>CLOUD COMPUTING AND INTERNET OF THINGS/ PROCESARE CLOUD SI INTERNETUL LUCRURILOR</v>
      </c>
      <c r="AD20">
        <f>MASTER!A$17</f>
        <v>20</v>
      </c>
      <c r="AE20">
        <f>MASTER!B$17</f>
        <v>60</v>
      </c>
      <c r="AF20">
        <f>MASTER!D$17</f>
        <v>0</v>
      </c>
      <c r="AG20" t="str">
        <f>MASTER!BT497</f>
        <v/>
      </c>
    </row>
    <row r="21" spans="1:33" x14ac:dyDescent="0.2">
      <c r="A21" s="57">
        <f>MASTER!AT498</f>
        <v>0</v>
      </c>
      <c r="B21" s="57">
        <f>MASTER!AU498</f>
        <v>9</v>
      </c>
      <c r="C21" s="57" t="str">
        <f>MASTER!AV498</f>
        <v/>
      </c>
      <c r="D21" s="57" t="str">
        <f>MASTER!AW498</f>
        <v/>
      </c>
      <c r="E21" s="57" t="str">
        <f>MASTER!AX498</f>
        <v/>
      </c>
      <c r="F21" s="57" t="str">
        <f>MASTER!AY498</f>
        <v/>
      </c>
      <c r="G21" s="57" t="str">
        <f>MASTER!AZ498</f>
        <v/>
      </c>
      <c r="H21" s="57" t="str">
        <f>MASTER!BA498</f>
        <v/>
      </c>
      <c r="I21" s="57" t="str">
        <f>MASTER!BB498</f>
        <v/>
      </c>
      <c r="J21" s="57" t="str">
        <f>MASTER!BC498</f>
        <v/>
      </c>
      <c r="K21" s="57" t="str">
        <f>MASTER!BD498</f>
        <v/>
      </c>
      <c r="L21" s="57" t="str">
        <f>MASTER!BE498</f>
        <v/>
      </c>
      <c r="M21" s="57" t="str">
        <f>MASTER!BF498</f>
        <v/>
      </c>
      <c r="N21" s="57">
        <f>MASTER!BG498</f>
        <v>0</v>
      </c>
      <c r="O21" s="57" t="str">
        <f>MASTER!BH498</f>
        <v/>
      </c>
      <c r="P21" s="57" t="e">
        <f>MASTER!BI498</f>
        <v>#VALUE!</v>
      </c>
      <c r="Q21" s="57">
        <f>MASTER!BJ498</f>
        <v>0</v>
      </c>
      <c r="R21" s="57" t="str">
        <f>MASTER!BK498</f>
        <v/>
      </c>
      <c r="S21" s="57" t="str">
        <f>MASTER!BL498</f>
        <v/>
      </c>
      <c r="T21" s="57" t="e">
        <f>MASTER!BM498</f>
        <v>#VALUE!</v>
      </c>
      <c r="U21" s="57" t="str">
        <f>MASTER!BN498</f>
        <v/>
      </c>
      <c r="V21" s="57" t="str">
        <f>MASTER!BO498</f>
        <v/>
      </c>
      <c r="W21" s="57">
        <f>MASTER!BP498</f>
        <v>0</v>
      </c>
      <c r="X21" s="57" t="str">
        <f>MASTER!BQ498</f>
        <v/>
      </c>
      <c r="Y21" s="57" t="str">
        <f>MASTER!BR498</f>
        <v/>
      </c>
      <c r="Z21" s="57">
        <f>MASTER!BS498</f>
        <v>0</v>
      </c>
      <c r="AA21" t="str">
        <f>MASTER!H$6</f>
        <v>Computer and Information Technology</v>
      </c>
      <c r="AB21">
        <f>MASTER!C$17</f>
        <v>10</v>
      </c>
      <c r="AC21" t="str">
        <f>MASTER!H$7</f>
        <v>CLOUD COMPUTING AND INTERNET OF THINGS/ PROCESARE CLOUD SI INTERNETUL LUCRURILOR</v>
      </c>
      <c r="AD21">
        <f>MASTER!A$17</f>
        <v>20</v>
      </c>
      <c r="AE21">
        <f>MASTER!B$17</f>
        <v>60</v>
      </c>
      <c r="AF21">
        <f>MASTER!D$17</f>
        <v>0</v>
      </c>
      <c r="AG21" t="str">
        <f>MASTER!BT498</f>
        <v/>
      </c>
    </row>
    <row r="22" spans="1:33" x14ac:dyDescent="0.2">
      <c r="A22" s="57" t="str">
        <f>MASTER!AT499</f>
        <v>Semestrul 3</v>
      </c>
      <c r="B22" s="57">
        <f>MASTER!AU499</f>
        <v>0</v>
      </c>
      <c r="C22" s="57">
        <f>MASTER!AV499</f>
        <v>0</v>
      </c>
      <c r="D22" s="57">
        <f>MASTER!AW499</f>
        <v>0</v>
      </c>
      <c r="E22" s="57">
        <f>MASTER!AX499</f>
        <v>0</v>
      </c>
      <c r="F22" s="57">
        <f>MASTER!AY499</f>
        <v>0</v>
      </c>
      <c r="G22" s="57">
        <f>MASTER!AZ499</f>
        <v>0</v>
      </c>
      <c r="H22" s="57">
        <f>MASTER!BA499</f>
        <v>0</v>
      </c>
      <c r="I22" s="57">
        <f>MASTER!BB499</f>
        <v>0</v>
      </c>
      <c r="J22" s="57">
        <f>MASTER!BC499</f>
        <v>0</v>
      </c>
      <c r="K22" s="57">
        <f>MASTER!BD499</f>
        <v>0</v>
      </c>
      <c r="L22" s="57">
        <f>MASTER!BE499</f>
        <v>0</v>
      </c>
      <c r="M22" s="57">
        <f>MASTER!BF499</f>
        <v>0</v>
      </c>
      <c r="N22" s="57">
        <f>MASTER!BG499</f>
        <v>0</v>
      </c>
      <c r="O22" s="57">
        <f>MASTER!BH499</f>
        <v>0</v>
      </c>
      <c r="P22" s="57">
        <f>MASTER!BI499</f>
        <v>0</v>
      </c>
      <c r="Q22" s="57">
        <f>MASTER!BJ499</f>
        <v>0</v>
      </c>
      <c r="R22" s="57">
        <f>MASTER!BK499</f>
        <v>0</v>
      </c>
      <c r="S22" s="57">
        <f>MASTER!BL499</f>
        <v>0</v>
      </c>
      <c r="T22" s="57">
        <f>MASTER!BM499</f>
        <v>0</v>
      </c>
      <c r="U22" s="57">
        <f>MASTER!BN499</f>
        <v>0</v>
      </c>
      <c r="V22" s="57">
        <f>MASTER!BO499</f>
        <v>0</v>
      </c>
      <c r="W22" s="57">
        <f>MASTER!BP499</f>
        <v>0</v>
      </c>
      <c r="X22" s="57">
        <f>MASTER!BQ499</f>
        <v>0</v>
      </c>
      <c r="Y22" s="57">
        <f>MASTER!BR499</f>
        <v>0</v>
      </c>
      <c r="Z22" s="57">
        <f>MASTER!BS499</f>
        <v>0</v>
      </c>
      <c r="AA22" t="str">
        <f>MASTER!H$6</f>
        <v>Computer and Information Technology</v>
      </c>
      <c r="AB22">
        <f>MASTER!C$17</f>
        <v>10</v>
      </c>
      <c r="AC22" t="str">
        <f>MASTER!H$7</f>
        <v>CLOUD COMPUTING AND INTERNET OF THINGS/ PROCESARE CLOUD SI INTERNETUL LUCRURILOR</v>
      </c>
      <c r="AD22">
        <f>MASTER!A$17</f>
        <v>20</v>
      </c>
      <c r="AE22">
        <f>MASTER!B$17</f>
        <v>60</v>
      </c>
      <c r="AF22">
        <f>MASTER!D$17</f>
        <v>0</v>
      </c>
      <c r="AG22" t="str">
        <f>MASTER!BT499</f>
        <v/>
      </c>
    </row>
    <row r="23" spans="1:33" x14ac:dyDescent="0.2">
      <c r="A23" s="57" t="str">
        <f>MASTER!AT500</f>
        <v>M4.23.03.V1-ij</v>
      </c>
      <c r="B23" s="57">
        <f>MASTER!AU500</f>
        <v>1</v>
      </c>
      <c r="C23" s="57" t="str">
        <f>MASTER!AV500</f>
        <v/>
      </c>
      <c r="D23" s="57" t="str">
        <f>MASTER!AW500</f>
        <v/>
      </c>
      <c r="E23" s="57" t="str">
        <f>MASTER!AX500</f>
        <v/>
      </c>
      <c r="F23" s="57" t="str">
        <f>MASTER!AY500</f>
        <v/>
      </c>
      <c r="G23" s="57" t="str">
        <f>MASTER!AZ500</f>
        <v/>
      </c>
      <c r="H23" s="57" t="str">
        <f>MASTER!BA500</f>
        <v/>
      </c>
      <c r="I23" s="57" t="str">
        <f>MASTER!BB500</f>
        <v/>
      </c>
      <c r="J23" s="57" t="str">
        <f>MASTER!BC500</f>
        <v/>
      </c>
      <c r="K23" s="57" t="str">
        <f>MASTER!BD500</f>
        <v/>
      </c>
      <c r="L23" s="57" t="str">
        <f>MASTER!BE500</f>
        <v/>
      </c>
      <c r="M23" s="57" t="str">
        <f>MASTER!BF500</f>
        <v/>
      </c>
      <c r="N23" s="57">
        <f>MASTER!BG500</f>
        <v>0</v>
      </c>
      <c r="O23" s="57" t="str">
        <f>MASTER!BH500</f>
        <v/>
      </c>
      <c r="P23" s="57" t="e">
        <f>MASTER!BI500</f>
        <v>#VALUE!</v>
      </c>
      <c r="Q23" s="57">
        <f>MASTER!BJ500</f>
        <v>0</v>
      </c>
      <c r="R23" s="57" t="str">
        <f>MASTER!BK500</f>
        <v/>
      </c>
      <c r="S23" s="57" t="str">
        <f>MASTER!BL500</f>
        <v/>
      </c>
      <c r="T23" s="57" t="e">
        <f>MASTER!BM500</f>
        <v>#VALUE!</v>
      </c>
      <c r="U23" s="57" t="str">
        <f>MASTER!BN500</f>
        <v/>
      </c>
      <c r="V23" s="57" t="str">
        <f>MASTER!BO500</f>
        <v/>
      </c>
      <c r="W23" s="57" t="str">
        <f>MASTER!BP500</f>
        <v/>
      </c>
      <c r="X23" s="57" t="str">
        <f>MASTER!BQ500</f>
        <v/>
      </c>
      <c r="Y23" s="57" t="str">
        <f>MASTER!BR500</f>
        <v/>
      </c>
      <c r="Z23" s="57">
        <f>MASTER!BS500</f>
        <v>0</v>
      </c>
      <c r="AA23" t="str">
        <f>MASTER!H$6</f>
        <v>Computer and Information Technology</v>
      </c>
      <c r="AB23">
        <f>MASTER!C$17</f>
        <v>10</v>
      </c>
      <c r="AC23" t="str">
        <f>MASTER!H$7</f>
        <v>CLOUD COMPUTING AND INTERNET OF THINGS/ PROCESARE CLOUD SI INTERNETUL LUCRURILOR</v>
      </c>
      <c r="AD23">
        <f>MASTER!A$17</f>
        <v>20</v>
      </c>
      <c r="AE23">
        <f>MASTER!B$17</f>
        <v>60</v>
      </c>
      <c r="AF23">
        <f>MASTER!D$17</f>
        <v>0</v>
      </c>
      <c r="AG23" t="str">
        <f>MASTER!BT500</f>
        <v/>
      </c>
    </row>
    <row r="24" spans="1:33" x14ac:dyDescent="0.2">
      <c r="A24" s="57" t="str">
        <f>MASTER!AT501</f>
        <v>M4.23.03.V2-ij</v>
      </c>
      <c r="B24" s="57">
        <f>MASTER!AU501</f>
        <v>2</v>
      </c>
      <c r="C24" s="57" t="str">
        <f>MASTER!AV501</f>
        <v/>
      </c>
      <c r="D24" s="57" t="str">
        <f>MASTER!AW501</f>
        <v/>
      </c>
      <c r="E24" s="57" t="str">
        <f>MASTER!AX501</f>
        <v/>
      </c>
      <c r="F24" s="57" t="str">
        <f>MASTER!AY501</f>
        <v/>
      </c>
      <c r="G24" s="57" t="str">
        <f>MASTER!AZ501</f>
        <v/>
      </c>
      <c r="H24" s="57" t="str">
        <f>MASTER!BA501</f>
        <v/>
      </c>
      <c r="I24" s="57" t="str">
        <f>MASTER!BB501</f>
        <v/>
      </c>
      <c r="J24" s="57" t="str">
        <f>MASTER!BC501</f>
        <v/>
      </c>
      <c r="K24" s="57" t="str">
        <f>MASTER!BD501</f>
        <v/>
      </c>
      <c r="L24" s="57" t="str">
        <f>MASTER!BE501</f>
        <v/>
      </c>
      <c r="M24" s="57" t="str">
        <f>MASTER!BF501</f>
        <v/>
      </c>
      <c r="N24" s="57">
        <f>MASTER!BG501</f>
        <v>0</v>
      </c>
      <c r="O24" s="57" t="str">
        <f>MASTER!BH501</f>
        <v/>
      </c>
      <c r="P24" s="57" t="e">
        <f>MASTER!BI501</f>
        <v>#VALUE!</v>
      </c>
      <c r="Q24" s="57">
        <f>MASTER!BJ501</f>
        <v>0</v>
      </c>
      <c r="R24" s="57" t="str">
        <f>MASTER!BK501</f>
        <v/>
      </c>
      <c r="S24" s="57" t="str">
        <f>MASTER!BL501</f>
        <v/>
      </c>
      <c r="T24" s="57" t="e">
        <f>MASTER!BM501</f>
        <v>#VALUE!</v>
      </c>
      <c r="U24" s="57" t="str">
        <f>MASTER!BN501</f>
        <v/>
      </c>
      <c r="V24" s="57" t="str">
        <f>MASTER!BO501</f>
        <v/>
      </c>
      <c r="W24" s="57" t="str">
        <f>MASTER!BP501</f>
        <v>DCAV</v>
      </c>
      <c r="X24" s="57" t="str">
        <f>MASTER!BQ501</f>
        <v/>
      </c>
      <c r="Y24" s="57" t="str">
        <f>MASTER!BR501</f>
        <v/>
      </c>
      <c r="Z24" s="57">
        <f>MASTER!BS501</f>
        <v>0</v>
      </c>
      <c r="AA24" t="str">
        <f>MASTER!H$6</f>
        <v>Computer and Information Technology</v>
      </c>
      <c r="AB24">
        <f>MASTER!C$17</f>
        <v>10</v>
      </c>
      <c r="AC24" t="str">
        <f>MASTER!H$7</f>
        <v>CLOUD COMPUTING AND INTERNET OF THINGS/ PROCESARE CLOUD SI INTERNETUL LUCRURILOR</v>
      </c>
      <c r="AD24">
        <f>MASTER!A$17</f>
        <v>20</v>
      </c>
      <c r="AE24">
        <f>MASTER!B$17</f>
        <v>60</v>
      </c>
      <c r="AF24">
        <f>MASTER!D$17</f>
        <v>0</v>
      </c>
      <c r="AG24" t="str">
        <f>MASTER!BT501</f>
        <v/>
      </c>
    </row>
    <row r="25" spans="1:33" x14ac:dyDescent="0.2">
      <c r="A25" s="57" t="str">
        <f>MASTER!AT502</f>
        <v>M4.23.03.V3</v>
      </c>
      <c r="B25" s="57">
        <f>MASTER!AU502</f>
        <v>3</v>
      </c>
      <c r="C25" s="57" t="str">
        <f>MASTER!AV502</f>
        <v>Elective 3 (choose one from Master CI/ IT/ ML/ SE)</v>
      </c>
      <c r="D25" s="57">
        <f>MASTER!AW502</f>
        <v>2</v>
      </c>
      <c r="E25" s="57" t="str">
        <f>MASTER!AX502</f>
        <v>1</v>
      </c>
      <c r="F25" s="57" t="str">
        <f>MASTER!AY502</f>
        <v>E</v>
      </c>
      <c r="G25" s="57" t="str">
        <f>MASTER!AZ502</f>
        <v>DI</v>
      </c>
      <c r="H25" s="57">
        <f>MASTER!BA502</f>
        <v>2</v>
      </c>
      <c r="I25" s="57">
        <f>MASTER!BB502</f>
        <v>2</v>
      </c>
      <c r="J25" s="57">
        <f>MASTER!BC502</f>
        <v>4</v>
      </c>
      <c r="K25" s="57">
        <f>MASTER!BD502</f>
        <v>28</v>
      </c>
      <c r="L25" s="57">
        <f>MASTER!BE502</f>
        <v>28</v>
      </c>
      <c r="M25" s="57">
        <f>MASTER!BF502</f>
        <v>56</v>
      </c>
      <c r="N25" s="57">
        <f>MASTER!BG502</f>
        <v>0</v>
      </c>
      <c r="O25" s="57" t="str">
        <f>MASTER!BH502</f>
        <v/>
      </c>
      <c r="P25" s="57">
        <f>MASTER!BI502</f>
        <v>0</v>
      </c>
      <c r="Q25" s="57">
        <f>MASTER!BJ502</f>
        <v>0</v>
      </c>
      <c r="R25" s="57" t="str">
        <f>MASTER!BK502</f>
        <v/>
      </c>
      <c r="S25" s="57">
        <f>MASTER!BL502</f>
        <v>0</v>
      </c>
      <c r="T25" s="57">
        <f>MASTER!BM502</f>
        <v>8.5</v>
      </c>
      <c r="U25" s="57">
        <f>MASTER!BN502</f>
        <v>119</v>
      </c>
      <c r="V25" s="57">
        <f>MASTER!BO502</f>
        <v>7</v>
      </c>
      <c r="W25" s="57" t="str">
        <f>MASTER!BP502</f>
        <v>DCAV</v>
      </c>
      <c r="X25" s="57">
        <f>MASTER!BQ502</f>
        <v>12.5</v>
      </c>
      <c r="Y25" s="57">
        <f>MASTER!BR502</f>
        <v>175</v>
      </c>
      <c r="Z25" s="57">
        <f>MASTER!BS502</f>
        <v>1</v>
      </c>
      <c r="AA25" t="str">
        <f>MASTER!H$6</f>
        <v>Computer and Information Technology</v>
      </c>
      <c r="AB25">
        <f>MASTER!C$17</f>
        <v>10</v>
      </c>
      <c r="AC25" t="str">
        <f>MASTER!H$7</f>
        <v>CLOUD COMPUTING AND INTERNET OF THINGS/ PROCESARE CLOUD SI INTERNETUL LUCRURILOR</v>
      </c>
      <c r="AD25">
        <f>MASTER!A$17</f>
        <v>20</v>
      </c>
      <c r="AE25">
        <f>MASTER!B$17</f>
        <v>60</v>
      </c>
      <c r="AF25">
        <f>MASTER!D$17</f>
        <v>0</v>
      </c>
      <c r="AG25" t="str">
        <f>MASTER!BT502</f>
        <v>2024</v>
      </c>
    </row>
    <row r="26" spans="1:33" x14ac:dyDescent="0.2">
      <c r="A26" s="57" t="str">
        <f>MASTER!AT503</f>
        <v>M4.23.03.S4</v>
      </c>
      <c r="B26" s="57">
        <f>MASTER!AU503</f>
        <v>4</v>
      </c>
      <c r="C26" s="57" t="str">
        <f>MASTER!AV503</f>
        <v>Directed Thesis Research</v>
      </c>
      <c r="D26" s="57">
        <f>MASTER!AW503</f>
        <v>2</v>
      </c>
      <c r="E26" s="57" t="str">
        <f>MASTER!AX503</f>
        <v>1</v>
      </c>
      <c r="F26" s="57" t="str">
        <f>MASTER!AY503</f>
        <v>D</v>
      </c>
      <c r="G26" s="57" t="str">
        <f>MASTER!AZ503</f>
        <v>DI</v>
      </c>
      <c r="H26" s="57">
        <f>MASTER!BA503</f>
        <v>0</v>
      </c>
      <c r="I26" s="57">
        <f>MASTER!BB503</f>
        <v>2</v>
      </c>
      <c r="J26" s="57">
        <f>MASTER!BC503</f>
        <v>2</v>
      </c>
      <c r="K26" s="57">
        <f>MASTER!BD503</f>
        <v>0</v>
      </c>
      <c r="L26" s="57">
        <f>MASTER!BE503</f>
        <v>28</v>
      </c>
      <c r="M26" s="57">
        <f>MASTER!BF503</f>
        <v>28</v>
      </c>
      <c r="N26" s="57">
        <f>MASTER!BG503</f>
        <v>0</v>
      </c>
      <c r="O26" s="57" t="str">
        <f>MASTER!BH503</f>
        <v/>
      </c>
      <c r="P26" s="57">
        <f>MASTER!BI503</f>
        <v>12</v>
      </c>
      <c r="Q26" s="57">
        <f>MASTER!BJ503</f>
        <v>0</v>
      </c>
      <c r="R26" s="57" t="str">
        <f>MASTER!BK503</f>
        <v/>
      </c>
      <c r="S26" s="57">
        <f>MASTER!BL503</f>
        <v>168</v>
      </c>
      <c r="T26" s="57">
        <f>MASTER!BM503</f>
        <v>2.1</v>
      </c>
      <c r="U26" s="57">
        <f>MASTER!BN503</f>
        <v>29</v>
      </c>
      <c r="V26" s="57">
        <f>MASTER!BO503</f>
        <v>9</v>
      </c>
      <c r="W26" s="57" t="str">
        <f>MASTER!BP503</f>
        <v>DS</v>
      </c>
      <c r="X26" s="57">
        <f>MASTER!BQ503</f>
        <v>16.100000000000001</v>
      </c>
      <c r="Y26" s="57">
        <f>MASTER!BR503</f>
        <v>225</v>
      </c>
      <c r="Z26" s="57">
        <f>MASTER!BS503</f>
        <v>1</v>
      </c>
      <c r="AA26" t="str">
        <f>MASTER!H$6</f>
        <v>Computer and Information Technology</v>
      </c>
      <c r="AB26">
        <f>MASTER!C$17</f>
        <v>10</v>
      </c>
      <c r="AC26" t="str">
        <f>MASTER!H$7</f>
        <v>CLOUD COMPUTING AND INTERNET OF THINGS/ PROCESARE CLOUD SI INTERNETUL LUCRURILOR</v>
      </c>
      <c r="AD26">
        <f>MASTER!A$17</f>
        <v>20</v>
      </c>
      <c r="AE26">
        <f>MASTER!B$17</f>
        <v>60</v>
      </c>
      <c r="AF26">
        <f>MASTER!D$17</f>
        <v>0</v>
      </c>
      <c r="AG26" t="str">
        <f>MASTER!BT503</f>
        <v>2024</v>
      </c>
    </row>
    <row r="27" spans="1:33" x14ac:dyDescent="0.2">
      <c r="A27" s="57" t="str">
        <f>MASTER!AT504</f>
        <v/>
      </c>
      <c r="B27" s="57">
        <f>MASTER!AU504</f>
        <v>5</v>
      </c>
      <c r="C27" s="57" t="str">
        <f>MASTER!AV504</f>
        <v/>
      </c>
      <c r="D27" s="57" t="str">
        <f>MASTER!AW504</f>
        <v/>
      </c>
      <c r="E27" s="57" t="str">
        <f>MASTER!AX504</f>
        <v/>
      </c>
      <c r="F27" s="57" t="str">
        <f>MASTER!AY504</f>
        <v/>
      </c>
      <c r="G27" s="57" t="str">
        <f>MASTER!AZ504</f>
        <v/>
      </c>
      <c r="H27" s="57" t="str">
        <f>MASTER!BA504</f>
        <v/>
      </c>
      <c r="I27" s="57" t="str">
        <f>MASTER!BB504</f>
        <v/>
      </c>
      <c r="J27" s="57" t="str">
        <f>MASTER!BC504</f>
        <v/>
      </c>
      <c r="K27" s="57" t="str">
        <f>MASTER!BD504</f>
        <v/>
      </c>
      <c r="L27" s="57" t="str">
        <f>MASTER!BE504</f>
        <v/>
      </c>
      <c r="M27" s="57" t="str">
        <f>MASTER!BF504</f>
        <v/>
      </c>
      <c r="N27" s="57">
        <f>MASTER!BG504</f>
        <v>0</v>
      </c>
      <c r="O27" s="57" t="str">
        <f>MASTER!BH504</f>
        <v/>
      </c>
      <c r="P27" s="57" t="e">
        <f>MASTER!BI504</f>
        <v>#VALUE!</v>
      </c>
      <c r="Q27" s="57">
        <f>MASTER!BJ504</f>
        <v>0</v>
      </c>
      <c r="R27" s="57" t="str">
        <f>MASTER!BK504</f>
        <v/>
      </c>
      <c r="S27" s="57" t="str">
        <f>MASTER!BL504</f>
        <v/>
      </c>
      <c r="T27" s="57" t="e">
        <f>MASTER!BM504</f>
        <v>#VALUE!</v>
      </c>
      <c r="U27" s="57" t="str">
        <f>MASTER!BN504</f>
        <v/>
      </c>
      <c r="V27" s="57" t="str">
        <f>MASTER!BO504</f>
        <v/>
      </c>
      <c r="W27" s="57">
        <f>MASTER!BP504</f>
        <v>0</v>
      </c>
      <c r="X27" s="57" t="str">
        <f>MASTER!BQ504</f>
        <v/>
      </c>
      <c r="Y27" s="57" t="str">
        <f>MASTER!BR504</f>
        <v/>
      </c>
      <c r="Z27" s="57">
        <f>MASTER!BS504</f>
        <v>0</v>
      </c>
      <c r="AA27" t="str">
        <f>MASTER!H$6</f>
        <v>Computer and Information Technology</v>
      </c>
      <c r="AB27">
        <f>MASTER!C$17</f>
        <v>10</v>
      </c>
      <c r="AC27" t="str">
        <f>MASTER!H$7</f>
        <v>CLOUD COMPUTING AND INTERNET OF THINGS/ PROCESARE CLOUD SI INTERNETUL LUCRURILOR</v>
      </c>
      <c r="AD27">
        <f>MASTER!A$17</f>
        <v>20</v>
      </c>
      <c r="AE27">
        <f>MASTER!B$17</f>
        <v>60</v>
      </c>
      <c r="AF27">
        <f>MASTER!D$17</f>
        <v>0</v>
      </c>
      <c r="AG27" t="str">
        <f>MASTER!BT504</f>
        <v/>
      </c>
    </row>
    <row r="28" spans="1:33" x14ac:dyDescent="0.2">
      <c r="A28" s="57" t="str">
        <f>MASTER!AT505</f>
        <v/>
      </c>
      <c r="B28" s="57">
        <f>MASTER!AU505</f>
        <v>6</v>
      </c>
      <c r="C28" s="57" t="str">
        <f>MASTER!AV505</f>
        <v/>
      </c>
      <c r="D28" s="57" t="str">
        <f>MASTER!AW505</f>
        <v/>
      </c>
      <c r="E28" s="57" t="str">
        <f>MASTER!AX505</f>
        <v/>
      </c>
      <c r="F28" s="57" t="str">
        <f>MASTER!AY505</f>
        <v/>
      </c>
      <c r="G28" s="57" t="str">
        <f>MASTER!AZ505</f>
        <v/>
      </c>
      <c r="H28" s="57" t="str">
        <f>MASTER!BA505</f>
        <v/>
      </c>
      <c r="I28" s="57" t="str">
        <f>MASTER!BB505</f>
        <v/>
      </c>
      <c r="J28" s="57" t="str">
        <f>MASTER!BC505</f>
        <v/>
      </c>
      <c r="K28" s="57" t="str">
        <f>MASTER!BD505</f>
        <v/>
      </c>
      <c r="L28" s="57" t="str">
        <f>MASTER!BE505</f>
        <v/>
      </c>
      <c r="M28" s="57" t="str">
        <f>MASTER!BF505</f>
        <v/>
      </c>
      <c r="N28" s="57">
        <f>MASTER!BG505</f>
        <v>0</v>
      </c>
      <c r="O28" s="57" t="str">
        <f>MASTER!BH505</f>
        <v/>
      </c>
      <c r="P28" s="57" t="e">
        <f>MASTER!BI505</f>
        <v>#VALUE!</v>
      </c>
      <c r="Q28" s="57">
        <f>MASTER!BJ505</f>
        <v>0</v>
      </c>
      <c r="R28" s="57" t="str">
        <f>MASTER!BK505</f>
        <v/>
      </c>
      <c r="S28" s="57" t="str">
        <f>MASTER!BL505</f>
        <v/>
      </c>
      <c r="T28" s="57" t="e">
        <f>MASTER!BM505</f>
        <v>#VALUE!</v>
      </c>
      <c r="U28" s="57" t="str">
        <f>MASTER!BN505</f>
        <v/>
      </c>
      <c r="V28" s="57" t="str">
        <f>MASTER!BO505</f>
        <v/>
      </c>
      <c r="W28" s="57">
        <f>MASTER!BP505</f>
        <v>0</v>
      </c>
      <c r="X28" s="57" t="str">
        <f>MASTER!BQ505</f>
        <v/>
      </c>
      <c r="Y28" s="57" t="str">
        <f>MASTER!BR505</f>
        <v/>
      </c>
      <c r="Z28" s="57">
        <f>MASTER!BS505</f>
        <v>0</v>
      </c>
      <c r="AA28" t="str">
        <f>MASTER!H$6</f>
        <v>Computer and Information Technology</v>
      </c>
      <c r="AB28">
        <f>MASTER!C$17</f>
        <v>10</v>
      </c>
      <c r="AC28" t="str">
        <f>MASTER!H$7</f>
        <v>CLOUD COMPUTING AND INTERNET OF THINGS/ PROCESARE CLOUD SI INTERNETUL LUCRURILOR</v>
      </c>
      <c r="AD28">
        <f>MASTER!A$17</f>
        <v>20</v>
      </c>
      <c r="AE28">
        <f>MASTER!B$17</f>
        <v>60</v>
      </c>
      <c r="AF28">
        <f>MASTER!D$17</f>
        <v>0</v>
      </c>
      <c r="AG28" t="str">
        <f>MASTER!BT505</f>
        <v/>
      </c>
    </row>
    <row r="29" spans="1:33" x14ac:dyDescent="0.2">
      <c r="A29" s="57" t="str">
        <f>MASTER!AT506</f>
        <v/>
      </c>
      <c r="B29" s="57">
        <f>MASTER!AU506</f>
        <v>7</v>
      </c>
      <c r="C29" s="57" t="str">
        <f>MASTER!AV506</f>
        <v/>
      </c>
      <c r="D29" s="57" t="str">
        <f>MASTER!AW506</f>
        <v/>
      </c>
      <c r="E29" s="57" t="str">
        <f>MASTER!AX506</f>
        <v/>
      </c>
      <c r="F29" s="57" t="str">
        <f>MASTER!AY506</f>
        <v/>
      </c>
      <c r="G29" s="57" t="str">
        <f>MASTER!AZ506</f>
        <v/>
      </c>
      <c r="H29" s="57" t="str">
        <f>MASTER!BA506</f>
        <v/>
      </c>
      <c r="I29" s="57" t="str">
        <f>MASTER!BB506</f>
        <v/>
      </c>
      <c r="J29" s="57" t="str">
        <f>MASTER!BC506</f>
        <v/>
      </c>
      <c r="K29" s="57" t="str">
        <f>MASTER!BD506</f>
        <v/>
      </c>
      <c r="L29" s="57" t="str">
        <f>MASTER!BE506</f>
        <v/>
      </c>
      <c r="M29" s="57" t="str">
        <f>MASTER!BF506</f>
        <v/>
      </c>
      <c r="N29" s="57">
        <f>MASTER!BG506</f>
        <v>0</v>
      </c>
      <c r="O29" s="57" t="str">
        <f>MASTER!BH506</f>
        <v/>
      </c>
      <c r="P29" s="57" t="e">
        <f>MASTER!BI506</f>
        <v>#VALUE!</v>
      </c>
      <c r="Q29" s="57">
        <f>MASTER!BJ506</f>
        <v>0</v>
      </c>
      <c r="R29" s="57" t="str">
        <f>MASTER!BK506</f>
        <v/>
      </c>
      <c r="S29" s="57" t="str">
        <f>MASTER!BL506</f>
        <v/>
      </c>
      <c r="T29" s="57" t="e">
        <f>MASTER!BM506</f>
        <v>#VALUE!</v>
      </c>
      <c r="U29" s="57" t="str">
        <f>MASTER!BN506</f>
        <v/>
      </c>
      <c r="V29" s="57" t="str">
        <f>MASTER!BO506</f>
        <v/>
      </c>
      <c r="W29" s="57">
        <f>MASTER!BP506</f>
        <v>0</v>
      </c>
      <c r="X29" s="57" t="str">
        <f>MASTER!BQ506</f>
        <v/>
      </c>
      <c r="Y29" s="57" t="str">
        <f>MASTER!BR506</f>
        <v/>
      </c>
      <c r="Z29" s="57">
        <f>MASTER!BS506</f>
        <v>0</v>
      </c>
      <c r="AA29" t="str">
        <f>MASTER!H$6</f>
        <v>Computer and Information Technology</v>
      </c>
      <c r="AB29">
        <f>MASTER!C$17</f>
        <v>10</v>
      </c>
      <c r="AC29" t="str">
        <f>MASTER!H$7</f>
        <v>CLOUD COMPUTING AND INTERNET OF THINGS/ PROCESARE CLOUD SI INTERNETUL LUCRURILOR</v>
      </c>
      <c r="AD29">
        <f>MASTER!A$17</f>
        <v>20</v>
      </c>
      <c r="AE29">
        <f>MASTER!B$17</f>
        <v>60</v>
      </c>
      <c r="AF29">
        <f>MASTER!D$17</f>
        <v>0</v>
      </c>
      <c r="AG29" t="str">
        <f>MASTER!BT506</f>
        <v/>
      </c>
    </row>
    <row r="30" spans="1:33" x14ac:dyDescent="0.2">
      <c r="A30" s="57" t="str">
        <f>MASTER!AT507</f>
        <v/>
      </c>
      <c r="B30" s="57">
        <f>MASTER!AU507</f>
        <v>8</v>
      </c>
      <c r="C30" s="57" t="str">
        <f>MASTER!AV507</f>
        <v/>
      </c>
      <c r="D30" s="57" t="str">
        <f>MASTER!AW507</f>
        <v/>
      </c>
      <c r="E30" s="57" t="str">
        <f>MASTER!AX507</f>
        <v/>
      </c>
      <c r="F30" s="57" t="str">
        <f>MASTER!AY507</f>
        <v/>
      </c>
      <c r="G30" s="57" t="str">
        <f>MASTER!AZ507</f>
        <v/>
      </c>
      <c r="H30" s="57" t="str">
        <f>MASTER!BA507</f>
        <v/>
      </c>
      <c r="I30" s="57" t="str">
        <f>MASTER!BB507</f>
        <v/>
      </c>
      <c r="J30" s="57" t="str">
        <f>MASTER!BC507</f>
        <v/>
      </c>
      <c r="K30" s="57" t="str">
        <f>MASTER!BD507</f>
        <v/>
      </c>
      <c r="L30" s="57" t="str">
        <f>MASTER!BE507</f>
        <v/>
      </c>
      <c r="M30" s="57" t="str">
        <f>MASTER!BF507</f>
        <v/>
      </c>
      <c r="N30" s="57">
        <f>MASTER!BG507</f>
        <v>0</v>
      </c>
      <c r="O30" s="57" t="str">
        <f>MASTER!BH507</f>
        <v/>
      </c>
      <c r="P30" s="57" t="e">
        <f>MASTER!BI507</f>
        <v>#VALUE!</v>
      </c>
      <c r="Q30" s="57">
        <f>MASTER!BJ507</f>
        <v>0</v>
      </c>
      <c r="R30" s="57" t="str">
        <f>MASTER!BK507</f>
        <v/>
      </c>
      <c r="S30" s="57" t="str">
        <f>MASTER!BL507</f>
        <v/>
      </c>
      <c r="T30" s="57" t="e">
        <f>MASTER!BM507</f>
        <v>#VALUE!</v>
      </c>
      <c r="U30" s="57" t="str">
        <f>MASTER!BN507</f>
        <v/>
      </c>
      <c r="V30" s="57" t="str">
        <f>MASTER!BO507</f>
        <v/>
      </c>
      <c r="W30" s="57">
        <f>MASTER!BP507</f>
        <v>0</v>
      </c>
      <c r="X30" s="57" t="str">
        <f>MASTER!BQ507</f>
        <v/>
      </c>
      <c r="Y30" s="57" t="str">
        <f>MASTER!BR507</f>
        <v/>
      </c>
      <c r="Z30" s="57">
        <f>MASTER!BS507</f>
        <v>0</v>
      </c>
      <c r="AA30" t="str">
        <f>MASTER!H$6</f>
        <v>Computer and Information Technology</v>
      </c>
      <c r="AB30">
        <f>MASTER!C$17</f>
        <v>10</v>
      </c>
      <c r="AC30" t="str">
        <f>MASTER!H$7</f>
        <v>CLOUD COMPUTING AND INTERNET OF THINGS/ PROCESARE CLOUD SI INTERNETUL LUCRURILOR</v>
      </c>
      <c r="AD30">
        <f>MASTER!A$17</f>
        <v>20</v>
      </c>
      <c r="AE30">
        <f>MASTER!B$17</f>
        <v>60</v>
      </c>
      <c r="AF30">
        <f>MASTER!D$17</f>
        <v>0</v>
      </c>
      <c r="AG30" t="str">
        <f>MASTER!BT507</f>
        <v/>
      </c>
    </row>
    <row r="31" spans="1:33" x14ac:dyDescent="0.2">
      <c r="A31" s="57" t="str">
        <f>MASTER!AT508</f>
        <v/>
      </c>
      <c r="B31" s="57">
        <f>MASTER!AU508</f>
        <v>9</v>
      </c>
      <c r="C31" s="57" t="str">
        <f>MASTER!AV508</f>
        <v/>
      </c>
      <c r="D31" s="57" t="str">
        <f>MASTER!AW508</f>
        <v/>
      </c>
      <c r="E31" s="57" t="str">
        <f>MASTER!AX508</f>
        <v/>
      </c>
      <c r="F31" s="57" t="str">
        <f>MASTER!AY508</f>
        <v/>
      </c>
      <c r="G31" s="57" t="str">
        <f>MASTER!AZ508</f>
        <v/>
      </c>
      <c r="H31" s="57" t="str">
        <f>MASTER!BA508</f>
        <v/>
      </c>
      <c r="I31" s="57" t="str">
        <f>MASTER!BB508</f>
        <v/>
      </c>
      <c r="J31" s="57" t="str">
        <f>MASTER!BC508</f>
        <v/>
      </c>
      <c r="K31" s="57" t="str">
        <f>MASTER!BD508</f>
        <v/>
      </c>
      <c r="L31" s="57" t="str">
        <f>MASTER!BE508</f>
        <v/>
      </c>
      <c r="M31" s="57" t="str">
        <f>MASTER!BF508</f>
        <v/>
      </c>
      <c r="N31" s="57">
        <f>MASTER!BG508</f>
        <v>0</v>
      </c>
      <c r="O31" s="57" t="str">
        <f>MASTER!BH508</f>
        <v/>
      </c>
      <c r="P31" s="57" t="e">
        <f>MASTER!BI508</f>
        <v>#VALUE!</v>
      </c>
      <c r="Q31" s="57">
        <f>MASTER!BJ508</f>
        <v>0</v>
      </c>
      <c r="R31" s="57" t="str">
        <f>MASTER!BK508</f>
        <v/>
      </c>
      <c r="S31" s="57" t="str">
        <f>MASTER!BL508</f>
        <v/>
      </c>
      <c r="T31" s="57" t="e">
        <f>MASTER!BM508</f>
        <v>#VALUE!</v>
      </c>
      <c r="U31" s="57" t="str">
        <f>MASTER!BN508</f>
        <v/>
      </c>
      <c r="V31" s="57" t="str">
        <f>MASTER!BO508</f>
        <v/>
      </c>
      <c r="W31" s="57">
        <f>MASTER!BP508</f>
        <v>0</v>
      </c>
      <c r="X31" s="57" t="str">
        <f>MASTER!BQ508</f>
        <v/>
      </c>
      <c r="Y31" s="57" t="str">
        <f>MASTER!BR508</f>
        <v/>
      </c>
      <c r="Z31" s="57">
        <f>MASTER!BS508</f>
        <v>0</v>
      </c>
      <c r="AA31" t="str">
        <f>MASTER!H$6</f>
        <v>Computer and Information Technology</v>
      </c>
      <c r="AB31">
        <f>MASTER!C$17</f>
        <v>10</v>
      </c>
      <c r="AC31" t="str">
        <f>MASTER!H$7</f>
        <v>CLOUD COMPUTING AND INTERNET OF THINGS/ PROCESARE CLOUD SI INTERNETUL LUCRURILOR</v>
      </c>
      <c r="AD31">
        <f>MASTER!A$17</f>
        <v>20</v>
      </c>
      <c r="AE31">
        <f>MASTER!B$17</f>
        <v>60</v>
      </c>
      <c r="AF31">
        <f>MASTER!D$17</f>
        <v>0</v>
      </c>
      <c r="AG31" t="str">
        <f>MASTER!BT508</f>
        <v/>
      </c>
    </row>
    <row r="32" spans="1:33" x14ac:dyDescent="0.2">
      <c r="A32" s="57" t="str">
        <f>MASTER!AT509</f>
        <v>Semestrul 4</v>
      </c>
      <c r="B32" s="57">
        <f>MASTER!AU509</f>
        <v>0</v>
      </c>
      <c r="C32" s="57">
        <f>MASTER!AV509</f>
        <v>0</v>
      </c>
      <c r="D32" s="57">
        <f>MASTER!AW509</f>
        <v>0</v>
      </c>
      <c r="E32" s="57">
        <f>MASTER!AX509</f>
        <v>0</v>
      </c>
      <c r="F32" s="57">
        <f>MASTER!AY509</f>
        <v>0</v>
      </c>
      <c r="G32" s="57">
        <f>MASTER!AZ509</f>
        <v>0</v>
      </c>
      <c r="H32" s="57">
        <f>MASTER!BA509</f>
        <v>0</v>
      </c>
      <c r="I32" s="57">
        <f>MASTER!BB509</f>
        <v>0</v>
      </c>
      <c r="J32" s="57">
        <f>MASTER!BC509</f>
        <v>0</v>
      </c>
      <c r="K32" s="57">
        <f>MASTER!BD509</f>
        <v>0</v>
      </c>
      <c r="L32" s="57">
        <f>MASTER!BE509</f>
        <v>0</v>
      </c>
      <c r="M32" s="57">
        <f>MASTER!BF509</f>
        <v>0</v>
      </c>
      <c r="N32" s="57">
        <f>MASTER!BG509</f>
        <v>0</v>
      </c>
      <c r="O32" s="57">
        <f>MASTER!BH509</f>
        <v>0</v>
      </c>
      <c r="P32" s="57">
        <f>MASTER!BI509</f>
        <v>0</v>
      </c>
      <c r="Q32" s="57">
        <f>MASTER!BJ509</f>
        <v>0</v>
      </c>
      <c r="R32" s="57">
        <f>MASTER!BK509</f>
        <v>0</v>
      </c>
      <c r="S32" s="57">
        <f>MASTER!BL509</f>
        <v>0</v>
      </c>
      <c r="T32" s="57">
        <f>MASTER!BM509</f>
        <v>0</v>
      </c>
      <c r="U32" s="57">
        <f>MASTER!BN509</f>
        <v>0</v>
      </c>
      <c r="V32" s="57">
        <f>MASTER!BO509</f>
        <v>0</v>
      </c>
      <c r="W32" s="57">
        <f>MASTER!BP509</f>
        <v>0</v>
      </c>
      <c r="X32" s="57">
        <f>MASTER!BQ509</f>
        <v>0</v>
      </c>
      <c r="Y32" s="57">
        <f>MASTER!BR509</f>
        <v>0</v>
      </c>
      <c r="Z32" s="57">
        <f>MASTER!BS509</f>
        <v>0</v>
      </c>
      <c r="AA32" t="str">
        <f>MASTER!H$6</f>
        <v>Computer and Information Technology</v>
      </c>
      <c r="AB32">
        <f>MASTER!C$17</f>
        <v>10</v>
      </c>
      <c r="AC32" t="str">
        <f>MASTER!H$7</f>
        <v>CLOUD COMPUTING AND INTERNET OF THINGS/ PROCESARE CLOUD SI INTERNETUL LUCRURILOR</v>
      </c>
      <c r="AD32">
        <f>MASTER!A$17</f>
        <v>20</v>
      </c>
      <c r="AE32">
        <f>MASTER!B$17</f>
        <v>60</v>
      </c>
      <c r="AF32">
        <f>MASTER!D$17</f>
        <v>0</v>
      </c>
      <c r="AG32" t="str">
        <f>MASTER!BT509</f>
        <v/>
      </c>
    </row>
    <row r="33" spans="1:33" x14ac:dyDescent="0.2">
      <c r="A33" s="57" t="str">
        <f>MASTER!AT510</f>
        <v>M4.23.04.S1</v>
      </c>
      <c r="B33" s="57">
        <f>MASTER!AU510</f>
        <v>1</v>
      </c>
      <c r="C33" s="57" t="str">
        <f>MASTER!AV510</f>
        <v>Research Activity and Internship</v>
      </c>
      <c r="D33" s="57">
        <f>MASTER!AW510</f>
        <v>2</v>
      </c>
      <c r="E33" s="57" t="str">
        <f>MASTER!AX510</f>
        <v>4</v>
      </c>
      <c r="F33" s="57" t="str">
        <f>MASTER!AY510</f>
        <v>C</v>
      </c>
      <c r="G33" s="57" t="str">
        <f>MASTER!AZ510</f>
        <v>DI</v>
      </c>
      <c r="H33" s="57">
        <f>MASTER!BA510</f>
        <v>0</v>
      </c>
      <c r="I33" s="57">
        <f>MASTER!BB510</f>
        <v>0</v>
      </c>
      <c r="J33" s="57">
        <f>MASTER!BC510</f>
        <v>0</v>
      </c>
      <c r="K33" s="57">
        <f>MASTER!BD510</f>
        <v>0</v>
      </c>
      <c r="L33" s="57">
        <f>MASTER!BE510</f>
        <v>0</v>
      </c>
      <c r="M33" s="57">
        <f>MASTER!BF510</f>
        <v>0</v>
      </c>
      <c r="N33" s="57">
        <f>MASTER!BG510</f>
        <v>0</v>
      </c>
      <c r="O33" s="57" t="str">
        <f>MASTER!BH510</f>
        <v/>
      </c>
      <c r="P33" s="57" t="e">
        <f>MASTER!BI510</f>
        <v>#VALUE!</v>
      </c>
      <c r="Q33" s="57">
        <f>MASTER!BJ510</f>
        <v>0</v>
      </c>
      <c r="R33" s="57" t="str">
        <f>MASTER!BK510</f>
        <v/>
      </c>
      <c r="S33" s="57" t="str">
        <f>MASTER!BL510</f>
        <v/>
      </c>
      <c r="T33" s="57" t="e">
        <f>MASTER!BM510</f>
        <v>#VALUE!</v>
      </c>
      <c r="U33" s="57" t="str">
        <f>MASTER!BN510</f>
        <v/>
      </c>
      <c r="V33" s="57">
        <f>MASTER!BO510</f>
        <v>15</v>
      </c>
      <c r="W33" s="57" t="str">
        <f>MASTER!BP510</f>
        <v/>
      </c>
      <c r="X33" s="57" t="e">
        <f>MASTER!BQ510</f>
        <v>#VALUE!</v>
      </c>
      <c r="Y33" s="57" t="str">
        <f>MASTER!BR510</f>
        <v/>
      </c>
      <c r="Z33" s="57">
        <f>MASTER!BS510</f>
        <v>0</v>
      </c>
      <c r="AA33" t="str">
        <f>MASTER!H$6</f>
        <v>Computer and Information Technology</v>
      </c>
      <c r="AB33">
        <f>MASTER!C$17</f>
        <v>10</v>
      </c>
      <c r="AC33" t="str">
        <f>MASTER!H$7</f>
        <v>CLOUD COMPUTING AND INTERNET OF THINGS/ PROCESARE CLOUD SI INTERNETUL LUCRURILOR</v>
      </c>
      <c r="AD33">
        <f>MASTER!A$17</f>
        <v>20</v>
      </c>
      <c r="AE33">
        <f>MASTER!B$17</f>
        <v>60</v>
      </c>
      <c r="AF33">
        <f>MASTER!D$17</f>
        <v>0</v>
      </c>
      <c r="AG33" t="str">
        <f>MASTER!BT510</f>
        <v>2024</v>
      </c>
    </row>
    <row r="34" spans="1:33" x14ac:dyDescent="0.2">
      <c r="A34" s="57" t="str">
        <f>MASTER!AT511</f>
        <v>M4.23.04.S2</v>
      </c>
      <c r="B34" s="57">
        <f>MASTER!AU511</f>
        <v>2</v>
      </c>
      <c r="C34" s="57" t="str">
        <f>MASTER!AV511</f>
        <v>Master Thesis Development</v>
      </c>
      <c r="D34" s="57">
        <f>MASTER!AW511</f>
        <v>2</v>
      </c>
      <c r="E34" s="57" t="str">
        <f>MASTER!AX511</f>
        <v>4</v>
      </c>
      <c r="F34" s="57" t="str">
        <f>MASTER!AY511</f>
        <v>C</v>
      </c>
      <c r="G34" s="57" t="str">
        <f>MASTER!AZ511</f>
        <v>DI</v>
      </c>
      <c r="H34" s="57">
        <f>MASTER!BA511</f>
        <v>0</v>
      </c>
      <c r="I34" s="57">
        <f>MASTER!BB511</f>
        <v>0</v>
      </c>
      <c r="J34" s="57">
        <f>MASTER!BC511</f>
        <v>0</v>
      </c>
      <c r="K34" s="57">
        <f>MASTER!BD511</f>
        <v>0</v>
      </c>
      <c r="L34" s="57">
        <f>MASTER!BE511</f>
        <v>0</v>
      </c>
      <c r="M34" s="57">
        <f>MASTER!BF511</f>
        <v>0</v>
      </c>
      <c r="N34" s="57">
        <f>MASTER!BG511</f>
        <v>0</v>
      </c>
      <c r="O34" s="57" t="str">
        <f>MASTER!BH511</f>
        <v/>
      </c>
      <c r="P34" s="57" t="e">
        <f>MASTER!BI511</f>
        <v>#VALUE!</v>
      </c>
      <c r="Q34" s="57">
        <f>MASTER!BJ511</f>
        <v>0</v>
      </c>
      <c r="R34" s="57" t="str">
        <f>MASTER!BK511</f>
        <v/>
      </c>
      <c r="S34" s="57" t="str">
        <f>MASTER!BL511</f>
        <v/>
      </c>
      <c r="T34" s="57" t="e">
        <f>MASTER!BM511</f>
        <v>#VALUE!</v>
      </c>
      <c r="U34" s="57" t="str">
        <f>MASTER!BN511</f>
        <v/>
      </c>
      <c r="V34" s="57">
        <f>MASTER!BO511</f>
        <v>15</v>
      </c>
      <c r="W34" s="57" t="str">
        <f>MASTER!BP511</f>
        <v>DS</v>
      </c>
      <c r="X34" s="57" t="e">
        <f>MASTER!BQ511</f>
        <v>#VALUE!</v>
      </c>
      <c r="Y34" s="57" t="str">
        <f>MASTER!BR511</f>
        <v/>
      </c>
      <c r="Z34" s="57">
        <f>MASTER!BS511</f>
        <v>0</v>
      </c>
      <c r="AA34" t="str">
        <f>MASTER!H$6</f>
        <v>Computer and Information Technology</v>
      </c>
      <c r="AB34">
        <f>MASTER!C$17</f>
        <v>10</v>
      </c>
      <c r="AC34" t="str">
        <f>MASTER!H$7</f>
        <v>CLOUD COMPUTING AND INTERNET OF THINGS/ PROCESARE CLOUD SI INTERNETUL LUCRURILOR</v>
      </c>
      <c r="AD34">
        <f>MASTER!A$17</f>
        <v>20</v>
      </c>
      <c r="AE34">
        <f>MASTER!B$17</f>
        <v>60</v>
      </c>
      <c r="AF34">
        <f>MASTER!D$17</f>
        <v>0</v>
      </c>
      <c r="AG34" t="str">
        <f>MASTER!BT511</f>
        <v>2024</v>
      </c>
    </row>
    <row r="35" spans="1:33" x14ac:dyDescent="0.2">
      <c r="A35" s="57" t="str">
        <f>MASTER!AT512</f>
        <v>M4.23.04.S3</v>
      </c>
      <c r="B35" s="57">
        <f>MASTER!AU512</f>
        <v>3</v>
      </c>
      <c r="C35" s="57" t="str">
        <f>MASTER!AV512</f>
        <v>Examen de disertaţie/ Master Thesis Defense</v>
      </c>
      <c r="D35" s="57">
        <f>MASTER!AW512</f>
        <v>2</v>
      </c>
      <c r="E35" s="57" t="str">
        <f>MASTER!AX512</f>
        <v>4</v>
      </c>
      <c r="F35" s="57" t="str">
        <f>MASTER!AY512</f>
        <v>E</v>
      </c>
      <c r="G35" s="57" t="str">
        <f>MASTER!AZ512</f>
        <v>DI</v>
      </c>
      <c r="H35" s="57">
        <f>MASTER!BA512</f>
        <v>0</v>
      </c>
      <c r="I35" s="57">
        <f>MASTER!BB512</f>
        <v>0</v>
      </c>
      <c r="J35" s="57">
        <f>MASTER!BC512</f>
        <v>0</v>
      </c>
      <c r="K35" s="57">
        <f>MASTER!BD512</f>
        <v>0</v>
      </c>
      <c r="L35" s="57">
        <f>MASTER!BE512</f>
        <v>0</v>
      </c>
      <c r="M35" s="57">
        <f>MASTER!BF512</f>
        <v>0</v>
      </c>
      <c r="N35" s="57">
        <f>MASTER!BG512</f>
        <v>0</v>
      </c>
      <c r="O35" s="57" t="str">
        <f>MASTER!BH512</f>
        <v/>
      </c>
      <c r="P35" s="57">
        <f>MASTER!BI512</f>
        <v>0</v>
      </c>
      <c r="Q35" s="57">
        <f>MASTER!BJ512</f>
        <v>0</v>
      </c>
      <c r="R35" s="57" t="str">
        <f>MASTER!BK512</f>
        <v/>
      </c>
      <c r="S35" s="57">
        <f>MASTER!BL512</f>
        <v>0</v>
      </c>
      <c r="T35" s="57">
        <f>MASTER!BM512</f>
        <v>0</v>
      </c>
      <c r="U35" s="57">
        <f>MASTER!BN512</f>
        <v>0</v>
      </c>
      <c r="V35" s="57">
        <f>MASTER!BO512</f>
        <v>10</v>
      </c>
      <c r="W35" s="57" t="str">
        <f>MASTER!BP512</f>
        <v>DS</v>
      </c>
      <c r="X35" s="57">
        <f>MASTER!BQ512</f>
        <v>0</v>
      </c>
      <c r="Y35" s="57">
        <f>MASTER!BR512</f>
        <v>0</v>
      </c>
      <c r="Z35" s="57">
        <f>MASTER!BS512</f>
        <v>0</v>
      </c>
      <c r="AA35" t="str">
        <f>MASTER!H$6</f>
        <v>Computer and Information Technology</v>
      </c>
      <c r="AB35">
        <f>MASTER!C$17</f>
        <v>10</v>
      </c>
      <c r="AC35" t="str">
        <f>MASTER!H$7</f>
        <v>CLOUD COMPUTING AND INTERNET OF THINGS/ PROCESARE CLOUD SI INTERNETUL LUCRURILOR</v>
      </c>
      <c r="AD35">
        <f>MASTER!A$17</f>
        <v>20</v>
      </c>
      <c r="AE35">
        <f>MASTER!B$17</f>
        <v>60</v>
      </c>
      <c r="AF35">
        <f>MASTER!D$17</f>
        <v>0</v>
      </c>
      <c r="AG35" t="str">
        <f>MASTER!BT512</f>
        <v>2024</v>
      </c>
    </row>
    <row r="36" spans="1:33" x14ac:dyDescent="0.2">
      <c r="A36" s="57" t="str">
        <f>MASTER!AT513</f>
        <v/>
      </c>
      <c r="B36" s="57">
        <f>MASTER!AU513</f>
        <v>4</v>
      </c>
      <c r="C36" s="57" t="str">
        <f>MASTER!AV513</f>
        <v/>
      </c>
      <c r="D36" s="57" t="str">
        <f>MASTER!AW513</f>
        <v/>
      </c>
      <c r="E36" s="57" t="str">
        <f>MASTER!AX513</f>
        <v/>
      </c>
      <c r="F36" s="57" t="str">
        <f>MASTER!AY513</f>
        <v/>
      </c>
      <c r="G36" s="57" t="str">
        <f>MASTER!AZ513</f>
        <v/>
      </c>
      <c r="H36" s="57" t="str">
        <f>MASTER!BA513</f>
        <v/>
      </c>
      <c r="I36" s="57" t="str">
        <f>MASTER!BB513</f>
        <v/>
      </c>
      <c r="J36" s="57" t="str">
        <f>MASTER!BC513</f>
        <v/>
      </c>
      <c r="K36" s="57" t="str">
        <f>MASTER!BD513</f>
        <v/>
      </c>
      <c r="L36" s="57" t="str">
        <f>MASTER!BE513</f>
        <v/>
      </c>
      <c r="M36" s="57" t="str">
        <f>MASTER!BF513</f>
        <v/>
      </c>
      <c r="N36" s="57">
        <f>MASTER!BG513</f>
        <v>0</v>
      </c>
      <c r="O36" s="57" t="str">
        <f>MASTER!BH513</f>
        <v/>
      </c>
      <c r="P36" s="57">
        <f>MASTER!BI513</f>
        <v>0</v>
      </c>
      <c r="Q36" s="57">
        <f>MASTER!BJ513</f>
        <v>0</v>
      </c>
      <c r="R36" s="57" t="str">
        <f>MASTER!BK513</f>
        <v/>
      </c>
      <c r="S36" s="57">
        <f>MASTER!BL513</f>
        <v>0</v>
      </c>
      <c r="T36" s="57">
        <f>MASTER!BM513</f>
        <v>0</v>
      </c>
      <c r="U36" s="57">
        <f>MASTER!BN513</f>
        <v>0</v>
      </c>
      <c r="V36" s="57" t="str">
        <f>MASTER!BO513</f>
        <v/>
      </c>
      <c r="W36" s="57">
        <f>MASTER!BP513</f>
        <v>0</v>
      </c>
      <c r="X36" s="57" t="str">
        <f>MASTER!BQ513</f>
        <v/>
      </c>
      <c r="Y36" s="57">
        <f>MASTER!BR513</f>
        <v>0</v>
      </c>
      <c r="Z36" s="57">
        <f>MASTER!BS513</f>
        <v>0</v>
      </c>
      <c r="AA36" t="str">
        <f>MASTER!H$6</f>
        <v>Computer and Information Technology</v>
      </c>
      <c r="AB36">
        <f>MASTER!C$17</f>
        <v>10</v>
      </c>
      <c r="AC36" t="str">
        <f>MASTER!H$7</f>
        <v>CLOUD COMPUTING AND INTERNET OF THINGS/ PROCESARE CLOUD SI INTERNETUL LUCRURILOR</v>
      </c>
      <c r="AD36">
        <f>MASTER!A$17</f>
        <v>20</v>
      </c>
      <c r="AE36">
        <f>MASTER!B$17</f>
        <v>60</v>
      </c>
      <c r="AF36">
        <f>MASTER!D$17</f>
        <v>0</v>
      </c>
      <c r="AG36" t="str">
        <f>MASTER!BT513</f>
        <v/>
      </c>
    </row>
    <row r="37" spans="1:33" x14ac:dyDescent="0.2">
      <c r="A37" s="57" t="str">
        <f>MASTER!AT514</f>
        <v/>
      </c>
      <c r="B37" s="57">
        <f>MASTER!AU514</f>
        <v>5</v>
      </c>
      <c r="C37" s="57" t="str">
        <f>MASTER!AV514</f>
        <v/>
      </c>
      <c r="D37" s="57" t="str">
        <f>MASTER!AW514</f>
        <v/>
      </c>
      <c r="E37" s="57" t="str">
        <f>MASTER!AX514</f>
        <v/>
      </c>
      <c r="F37" s="57" t="str">
        <f>MASTER!AY514</f>
        <v/>
      </c>
      <c r="G37" s="57" t="str">
        <f>MASTER!AZ514</f>
        <v/>
      </c>
      <c r="H37" s="57" t="str">
        <f>MASTER!BA514</f>
        <v/>
      </c>
      <c r="I37" s="57" t="str">
        <f>MASTER!BB514</f>
        <v/>
      </c>
      <c r="J37" s="57" t="str">
        <f>MASTER!BC514</f>
        <v/>
      </c>
      <c r="K37" s="57" t="str">
        <f>MASTER!BD514</f>
        <v/>
      </c>
      <c r="L37" s="57" t="str">
        <f>MASTER!BE514</f>
        <v/>
      </c>
      <c r="M37" s="57" t="str">
        <f>MASTER!BF514</f>
        <v/>
      </c>
      <c r="N37" s="57">
        <f>MASTER!BG514</f>
        <v>0</v>
      </c>
      <c r="O37" s="57" t="str">
        <f>MASTER!BH514</f>
        <v/>
      </c>
      <c r="P37" s="57" t="e">
        <f>MASTER!BI514</f>
        <v>#VALUE!</v>
      </c>
      <c r="Q37" s="57">
        <f>MASTER!BJ514</f>
        <v>0</v>
      </c>
      <c r="R37" s="57" t="str">
        <f>MASTER!BK514</f>
        <v/>
      </c>
      <c r="S37" s="57" t="str">
        <f>MASTER!BL514</f>
        <v/>
      </c>
      <c r="T37" s="57" t="e">
        <f>MASTER!BM514</f>
        <v>#VALUE!</v>
      </c>
      <c r="U37" s="57" t="str">
        <f>MASTER!BN514</f>
        <v/>
      </c>
      <c r="V37" s="57" t="str">
        <f>MASTER!BO514</f>
        <v/>
      </c>
      <c r="W37" s="57">
        <f>MASTER!BP514</f>
        <v>0</v>
      </c>
      <c r="X37" s="57" t="str">
        <f>MASTER!BQ514</f>
        <v/>
      </c>
      <c r="Y37" s="57" t="str">
        <f>MASTER!BR514</f>
        <v/>
      </c>
      <c r="Z37" s="57">
        <f>MASTER!BS514</f>
        <v>0</v>
      </c>
      <c r="AA37" t="str">
        <f>MASTER!H$6</f>
        <v>Computer and Information Technology</v>
      </c>
      <c r="AB37">
        <f>MASTER!C$17</f>
        <v>10</v>
      </c>
      <c r="AC37" t="str">
        <f>MASTER!H$7</f>
        <v>CLOUD COMPUTING AND INTERNET OF THINGS/ PROCESARE CLOUD SI INTERNETUL LUCRURILOR</v>
      </c>
      <c r="AD37">
        <f>MASTER!A$17</f>
        <v>20</v>
      </c>
      <c r="AE37">
        <f>MASTER!B$17</f>
        <v>60</v>
      </c>
      <c r="AF37">
        <f>MASTER!D$17</f>
        <v>0</v>
      </c>
      <c r="AG37" t="str">
        <f>MASTER!BT514</f>
        <v/>
      </c>
    </row>
    <row r="38" spans="1:33" x14ac:dyDescent="0.2">
      <c r="A38" s="57" t="str">
        <f>MASTER!AT515</f>
        <v/>
      </c>
      <c r="B38" s="57">
        <f>MASTER!AU515</f>
        <v>6</v>
      </c>
      <c r="C38" s="57" t="str">
        <f>MASTER!AV515</f>
        <v/>
      </c>
      <c r="D38" s="57" t="str">
        <f>MASTER!AW515</f>
        <v/>
      </c>
      <c r="E38" s="57" t="str">
        <f>MASTER!AX515</f>
        <v/>
      </c>
      <c r="F38" s="57" t="str">
        <f>MASTER!AY515</f>
        <v/>
      </c>
      <c r="G38" s="57" t="str">
        <f>MASTER!AZ515</f>
        <v/>
      </c>
      <c r="H38" s="57" t="str">
        <f>MASTER!BA515</f>
        <v/>
      </c>
      <c r="I38" s="57" t="str">
        <f>MASTER!BB515</f>
        <v/>
      </c>
      <c r="J38" s="57" t="str">
        <f>MASTER!BC515</f>
        <v/>
      </c>
      <c r="K38" s="57" t="str">
        <f>MASTER!BD515</f>
        <v/>
      </c>
      <c r="L38" s="57" t="str">
        <f>MASTER!BE515</f>
        <v/>
      </c>
      <c r="M38" s="57" t="str">
        <f>MASTER!BF515</f>
        <v/>
      </c>
      <c r="N38" s="57">
        <f>MASTER!BG515</f>
        <v>0</v>
      </c>
      <c r="O38" s="57" t="str">
        <f>MASTER!BH515</f>
        <v/>
      </c>
      <c r="P38" s="57" t="e">
        <f>MASTER!BI515</f>
        <v>#VALUE!</v>
      </c>
      <c r="Q38" s="57">
        <f>MASTER!BJ515</f>
        <v>0</v>
      </c>
      <c r="R38" s="57" t="str">
        <f>MASTER!BK515</f>
        <v/>
      </c>
      <c r="S38" s="57" t="str">
        <f>MASTER!BL515</f>
        <v/>
      </c>
      <c r="T38" s="57" t="e">
        <f>MASTER!BM515</f>
        <v>#VALUE!</v>
      </c>
      <c r="U38" s="57" t="str">
        <f>MASTER!BN515</f>
        <v/>
      </c>
      <c r="V38" s="57" t="str">
        <f>MASTER!BO515</f>
        <v/>
      </c>
      <c r="W38" s="57">
        <f>MASTER!BP515</f>
        <v>0</v>
      </c>
      <c r="X38" s="57" t="str">
        <f>MASTER!BQ515</f>
        <v/>
      </c>
      <c r="Y38" s="57" t="str">
        <f>MASTER!BR515</f>
        <v/>
      </c>
      <c r="Z38" s="57">
        <f>MASTER!BS515</f>
        <v>0</v>
      </c>
      <c r="AA38" t="str">
        <f>MASTER!H$6</f>
        <v>Computer and Information Technology</v>
      </c>
      <c r="AB38">
        <f>MASTER!C$17</f>
        <v>10</v>
      </c>
      <c r="AC38" t="str">
        <f>MASTER!H$7</f>
        <v>CLOUD COMPUTING AND INTERNET OF THINGS/ PROCESARE CLOUD SI INTERNETUL LUCRURILOR</v>
      </c>
      <c r="AD38">
        <f>MASTER!A$17</f>
        <v>20</v>
      </c>
      <c r="AE38">
        <f>MASTER!B$17</f>
        <v>60</v>
      </c>
      <c r="AF38">
        <f>MASTER!D$17</f>
        <v>0</v>
      </c>
      <c r="AG38" t="str">
        <f>MASTER!BT515</f>
        <v/>
      </c>
    </row>
    <row r="39" spans="1:33" x14ac:dyDescent="0.2">
      <c r="A39" s="57" t="str">
        <f>MASTER!AT516</f>
        <v/>
      </c>
      <c r="B39" s="57">
        <f>MASTER!AU516</f>
        <v>7</v>
      </c>
      <c r="C39" s="57" t="str">
        <f>MASTER!AV516</f>
        <v/>
      </c>
      <c r="D39" s="57" t="str">
        <f>MASTER!AW516</f>
        <v/>
      </c>
      <c r="E39" s="57" t="str">
        <f>MASTER!AX516</f>
        <v/>
      </c>
      <c r="F39" s="57" t="str">
        <f>MASTER!AY516</f>
        <v/>
      </c>
      <c r="G39" s="57" t="str">
        <f>MASTER!AZ516</f>
        <v/>
      </c>
      <c r="H39" s="57" t="str">
        <f>MASTER!BA516</f>
        <v/>
      </c>
      <c r="I39" s="57" t="str">
        <f>MASTER!BB516</f>
        <v/>
      </c>
      <c r="J39" s="57" t="str">
        <f>MASTER!BC516</f>
        <v/>
      </c>
      <c r="K39" s="57" t="str">
        <f>MASTER!BD516</f>
        <v/>
      </c>
      <c r="L39" s="57" t="str">
        <f>MASTER!BE516</f>
        <v/>
      </c>
      <c r="M39" s="57" t="str">
        <f>MASTER!BF516</f>
        <v/>
      </c>
      <c r="N39" s="57">
        <f>MASTER!BG516</f>
        <v>0</v>
      </c>
      <c r="O39" s="57" t="str">
        <f>MASTER!BH516</f>
        <v/>
      </c>
      <c r="P39" s="57" t="e">
        <f>MASTER!BI516</f>
        <v>#VALUE!</v>
      </c>
      <c r="Q39" s="57">
        <f>MASTER!BJ516</f>
        <v>0</v>
      </c>
      <c r="R39" s="57" t="str">
        <f>MASTER!BK516</f>
        <v/>
      </c>
      <c r="S39" s="57" t="str">
        <f>MASTER!BL516</f>
        <v/>
      </c>
      <c r="T39" s="57" t="e">
        <f>MASTER!BM516</f>
        <v>#VALUE!</v>
      </c>
      <c r="U39" s="57" t="str">
        <f>MASTER!BN516</f>
        <v/>
      </c>
      <c r="V39" s="57" t="str">
        <f>MASTER!BO516</f>
        <v/>
      </c>
      <c r="W39" s="57">
        <f>MASTER!BP516</f>
        <v>0</v>
      </c>
      <c r="X39" s="57" t="str">
        <f>MASTER!BQ516</f>
        <v/>
      </c>
      <c r="Y39" s="57" t="str">
        <f>MASTER!BR516</f>
        <v/>
      </c>
      <c r="Z39" s="57">
        <f>MASTER!BS516</f>
        <v>0</v>
      </c>
      <c r="AA39" t="str">
        <f>MASTER!H$6</f>
        <v>Computer and Information Technology</v>
      </c>
      <c r="AB39">
        <f>MASTER!C$17</f>
        <v>10</v>
      </c>
      <c r="AC39" t="str">
        <f>MASTER!H$7</f>
        <v>CLOUD COMPUTING AND INTERNET OF THINGS/ PROCESARE CLOUD SI INTERNETUL LUCRURILOR</v>
      </c>
      <c r="AD39">
        <f>MASTER!A$17</f>
        <v>20</v>
      </c>
      <c r="AE39">
        <f>MASTER!B$17</f>
        <v>60</v>
      </c>
      <c r="AF39">
        <f>MASTER!D$17</f>
        <v>0</v>
      </c>
      <c r="AG39" t="str">
        <f>MASTER!BT516</f>
        <v/>
      </c>
    </row>
    <row r="40" spans="1:33" x14ac:dyDescent="0.2">
      <c r="A40" s="57" t="str">
        <f>MASTER!AT517</f>
        <v/>
      </c>
      <c r="B40" s="57">
        <f>MASTER!AU517</f>
        <v>8</v>
      </c>
      <c r="C40" s="57" t="str">
        <f>MASTER!AV517</f>
        <v/>
      </c>
      <c r="D40" s="57" t="str">
        <f>MASTER!AW517</f>
        <v/>
      </c>
      <c r="E40" s="57" t="str">
        <f>MASTER!AX517</f>
        <v/>
      </c>
      <c r="F40" s="57" t="str">
        <f>MASTER!AY517</f>
        <v/>
      </c>
      <c r="G40" s="57" t="str">
        <f>MASTER!AZ517</f>
        <v/>
      </c>
      <c r="H40" s="57" t="str">
        <f>MASTER!BA517</f>
        <v/>
      </c>
      <c r="I40" s="57" t="str">
        <f>MASTER!BB517</f>
        <v/>
      </c>
      <c r="J40" s="57" t="str">
        <f>MASTER!BC517</f>
        <v/>
      </c>
      <c r="K40" s="57" t="str">
        <f>MASTER!BD517</f>
        <v/>
      </c>
      <c r="L40" s="57" t="str">
        <f>MASTER!BE517</f>
        <v/>
      </c>
      <c r="M40" s="57" t="str">
        <f>MASTER!BF517</f>
        <v/>
      </c>
      <c r="N40" s="57">
        <f>MASTER!BG517</f>
        <v>0</v>
      </c>
      <c r="O40" s="57" t="str">
        <f>MASTER!BH517</f>
        <v/>
      </c>
      <c r="P40" s="57" t="e">
        <f>MASTER!BI517</f>
        <v>#VALUE!</v>
      </c>
      <c r="Q40" s="57">
        <f>MASTER!BJ517</f>
        <v>0</v>
      </c>
      <c r="R40" s="57" t="str">
        <f>MASTER!BK517</f>
        <v/>
      </c>
      <c r="S40" s="57" t="str">
        <f>MASTER!BL517</f>
        <v/>
      </c>
      <c r="T40" s="57" t="e">
        <f>MASTER!BM517</f>
        <v>#VALUE!</v>
      </c>
      <c r="U40" s="57" t="str">
        <f>MASTER!BN517</f>
        <v/>
      </c>
      <c r="V40" s="57" t="str">
        <f>MASTER!BO517</f>
        <v/>
      </c>
      <c r="W40" s="57">
        <f>MASTER!BP517</f>
        <v>0</v>
      </c>
      <c r="X40" s="57" t="str">
        <f>MASTER!BQ517</f>
        <v/>
      </c>
      <c r="Y40" s="57" t="str">
        <f>MASTER!BR517</f>
        <v/>
      </c>
      <c r="Z40" s="57">
        <f>MASTER!BS517</f>
        <v>0</v>
      </c>
      <c r="AA40" t="str">
        <f>MASTER!H$6</f>
        <v>Computer and Information Technology</v>
      </c>
      <c r="AB40">
        <f>MASTER!C$17</f>
        <v>10</v>
      </c>
      <c r="AC40" t="str">
        <f>MASTER!H$7</f>
        <v>CLOUD COMPUTING AND INTERNET OF THINGS/ PROCESARE CLOUD SI INTERNETUL LUCRURILOR</v>
      </c>
      <c r="AD40">
        <f>MASTER!A$17</f>
        <v>20</v>
      </c>
      <c r="AE40">
        <f>MASTER!B$17</f>
        <v>60</v>
      </c>
      <c r="AF40">
        <f>MASTER!D$17</f>
        <v>0</v>
      </c>
      <c r="AG40" t="str">
        <f>MASTER!BT517</f>
        <v/>
      </c>
    </row>
    <row r="41" spans="1:33" x14ac:dyDescent="0.2">
      <c r="A41" s="57">
        <f>MASTER!AT518</f>
        <v>0</v>
      </c>
      <c r="B41" s="57">
        <f>MASTER!AU518</f>
        <v>9</v>
      </c>
      <c r="C41" s="57" t="str">
        <f>MASTER!AV518</f>
        <v/>
      </c>
      <c r="D41" s="57" t="str">
        <f>MASTER!AW518</f>
        <v/>
      </c>
      <c r="E41" s="57" t="str">
        <f>MASTER!AX518</f>
        <v/>
      </c>
      <c r="F41" s="57" t="str">
        <f>MASTER!AY518</f>
        <v/>
      </c>
      <c r="G41" s="57" t="str">
        <f>MASTER!AZ518</f>
        <v/>
      </c>
      <c r="H41" s="57" t="str">
        <f>MASTER!BA518</f>
        <v/>
      </c>
      <c r="I41" s="57" t="str">
        <f>MASTER!BB518</f>
        <v/>
      </c>
      <c r="J41" s="57" t="str">
        <f>MASTER!BC518</f>
        <v/>
      </c>
      <c r="K41" s="57" t="str">
        <f>MASTER!BD518</f>
        <v/>
      </c>
      <c r="L41" s="57" t="str">
        <f>MASTER!BE518</f>
        <v/>
      </c>
      <c r="M41" s="57" t="str">
        <f>MASTER!BF518</f>
        <v/>
      </c>
      <c r="N41" s="57">
        <f>MASTER!BG518</f>
        <v>0</v>
      </c>
      <c r="O41" s="57" t="str">
        <f>MASTER!BH518</f>
        <v/>
      </c>
      <c r="P41" s="57" t="e">
        <f>MASTER!BI518</f>
        <v>#VALUE!</v>
      </c>
      <c r="Q41" s="57">
        <f>MASTER!BJ518</f>
        <v>0</v>
      </c>
      <c r="R41" s="57" t="str">
        <f>MASTER!BK518</f>
        <v/>
      </c>
      <c r="S41" s="57" t="str">
        <f>MASTER!BL518</f>
        <v/>
      </c>
      <c r="T41" s="57" t="e">
        <f>MASTER!BM518</f>
        <v>#VALUE!</v>
      </c>
      <c r="U41" s="57" t="str">
        <f>MASTER!BN518</f>
        <v/>
      </c>
      <c r="V41" s="57" t="str">
        <f>MASTER!BO518</f>
        <v/>
      </c>
      <c r="W41" s="57">
        <f>MASTER!BP518</f>
        <v>0</v>
      </c>
      <c r="X41" s="57" t="str">
        <f>MASTER!BQ518</f>
        <v/>
      </c>
      <c r="Y41" s="57" t="str">
        <f>MASTER!BR518</f>
        <v/>
      </c>
      <c r="Z41" s="57">
        <f>MASTER!BS518</f>
        <v>0</v>
      </c>
      <c r="AA41" t="str">
        <f>MASTER!H$6</f>
        <v>Computer and Information Technology</v>
      </c>
      <c r="AB41">
        <f>MASTER!C$17</f>
        <v>10</v>
      </c>
      <c r="AC41" t="str">
        <f>MASTER!H$7</f>
        <v>CLOUD COMPUTING AND INTERNET OF THINGS/ PROCESARE CLOUD SI INTERNETUL LUCRURILOR</v>
      </c>
      <c r="AD41">
        <f>MASTER!A$17</f>
        <v>20</v>
      </c>
      <c r="AE41">
        <f>MASTER!B$17</f>
        <v>60</v>
      </c>
      <c r="AF41">
        <f>MASTER!D$17</f>
        <v>0</v>
      </c>
      <c r="AG41" t="str">
        <f>MASTER!BT518</f>
        <v/>
      </c>
    </row>
    <row r="42" spans="1:33" x14ac:dyDescent="0.2">
      <c r="A42" s="57">
        <f>MASTER!AT519</f>
        <v>0</v>
      </c>
      <c r="B42" s="57">
        <f>MASTER!AU519</f>
        <v>0</v>
      </c>
      <c r="C42" s="57">
        <f>MASTER!AV519</f>
        <v>0</v>
      </c>
      <c r="D42" s="57">
        <f>MASTER!AW519</f>
        <v>0</v>
      </c>
      <c r="E42" s="57">
        <f>MASTER!AX519</f>
        <v>0</v>
      </c>
      <c r="F42" s="57">
        <f>MASTER!AY519</f>
        <v>0</v>
      </c>
      <c r="G42" s="57">
        <f>MASTER!AZ519</f>
        <v>0</v>
      </c>
      <c r="H42" s="57">
        <f>MASTER!BA519</f>
        <v>0</v>
      </c>
      <c r="I42" s="57">
        <f>MASTER!BB519</f>
        <v>0</v>
      </c>
      <c r="J42" s="57">
        <f>MASTER!BC519</f>
        <v>0</v>
      </c>
      <c r="K42" s="57">
        <f>MASTER!BD519</f>
        <v>0</v>
      </c>
      <c r="L42" s="57">
        <f>MASTER!BE519</f>
        <v>0</v>
      </c>
      <c r="M42" s="57">
        <f>MASTER!BF519</f>
        <v>0</v>
      </c>
      <c r="N42" s="57">
        <f>MASTER!BG519</f>
        <v>0</v>
      </c>
      <c r="O42" s="57">
        <f>MASTER!BH519</f>
        <v>0</v>
      </c>
      <c r="P42" s="57">
        <f>MASTER!BI519</f>
        <v>0</v>
      </c>
      <c r="Q42" s="57">
        <f>MASTER!BJ519</f>
        <v>0</v>
      </c>
      <c r="R42" s="57">
        <f>MASTER!BK519</f>
        <v>0</v>
      </c>
      <c r="S42" s="57">
        <f>MASTER!BL519</f>
        <v>0</v>
      </c>
      <c r="T42" s="57">
        <f>MASTER!BM519</f>
        <v>0</v>
      </c>
      <c r="U42" s="57">
        <f>MASTER!BN519</f>
        <v>0</v>
      </c>
      <c r="V42" s="57">
        <f>MASTER!BO519</f>
        <v>0</v>
      </c>
      <c r="W42" s="57">
        <f>MASTER!BP519</f>
        <v>0</v>
      </c>
      <c r="X42" s="57">
        <f>MASTER!BQ519</f>
        <v>0</v>
      </c>
      <c r="Y42" s="57">
        <f>MASTER!BR519</f>
        <v>0</v>
      </c>
      <c r="Z42" s="57">
        <f>MASTER!BS519</f>
        <v>0</v>
      </c>
      <c r="AA42" t="str">
        <f>MASTER!H$6</f>
        <v>Computer and Information Technology</v>
      </c>
      <c r="AB42">
        <f>MASTER!C$17</f>
        <v>10</v>
      </c>
      <c r="AC42" t="str">
        <f>MASTER!H$7</f>
        <v>CLOUD COMPUTING AND INTERNET OF THINGS/ PROCESARE CLOUD SI INTERNETUL LUCRURILOR</v>
      </c>
      <c r="AD42">
        <f>MASTER!A$17</f>
        <v>20</v>
      </c>
      <c r="AE42">
        <f>MASTER!B$17</f>
        <v>60</v>
      </c>
      <c r="AF42">
        <f>MASTER!D$17</f>
        <v>0</v>
      </c>
      <c r="AG42" t="str">
        <f>MASTER!BT519</f>
        <v/>
      </c>
    </row>
    <row r="43" spans="1:33" x14ac:dyDescent="0.2">
      <c r="A43" s="57" t="str">
        <f>MASTER!AT520</f>
        <v>Optionale</v>
      </c>
      <c r="B43" s="57">
        <f>MASTER!AU520</f>
        <v>0</v>
      </c>
      <c r="C43" s="57">
        <f>MASTER!AV520</f>
        <v>0</v>
      </c>
      <c r="D43" s="57">
        <f>MASTER!AW520</f>
        <v>0</v>
      </c>
      <c r="E43" s="57">
        <f>MASTER!AX520</f>
        <v>0</v>
      </c>
      <c r="F43" s="57">
        <f>MASTER!AY520</f>
        <v>0</v>
      </c>
      <c r="G43" s="57">
        <f>MASTER!AZ520</f>
        <v>0</v>
      </c>
      <c r="H43" s="57">
        <f>MASTER!BA520</f>
        <v>0</v>
      </c>
      <c r="I43" s="57">
        <f>MASTER!BB520</f>
        <v>0</v>
      </c>
      <c r="J43" s="57">
        <f>MASTER!BC520</f>
        <v>0</v>
      </c>
      <c r="K43" s="57">
        <f>MASTER!BD520</f>
        <v>0</v>
      </c>
      <c r="L43" s="57">
        <f>MASTER!BE520</f>
        <v>0</v>
      </c>
      <c r="M43" s="57">
        <f>MASTER!BF520</f>
        <v>0</v>
      </c>
      <c r="N43" s="57">
        <f>MASTER!BG520</f>
        <v>0</v>
      </c>
      <c r="O43" s="57">
        <f>MASTER!BH520</f>
        <v>0</v>
      </c>
      <c r="P43" s="57">
        <f>MASTER!BI520</f>
        <v>0</v>
      </c>
      <c r="Q43" s="57">
        <f>MASTER!BJ520</f>
        <v>0</v>
      </c>
      <c r="R43" s="57">
        <f>MASTER!BK520</f>
        <v>0</v>
      </c>
      <c r="S43" s="57">
        <f>MASTER!BL520</f>
        <v>0</v>
      </c>
      <c r="T43" s="57">
        <f>MASTER!BM520</f>
        <v>0</v>
      </c>
      <c r="U43" s="57">
        <f>MASTER!BN520</f>
        <v>0</v>
      </c>
      <c r="V43" s="57">
        <f>MASTER!BO520</f>
        <v>0</v>
      </c>
      <c r="W43" s="57">
        <f>MASTER!BP520</f>
        <v>0</v>
      </c>
      <c r="X43" s="57">
        <f>MASTER!BQ520</f>
        <v>0</v>
      </c>
      <c r="Y43" s="57">
        <f>MASTER!BR520</f>
        <v>0</v>
      </c>
      <c r="Z43" s="57">
        <f>MASTER!BS520</f>
        <v>0</v>
      </c>
      <c r="AA43" t="str">
        <f>MASTER!H$6</f>
        <v>Computer and Information Technology</v>
      </c>
      <c r="AB43">
        <f>MASTER!C$17</f>
        <v>10</v>
      </c>
      <c r="AC43" t="str">
        <f>MASTER!H$7</f>
        <v>CLOUD COMPUTING AND INTERNET OF THINGS/ PROCESARE CLOUD SI INTERNETUL LUCRURILOR</v>
      </c>
      <c r="AD43">
        <f>MASTER!A$17</f>
        <v>20</v>
      </c>
      <c r="AE43">
        <f>MASTER!B$17</f>
        <v>60</v>
      </c>
      <c r="AF43">
        <f>MASTER!D$17</f>
        <v>0</v>
      </c>
      <c r="AG43" t="str">
        <f>MASTER!BT520</f>
        <v/>
      </c>
    </row>
    <row r="44" spans="1:33" x14ac:dyDescent="0.2">
      <c r="A44" s="57" t="str">
        <f>MASTER!AT521</f>
        <v>Semestrul 1</v>
      </c>
      <c r="B44" s="57">
        <f>MASTER!AU521</f>
        <v>0</v>
      </c>
      <c r="C44" s="57">
        <f>MASTER!AV521</f>
        <v>0</v>
      </c>
      <c r="D44" s="57">
        <f>MASTER!AW521</f>
        <v>0</v>
      </c>
      <c r="E44" s="57">
        <f>MASTER!AX521</f>
        <v>0</v>
      </c>
      <c r="F44" s="57">
        <f>MASTER!AY521</f>
        <v>0</v>
      </c>
      <c r="G44" s="57">
        <f>MASTER!AZ521</f>
        <v>0</v>
      </c>
      <c r="H44" s="57">
        <f>MASTER!BA521</f>
        <v>0</v>
      </c>
      <c r="I44" s="57">
        <f>MASTER!BB521</f>
        <v>0</v>
      </c>
      <c r="J44" s="57">
        <f>MASTER!BC521</f>
        <v>0</v>
      </c>
      <c r="K44" s="57">
        <f>MASTER!BD521</f>
        <v>0</v>
      </c>
      <c r="L44" s="57">
        <f>MASTER!BE521</f>
        <v>0</v>
      </c>
      <c r="M44" s="57">
        <f>MASTER!BF521</f>
        <v>0</v>
      </c>
      <c r="N44" s="57">
        <f>MASTER!BG521</f>
        <v>0</v>
      </c>
      <c r="O44" s="57">
        <f>MASTER!BH521</f>
        <v>0</v>
      </c>
      <c r="P44" s="57">
        <f>MASTER!BI521</f>
        <v>0</v>
      </c>
      <c r="Q44" s="57">
        <f>MASTER!BJ521</f>
        <v>0</v>
      </c>
      <c r="R44" s="57">
        <f>MASTER!BK521</f>
        <v>0</v>
      </c>
      <c r="S44" s="57">
        <f>MASTER!BL521</f>
        <v>0</v>
      </c>
      <c r="T44" s="57">
        <f>MASTER!BM521</f>
        <v>0</v>
      </c>
      <c r="U44" s="57">
        <f>MASTER!BN521</f>
        <v>0</v>
      </c>
      <c r="V44" s="57">
        <f>MASTER!BO521</f>
        <v>0</v>
      </c>
      <c r="W44" s="57">
        <f>MASTER!BP521</f>
        <v>0</v>
      </c>
      <c r="X44" s="57">
        <f>MASTER!BQ521</f>
        <v>0</v>
      </c>
      <c r="Y44" s="57">
        <f>MASTER!BR521</f>
        <v>0</v>
      </c>
      <c r="Z44" s="57">
        <f>MASTER!BS521</f>
        <v>0</v>
      </c>
      <c r="AA44" t="str">
        <f>MASTER!H$6</f>
        <v>Computer and Information Technology</v>
      </c>
      <c r="AB44">
        <f>MASTER!C$17</f>
        <v>10</v>
      </c>
      <c r="AC44" t="str">
        <f>MASTER!H$7</f>
        <v>CLOUD COMPUTING AND INTERNET OF THINGS/ PROCESARE CLOUD SI INTERNETUL LUCRURILOR</v>
      </c>
      <c r="AD44">
        <f>MASTER!A$17</f>
        <v>20</v>
      </c>
      <c r="AE44">
        <f>MASTER!B$17</f>
        <v>60</v>
      </c>
      <c r="AF44">
        <f>MASTER!D$17</f>
        <v>0</v>
      </c>
      <c r="AG44" t="str">
        <f>MASTER!BT521</f>
        <v/>
      </c>
    </row>
    <row r="45" spans="1:33" x14ac:dyDescent="0.2">
      <c r="A45" s="57" t="str">
        <f>MASTER!AT522</f>
        <v>codDisciplina</v>
      </c>
      <c r="B45" s="57" t="str">
        <f>MASTER!AU522</f>
        <v>ID</v>
      </c>
      <c r="C45" s="57" t="str">
        <f>MASTER!AV522</f>
        <v>Disciplina</v>
      </c>
      <c r="D45" s="57" t="str">
        <f>MASTER!AW522</f>
        <v>An</v>
      </c>
      <c r="E45" s="57" t="str">
        <f>MASTER!AX522</f>
        <v>Sem</v>
      </c>
      <c r="F45" s="57" t="str">
        <f>MASTER!AY522</f>
        <v>Tip Ev</v>
      </c>
      <c r="G45" s="57" t="str">
        <f>MASTER!AZ522</f>
        <v>Regim Disc</v>
      </c>
      <c r="H45" s="57" t="str">
        <f>MASTER!BA522</f>
        <v>C/sapt</v>
      </c>
      <c r="I45" s="57" t="str">
        <f>MASTER!BB522</f>
        <v>S/L/P/sapt</v>
      </c>
      <c r="J45" s="57" t="str">
        <f>MASTER!BC522</f>
        <v>Total ore integral/sapt</v>
      </c>
      <c r="K45" s="57" t="str">
        <f>MASTER!BD522</f>
        <v>C/sem</v>
      </c>
      <c r="L45" s="57" t="str">
        <f>MASTER!BE522</f>
        <v>S/L/P/sem</v>
      </c>
      <c r="M45" s="57" t="str">
        <f>MASTER!BF522</f>
        <v>Total ore integral /sem</v>
      </c>
      <c r="N45" s="57" t="str">
        <f>MASTER!BG522</f>
        <v>Practica/sapt</v>
      </c>
      <c r="O45" s="57" t="str">
        <f>MASTER!BH522</f>
        <v>Elab proiect/sapt</v>
      </c>
      <c r="P45" s="57" t="str">
        <f>MASTER!BI522</f>
        <v>Total ore partial /sapt</v>
      </c>
      <c r="Q45" s="57" t="str">
        <f>MASTER!BJ522</f>
        <v>Practica/sem</v>
      </c>
      <c r="R45" s="57" t="str">
        <f>MASTER!BK522</f>
        <v>Elab proiect/sem</v>
      </c>
      <c r="S45" s="57" t="str">
        <f>MASTER!BL522</f>
        <v>Total ore partial /sem</v>
      </c>
      <c r="T45" s="57" t="str">
        <f>MASTER!BM522</f>
        <v>VPI/sapt</v>
      </c>
      <c r="U45" s="57" t="str">
        <f>MASTER!BN522</f>
        <v>VPI/sem</v>
      </c>
      <c r="V45" s="57" t="str">
        <f>MASTER!BO522</f>
        <v>Nr credite</v>
      </c>
      <c r="W45" s="57" t="str">
        <f>MASTER!BP522</f>
        <v>Categorie formativa</v>
      </c>
      <c r="X45" s="57" t="str">
        <f>MASTER!BQ522</f>
        <v>Total ore/sapt</v>
      </c>
      <c r="Y45" s="57" t="str">
        <f>MASTER!BR522</f>
        <v>Total ore/sem</v>
      </c>
      <c r="Z45" s="57">
        <f>MASTER!BS522</f>
        <v>0</v>
      </c>
      <c r="AA45" t="str">
        <f>MASTER!H$6</f>
        <v>Computer and Information Technology</v>
      </c>
      <c r="AB45">
        <f>MASTER!C$17</f>
        <v>10</v>
      </c>
      <c r="AC45" t="str">
        <f>MASTER!H$7</f>
        <v>CLOUD COMPUTING AND INTERNET OF THINGS/ PROCESARE CLOUD SI INTERNETUL LUCRURILOR</v>
      </c>
      <c r="AD45">
        <f>MASTER!A$17</f>
        <v>20</v>
      </c>
      <c r="AE45">
        <f>MASTER!B$17</f>
        <v>60</v>
      </c>
      <c r="AF45">
        <f>MASTER!D$17</f>
        <v>0</v>
      </c>
      <c r="AG45" t="e">
        <f>MASTER!BT522</f>
        <v>#VALUE!</v>
      </c>
    </row>
    <row r="46" spans="1:33" x14ac:dyDescent="0.2">
      <c r="A46" s="57" t="str">
        <f>MASTER!AT523</f>
        <v>M4.23.01.V1-01</v>
      </c>
      <c r="B46" s="57">
        <f>MASTER!AU523</f>
        <v>1</v>
      </c>
      <c r="C46" s="57" t="str">
        <f>MASTER!AV523</f>
        <v>Optional Core 1-2
IoT and Cloud Architectures and Communication Technologies</v>
      </c>
      <c r="D46" s="57">
        <f>MASTER!AW523</f>
        <v>1</v>
      </c>
      <c r="E46" s="57" t="str">
        <f>MASTER!AX523</f>
        <v>1</v>
      </c>
      <c r="F46" s="57" t="str">
        <f>MASTER!AY523</f>
        <v>E</v>
      </c>
      <c r="G46" s="57" t="str">
        <f>MASTER!AZ523</f>
        <v>DO</v>
      </c>
      <c r="H46" s="57">
        <f>MASTER!BA523</f>
        <v>2</v>
      </c>
      <c r="I46" s="57">
        <f>MASTER!BB523</f>
        <v>2</v>
      </c>
      <c r="J46" s="57">
        <f>MASTER!BC523</f>
        <v>4</v>
      </c>
      <c r="K46" s="57">
        <f>MASTER!BD523</f>
        <v>28</v>
      </c>
      <c r="L46" s="57">
        <f>MASTER!BE523</f>
        <v>28</v>
      </c>
      <c r="M46" s="57">
        <f>MASTER!BF523</f>
        <v>56</v>
      </c>
      <c r="N46" s="57">
        <f>MASTER!BG523</f>
        <v>0</v>
      </c>
      <c r="O46" s="57">
        <f>MASTER!BH523</f>
        <v>0</v>
      </c>
      <c r="P46" s="57">
        <f>MASTER!BI523</f>
        <v>0</v>
      </c>
      <c r="Q46" s="57">
        <f>MASTER!BJ523</f>
        <v>0</v>
      </c>
      <c r="R46" s="57">
        <f>MASTER!BK523</f>
        <v>0</v>
      </c>
      <c r="S46" s="57">
        <f>MASTER!BL523</f>
        <v>0</v>
      </c>
      <c r="T46" s="57" t="e">
        <f>MASTER!BM523</f>
        <v>#VALUE!</v>
      </c>
      <c r="U46" s="57" t="e">
        <f>MASTER!BN523</f>
        <v>#VALUE!</v>
      </c>
      <c r="V46" s="57">
        <f>MASTER!BO523</f>
        <v>7</v>
      </c>
      <c r="W46" s="57">
        <f>MASTER!BP523</f>
        <v>0</v>
      </c>
      <c r="X46" s="57" t="e">
        <f>MASTER!BQ523</f>
        <v>#VALUE!</v>
      </c>
      <c r="Y46" s="57" t="e">
        <f>MASTER!BR523</f>
        <v>#VALUE!</v>
      </c>
      <c r="Z46" s="57">
        <f>MASTER!BS523</f>
        <v>0</v>
      </c>
      <c r="AA46" t="str">
        <f>MASTER!H$6</f>
        <v>Computer and Information Technology</v>
      </c>
      <c r="AB46">
        <f>MASTER!C$17</f>
        <v>10</v>
      </c>
      <c r="AC46" t="str">
        <f>MASTER!H$7</f>
        <v>CLOUD COMPUTING AND INTERNET OF THINGS/ PROCESARE CLOUD SI INTERNETUL LUCRURILOR</v>
      </c>
      <c r="AD46">
        <f>MASTER!A$17</f>
        <v>20</v>
      </c>
      <c r="AE46">
        <f>MASTER!B$17</f>
        <v>60</v>
      </c>
      <c r="AF46">
        <f>MASTER!D$17</f>
        <v>0</v>
      </c>
      <c r="AG46" t="str">
        <f>MASTER!BT523</f>
        <v>2023</v>
      </c>
    </row>
    <row r="47" spans="1:33" x14ac:dyDescent="0.2">
      <c r="A47" s="57" t="str">
        <f>MASTER!AT524</f>
        <v>M4.23.01.V1-02</v>
      </c>
      <c r="B47" s="57">
        <f>MASTER!AU524</f>
        <v>2</v>
      </c>
      <c r="C47" s="57" t="str">
        <f>MASTER!AV524</f>
        <v>Optional Core 1-2
Communication Technologies in IoT and Cloud</v>
      </c>
      <c r="D47" s="57">
        <f>MASTER!AW524</f>
        <v>1</v>
      </c>
      <c r="E47" s="57" t="str">
        <f>MASTER!AX524</f>
        <v>1</v>
      </c>
      <c r="F47" s="57" t="str">
        <f>MASTER!AY524</f>
        <v>E</v>
      </c>
      <c r="G47" s="57" t="str">
        <f>MASTER!AZ524</f>
        <v>DO</v>
      </c>
      <c r="H47" s="57">
        <f>MASTER!BA524</f>
        <v>2</v>
      </c>
      <c r="I47" s="57">
        <f>MASTER!BB524</f>
        <v>2</v>
      </c>
      <c r="J47" s="57">
        <f>MASTER!BC524</f>
        <v>4</v>
      </c>
      <c r="K47" s="57">
        <f>MASTER!BD524</f>
        <v>28</v>
      </c>
      <c r="L47" s="57">
        <f>MASTER!BE524</f>
        <v>28</v>
      </c>
      <c r="M47" s="57">
        <f>MASTER!BF524</f>
        <v>56</v>
      </c>
      <c r="N47" s="57">
        <f>MASTER!BG524</f>
        <v>0</v>
      </c>
      <c r="O47" s="57">
        <f>MASTER!BH524</f>
        <v>0</v>
      </c>
      <c r="P47" s="57">
        <f>MASTER!BI524</f>
        <v>0</v>
      </c>
      <c r="Q47" s="57">
        <f>MASTER!BJ524</f>
        <v>0</v>
      </c>
      <c r="R47" s="57">
        <f>MASTER!BK524</f>
        <v>0</v>
      </c>
      <c r="S47" s="57">
        <f>MASTER!BL524</f>
        <v>0</v>
      </c>
      <c r="T47" s="57" t="e">
        <f>MASTER!BM524</f>
        <v>#VALUE!</v>
      </c>
      <c r="U47" s="57" t="e">
        <f>MASTER!BN524</f>
        <v>#VALUE!</v>
      </c>
      <c r="V47" s="57">
        <f>MASTER!BO524</f>
        <v>7</v>
      </c>
      <c r="W47" s="57">
        <f>MASTER!BP524</f>
        <v>0</v>
      </c>
      <c r="X47" s="57" t="e">
        <f>MASTER!BQ524</f>
        <v>#VALUE!</v>
      </c>
      <c r="Y47" s="57" t="e">
        <f>MASTER!BR524</f>
        <v>#VALUE!</v>
      </c>
      <c r="Z47" s="57">
        <f>MASTER!BS524</f>
        <v>0</v>
      </c>
      <c r="AA47" t="str">
        <f>MASTER!H$6</f>
        <v>Computer and Information Technology</v>
      </c>
      <c r="AB47">
        <f>MASTER!C$17</f>
        <v>10</v>
      </c>
      <c r="AC47" t="str">
        <f>MASTER!H$7</f>
        <v>CLOUD COMPUTING AND INTERNET OF THINGS/ PROCESARE CLOUD SI INTERNETUL LUCRURILOR</v>
      </c>
      <c r="AD47">
        <f>MASTER!A$17</f>
        <v>20</v>
      </c>
      <c r="AE47">
        <f>MASTER!B$17</f>
        <v>60</v>
      </c>
      <c r="AF47">
        <f>MASTER!D$17</f>
        <v>0</v>
      </c>
      <c r="AG47" t="str">
        <f>MASTER!BT524</f>
        <v>2023</v>
      </c>
    </row>
    <row r="48" spans="1:33" x14ac:dyDescent="0.2">
      <c r="A48" s="57" t="str">
        <f>MASTER!AT525</f>
        <v>M4.23.01.V1-03</v>
      </c>
      <c r="B48" s="57">
        <f>MASTER!AU525</f>
        <v>3</v>
      </c>
      <c r="C48" s="57" t="str">
        <f>MASTER!AV525</f>
        <v>Optional Core 1-2
Smart Sensors and Sensor Networks</v>
      </c>
      <c r="D48" s="57">
        <f>MASTER!AW525</f>
        <v>1</v>
      </c>
      <c r="E48" s="57" t="str">
        <f>MASTER!AX525</f>
        <v>1</v>
      </c>
      <c r="F48" s="57" t="str">
        <f>MASTER!AY525</f>
        <v>E</v>
      </c>
      <c r="G48" s="57" t="str">
        <f>MASTER!AZ525</f>
        <v>DO</v>
      </c>
      <c r="H48" s="57">
        <f>MASTER!BA525</f>
        <v>2</v>
      </c>
      <c r="I48" s="57">
        <f>MASTER!BB525</f>
        <v>2</v>
      </c>
      <c r="J48" s="57">
        <f>MASTER!BC525</f>
        <v>4</v>
      </c>
      <c r="K48" s="57">
        <f>MASTER!BD525</f>
        <v>28</v>
      </c>
      <c r="L48" s="57">
        <f>MASTER!BE525</f>
        <v>28</v>
      </c>
      <c r="M48" s="57">
        <f>MASTER!BF525</f>
        <v>56</v>
      </c>
      <c r="N48" s="57">
        <f>MASTER!BG525</f>
        <v>0</v>
      </c>
      <c r="O48" s="57">
        <f>MASTER!BH525</f>
        <v>0</v>
      </c>
      <c r="P48" s="57">
        <f>MASTER!BI525</f>
        <v>0</v>
      </c>
      <c r="Q48" s="57">
        <f>MASTER!BJ525</f>
        <v>0</v>
      </c>
      <c r="R48" s="57">
        <f>MASTER!BK525</f>
        <v>0</v>
      </c>
      <c r="S48" s="57">
        <f>MASTER!BL525</f>
        <v>0</v>
      </c>
      <c r="T48" s="57" t="e">
        <f>MASTER!BM525</f>
        <v>#VALUE!</v>
      </c>
      <c r="U48" s="57" t="e">
        <f>MASTER!BN525</f>
        <v>#VALUE!</v>
      </c>
      <c r="V48" s="57">
        <f>MASTER!BO525</f>
        <v>7</v>
      </c>
      <c r="W48" s="57">
        <f>MASTER!BP525</f>
        <v>0</v>
      </c>
      <c r="X48" s="57" t="e">
        <f>MASTER!BQ525</f>
        <v>#VALUE!</v>
      </c>
      <c r="Y48" s="57" t="e">
        <f>MASTER!BR525</f>
        <v>#VALUE!</v>
      </c>
      <c r="Z48" s="57">
        <f>MASTER!BS525</f>
        <v>0</v>
      </c>
      <c r="AA48" t="str">
        <f>MASTER!H$6</f>
        <v>Computer and Information Technology</v>
      </c>
      <c r="AB48">
        <f>MASTER!C$17</f>
        <v>10</v>
      </c>
      <c r="AC48" t="str">
        <f>MASTER!H$7</f>
        <v>CLOUD COMPUTING AND INTERNET OF THINGS/ PROCESARE CLOUD SI INTERNETUL LUCRURILOR</v>
      </c>
      <c r="AD48">
        <f>MASTER!A$17</f>
        <v>20</v>
      </c>
      <c r="AE48">
        <f>MASTER!B$17</f>
        <v>60</v>
      </c>
      <c r="AF48">
        <f>MASTER!D$17</f>
        <v>0</v>
      </c>
      <c r="AG48" t="str">
        <f>MASTER!BT525</f>
        <v>2023</v>
      </c>
    </row>
    <row r="49" spans="1:33" x14ac:dyDescent="0.2">
      <c r="A49" s="57" t="str">
        <f>MASTER!AT526</f>
        <v>M4.23.01.V1-04</v>
      </c>
      <c r="B49" s="57">
        <f>MASTER!AU526</f>
        <v>4</v>
      </c>
      <c r="C49" s="57" t="str">
        <f>MASTER!AV526</f>
        <v>Optional Core 1-2
Hardware Acceleration Techniques for Cloud Computing</v>
      </c>
      <c r="D49" s="57">
        <f>MASTER!AW526</f>
        <v>1</v>
      </c>
      <c r="E49" s="57" t="str">
        <f>MASTER!AX526</f>
        <v>1</v>
      </c>
      <c r="F49" s="57" t="str">
        <f>MASTER!AY526</f>
        <v>E</v>
      </c>
      <c r="G49" s="57" t="str">
        <f>MASTER!AZ526</f>
        <v>DO</v>
      </c>
      <c r="H49" s="57">
        <f>MASTER!BA526</f>
        <v>2</v>
      </c>
      <c r="I49" s="57">
        <f>MASTER!BB526</f>
        <v>2</v>
      </c>
      <c r="J49" s="57">
        <f>MASTER!BC526</f>
        <v>4</v>
      </c>
      <c r="K49" s="57">
        <f>MASTER!BD526</f>
        <v>28</v>
      </c>
      <c r="L49" s="57">
        <f>MASTER!BE526</f>
        <v>28</v>
      </c>
      <c r="M49" s="57">
        <f>MASTER!BF526</f>
        <v>56</v>
      </c>
      <c r="N49" s="57">
        <f>MASTER!BG526</f>
        <v>0</v>
      </c>
      <c r="O49" s="57">
        <f>MASTER!BH526</f>
        <v>0</v>
      </c>
      <c r="P49" s="57">
        <f>MASTER!BI526</f>
        <v>0</v>
      </c>
      <c r="Q49" s="57">
        <f>MASTER!BJ526</f>
        <v>0</v>
      </c>
      <c r="R49" s="57">
        <f>MASTER!BK526</f>
        <v>0</v>
      </c>
      <c r="S49" s="57">
        <f>MASTER!BL526</f>
        <v>0</v>
      </c>
      <c r="T49" s="57" t="e">
        <f>MASTER!BM526</f>
        <v>#VALUE!</v>
      </c>
      <c r="U49" s="57" t="e">
        <f>MASTER!BN526</f>
        <v>#VALUE!</v>
      </c>
      <c r="V49" s="57">
        <f>MASTER!BO526</f>
        <v>7</v>
      </c>
      <c r="W49" s="57">
        <f>MASTER!BP526</f>
        <v>0</v>
      </c>
      <c r="X49" s="57" t="e">
        <f>MASTER!BQ526</f>
        <v>#VALUE!</v>
      </c>
      <c r="Y49" s="57" t="e">
        <f>MASTER!BR526</f>
        <v>#VALUE!</v>
      </c>
      <c r="Z49" s="57">
        <f>MASTER!BS526</f>
        <v>0</v>
      </c>
      <c r="AA49" t="str">
        <f>MASTER!H$6</f>
        <v>Computer and Information Technology</v>
      </c>
      <c r="AB49">
        <f>MASTER!C$17</f>
        <v>10</v>
      </c>
      <c r="AC49" t="str">
        <f>MASTER!H$7</f>
        <v>CLOUD COMPUTING AND INTERNET OF THINGS/ PROCESARE CLOUD SI INTERNETUL LUCRURILOR</v>
      </c>
      <c r="AD49">
        <f>MASTER!A$17</f>
        <v>20</v>
      </c>
      <c r="AE49">
        <f>MASTER!B$17</f>
        <v>60</v>
      </c>
      <c r="AF49">
        <f>MASTER!D$17</f>
        <v>0</v>
      </c>
      <c r="AG49" t="str">
        <f>MASTER!BT526</f>
        <v>2023</v>
      </c>
    </row>
    <row r="50" spans="1:33" x14ac:dyDescent="0.2">
      <c r="A50" s="57" t="str">
        <f>MASTER!AT527</f>
        <v>M4.23.01.V1-05</v>
      </c>
      <c r="B50" s="57">
        <f>MASTER!AU527</f>
        <v>5</v>
      </c>
      <c r="C50" s="57" t="str">
        <f>MASTER!AV527</f>
        <v>Optional Core 1-2
Cyber Physical Systems</v>
      </c>
      <c r="D50" s="57">
        <f>MASTER!AW527</f>
        <v>1</v>
      </c>
      <c r="E50" s="57" t="str">
        <f>MASTER!AX527</f>
        <v>1</v>
      </c>
      <c r="F50" s="57" t="str">
        <f>MASTER!AY527</f>
        <v>E</v>
      </c>
      <c r="G50" s="57" t="str">
        <f>MASTER!AZ527</f>
        <v>DO</v>
      </c>
      <c r="H50" s="57">
        <f>MASTER!BA527</f>
        <v>2</v>
      </c>
      <c r="I50" s="57">
        <f>MASTER!BB527</f>
        <v>2</v>
      </c>
      <c r="J50" s="57">
        <f>MASTER!BC527</f>
        <v>4</v>
      </c>
      <c r="K50" s="57">
        <f>MASTER!BD527</f>
        <v>28</v>
      </c>
      <c r="L50" s="57">
        <f>MASTER!BE527</f>
        <v>28</v>
      </c>
      <c r="M50" s="57">
        <f>MASTER!BF527</f>
        <v>56</v>
      </c>
      <c r="N50" s="57">
        <f>MASTER!BG527</f>
        <v>0</v>
      </c>
      <c r="O50" s="57">
        <f>MASTER!BH527</f>
        <v>0</v>
      </c>
      <c r="P50" s="57">
        <f>MASTER!BI527</f>
        <v>0</v>
      </c>
      <c r="Q50" s="57">
        <f>MASTER!BJ527</f>
        <v>0</v>
      </c>
      <c r="R50" s="57">
        <f>MASTER!BK527</f>
        <v>0</v>
      </c>
      <c r="S50" s="57">
        <f>MASTER!BL527</f>
        <v>0</v>
      </c>
      <c r="T50" s="57" t="e">
        <f>MASTER!BM527</f>
        <v>#VALUE!</v>
      </c>
      <c r="U50" s="57" t="e">
        <f>MASTER!BN527</f>
        <v>#VALUE!</v>
      </c>
      <c r="V50" s="57">
        <f>MASTER!BO527</f>
        <v>7</v>
      </c>
      <c r="W50" s="57">
        <f>MASTER!BP527</f>
        <v>0</v>
      </c>
      <c r="X50" s="57" t="e">
        <f>MASTER!BQ527</f>
        <v>#VALUE!</v>
      </c>
      <c r="Y50" s="57" t="e">
        <f>MASTER!BR527</f>
        <v>#VALUE!</v>
      </c>
      <c r="Z50" s="57">
        <f>MASTER!BS527</f>
        <v>0</v>
      </c>
      <c r="AA50" t="str">
        <f>MASTER!H$6</f>
        <v>Computer and Information Technology</v>
      </c>
      <c r="AB50">
        <f>MASTER!C$17</f>
        <v>10</v>
      </c>
      <c r="AC50" t="str">
        <f>MASTER!H$7</f>
        <v>CLOUD COMPUTING AND INTERNET OF THINGS/ PROCESARE CLOUD SI INTERNETUL LUCRURILOR</v>
      </c>
      <c r="AD50">
        <f>MASTER!A$17</f>
        <v>20</v>
      </c>
      <c r="AE50">
        <f>MASTER!B$17</f>
        <v>60</v>
      </c>
      <c r="AF50">
        <f>MASTER!D$17</f>
        <v>0</v>
      </c>
      <c r="AG50" t="str">
        <f>MASTER!BT527</f>
        <v>2023</v>
      </c>
    </row>
    <row r="51" spans="1:33" x14ac:dyDescent="0.2">
      <c r="A51" s="57" t="str">
        <f>MASTER!AT528</f>
        <v>M4.23.01.V1-06</v>
      </c>
      <c r="B51" s="57">
        <f>MASTER!AU528</f>
        <v>6</v>
      </c>
      <c r="C51" s="57" t="str">
        <f>MASTER!AV528</f>
        <v>Optional Core 1-2
Data Transmission, Coding and Compression</v>
      </c>
      <c r="D51" s="57">
        <f>MASTER!AW528</f>
        <v>1</v>
      </c>
      <c r="E51" s="57" t="str">
        <f>MASTER!AX528</f>
        <v>1</v>
      </c>
      <c r="F51" s="57" t="str">
        <f>MASTER!AY528</f>
        <v>E</v>
      </c>
      <c r="G51" s="57" t="str">
        <f>MASTER!AZ528</f>
        <v>DO</v>
      </c>
      <c r="H51" s="57">
        <f>MASTER!BA528</f>
        <v>2</v>
      </c>
      <c r="I51" s="57">
        <f>MASTER!BB528</f>
        <v>2</v>
      </c>
      <c r="J51" s="57">
        <f>MASTER!BC528</f>
        <v>4</v>
      </c>
      <c r="K51" s="57">
        <f>MASTER!BD528</f>
        <v>28</v>
      </c>
      <c r="L51" s="57">
        <f>MASTER!BE528</f>
        <v>28</v>
      </c>
      <c r="M51" s="57">
        <f>MASTER!BF528</f>
        <v>56</v>
      </c>
      <c r="N51" s="57">
        <f>MASTER!BG528</f>
        <v>0</v>
      </c>
      <c r="O51" s="57">
        <f>MASTER!BH528</f>
        <v>0</v>
      </c>
      <c r="P51" s="57">
        <f>MASTER!BI528</f>
        <v>0</v>
      </c>
      <c r="Q51" s="57">
        <f>MASTER!BJ528</f>
        <v>0</v>
      </c>
      <c r="R51" s="57">
        <f>MASTER!BK528</f>
        <v>0</v>
      </c>
      <c r="S51" s="57">
        <f>MASTER!BL528</f>
        <v>0</v>
      </c>
      <c r="T51" s="57" t="e">
        <f>MASTER!BM528</f>
        <v>#VALUE!</v>
      </c>
      <c r="U51" s="57" t="e">
        <f>MASTER!BN528</f>
        <v>#VALUE!</v>
      </c>
      <c r="V51" s="57">
        <f>MASTER!BO528</f>
        <v>7</v>
      </c>
      <c r="W51" s="57">
        <f>MASTER!BP528</f>
        <v>0</v>
      </c>
      <c r="X51" s="57" t="e">
        <f>MASTER!BQ528</f>
        <v>#VALUE!</v>
      </c>
      <c r="Y51" s="57" t="e">
        <f>MASTER!BR528</f>
        <v>#VALUE!</v>
      </c>
      <c r="Z51" s="57">
        <f>MASTER!BS528</f>
        <v>0</v>
      </c>
      <c r="AA51" t="str">
        <f>MASTER!H$6</f>
        <v>Computer and Information Technology</v>
      </c>
      <c r="AB51">
        <f>MASTER!C$17</f>
        <v>10</v>
      </c>
      <c r="AC51" t="str">
        <f>MASTER!H$7</f>
        <v>CLOUD COMPUTING AND INTERNET OF THINGS/ PROCESARE CLOUD SI INTERNETUL LUCRURILOR</v>
      </c>
      <c r="AD51">
        <f>MASTER!A$17</f>
        <v>20</v>
      </c>
      <c r="AE51">
        <f>MASTER!B$17</f>
        <v>60</v>
      </c>
      <c r="AF51">
        <f>MASTER!D$17</f>
        <v>0</v>
      </c>
      <c r="AG51" t="str">
        <f>MASTER!BT528</f>
        <v>2023</v>
      </c>
    </row>
    <row r="52" spans="1:33" x14ac:dyDescent="0.2">
      <c r="A52" s="57" t="str">
        <f>MASTER!AT529</f>
        <v>M4.23.01.V1-07</v>
      </c>
      <c r="B52" s="57">
        <f>MASTER!AU529</f>
        <v>7</v>
      </c>
      <c r="C52" s="57" t="str">
        <f>MASTER!AV529</f>
        <v>Optional Core 1-2
Cloud Foundations</v>
      </c>
      <c r="D52" s="57">
        <f>MASTER!AW529</f>
        <v>1</v>
      </c>
      <c r="E52" s="57" t="str">
        <f>MASTER!AX529</f>
        <v>1</v>
      </c>
      <c r="F52" s="57" t="str">
        <f>MASTER!AY529</f>
        <v>E</v>
      </c>
      <c r="G52" s="57" t="str">
        <f>MASTER!AZ529</f>
        <v>DO</v>
      </c>
      <c r="H52" s="57">
        <f>MASTER!BA529</f>
        <v>2</v>
      </c>
      <c r="I52" s="57">
        <f>MASTER!BB529</f>
        <v>2</v>
      </c>
      <c r="J52" s="57">
        <f>MASTER!BC529</f>
        <v>4</v>
      </c>
      <c r="K52" s="57">
        <f>MASTER!BD529</f>
        <v>28</v>
      </c>
      <c r="L52" s="57">
        <f>MASTER!BE529</f>
        <v>28</v>
      </c>
      <c r="M52" s="57">
        <f>MASTER!BF529</f>
        <v>56</v>
      </c>
      <c r="N52" s="57">
        <f>MASTER!BG529</f>
        <v>0</v>
      </c>
      <c r="O52" s="57">
        <f>MASTER!BH529</f>
        <v>0</v>
      </c>
      <c r="P52" s="57">
        <f>MASTER!BI529</f>
        <v>0</v>
      </c>
      <c r="Q52" s="57">
        <f>MASTER!BJ529</f>
        <v>0</v>
      </c>
      <c r="R52" s="57">
        <f>MASTER!BK529</f>
        <v>0</v>
      </c>
      <c r="S52" s="57">
        <f>MASTER!BL529</f>
        <v>0</v>
      </c>
      <c r="T52" s="57" t="e">
        <f>MASTER!BM529</f>
        <v>#VALUE!</v>
      </c>
      <c r="U52" s="57" t="e">
        <f>MASTER!BN529</f>
        <v>#VALUE!</v>
      </c>
      <c r="V52" s="57">
        <f>MASTER!BO529</f>
        <v>7</v>
      </c>
      <c r="W52" s="57">
        <f>MASTER!BP529</f>
        <v>0</v>
      </c>
      <c r="X52" s="57" t="e">
        <f>MASTER!BQ529</f>
        <v>#VALUE!</v>
      </c>
      <c r="Y52" s="57" t="e">
        <f>MASTER!BR529</f>
        <v>#VALUE!</v>
      </c>
      <c r="Z52" s="57">
        <f>MASTER!BS529</f>
        <v>0</v>
      </c>
      <c r="AA52" t="str">
        <f>MASTER!H$6</f>
        <v>Computer and Information Technology</v>
      </c>
      <c r="AB52">
        <f>MASTER!C$17</f>
        <v>10</v>
      </c>
      <c r="AC52" t="str">
        <f>MASTER!H$7</f>
        <v>CLOUD COMPUTING AND INTERNET OF THINGS/ PROCESARE CLOUD SI INTERNETUL LUCRURILOR</v>
      </c>
      <c r="AD52">
        <f>MASTER!A$17</f>
        <v>20</v>
      </c>
      <c r="AE52">
        <f>MASTER!B$17</f>
        <v>60</v>
      </c>
      <c r="AF52">
        <f>MASTER!D$17</f>
        <v>0</v>
      </c>
      <c r="AG52" t="str">
        <f>MASTER!BT529</f>
        <v>2023</v>
      </c>
    </row>
    <row r="53" spans="1:33" x14ac:dyDescent="0.2">
      <c r="A53" s="57" t="str">
        <f>MASTER!AT530</f>
        <v/>
      </c>
      <c r="B53" s="57">
        <f>MASTER!AU530</f>
        <v>8</v>
      </c>
      <c r="C53" s="57" t="str">
        <f>MASTER!AV530</f>
        <v/>
      </c>
      <c r="D53" s="57" t="str">
        <f>MASTER!AW530</f>
        <v/>
      </c>
      <c r="E53" s="57" t="str">
        <f>MASTER!AX530</f>
        <v/>
      </c>
      <c r="F53" s="57" t="str">
        <f>MASTER!AY530</f>
        <v/>
      </c>
      <c r="G53" s="57" t="str">
        <f>MASTER!AZ530</f>
        <v/>
      </c>
      <c r="H53" s="57" t="str">
        <f>MASTER!BA530</f>
        <v/>
      </c>
      <c r="I53" s="57" t="str">
        <f>MASTER!BB530</f>
        <v/>
      </c>
      <c r="J53" s="57" t="str">
        <f>MASTER!BC530</f>
        <v/>
      </c>
      <c r="K53" s="57" t="str">
        <f>MASTER!BD530</f>
        <v/>
      </c>
      <c r="L53" s="57" t="str">
        <f>MASTER!BE530</f>
        <v/>
      </c>
      <c r="M53" s="57" t="str">
        <f>MASTER!BF530</f>
        <v/>
      </c>
      <c r="N53" s="57">
        <f>MASTER!BG530</f>
        <v>0</v>
      </c>
      <c r="O53" s="57">
        <f>MASTER!BH530</f>
        <v>0</v>
      </c>
      <c r="P53" s="57">
        <f>MASTER!BI530</f>
        <v>0</v>
      </c>
      <c r="Q53" s="57">
        <f>MASTER!BJ530</f>
        <v>0</v>
      </c>
      <c r="R53" s="57">
        <f>MASTER!BK530</f>
        <v>0</v>
      </c>
      <c r="S53" s="57">
        <f>MASTER!BL530</f>
        <v>0</v>
      </c>
      <c r="T53" s="57" t="str">
        <f>MASTER!BM530</f>
        <v/>
      </c>
      <c r="U53" s="57" t="str">
        <f>MASTER!BN530</f>
        <v/>
      </c>
      <c r="V53" s="57" t="str">
        <f>MASTER!BO530</f>
        <v/>
      </c>
      <c r="W53" s="57" t="str">
        <f>MASTER!BP530</f>
        <v/>
      </c>
      <c r="X53" s="57" t="str">
        <f>MASTER!BQ530</f>
        <v/>
      </c>
      <c r="Y53" s="57" t="str">
        <f>MASTER!BR530</f>
        <v/>
      </c>
      <c r="Z53" s="57">
        <f>MASTER!BS530</f>
        <v>0</v>
      </c>
      <c r="AA53" t="str">
        <f>MASTER!H$6</f>
        <v>Computer and Information Technology</v>
      </c>
      <c r="AB53">
        <f>MASTER!C$17</f>
        <v>10</v>
      </c>
      <c r="AC53" t="str">
        <f>MASTER!H$7</f>
        <v>CLOUD COMPUTING AND INTERNET OF THINGS/ PROCESARE CLOUD SI INTERNETUL LUCRURILOR</v>
      </c>
      <c r="AD53">
        <f>MASTER!A$17</f>
        <v>20</v>
      </c>
      <c r="AE53">
        <f>MASTER!B$17</f>
        <v>60</v>
      </c>
      <c r="AF53">
        <f>MASTER!D$17</f>
        <v>0</v>
      </c>
      <c r="AG53" t="str">
        <f>MASTER!BT530</f>
        <v/>
      </c>
    </row>
    <row r="54" spans="1:33" x14ac:dyDescent="0.2">
      <c r="A54" s="57" t="str">
        <f>MASTER!AT531</f>
        <v/>
      </c>
      <c r="B54" s="57">
        <f>MASTER!AU531</f>
        <v>9</v>
      </c>
      <c r="C54" s="57" t="str">
        <f>MASTER!AV531</f>
        <v/>
      </c>
      <c r="D54" s="57" t="str">
        <f>MASTER!AW531</f>
        <v/>
      </c>
      <c r="E54" s="57" t="str">
        <f>MASTER!AX531</f>
        <v/>
      </c>
      <c r="F54" s="57" t="str">
        <f>MASTER!AY531</f>
        <v/>
      </c>
      <c r="G54" s="57" t="str">
        <f>MASTER!AZ531</f>
        <v/>
      </c>
      <c r="H54" s="57" t="str">
        <f>MASTER!BA531</f>
        <v/>
      </c>
      <c r="I54" s="57" t="str">
        <f>MASTER!BB531</f>
        <v/>
      </c>
      <c r="J54" s="57" t="str">
        <f>MASTER!BC531</f>
        <v/>
      </c>
      <c r="K54" s="57" t="str">
        <f>MASTER!BD531</f>
        <v/>
      </c>
      <c r="L54" s="57" t="str">
        <f>MASTER!BE531</f>
        <v/>
      </c>
      <c r="M54" s="57" t="str">
        <f>MASTER!BF531</f>
        <v/>
      </c>
      <c r="N54" s="57">
        <f>MASTER!BG531</f>
        <v>0</v>
      </c>
      <c r="O54" s="57">
        <f>MASTER!BH531</f>
        <v>0</v>
      </c>
      <c r="P54" s="57">
        <f>MASTER!BI531</f>
        <v>0</v>
      </c>
      <c r="Q54" s="57">
        <f>MASTER!BJ531</f>
        <v>0</v>
      </c>
      <c r="R54" s="57">
        <f>MASTER!BK531</f>
        <v>0</v>
      </c>
      <c r="S54" s="57">
        <f>MASTER!BL531</f>
        <v>0</v>
      </c>
      <c r="T54" s="57" t="str">
        <f>MASTER!BM531</f>
        <v/>
      </c>
      <c r="U54" s="57" t="str">
        <f>MASTER!BN531</f>
        <v/>
      </c>
      <c r="V54" s="57" t="str">
        <f>MASTER!BO531</f>
        <v/>
      </c>
      <c r="W54" s="57" t="str">
        <f>MASTER!BP531</f>
        <v/>
      </c>
      <c r="X54" s="57" t="str">
        <f>MASTER!BQ531</f>
        <v/>
      </c>
      <c r="Y54" s="57" t="str">
        <f>MASTER!BR531</f>
        <v/>
      </c>
      <c r="Z54" s="57">
        <f>MASTER!BS531</f>
        <v>0</v>
      </c>
      <c r="AA54" t="str">
        <f>MASTER!H$6</f>
        <v>Computer and Information Technology</v>
      </c>
      <c r="AB54">
        <f>MASTER!C$17</f>
        <v>10</v>
      </c>
      <c r="AC54" t="str">
        <f>MASTER!H$7</f>
        <v>CLOUD COMPUTING AND INTERNET OF THINGS/ PROCESARE CLOUD SI INTERNETUL LUCRURILOR</v>
      </c>
      <c r="AD54">
        <f>MASTER!A$17</f>
        <v>20</v>
      </c>
      <c r="AE54">
        <f>MASTER!B$17</f>
        <v>60</v>
      </c>
      <c r="AF54">
        <f>MASTER!D$17</f>
        <v>0</v>
      </c>
      <c r="AG54" t="str">
        <f>MASTER!BT531</f>
        <v/>
      </c>
    </row>
    <row r="55" spans="1:33" x14ac:dyDescent="0.2">
      <c r="A55" s="57" t="str">
        <f>MASTER!AT532</f>
        <v/>
      </c>
      <c r="B55" s="57">
        <f>MASTER!AU532</f>
        <v>10</v>
      </c>
      <c r="C55" s="57" t="str">
        <f>MASTER!AV532</f>
        <v/>
      </c>
      <c r="D55" s="57" t="str">
        <f>MASTER!AW532</f>
        <v/>
      </c>
      <c r="E55" s="57" t="str">
        <f>MASTER!AX532</f>
        <v/>
      </c>
      <c r="F55" s="57" t="str">
        <f>MASTER!AY532</f>
        <v/>
      </c>
      <c r="G55" s="57" t="str">
        <f>MASTER!AZ532</f>
        <v/>
      </c>
      <c r="H55" s="57" t="str">
        <f>MASTER!BA532</f>
        <v/>
      </c>
      <c r="I55" s="57" t="str">
        <f>MASTER!BB532</f>
        <v/>
      </c>
      <c r="J55" s="57" t="str">
        <f>MASTER!BC532</f>
        <v/>
      </c>
      <c r="K55" s="57" t="str">
        <f>MASTER!BD532</f>
        <v/>
      </c>
      <c r="L55" s="57" t="str">
        <f>MASTER!BE532</f>
        <v/>
      </c>
      <c r="M55" s="57" t="str">
        <f>MASTER!BF532</f>
        <v/>
      </c>
      <c r="N55" s="57">
        <f>MASTER!BG532</f>
        <v>0</v>
      </c>
      <c r="O55" s="57">
        <f>MASTER!BH532</f>
        <v>0</v>
      </c>
      <c r="P55" s="57">
        <f>MASTER!BI532</f>
        <v>0</v>
      </c>
      <c r="Q55" s="57">
        <f>MASTER!BJ532</f>
        <v>0</v>
      </c>
      <c r="R55" s="57">
        <f>MASTER!BK532</f>
        <v>0</v>
      </c>
      <c r="S55" s="57">
        <f>MASTER!BL532</f>
        <v>0</v>
      </c>
      <c r="T55" s="57" t="str">
        <f>MASTER!BM532</f>
        <v/>
      </c>
      <c r="U55" s="57" t="str">
        <f>MASTER!BN532</f>
        <v/>
      </c>
      <c r="V55" s="57" t="str">
        <f>MASTER!BO532</f>
        <v/>
      </c>
      <c r="W55" s="57" t="str">
        <f>MASTER!BP532</f>
        <v/>
      </c>
      <c r="X55" s="57" t="str">
        <f>MASTER!BQ532</f>
        <v/>
      </c>
      <c r="Y55" s="57" t="str">
        <f>MASTER!BR532</f>
        <v/>
      </c>
      <c r="Z55" s="57">
        <f>MASTER!BS532</f>
        <v>0</v>
      </c>
      <c r="AA55" t="str">
        <f>MASTER!H$6</f>
        <v>Computer and Information Technology</v>
      </c>
      <c r="AB55">
        <f>MASTER!C$17</f>
        <v>10</v>
      </c>
      <c r="AC55" t="str">
        <f>MASTER!H$7</f>
        <v>CLOUD COMPUTING AND INTERNET OF THINGS/ PROCESARE CLOUD SI INTERNETUL LUCRURILOR</v>
      </c>
      <c r="AD55">
        <f>MASTER!A$17</f>
        <v>20</v>
      </c>
      <c r="AE55">
        <f>MASTER!B$17</f>
        <v>60</v>
      </c>
      <c r="AF55">
        <f>MASTER!D$17</f>
        <v>0</v>
      </c>
      <c r="AG55" t="str">
        <f>MASTER!BT532</f>
        <v/>
      </c>
    </row>
    <row r="56" spans="1:33" x14ac:dyDescent="0.2">
      <c r="A56" s="57" t="str">
        <f>MASTER!AT533</f>
        <v>Semestrul 2</v>
      </c>
      <c r="B56" s="57">
        <f>MASTER!AU533</f>
        <v>0</v>
      </c>
      <c r="C56" s="57">
        <f>MASTER!AV533</f>
        <v>0</v>
      </c>
      <c r="D56" s="57">
        <f>MASTER!AW533</f>
        <v>0</v>
      </c>
      <c r="E56" s="57">
        <f>MASTER!AX533</f>
        <v>0</v>
      </c>
      <c r="F56" s="57">
        <f>MASTER!AY533</f>
        <v>0</v>
      </c>
      <c r="G56" s="57">
        <f>MASTER!AZ533</f>
        <v>0</v>
      </c>
      <c r="H56" s="57">
        <f>MASTER!BA533</f>
        <v>0</v>
      </c>
      <c r="I56" s="57">
        <f>MASTER!BB533</f>
        <v>0</v>
      </c>
      <c r="J56" s="57">
        <f>MASTER!BC533</f>
        <v>0</v>
      </c>
      <c r="K56" s="57">
        <f>MASTER!BD533</f>
        <v>0</v>
      </c>
      <c r="L56" s="57">
        <f>MASTER!BE533</f>
        <v>0</v>
      </c>
      <c r="M56" s="57">
        <f>MASTER!BF533</f>
        <v>0</v>
      </c>
      <c r="N56" s="57">
        <f>MASTER!BG533</f>
        <v>0</v>
      </c>
      <c r="O56" s="57">
        <f>MASTER!BH533</f>
        <v>0</v>
      </c>
      <c r="P56" s="57">
        <f>MASTER!BI533</f>
        <v>0</v>
      </c>
      <c r="Q56" s="57">
        <f>MASTER!BJ533</f>
        <v>0</v>
      </c>
      <c r="R56" s="57">
        <f>MASTER!BK533</f>
        <v>0</v>
      </c>
      <c r="S56" s="57">
        <f>MASTER!BL533</f>
        <v>0</v>
      </c>
      <c r="T56" s="57">
        <f>MASTER!BM533</f>
        <v>0</v>
      </c>
      <c r="U56" s="57">
        <f>MASTER!BN533</f>
        <v>0</v>
      </c>
      <c r="V56" s="57">
        <f>MASTER!BO533</f>
        <v>0</v>
      </c>
      <c r="W56" s="57">
        <f>MASTER!BP533</f>
        <v>0</v>
      </c>
      <c r="X56" s="57">
        <f>MASTER!BQ533</f>
        <v>0</v>
      </c>
      <c r="Y56" s="57">
        <f>MASTER!BR533</f>
        <v>0</v>
      </c>
      <c r="Z56" s="57">
        <f>MASTER!BS533</f>
        <v>0</v>
      </c>
      <c r="AA56" t="str">
        <f>MASTER!H$6</f>
        <v>Computer and Information Technology</v>
      </c>
      <c r="AB56">
        <f>MASTER!C$17</f>
        <v>10</v>
      </c>
      <c r="AC56" t="str">
        <f>MASTER!H$7</f>
        <v>CLOUD COMPUTING AND INTERNET OF THINGS/ PROCESARE CLOUD SI INTERNETUL LUCRURILOR</v>
      </c>
      <c r="AD56">
        <f>MASTER!A$17</f>
        <v>20</v>
      </c>
      <c r="AE56">
        <f>MASTER!B$17</f>
        <v>60</v>
      </c>
      <c r="AF56">
        <f>MASTER!D$17</f>
        <v>0</v>
      </c>
      <c r="AG56" t="str">
        <f>MASTER!BT533</f>
        <v/>
      </c>
    </row>
    <row r="57" spans="1:33" x14ac:dyDescent="0.2">
      <c r="A57" s="57" t="str">
        <f>MASTER!AT534</f>
        <v>M4.23.02.A1-01</v>
      </c>
      <c r="B57" s="57">
        <f>MASTER!AU534</f>
        <v>1</v>
      </c>
      <c r="C57" s="57" t="str">
        <f>MASTER!AV534</f>
        <v>Optional Core 3-4
Mobile Cloud Computing and Applications</v>
      </c>
      <c r="D57" s="57">
        <f>MASTER!AW534</f>
        <v>1</v>
      </c>
      <c r="E57" s="57" t="str">
        <f>MASTER!AX534</f>
        <v>2</v>
      </c>
      <c r="F57" s="57">
        <f>MASTER!AY534</f>
        <v>0</v>
      </c>
      <c r="G57" s="57" t="str">
        <f>MASTER!AZ534</f>
        <v>DO</v>
      </c>
      <c r="H57" s="57" t="str">
        <f>MASTER!BA534</f>
        <v/>
      </c>
      <c r="I57" s="57" t="str">
        <f>MASTER!BB534</f>
        <v/>
      </c>
      <c r="J57" s="57" t="str">
        <f>MASTER!BC534</f>
        <v/>
      </c>
      <c r="K57" s="57" t="str">
        <f>MASTER!BD534</f>
        <v/>
      </c>
      <c r="L57" s="57" t="str">
        <f>MASTER!BE534</f>
        <v/>
      </c>
      <c r="M57" s="57" t="str">
        <f>MASTER!BF534</f>
        <v/>
      </c>
      <c r="N57" s="57">
        <f>MASTER!BG534</f>
        <v>0</v>
      </c>
      <c r="O57" s="57">
        <f>MASTER!BH534</f>
        <v>0</v>
      </c>
      <c r="P57" s="57">
        <f>MASTER!BI534</f>
        <v>0</v>
      </c>
      <c r="Q57" s="57">
        <f>MASTER!BJ534</f>
        <v>0</v>
      </c>
      <c r="R57" s="57">
        <f>MASTER!BK534</f>
        <v>0</v>
      </c>
      <c r="S57" s="57">
        <f>MASTER!BL534</f>
        <v>0</v>
      </c>
      <c r="T57" s="57" t="str">
        <f>MASTER!BM534</f>
        <v/>
      </c>
      <c r="U57" s="57" t="str">
        <f>MASTER!BN534</f>
        <v/>
      </c>
      <c r="V57" s="57">
        <f>MASTER!BO534</f>
        <v>0</v>
      </c>
      <c r="W57" s="57" t="str">
        <f>MASTER!BP534</f>
        <v/>
      </c>
      <c r="X57" s="57">
        <f>MASTER!BQ534</f>
        <v>0</v>
      </c>
      <c r="Y57" s="57">
        <f>MASTER!BR534</f>
        <v>0</v>
      </c>
      <c r="Z57" s="57">
        <f>MASTER!BS534</f>
        <v>0</v>
      </c>
      <c r="AA57" t="str">
        <f>MASTER!H$6</f>
        <v>Computer and Information Technology</v>
      </c>
      <c r="AB57">
        <f>MASTER!C$17</f>
        <v>10</v>
      </c>
      <c r="AC57" t="str">
        <f>MASTER!H$7</f>
        <v>CLOUD COMPUTING AND INTERNET OF THINGS/ PROCESARE CLOUD SI INTERNETUL LUCRURILOR</v>
      </c>
      <c r="AD57">
        <f>MASTER!A$17</f>
        <v>20</v>
      </c>
      <c r="AE57">
        <f>MASTER!B$17</f>
        <v>60</v>
      </c>
      <c r="AF57">
        <f>MASTER!D$17</f>
        <v>0</v>
      </c>
      <c r="AG57" t="str">
        <f>MASTER!BT534</f>
        <v>2023</v>
      </c>
    </row>
    <row r="58" spans="1:33" x14ac:dyDescent="0.2">
      <c r="A58" s="57" t="str">
        <f>MASTER!AT535</f>
        <v>M4.23.02.A1-02</v>
      </c>
      <c r="B58" s="57">
        <f>MASTER!AU535</f>
        <v>2</v>
      </c>
      <c r="C58" s="57" t="str">
        <f>MASTER!AV535</f>
        <v>Optional Core 3-4
Advanced Embedded Systems</v>
      </c>
      <c r="D58" s="57">
        <f>MASTER!AW535</f>
        <v>1</v>
      </c>
      <c r="E58" s="57" t="str">
        <f>MASTER!AX535</f>
        <v>2</v>
      </c>
      <c r="F58" s="57">
        <f>MASTER!AY535</f>
        <v>8</v>
      </c>
      <c r="G58" s="57" t="str">
        <f>MASTER!AZ535</f>
        <v>DO</v>
      </c>
      <c r="H58" s="57" t="str">
        <f>MASTER!BA535</f>
        <v/>
      </c>
      <c r="I58" s="57" t="str">
        <f>MASTER!BB535</f>
        <v/>
      </c>
      <c r="J58" s="57" t="str">
        <f>MASTER!BC535</f>
        <v/>
      </c>
      <c r="K58" s="57" t="str">
        <f>MASTER!BD535</f>
        <v/>
      </c>
      <c r="L58" s="57" t="str">
        <f>MASTER!BE535</f>
        <v/>
      </c>
      <c r="M58" s="57" t="str">
        <f>MASTER!BF535</f>
        <v/>
      </c>
      <c r="N58" s="57">
        <f>MASTER!BG535</f>
        <v>0</v>
      </c>
      <c r="O58" s="57">
        <f>MASTER!BH535</f>
        <v>0</v>
      </c>
      <c r="P58" s="57">
        <f>MASTER!BI535</f>
        <v>0</v>
      </c>
      <c r="Q58" s="57">
        <f>MASTER!BJ535</f>
        <v>0</v>
      </c>
      <c r="R58" s="57">
        <f>MASTER!BK535</f>
        <v>0</v>
      </c>
      <c r="S58" s="57">
        <f>MASTER!BL535</f>
        <v>0</v>
      </c>
      <c r="T58" s="57" t="str">
        <f>MASTER!BM535</f>
        <v/>
      </c>
      <c r="U58" s="57" t="str">
        <f>MASTER!BN535</f>
        <v/>
      </c>
      <c r="V58" s="57">
        <f>MASTER!BO535</f>
        <v>0</v>
      </c>
      <c r="W58" s="57" t="str">
        <f>MASTER!BP535</f>
        <v/>
      </c>
      <c r="X58" s="57">
        <f>MASTER!BQ535</f>
        <v>0</v>
      </c>
      <c r="Y58" s="57">
        <f>MASTER!BR535</f>
        <v>0</v>
      </c>
      <c r="Z58" s="57">
        <f>MASTER!BS535</f>
        <v>0</v>
      </c>
      <c r="AA58" t="str">
        <f>MASTER!H$6</f>
        <v>Computer and Information Technology</v>
      </c>
      <c r="AB58">
        <f>MASTER!C$17</f>
        <v>10</v>
      </c>
      <c r="AC58" t="str">
        <f>MASTER!H$7</f>
        <v>CLOUD COMPUTING AND INTERNET OF THINGS/ PROCESARE CLOUD SI INTERNETUL LUCRURILOR</v>
      </c>
      <c r="AD58">
        <f>MASTER!A$17</f>
        <v>20</v>
      </c>
      <c r="AE58">
        <f>MASTER!B$17</f>
        <v>60</v>
      </c>
      <c r="AF58">
        <f>MASTER!D$17</f>
        <v>0</v>
      </c>
      <c r="AG58" t="str">
        <f>MASTER!BT535</f>
        <v>2023</v>
      </c>
    </row>
    <row r="59" spans="1:33" x14ac:dyDescent="0.2">
      <c r="A59" s="57" t="str">
        <f>MASTER!AT536</f>
        <v>M4.23.02.A1-03</v>
      </c>
      <c r="B59" s="57">
        <f>MASTER!AU536</f>
        <v>3</v>
      </c>
      <c r="C59" s="57" t="str">
        <f>MASTER!AV536</f>
        <v>Optional Core 3-4
Big Data in Cloud and IoT</v>
      </c>
      <c r="D59" s="57">
        <f>MASTER!AW536</f>
        <v>1</v>
      </c>
      <c r="E59" s="57" t="str">
        <f>MASTER!AX536</f>
        <v>2</v>
      </c>
      <c r="F59" s="57">
        <f>MASTER!AY536</f>
        <v>0</v>
      </c>
      <c r="G59" s="57" t="str">
        <f>MASTER!AZ536</f>
        <v>DO</v>
      </c>
      <c r="H59" s="57" t="str">
        <f>MASTER!BA536</f>
        <v/>
      </c>
      <c r="I59" s="57" t="str">
        <f>MASTER!BB536</f>
        <v/>
      </c>
      <c r="J59" s="57" t="str">
        <f>MASTER!BC536</f>
        <v/>
      </c>
      <c r="K59" s="57" t="str">
        <f>MASTER!BD536</f>
        <v/>
      </c>
      <c r="L59" s="57" t="str">
        <f>MASTER!BE536</f>
        <v/>
      </c>
      <c r="M59" s="57" t="str">
        <f>MASTER!BF536</f>
        <v/>
      </c>
      <c r="N59" s="57">
        <f>MASTER!BG536</f>
        <v>0</v>
      </c>
      <c r="O59" s="57">
        <f>MASTER!BH536</f>
        <v>0</v>
      </c>
      <c r="P59" s="57">
        <f>MASTER!BI536</f>
        <v>0</v>
      </c>
      <c r="Q59" s="57">
        <f>MASTER!BJ536</f>
        <v>0</v>
      </c>
      <c r="R59" s="57">
        <f>MASTER!BK536</f>
        <v>0</v>
      </c>
      <c r="S59" s="57">
        <f>MASTER!BL536</f>
        <v>0</v>
      </c>
      <c r="T59" s="57" t="str">
        <f>MASTER!BM536</f>
        <v/>
      </c>
      <c r="U59" s="57" t="str">
        <f>MASTER!BN536</f>
        <v/>
      </c>
      <c r="V59" s="57" t="str">
        <f>MASTER!BO536</f>
        <v>CF={DA, DCAV, DS, DC}</v>
      </c>
      <c r="W59" s="57" t="str">
        <f>MASTER!BP536</f>
        <v/>
      </c>
      <c r="X59" s="57">
        <f>MASTER!BQ536</f>
        <v>0</v>
      </c>
      <c r="Y59" s="57">
        <f>MASTER!BR536</f>
        <v>0</v>
      </c>
      <c r="Z59" s="57">
        <f>MASTER!BS536</f>
        <v>0</v>
      </c>
      <c r="AA59" t="str">
        <f>MASTER!H$6</f>
        <v>Computer and Information Technology</v>
      </c>
      <c r="AB59">
        <f>MASTER!C$17</f>
        <v>10</v>
      </c>
      <c r="AC59" t="str">
        <f>MASTER!H$7</f>
        <v>CLOUD COMPUTING AND INTERNET OF THINGS/ PROCESARE CLOUD SI INTERNETUL LUCRURILOR</v>
      </c>
      <c r="AD59">
        <f>MASTER!A$17</f>
        <v>20</v>
      </c>
      <c r="AE59">
        <f>MASTER!B$17</f>
        <v>60</v>
      </c>
      <c r="AF59">
        <f>MASTER!D$17</f>
        <v>0</v>
      </c>
      <c r="AG59" t="str">
        <f>MASTER!BT536</f>
        <v>2023</v>
      </c>
    </row>
    <row r="60" spans="1:33" x14ac:dyDescent="0.2">
      <c r="A60" s="57" t="str">
        <f>MASTER!AT537</f>
        <v>M4.23.02.A1-04</v>
      </c>
      <c r="B60" s="57">
        <f>MASTER!AU537</f>
        <v>4</v>
      </c>
      <c r="C60" s="57" t="str">
        <f>MASTER!AV537</f>
        <v>Optional Core 3-4
Cloud Based AI Services</v>
      </c>
      <c r="D60" s="57">
        <f>MASTER!AW537</f>
        <v>1</v>
      </c>
      <c r="E60" s="57" t="str">
        <f>MASTER!AX537</f>
        <v>2</v>
      </c>
      <c r="F60" s="57" t="str">
        <f>MASTER!AY537</f>
        <v>DS- disciplina de sinteza</v>
      </c>
      <c r="G60" s="57" t="str">
        <f>MASTER!AZ537</f>
        <v>DO</v>
      </c>
      <c r="H60" s="57" t="str">
        <f>MASTER!BA537</f>
        <v/>
      </c>
      <c r="I60" s="57" t="str">
        <f>MASTER!BB537</f>
        <v/>
      </c>
      <c r="J60" s="57" t="str">
        <f>MASTER!BC537</f>
        <v/>
      </c>
      <c r="K60" s="57" t="str">
        <f>MASTER!BD537</f>
        <v/>
      </c>
      <c r="L60" s="57" t="str">
        <f>MASTER!BE537</f>
        <v/>
      </c>
      <c r="M60" s="57" t="str">
        <f>MASTER!BF537</f>
        <v/>
      </c>
      <c r="N60" s="57">
        <f>MASTER!BG537</f>
        <v>0</v>
      </c>
      <c r="O60" s="57">
        <f>MASTER!BH537</f>
        <v>0</v>
      </c>
      <c r="P60" s="57">
        <f>MASTER!BI537</f>
        <v>0</v>
      </c>
      <c r="Q60" s="57">
        <f>MASTER!BJ537</f>
        <v>0</v>
      </c>
      <c r="R60" s="57">
        <f>MASTER!BK537</f>
        <v>0</v>
      </c>
      <c r="S60" s="57">
        <f>MASTER!BL537</f>
        <v>0</v>
      </c>
      <c r="T60" s="57" t="str">
        <f>MASTER!BM537</f>
        <v/>
      </c>
      <c r="U60" s="57" t="str">
        <f>MASTER!BN537</f>
        <v/>
      </c>
      <c r="V60" s="57">
        <f>MASTER!BO537</f>
        <v>0</v>
      </c>
      <c r="W60" s="57" t="str">
        <f>MASTER!BP537</f>
        <v/>
      </c>
      <c r="X60" s="57">
        <f>MASTER!BQ537</f>
        <v>0</v>
      </c>
      <c r="Y60" s="57">
        <f>MASTER!BR537</f>
        <v>0</v>
      </c>
      <c r="Z60" s="57">
        <f>MASTER!BS537</f>
        <v>0</v>
      </c>
      <c r="AA60" t="str">
        <f>MASTER!H$6</f>
        <v>Computer and Information Technology</v>
      </c>
      <c r="AB60">
        <f>MASTER!C$17</f>
        <v>10</v>
      </c>
      <c r="AC60" t="str">
        <f>MASTER!H$7</f>
        <v>CLOUD COMPUTING AND INTERNET OF THINGS/ PROCESARE CLOUD SI INTERNETUL LUCRURILOR</v>
      </c>
      <c r="AD60">
        <f>MASTER!A$17</f>
        <v>20</v>
      </c>
      <c r="AE60">
        <f>MASTER!B$17</f>
        <v>60</v>
      </c>
      <c r="AF60">
        <f>MASTER!D$17</f>
        <v>0</v>
      </c>
      <c r="AG60" t="str">
        <f>MASTER!BT537</f>
        <v>2023</v>
      </c>
    </row>
    <row r="61" spans="1:33" x14ac:dyDescent="0.2">
      <c r="A61" s="57" t="str">
        <f>MASTER!AT538</f>
        <v>M4.23.02.A1-05</v>
      </c>
      <c r="B61" s="57">
        <f>MASTER!AU538</f>
        <v>5</v>
      </c>
      <c r="C61" s="57" t="str">
        <f>MASTER!AV538</f>
        <v>Optional Core 3-4
Fault-Tolerance of IoT and Dependable Cloud Computing</v>
      </c>
      <c r="D61" s="57">
        <f>MASTER!AW538</f>
        <v>1</v>
      </c>
      <c r="E61" s="57" t="str">
        <f>MASTER!AX538</f>
        <v>2</v>
      </c>
      <c r="F61" s="57">
        <f>MASTER!AY538</f>
        <v>0</v>
      </c>
      <c r="G61" s="57" t="str">
        <f>MASTER!AZ538</f>
        <v>DO</v>
      </c>
      <c r="H61" s="57" t="str">
        <f>MASTER!BA538</f>
        <v/>
      </c>
      <c r="I61" s="57" t="str">
        <f>MASTER!BB538</f>
        <v/>
      </c>
      <c r="J61" s="57" t="str">
        <f>MASTER!BC538</f>
        <v/>
      </c>
      <c r="K61" s="57" t="str">
        <f>MASTER!BD538</f>
        <v/>
      </c>
      <c r="L61" s="57" t="str">
        <f>MASTER!BE538</f>
        <v/>
      </c>
      <c r="M61" s="57" t="str">
        <f>MASTER!BF538</f>
        <v/>
      </c>
      <c r="N61" s="57">
        <f>MASTER!BG538</f>
        <v>0</v>
      </c>
      <c r="O61" s="57">
        <f>MASTER!BH538</f>
        <v>0</v>
      </c>
      <c r="P61" s="57">
        <f>MASTER!BI538</f>
        <v>0</v>
      </c>
      <c r="Q61" s="57">
        <f>MASTER!BJ538</f>
        <v>0</v>
      </c>
      <c r="R61" s="57">
        <f>MASTER!BK538</f>
        <v>0</v>
      </c>
      <c r="S61" s="57">
        <f>MASTER!BL538</f>
        <v>0</v>
      </c>
      <c r="T61" s="57" t="str">
        <f>MASTER!BM538</f>
        <v/>
      </c>
      <c r="U61" s="57" t="str">
        <f>MASTER!BN538</f>
        <v/>
      </c>
      <c r="V61" s="57">
        <f>MASTER!BO538</f>
        <v>0</v>
      </c>
      <c r="W61" s="57" t="str">
        <f>MASTER!BP538</f>
        <v/>
      </c>
      <c r="X61" s="57">
        <f>MASTER!BQ538</f>
        <v>0</v>
      </c>
      <c r="Y61" s="57">
        <f>MASTER!BR538</f>
        <v>0</v>
      </c>
      <c r="Z61" s="57">
        <f>MASTER!BS538</f>
        <v>0</v>
      </c>
      <c r="AA61" t="str">
        <f>MASTER!H$6</f>
        <v>Computer and Information Technology</v>
      </c>
      <c r="AB61">
        <f>MASTER!C$17</f>
        <v>10</v>
      </c>
      <c r="AC61" t="str">
        <f>MASTER!H$7</f>
        <v>CLOUD COMPUTING AND INTERNET OF THINGS/ PROCESARE CLOUD SI INTERNETUL LUCRURILOR</v>
      </c>
      <c r="AD61">
        <f>MASTER!A$17</f>
        <v>20</v>
      </c>
      <c r="AE61">
        <f>MASTER!B$17</f>
        <v>60</v>
      </c>
      <c r="AF61">
        <f>MASTER!D$17</f>
        <v>0</v>
      </c>
      <c r="AG61" t="str">
        <f>MASTER!BT538</f>
        <v>2023</v>
      </c>
    </row>
    <row r="62" spans="1:33" x14ac:dyDescent="0.2">
      <c r="A62" s="57" t="str">
        <f>MASTER!AT539</f>
        <v>M4.23.02.A1-06</v>
      </c>
      <c r="B62" s="57">
        <f>MASTER!AU539</f>
        <v>6</v>
      </c>
      <c r="C62" s="57" t="str">
        <f>MASTER!AV539</f>
        <v>Optional Core 3-4
DevOps</v>
      </c>
      <c r="D62" s="57">
        <f>MASTER!AW539</f>
        <v>1</v>
      </c>
      <c r="E62" s="57" t="str">
        <f>MASTER!AX539</f>
        <v>2</v>
      </c>
      <c r="F62" s="57">
        <f>MASTER!AY539</f>
        <v>0</v>
      </c>
      <c r="G62" s="57" t="str">
        <f>MASTER!AZ539</f>
        <v>DO</v>
      </c>
      <c r="H62" s="57" t="str">
        <f>MASTER!BA539</f>
        <v/>
      </c>
      <c r="I62" s="57" t="str">
        <f>MASTER!BB539</f>
        <v/>
      </c>
      <c r="J62" s="57" t="str">
        <f>MASTER!BC539</f>
        <v/>
      </c>
      <c r="K62" s="57" t="str">
        <f>MASTER!BD539</f>
        <v/>
      </c>
      <c r="L62" s="57" t="str">
        <f>MASTER!BE539</f>
        <v/>
      </c>
      <c r="M62" s="57" t="str">
        <f>MASTER!BF539</f>
        <v/>
      </c>
      <c r="N62" s="57">
        <f>MASTER!BG539</f>
        <v>0</v>
      </c>
      <c r="O62" s="57">
        <f>MASTER!BH539</f>
        <v>0</v>
      </c>
      <c r="P62" s="57">
        <f>MASTER!BI539</f>
        <v>0</v>
      </c>
      <c r="Q62" s="57">
        <f>MASTER!BJ539</f>
        <v>0</v>
      </c>
      <c r="R62" s="57">
        <f>MASTER!BK539</f>
        <v>0</v>
      </c>
      <c r="S62" s="57">
        <f>MASTER!BL539</f>
        <v>0</v>
      </c>
      <c r="T62" s="57" t="str">
        <f>MASTER!BM539</f>
        <v/>
      </c>
      <c r="U62" s="57" t="str">
        <f>MASTER!BN539</f>
        <v/>
      </c>
      <c r="V62" s="57">
        <f>MASTER!BO539</f>
        <v>0</v>
      </c>
      <c r="W62" s="57" t="str">
        <f>MASTER!BP539</f>
        <v/>
      </c>
      <c r="X62" s="57">
        <f>MASTER!BQ539</f>
        <v>0</v>
      </c>
      <c r="Y62" s="57">
        <f>MASTER!BR539</f>
        <v>0</v>
      </c>
      <c r="Z62" s="57">
        <f>MASTER!BS539</f>
        <v>0</v>
      </c>
      <c r="AA62" t="str">
        <f>MASTER!H$6</f>
        <v>Computer and Information Technology</v>
      </c>
      <c r="AB62">
        <f>MASTER!C$17</f>
        <v>10</v>
      </c>
      <c r="AC62" t="str">
        <f>MASTER!H$7</f>
        <v>CLOUD COMPUTING AND INTERNET OF THINGS/ PROCESARE CLOUD SI INTERNETUL LUCRURILOR</v>
      </c>
      <c r="AD62">
        <f>MASTER!A$17</f>
        <v>20</v>
      </c>
      <c r="AE62">
        <f>MASTER!B$17</f>
        <v>60</v>
      </c>
      <c r="AF62">
        <f>MASTER!D$17</f>
        <v>0</v>
      </c>
      <c r="AG62" t="str">
        <f>MASTER!BT539</f>
        <v>2023</v>
      </c>
    </row>
    <row r="63" spans="1:33" x14ac:dyDescent="0.2">
      <c r="A63" s="57" t="str">
        <f>MASTER!AT540</f>
        <v/>
      </c>
      <c r="B63" s="57">
        <f>MASTER!AU540</f>
        <v>7</v>
      </c>
      <c r="C63" s="57" t="str">
        <f>MASTER!AV540</f>
        <v/>
      </c>
      <c r="D63" s="57" t="str">
        <f>MASTER!AW540</f>
        <v/>
      </c>
      <c r="E63" s="57" t="str">
        <f>MASTER!AX540</f>
        <v/>
      </c>
      <c r="F63" s="57" t="str">
        <f>MASTER!AY540</f>
        <v/>
      </c>
      <c r="G63" s="57" t="str">
        <f>MASTER!AZ540</f>
        <v/>
      </c>
      <c r="H63" s="57" t="str">
        <f>MASTER!BA540</f>
        <v/>
      </c>
      <c r="I63" s="57" t="str">
        <f>MASTER!BB540</f>
        <v/>
      </c>
      <c r="J63" s="57" t="str">
        <f>MASTER!BC540</f>
        <v/>
      </c>
      <c r="K63" s="57" t="str">
        <f>MASTER!BD540</f>
        <v/>
      </c>
      <c r="L63" s="57" t="str">
        <f>MASTER!BE540</f>
        <v/>
      </c>
      <c r="M63" s="57" t="str">
        <f>MASTER!BF540</f>
        <v/>
      </c>
      <c r="N63" s="57">
        <f>MASTER!BG540</f>
        <v>0</v>
      </c>
      <c r="O63" s="57">
        <f>MASTER!BH540</f>
        <v>0</v>
      </c>
      <c r="P63" s="57">
        <f>MASTER!BI540</f>
        <v>0</v>
      </c>
      <c r="Q63" s="57">
        <f>MASTER!BJ540</f>
        <v>0</v>
      </c>
      <c r="R63" s="57">
        <f>MASTER!BK540</f>
        <v>0</v>
      </c>
      <c r="S63" s="57">
        <f>MASTER!BL540</f>
        <v>0</v>
      </c>
      <c r="T63" s="57" t="str">
        <f>MASTER!BM540</f>
        <v/>
      </c>
      <c r="U63" s="57" t="str">
        <f>MASTER!BN540</f>
        <v/>
      </c>
      <c r="V63" s="57" t="str">
        <f>MASTER!BO540</f>
        <v/>
      </c>
      <c r="W63" s="57" t="str">
        <f>MASTER!BP540</f>
        <v/>
      </c>
      <c r="X63" s="57" t="str">
        <f>MASTER!BQ540</f>
        <v/>
      </c>
      <c r="Y63" s="57" t="str">
        <f>MASTER!BR540</f>
        <v/>
      </c>
      <c r="Z63" s="57">
        <f>MASTER!BS540</f>
        <v>0</v>
      </c>
      <c r="AA63" t="str">
        <f>MASTER!H$6</f>
        <v>Computer and Information Technology</v>
      </c>
      <c r="AB63">
        <f>MASTER!C$17</f>
        <v>10</v>
      </c>
      <c r="AC63" t="str">
        <f>MASTER!H$7</f>
        <v>CLOUD COMPUTING AND INTERNET OF THINGS/ PROCESARE CLOUD SI INTERNETUL LUCRURILOR</v>
      </c>
      <c r="AD63">
        <f>MASTER!A$17</f>
        <v>20</v>
      </c>
      <c r="AE63">
        <f>MASTER!B$17</f>
        <v>60</v>
      </c>
      <c r="AF63">
        <f>MASTER!D$17</f>
        <v>0</v>
      </c>
      <c r="AG63" t="str">
        <f>MASTER!BT540</f>
        <v/>
      </c>
    </row>
    <row r="64" spans="1:33" x14ac:dyDescent="0.2">
      <c r="A64" s="57" t="str">
        <f>MASTER!AT541</f>
        <v/>
      </c>
      <c r="B64" s="57">
        <f>MASTER!AU541</f>
        <v>8</v>
      </c>
      <c r="C64" s="57" t="str">
        <f>MASTER!AV541</f>
        <v/>
      </c>
      <c r="D64" s="57" t="str">
        <f>MASTER!AW541</f>
        <v/>
      </c>
      <c r="E64" s="57" t="str">
        <f>MASTER!AX541</f>
        <v/>
      </c>
      <c r="F64" s="57" t="str">
        <f>MASTER!AY541</f>
        <v/>
      </c>
      <c r="G64" s="57" t="str">
        <f>MASTER!AZ541</f>
        <v/>
      </c>
      <c r="H64" s="57" t="str">
        <f>MASTER!BA541</f>
        <v/>
      </c>
      <c r="I64" s="57" t="str">
        <f>MASTER!BB541</f>
        <v/>
      </c>
      <c r="J64" s="57" t="str">
        <f>MASTER!BC541</f>
        <v/>
      </c>
      <c r="K64" s="57" t="str">
        <f>MASTER!BD541</f>
        <v/>
      </c>
      <c r="L64" s="57" t="str">
        <f>MASTER!BE541</f>
        <v/>
      </c>
      <c r="M64" s="57" t="str">
        <f>MASTER!BF541</f>
        <v/>
      </c>
      <c r="N64" s="57">
        <f>MASTER!BG541</f>
        <v>0</v>
      </c>
      <c r="O64" s="57">
        <f>MASTER!BH541</f>
        <v>0</v>
      </c>
      <c r="P64" s="57">
        <f>MASTER!BI541</f>
        <v>0</v>
      </c>
      <c r="Q64" s="57">
        <f>MASTER!BJ541</f>
        <v>0</v>
      </c>
      <c r="R64" s="57">
        <f>MASTER!BK541</f>
        <v>0</v>
      </c>
      <c r="S64" s="57">
        <f>MASTER!BL541</f>
        <v>0</v>
      </c>
      <c r="T64" s="57" t="str">
        <f>MASTER!BM541</f>
        <v/>
      </c>
      <c r="U64" s="57" t="str">
        <f>MASTER!BN541</f>
        <v/>
      </c>
      <c r="V64" s="57" t="str">
        <f>MASTER!BO541</f>
        <v/>
      </c>
      <c r="W64" s="57" t="str">
        <f>MASTER!BP541</f>
        <v/>
      </c>
      <c r="X64" s="57" t="str">
        <f>MASTER!BQ541</f>
        <v/>
      </c>
      <c r="Y64" s="57" t="str">
        <f>MASTER!BR541</f>
        <v/>
      </c>
      <c r="Z64" s="57">
        <f>MASTER!BS541</f>
        <v>0</v>
      </c>
      <c r="AA64" t="str">
        <f>MASTER!H$6</f>
        <v>Computer and Information Technology</v>
      </c>
      <c r="AB64">
        <f>MASTER!C$17</f>
        <v>10</v>
      </c>
      <c r="AC64" t="str">
        <f>MASTER!H$7</f>
        <v>CLOUD COMPUTING AND INTERNET OF THINGS/ PROCESARE CLOUD SI INTERNETUL LUCRURILOR</v>
      </c>
      <c r="AD64">
        <f>MASTER!A$17</f>
        <v>20</v>
      </c>
      <c r="AE64">
        <f>MASTER!B$17</f>
        <v>60</v>
      </c>
      <c r="AF64">
        <f>MASTER!D$17</f>
        <v>0</v>
      </c>
      <c r="AG64" t="str">
        <f>MASTER!BT541</f>
        <v/>
      </c>
    </row>
    <row r="65" spans="1:33" x14ac:dyDescent="0.2">
      <c r="A65" s="57" t="str">
        <f>MASTER!AT542</f>
        <v/>
      </c>
      <c r="B65" s="57">
        <f>MASTER!AU542</f>
        <v>9</v>
      </c>
      <c r="C65" s="57" t="str">
        <f>MASTER!AV542</f>
        <v/>
      </c>
      <c r="D65" s="57" t="str">
        <f>MASTER!AW542</f>
        <v/>
      </c>
      <c r="E65" s="57" t="str">
        <f>MASTER!AX542</f>
        <v/>
      </c>
      <c r="F65" s="57" t="str">
        <f>MASTER!AY542</f>
        <v/>
      </c>
      <c r="G65" s="57" t="str">
        <f>MASTER!AZ542</f>
        <v/>
      </c>
      <c r="H65" s="57" t="str">
        <f>MASTER!BA542</f>
        <v/>
      </c>
      <c r="I65" s="57" t="str">
        <f>MASTER!BB542</f>
        <v/>
      </c>
      <c r="J65" s="57" t="str">
        <f>MASTER!BC542</f>
        <v/>
      </c>
      <c r="K65" s="57" t="str">
        <f>MASTER!BD542</f>
        <v/>
      </c>
      <c r="L65" s="57" t="str">
        <f>MASTER!BE542</f>
        <v/>
      </c>
      <c r="M65" s="57" t="str">
        <f>MASTER!BF542</f>
        <v/>
      </c>
      <c r="N65" s="57">
        <f>MASTER!BG542</f>
        <v>0</v>
      </c>
      <c r="O65" s="57">
        <f>MASTER!BH542</f>
        <v>0</v>
      </c>
      <c r="P65" s="57">
        <f>MASTER!BI542</f>
        <v>0</v>
      </c>
      <c r="Q65" s="57">
        <f>MASTER!BJ542</f>
        <v>0</v>
      </c>
      <c r="R65" s="57">
        <f>MASTER!BK542</f>
        <v>0</v>
      </c>
      <c r="S65" s="57">
        <f>MASTER!BL542</f>
        <v>0</v>
      </c>
      <c r="T65" s="57" t="str">
        <f>MASTER!BM542</f>
        <v/>
      </c>
      <c r="U65" s="57" t="str">
        <f>MASTER!BN542</f>
        <v/>
      </c>
      <c r="V65" s="57" t="str">
        <f>MASTER!BO542</f>
        <v/>
      </c>
      <c r="W65" s="57" t="str">
        <f>MASTER!BP542</f>
        <v/>
      </c>
      <c r="X65" s="57" t="str">
        <f>MASTER!BQ542</f>
        <v/>
      </c>
      <c r="Y65" s="57" t="str">
        <f>MASTER!BR542</f>
        <v/>
      </c>
      <c r="Z65" s="57">
        <f>MASTER!BS542</f>
        <v>0</v>
      </c>
      <c r="AA65" t="str">
        <f>MASTER!H$6</f>
        <v>Computer and Information Technology</v>
      </c>
      <c r="AB65">
        <f>MASTER!C$17</f>
        <v>10</v>
      </c>
      <c r="AC65" t="str">
        <f>MASTER!H$7</f>
        <v>CLOUD COMPUTING AND INTERNET OF THINGS/ PROCESARE CLOUD SI INTERNETUL LUCRURILOR</v>
      </c>
      <c r="AD65">
        <f>MASTER!A$17</f>
        <v>20</v>
      </c>
      <c r="AE65">
        <f>MASTER!B$17</f>
        <v>60</v>
      </c>
      <c r="AF65">
        <f>MASTER!D$17</f>
        <v>0</v>
      </c>
      <c r="AG65" t="str">
        <f>MASTER!BT542</f>
        <v/>
      </c>
    </row>
    <row r="66" spans="1:33" x14ac:dyDescent="0.2">
      <c r="A66" s="57" t="str">
        <f>MASTER!AT543</f>
        <v/>
      </c>
      <c r="B66" s="57">
        <f>MASTER!AU543</f>
        <v>10</v>
      </c>
      <c r="C66" s="57" t="str">
        <f>MASTER!AV543</f>
        <v/>
      </c>
      <c r="D66" s="57" t="str">
        <f>MASTER!AW543</f>
        <v/>
      </c>
      <c r="E66" s="57" t="str">
        <f>MASTER!AX543</f>
        <v/>
      </c>
      <c r="F66" s="57" t="str">
        <f>MASTER!AY543</f>
        <v/>
      </c>
      <c r="G66" s="57" t="str">
        <f>MASTER!AZ543</f>
        <v/>
      </c>
      <c r="H66" s="57" t="str">
        <f>MASTER!BA543</f>
        <v/>
      </c>
      <c r="I66" s="57" t="str">
        <f>MASTER!BB543</f>
        <v/>
      </c>
      <c r="J66" s="57" t="str">
        <f>MASTER!BC543</f>
        <v/>
      </c>
      <c r="K66" s="57" t="str">
        <f>MASTER!BD543</f>
        <v/>
      </c>
      <c r="L66" s="57" t="str">
        <f>MASTER!BE543</f>
        <v/>
      </c>
      <c r="M66" s="57" t="str">
        <f>MASTER!BF543</f>
        <v/>
      </c>
      <c r="N66" s="57">
        <f>MASTER!BG543</f>
        <v>0</v>
      </c>
      <c r="O66" s="57">
        <f>MASTER!BH543</f>
        <v>0</v>
      </c>
      <c r="P66" s="57">
        <f>MASTER!BI543</f>
        <v>0</v>
      </c>
      <c r="Q66" s="57">
        <f>MASTER!BJ543</f>
        <v>0</v>
      </c>
      <c r="R66" s="57">
        <f>MASTER!BK543</f>
        <v>0</v>
      </c>
      <c r="S66" s="57">
        <f>MASTER!BL543</f>
        <v>0</v>
      </c>
      <c r="T66" s="57" t="str">
        <f>MASTER!BM543</f>
        <v/>
      </c>
      <c r="U66" s="57" t="str">
        <f>MASTER!BN543</f>
        <v/>
      </c>
      <c r="V66" s="57" t="str">
        <f>MASTER!BO543</f>
        <v/>
      </c>
      <c r="W66" s="57" t="str">
        <f>MASTER!BP543</f>
        <v/>
      </c>
      <c r="X66" s="57" t="str">
        <f>MASTER!BQ543</f>
        <v/>
      </c>
      <c r="Y66" s="57" t="str">
        <f>MASTER!BR543</f>
        <v/>
      </c>
      <c r="Z66" s="57">
        <f>MASTER!BS543</f>
        <v>0</v>
      </c>
      <c r="AA66" t="str">
        <f>MASTER!H$6</f>
        <v>Computer and Information Technology</v>
      </c>
      <c r="AB66">
        <f>MASTER!C$17</f>
        <v>10</v>
      </c>
      <c r="AC66" t="str">
        <f>MASTER!H$7</f>
        <v>CLOUD COMPUTING AND INTERNET OF THINGS/ PROCESARE CLOUD SI INTERNETUL LUCRURILOR</v>
      </c>
      <c r="AD66">
        <f>MASTER!A$17</f>
        <v>20</v>
      </c>
      <c r="AE66">
        <f>MASTER!B$17</f>
        <v>60</v>
      </c>
      <c r="AF66">
        <f>MASTER!D$17</f>
        <v>0</v>
      </c>
      <c r="AG66" t="str">
        <f>MASTER!BT543</f>
        <v/>
      </c>
    </row>
    <row r="67" spans="1:33" x14ac:dyDescent="0.2">
      <c r="A67" s="57" t="str">
        <f>MASTER!AT544</f>
        <v>Semestrul 3</v>
      </c>
      <c r="B67" s="57">
        <f>MASTER!AU544</f>
        <v>0</v>
      </c>
      <c r="C67" s="57">
        <f>MASTER!AV544</f>
        <v>0</v>
      </c>
      <c r="D67" s="57">
        <f>MASTER!AW544</f>
        <v>0</v>
      </c>
      <c r="E67" s="57">
        <f>MASTER!AX544</f>
        <v>0</v>
      </c>
      <c r="F67" s="57">
        <f>MASTER!AY544</f>
        <v>0</v>
      </c>
      <c r="G67" s="57">
        <f>MASTER!AZ544</f>
        <v>0</v>
      </c>
      <c r="H67" s="57">
        <f>MASTER!BA544</f>
        <v>0</v>
      </c>
      <c r="I67" s="57">
        <f>MASTER!BB544</f>
        <v>0</v>
      </c>
      <c r="J67" s="57">
        <f>MASTER!BC544</f>
        <v>0</v>
      </c>
      <c r="K67" s="57">
        <f>MASTER!BD544</f>
        <v>0</v>
      </c>
      <c r="L67" s="57">
        <f>MASTER!BE544</f>
        <v>0</v>
      </c>
      <c r="M67" s="57">
        <f>MASTER!BF544</f>
        <v>0</v>
      </c>
      <c r="N67" s="57">
        <f>MASTER!BG544</f>
        <v>0</v>
      </c>
      <c r="O67" s="57">
        <f>MASTER!BH544</f>
        <v>0</v>
      </c>
      <c r="P67" s="57">
        <f>MASTER!BI544</f>
        <v>0</v>
      </c>
      <c r="Q67" s="57">
        <f>MASTER!BJ544</f>
        <v>0</v>
      </c>
      <c r="R67" s="57">
        <f>MASTER!BK544</f>
        <v>0</v>
      </c>
      <c r="S67" s="57">
        <f>MASTER!BL544</f>
        <v>0</v>
      </c>
      <c r="T67" s="57">
        <f>MASTER!BM544</f>
        <v>0</v>
      </c>
      <c r="U67" s="57">
        <f>MASTER!BN544</f>
        <v>0</v>
      </c>
      <c r="V67" s="57">
        <f>MASTER!BO544</f>
        <v>0</v>
      </c>
      <c r="W67" s="57">
        <f>MASTER!BP544</f>
        <v>0</v>
      </c>
      <c r="X67" s="57">
        <f>MASTER!BQ544</f>
        <v>0</v>
      </c>
      <c r="Y67" s="57">
        <f>MASTER!BR544</f>
        <v>0</v>
      </c>
      <c r="Z67" s="57">
        <f>MASTER!BS544</f>
        <v>0</v>
      </c>
      <c r="AA67" t="str">
        <f>MASTER!H$6</f>
        <v>Computer and Information Technology</v>
      </c>
      <c r="AB67">
        <f>MASTER!C$17</f>
        <v>10</v>
      </c>
      <c r="AC67" t="str">
        <f>MASTER!H$7</f>
        <v>CLOUD COMPUTING AND INTERNET OF THINGS/ PROCESARE CLOUD SI INTERNETUL LUCRURILOR</v>
      </c>
      <c r="AD67">
        <f>MASTER!A$17</f>
        <v>20</v>
      </c>
      <c r="AE67">
        <f>MASTER!B$17</f>
        <v>60</v>
      </c>
      <c r="AF67">
        <f>MASTER!D$17</f>
        <v>0</v>
      </c>
      <c r="AG67" t="str">
        <f>MASTER!BT544</f>
        <v/>
      </c>
    </row>
    <row r="68" spans="1:33" x14ac:dyDescent="0.2">
      <c r="A68" s="57" t="str">
        <f>MASTER!AT545</f>
        <v>M4.23.03.V1-01</v>
      </c>
      <c r="B68" s="57">
        <f>MASTER!AU545</f>
        <v>1</v>
      </c>
      <c r="C68" s="57" t="str">
        <f>MASTER!AV545</f>
        <v>Optional Core 5-6
Security and Privacy in IoT and Cloud</v>
      </c>
      <c r="D68" s="57">
        <f>MASTER!AW545</f>
        <v>2</v>
      </c>
      <c r="E68" s="57" t="str">
        <f>MASTER!AX545</f>
        <v>3</v>
      </c>
      <c r="F68" s="57" t="str">
        <f>MASTER!AY545</f>
        <v>E</v>
      </c>
      <c r="G68" s="57" t="str">
        <f>MASTER!AZ545</f>
        <v>DO</v>
      </c>
      <c r="H68" s="57">
        <f>MASTER!BA545</f>
        <v>2</v>
      </c>
      <c r="I68" s="57">
        <f>MASTER!BB545</f>
        <v>2</v>
      </c>
      <c r="J68" s="57">
        <f>MASTER!BC545</f>
        <v>4</v>
      </c>
      <c r="K68" s="57">
        <f>MASTER!BD545</f>
        <v>28</v>
      </c>
      <c r="L68" s="57">
        <f>MASTER!BE545</f>
        <v>28</v>
      </c>
      <c r="M68" s="57">
        <f>MASTER!BF545</f>
        <v>56</v>
      </c>
      <c r="N68" s="57">
        <f>MASTER!BG545</f>
        <v>0</v>
      </c>
      <c r="O68" s="57">
        <f>MASTER!BH545</f>
        <v>0</v>
      </c>
      <c r="P68" s="57">
        <f>MASTER!BI545</f>
        <v>0</v>
      </c>
      <c r="Q68" s="57">
        <f>MASTER!BJ545</f>
        <v>0</v>
      </c>
      <c r="R68" s="57">
        <f>MASTER!BK545</f>
        <v>0</v>
      </c>
      <c r="S68" s="57">
        <f>MASTER!BL545</f>
        <v>0</v>
      </c>
      <c r="T68" s="57" t="e">
        <f>MASTER!BM545</f>
        <v>#VALUE!</v>
      </c>
      <c r="U68" s="57" t="e">
        <f>MASTER!BN545</f>
        <v>#VALUE!</v>
      </c>
      <c r="V68" s="57">
        <f>MASTER!BO545</f>
        <v>7</v>
      </c>
      <c r="W68" s="57">
        <f>MASTER!BP545</f>
        <v>0</v>
      </c>
      <c r="X68" s="57" t="e">
        <f>MASTER!BQ545</f>
        <v>#VALUE!</v>
      </c>
      <c r="Y68" s="57" t="e">
        <f>MASTER!BR545</f>
        <v>#VALUE!</v>
      </c>
      <c r="Z68" s="57">
        <f>MASTER!BS545</f>
        <v>0</v>
      </c>
      <c r="AA68" t="str">
        <f>MASTER!H$6</f>
        <v>Computer and Information Technology</v>
      </c>
      <c r="AB68">
        <f>MASTER!C$17</f>
        <v>10</v>
      </c>
      <c r="AC68" t="str">
        <f>MASTER!H$7</f>
        <v>CLOUD COMPUTING AND INTERNET OF THINGS/ PROCESARE CLOUD SI INTERNETUL LUCRURILOR</v>
      </c>
      <c r="AD68">
        <f>MASTER!A$17</f>
        <v>20</v>
      </c>
      <c r="AE68">
        <f>MASTER!B$17</f>
        <v>60</v>
      </c>
      <c r="AF68">
        <f>MASTER!D$17</f>
        <v>0</v>
      </c>
      <c r="AG68" t="str">
        <f>MASTER!BT545</f>
        <v>2024</v>
      </c>
    </row>
    <row r="69" spans="1:33" x14ac:dyDescent="0.2">
      <c r="A69" s="57" t="str">
        <f>MASTER!AT546</f>
        <v>M4.23.03.V1-02</v>
      </c>
      <c r="B69" s="57">
        <f>MASTER!AU546</f>
        <v>2</v>
      </c>
      <c r="C69" s="57" t="str">
        <f>MASTER!AV546</f>
        <v>Optional Core 5-6
Advanced DSP Systems</v>
      </c>
      <c r="D69" s="57">
        <f>MASTER!AW546</f>
        <v>2</v>
      </c>
      <c r="E69" s="57" t="str">
        <f>MASTER!AX546</f>
        <v>3</v>
      </c>
      <c r="F69" s="57" t="str">
        <f>MASTER!AY546</f>
        <v>E</v>
      </c>
      <c r="G69" s="57" t="str">
        <f>MASTER!AZ546</f>
        <v>DO</v>
      </c>
      <c r="H69" s="57">
        <f>MASTER!BA546</f>
        <v>2</v>
      </c>
      <c r="I69" s="57">
        <f>MASTER!BB546</f>
        <v>2</v>
      </c>
      <c r="J69" s="57">
        <f>MASTER!BC546</f>
        <v>4</v>
      </c>
      <c r="K69" s="57">
        <f>MASTER!BD546</f>
        <v>28</v>
      </c>
      <c r="L69" s="57">
        <f>MASTER!BE546</f>
        <v>28</v>
      </c>
      <c r="M69" s="57">
        <f>MASTER!BF546</f>
        <v>56</v>
      </c>
      <c r="N69" s="57">
        <f>MASTER!BG546</f>
        <v>0</v>
      </c>
      <c r="O69" s="57">
        <f>MASTER!BH546</f>
        <v>0</v>
      </c>
      <c r="P69" s="57">
        <f>MASTER!BI546</f>
        <v>0</v>
      </c>
      <c r="Q69" s="57">
        <f>MASTER!BJ546</f>
        <v>0</v>
      </c>
      <c r="R69" s="57">
        <f>MASTER!BK546</f>
        <v>0</v>
      </c>
      <c r="S69" s="57">
        <f>MASTER!BL546</f>
        <v>0</v>
      </c>
      <c r="T69" s="57" t="e">
        <f>MASTER!BM546</f>
        <v>#VALUE!</v>
      </c>
      <c r="U69" s="57" t="e">
        <f>MASTER!BN546</f>
        <v>#VALUE!</v>
      </c>
      <c r="V69" s="57">
        <f>MASTER!BO546</f>
        <v>7</v>
      </c>
      <c r="W69" s="57">
        <f>MASTER!BP546</f>
        <v>0</v>
      </c>
      <c r="X69" s="57" t="e">
        <f>MASTER!BQ546</f>
        <v>#VALUE!</v>
      </c>
      <c r="Y69" s="57" t="e">
        <f>MASTER!BR546</f>
        <v>#VALUE!</v>
      </c>
      <c r="Z69" s="57">
        <f>MASTER!BS546</f>
        <v>0</v>
      </c>
      <c r="AA69" t="str">
        <f>MASTER!H$6</f>
        <v>Computer and Information Technology</v>
      </c>
      <c r="AB69">
        <f>MASTER!C$17</f>
        <v>10</v>
      </c>
      <c r="AC69" t="str">
        <f>MASTER!H$7</f>
        <v>CLOUD COMPUTING AND INTERNET OF THINGS/ PROCESARE CLOUD SI INTERNETUL LUCRURILOR</v>
      </c>
      <c r="AD69">
        <f>MASTER!A$17</f>
        <v>20</v>
      </c>
      <c r="AE69">
        <f>MASTER!B$17</f>
        <v>60</v>
      </c>
      <c r="AF69">
        <f>MASTER!D$17</f>
        <v>0</v>
      </c>
      <c r="AG69" t="str">
        <f>MASTER!BT546</f>
        <v>2024</v>
      </c>
    </row>
    <row r="70" spans="1:33" x14ac:dyDescent="0.2">
      <c r="A70" s="57" t="str">
        <f>MASTER!AT547</f>
        <v>M4.23.03.V1-03</v>
      </c>
      <c r="B70" s="57">
        <f>MASTER!AU547</f>
        <v>3</v>
      </c>
      <c r="C70" s="57" t="str">
        <f>MASTER!AV547</f>
        <v>Optional Core 5-6
Operating Systems for IoT</v>
      </c>
      <c r="D70" s="57">
        <f>MASTER!AW547</f>
        <v>2</v>
      </c>
      <c r="E70" s="57" t="str">
        <f>MASTER!AX547</f>
        <v>3</v>
      </c>
      <c r="F70" s="57" t="str">
        <f>MASTER!AY547</f>
        <v>E</v>
      </c>
      <c r="G70" s="57" t="str">
        <f>MASTER!AZ547</f>
        <v>DO</v>
      </c>
      <c r="H70" s="57">
        <f>MASTER!BA547</f>
        <v>2</v>
      </c>
      <c r="I70" s="57">
        <f>MASTER!BB547</f>
        <v>2</v>
      </c>
      <c r="J70" s="57">
        <f>MASTER!BC547</f>
        <v>4</v>
      </c>
      <c r="K70" s="57">
        <f>MASTER!BD547</f>
        <v>28</v>
      </c>
      <c r="L70" s="57">
        <f>MASTER!BE547</f>
        <v>28</v>
      </c>
      <c r="M70" s="57">
        <f>MASTER!BF547</f>
        <v>56</v>
      </c>
      <c r="N70" s="57">
        <f>MASTER!BG547</f>
        <v>0</v>
      </c>
      <c r="O70" s="57">
        <f>MASTER!BH547</f>
        <v>0</v>
      </c>
      <c r="P70" s="57">
        <f>MASTER!BI547</f>
        <v>0</v>
      </c>
      <c r="Q70" s="57">
        <f>MASTER!BJ547</f>
        <v>0</v>
      </c>
      <c r="R70" s="57">
        <f>MASTER!BK547</f>
        <v>0</v>
      </c>
      <c r="S70" s="57">
        <f>MASTER!BL547</f>
        <v>0</v>
      </c>
      <c r="T70" s="57" t="e">
        <f>MASTER!BM547</f>
        <v>#VALUE!</v>
      </c>
      <c r="U70" s="57" t="e">
        <f>MASTER!BN547</f>
        <v>#VALUE!</v>
      </c>
      <c r="V70" s="57">
        <f>MASTER!BO547</f>
        <v>7</v>
      </c>
      <c r="W70" s="57">
        <f>MASTER!BP547</f>
        <v>0</v>
      </c>
      <c r="X70" s="57" t="e">
        <f>MASTER!BQ547</f>
        <v>#VALUE!</v>
      </c>
      <c r="Y70" s="57" t="e">
        <f>MASTER!BR547</f>
        <v>#VALUE!</v>
      </c>
      <c r="Z70" s="57">
        <f>MASTER!BS547</f>
        <v>0</v>
      </c>
      <c r="AA70" t="str">
        <f>MASTER!H$6</f>
        <v>Computer and Information Technology</v>
      </c>
      <c r="AB70">
        <f>MASTER!C$17</f>
        <v>10</v>
      </c>
      <c r="AC70" t="str">
        <f>MASTER!H$7</f>
        <v>CLOUD COMPUTING AND INTERNET OF THINGS/ PROCESARE CLOUD SI INTERNETUL LUCRURILOR</v>
      </c>
      <c r="AD70">
        <f>MASTER!A$17</f>
        <v>20</v>
      </c>
      <c r="AE70">
        <f>MASTER!B$17</f>
        <v>60</v>
      </c>
      <c r="AF70">
        <f>MASTER!D$17</f>
        <v>0</v>
      </c>
      <c r="AG70" t="str">
        <f>MASTER!BT547</f>
        <v>2024</v>
      </c>
    </row>
    <row r="71" spans="1:33" x14ac:dyDescent="0.2">
      <c r="A71" s="57" t="str">
        <f>MASTER!AT548</f>
        <v>M4.23.03.V1-04</v>
      </c>
      <c r="B71" s="57">
        <f>MASTER!AU548</f>
        <v>4</v>
      </c>
      <c r="C71" s="57" t="str">
        <f>MASTER!AV548</f>
        <v>Optional Core 5-6
Vehicle to X Communication</v>
      </c>
      <c r="D71" s="57">
        <f>MASTER!AW548</f>
        <v>2</v>
      </c>
      <c r="E71" s="57" t="str">
        <f>MASTER!AX548</f>
        <v>3</v>
      </c>
      <c r="F71" s="57" t="str">
        <f>MASTER!AY548</f>
        <v>E</v>
      </c>
      <c r="G71" s="57" t="str">
        <f>MASTER!AZ548</f>
        <v>DO</v>
      </c>
      <c r="H71" s="57">
        <f>MASTER!BA548</f>
        <v>2</v>
      </c>
      <c r="I71" s="57">
        <f>MASTER!BB548</f>
        <v>2</v>
      </c>
      <c r="J71" s="57">
        <f>MASTER!BC548</f>
        <v>4</v>
      </c>
      <c r="K71" s="57">
        <f>MASTER!BD548</f>
        <v>28</v>
      </c>
      <c r="L71" s="57">
        <f>MASTER!BE548</f>
        <v>28</v>
      </c>
      <c r="M71" s="57">
        <f>MASTER!BF548</f>
        <v>56</v>
      </c>
      <c r="N71" s="57">
        <f>MASTER!BG548</f>
        <v>0</v>
      </c>
      <c r="O71" s="57">
        <f>MASTER!BH548</f>
        <v>0</v>
      </c>
      <c r="P71" s="57">
        <f>MASTER!BI548</f>
        <v>0</v>
      </c>
      <c r="Q71" s="57">
        <f>MASTER!BJ548</f>
        <v>0</v>
      </c>
      <c r="R71" s="57">
        <f>MASTER!BK548</f>
        <v>0</v>
      </c>
      <c r="S71" s="57">
        <f>MASTER!BL548</f>
        <v>0</v>
      </c>
      <c r="T71" s="57" t="e">
        <f>MASTER!BM548</f>
        <v>#VALUE!</v>
      </c>
      <c r="U71" s="57" t="e">
        <f>MASTER!BN548</f>
        <v>#VALUE!</v>
      </c>
      <c r="V71" s="57">
        <f>MASTER!BO548</f>
        <v>7</v>
      </c>
      <c r="W71" s="57">
        <f>MASTER!BP548</f>
        <v>0</v>
      </c>
      <c r="X71" s="57" t="e">
        <f>MASTER!BQ548</f>
        <v>#VALUE!</v>
      </c>
      <c r="Y71" s="57" t="e">
        <f>MASTER!BR548</f>
        <v>#VALUE!</v>
      </c>
      <c r="Z71" s="57">
        <f>MASTER!BS548</f>
        <v>0</v>
      </c>
      <c r="AA71" t="str">
        <f>MASTER!H$6</f>
        <v>Computer and Information Technology</v>
      </c>
      <c r="AB71">
        <f>MASTER!C$17</f>
        <v>10</v>
      </c>
      <c r="AC71" t="str">
        <f>MASTER!H$7</f>
        <v>CLOUD COMPUTING AND INTERNET OF THINGS/ PROCESARE CLOUD SI INTERNETUL LUCRURILOR</v>
      </c>
      <c r="AD71">
        <f>MASTER!A$17</f>
        <v>20</v>
      </c>
      <c r="AE71">
        <f>MASTER!B$17</f>
        <v>60</v>
      </c>
      <c r="AF71">
        <f>MASTER!D$17</f>
        <v>0</v>
      </c>
      <c r="AG71" t="str">
        <f>MASTER!BT548</f>
        <v>2024</v>
      </c>
    </row>
    <row r="72" spans="1:33" x14ac:dyDescent="0.2">
      <c r="A72" s="57" t="str">
        <f>MASTER!AT549</f>
        <v>M4.23.03.V1-05</v>
      </c>
      <c r="B72" s="57">
        <f>MASTER!AU549</f>
        <v>5</v>
      </c>
      <c r="C72" s="57" t="str">
        <f>MASTER!AV549</f>
        <v>Optional Core 5-6
Development of IoT Products</v>
      </c>
      <c r="D72" s="57">
        <f>MASTER!AW549</f>
        <v>2</v>
      </c>
      <c r="E72" s="57" t="str">
        <f>MASTER!AX549</f>
        <v>3</v>
      </c>
      <c r="F72" s="57" t="str">
        <f>MASTER!AY549</f>
        <v>E</v>
      </c>
      <c r="G72" s="57" t="str">
        <f>MASTER!AZ549</f>
        <v>DO</v>
      </c>
      <c r="H72" s="57">
        <f>MASTER!BA549</f>
        <v>2</v>
      </c>
      <c r="I72" s="57">
        <f>MASTER!BB549</f>
        <v>2</v>
      </c>
      <c r="J72" s="57">
        <f>MASTER!BC549</f>
        <v>4</v>
      </c>
      <c r="K72" s="57">
        <f>MASTER!BD549</f>
        <v>28</v>
      </c>
      <c r="L72" s="57">
        <f>MASTER!BE549</f>
        <v>28</v>
      </c>
      <c r="M72" s="57">
        <f>MASTER!BF549</f>
        <v>56</v>
      </c>
      <c r="N72" s="57">
        <f>MASTER!BG549</f>
        <v>0</v>
      </c>
      <c r="O72" s="57">
        <f>MASTER!BH549</f>
        <v>0</v>
      </c>
      <c r="P72" s="57">
        <f>MASTER!BI549</f>
        <v>0</v>
      </c>
      <c r="Q72" s="57">
        <f>MASTER!BJ549</f>
        <v>0</v>
      </c>
      <c r="R72" s="57">
        <f>MASTER!BK549</f>
        <v>0</v>
      </c>
      <c r="S72" s="57">
        <f>MASTER!BL549</f>
        <v>0</v>
      </c>
      <c r="T72" s="57" t="e">
        <f>MASTER!BM549</f>
        <v>#VALUE!</v>
      </c>
      <c r="U72" s="57" t="e">
        <f>MASTER!BN549</f>
        <v>#VALUE!</v>
      </c>
      <c r="V72" s="57">
        <f>MASTER!BO549</f>
        <v>7</v>
      </c>
      <c r="W72" s="57">
        <f>MASTER!BP549</f>
        <v>0</v>
      </c>
      <c r="X72" s="57" t="e">
        <f>MASTER!BQ549</f>
        <v>#VALUE!</v>
      </c>
      <c r="Y72" s="57" t="e">
        <f>MASTER!BR549</f>
        <v>#VALUE!</v>
      </c>
      <c r="Z72" s="57">
        <f>MASTER!BS549</f>
        <v>0</v>
      </c>
      <c r="AA72" t="str">
        <f>MASTER!H$6</f>
        <v>Computer and Information Technology</v>
      </c>
      <c r="AB72">
        <f>MASTER!C$17</f>
        <v>10</v>
      </c>
      <c r="AC72" t="str">
        <f>MASTER!H$7</f>
        <v>CLOUD COMPUTING AND INTERNET OF THINGS/ PROCESARE CLOUD SI INTERNETUL LUCRURILOR</v>
      </c>
      <c r="AD72">
        <f>MASTER!A$17</f>
        <v>20</v>
      </c>
      <c r="AE72">
        <f>MASTER!B$17</f>
        <v>60</v>
      </c>
      <c r="AF72">
        <f>MASTER!D$17</f>
        <v>0</v>
      </c>
      <c r="AG72" t="str">
        <f>MASTER!BT549</f>
        <v>2024</v>
      </c>
    </row>
    <row r="73" spans="1:33" x14ac:dyDescent="0.2">
      <c r="A73" s="57" t="str">
        <f>MASTER!AT550</f>
        <v>M4.23.03.V1-06</v>
      </c>
      <c r="B73" s="57">
        <f>MASTER!AU550</f>
        <v>6</v>
      </c>
      <c r="C73" s="57" t="str">
        <f>MASTER!AV550</f>
        <v>Optional Core 5-6
Cloud Technologies in Telecommunications</v>
      </c>
      <c r="D73" s="57">
        <f>MASTER!AW550</f>
        <v>2</v>
      </c>
      <c r="E73" s="57" t="str">
        <f>MASTER!AX550</f>
        <v>3</v>
      </c>
      <c r="F73" s="57" t="str">
        <f>MASTER!AY550</f>
        <v>E</v>
      </c>
      <c r="G73" s="57" t="str">
        <f>MASTER!AZ550</f>
        <v>DO</v>
      </c>
      <c r="H73" s="57">
        <f>MASTER!BA550</f>
        <v>2</v>
      </c>
      <c r="I73" s="57">
        <f>MASTER!BB550</f>
        <v>2</v>
      </c>
      <c r="J73" s="57">
        <f>MASTER!BC550</f>
        <v>4</v>
      </c>
      <c r="K73" s="57">
        <f>MASTER!BD550</f>
        <v>28</v>
      </c>
      <c r="L73" s="57">
        <f>MASTER!BE550</f>
        <v>28</v>
      </c>
      <c r="M73" s="57">
        <f>MASTER!BF550</f>
        <v>56</v>
      </c>
      <c r="N73" s="57">
        <f>MASTER!BG550</f>
        <v>0</v>
      </c>
      <c r="O73" s="57">
        <f>MASTER!BH550</f>
        <v>0</v>
      </c>
      <c r="P73" s="57">
        <f>MASTER!BI550</f>
        <v>0</v>
      </c>
      <c r="Q73" s="57">
        <f>MASTER!BJ550</f>
        <v>0</v>
      </c>
      <c r="R73" s="57">
        <f>MASTER!BK550</f>
        <v>0</v>
      </c>
      <c r="S73" s="57">
        <f>MASTER!BL550</f>
        <v>0</v>
      </c>
      <c r="T73" s="57" t="e">
        <f>MASTER!BM550</f>
        <v>#VALUE!</v>
      </c>
      <c r="U73" s="57" t="e">
        <f>MASTER!BN550</f>
        <v>#VALUE!</v>
      </c>
      <c r="V73" s="57">
        <f>MASTER!BO550</f>
        <v>7</v>
      </c>
      <c r="W73" s="57">
        <f>MASTER!BP550</f>
        <v>0</v>
      </c>
      <c r="X73" s="57" t="e">
        <f>MASTER!BQ550</f>
        <v>#VALUE!</v>
      </c>
      <c r="Y73" s="57" t="e">
        <f>MASTER!BR550</f>
        <v>#VALUE!</v>
      </c>
      <c r="Z73" s="57">
        <f>MASTER!BS550</f>
        <v>0</v>
      </c>
      <c r="AA73" t="str">
        <f>MASTER!H$6</f>
        <v>Computer and Information Technology</v>
      </c>
      <c r="AB73">
        <f>MASTER!C$17</f>
        <v>10</v>
      </c>
      <c r="AC73" t="str">
        <f>MASTER!H$7</f>
        <v>CLOUD COMPUTING AND INTERNET OF THINGS/ PROCESARE CLOUD SI INTERNETUL LUCRURILOR</v>
      </c>
      <c r="AD73">
        <f>MASTER!A$17</f>
        <v>20</v>
      </c>
      <c r="AE73">
        <f>MASTER!B$17</f>
        <v>60</v>
      </c>
      <c r="AF73">
        <f>MASTER!D$17</f>
        <v>0</v>
      </c>
      <c r="AG73" t="str">
        <f>MASTER!BT550</f>
        <v>2024</v>
      </c>
    </row>
    <row r="74" spans="1:33" x14ac:dyDescent="0.2">
      <c r="A74" s="57" t="str">
        <f>MASTER!AT551</f>
        <v/>
      </c>
      <c r="B74" s="57">
        <f>MASTER!AU551</f>
        <v>7</v>
      </c>
      <c r="C74" s="57" t="str">
        <f>MASTER!AV551</f>
        <v/>
      </c>
      <c r="D74" s="57" t="str">
        <f>MASTER!AW551</f>
        <v/>
      </c>
      <c r="E74" s="57" t="str">
        <f>MASTER!AX551</f>
        <v/>
      </c>
      <c r="F74" s="57" t="str">
        <f>MASTER!AY551</f>
        <v/>
      </c>
      <c r="G74" s="57" t="str">
        <f>MASTER!AZ551</f>
        <v/>
      </c>
      <c r="H74" s="57" t="str">
        <f>MASTER!BA551</f>
        <v/>
      </c>
      <c r="I74" s="57" t="str">
        <f>MASTER!BB551</f>
        <v/>
      </c>
      <c r="J74" s="57" t="str">
        <f>MASTER!BC551</f>
        <v/>
      </c>
      <c r="K74" s="57" t="str">
        <f>MASTER!BD551</f>
        <v/>
      </c>
      <c r="L74" s="57" t="str">
        <f>MASTER!BE551</f>
        <v/>
      </c>
      <c r="M74" s="57" t="str">
        <f>MASTER!BF551</f>
        <v/>
      </c>
      <c r="N74" s="57">
        <f>MASTER!BG551</f>
        <v>0</v>
      </c>
      <c r="O74" s="57">
        <f>MASTER!BH551</f>
        <v>0</v>
      </c>
      <c r="P74" s="57">
        <f>MASTER!BI551</f>
        <v>0</v>
      </c>
      <c r="Q74" s="57">
        <f>MASTER!BJ551</f>
        <v>0</v>
      </c>
      <c r="R74" s="57">
        <f>MASTER!BK551</f>
        <v>0</v>
      </c>
      <c r="S74" s="57">
        <f>MASTER!BL551</f>
        <v>0</v>
      </c>
      <c r="T74" s="57" t="str">
        <f>MASTER!BM551</f>
        <v/>
      </c>
      <c r="U74" s="57" t="str">
        <f>MASTER!BN551</f>
        <v/>
      </c>
      <c r="V74" s="57" t="str">
        <f>MASTER!BO551</f>
        <v/>
      </c>
      <c r="W74" s="57" t="str">
        <f>MASTER!BP551</f>
        <v/>
      </c>
      <c r="X74" s="57" t="str">
        <f>MASTER!BQ551</f>
        <v/>
      </c>
      <c r="Y74" s="57" t="str">
        <f>MASTER!BR551</f>
        <v/>
      </c>
      <c r="Z74" s="57">
        <f>MASTER!BS551</f>
        <v>0</v>
      </c>
      <c r="AA74" t="str">
        <f>MASTER!H$6</f>
        <v>Computer and Information Technology</v>
      </c>
      <c r="AB74">
        <f>MASTER!C$17</f>
        <v>10</v>
      </c>
      <c r="AC74" t="str">
        <f>MASTER!H$7</f>
        <v>CLOUD COMPUTING AND INTERNET OF THINGS/ PROCESARE CLOUD SI INTERNETUL LUCRURILOR</v>
      </c>
      <c r="AD74">
        <f>MASTER!A$17</f>
        <v>20</v>
      </c>
      <c r="AE74">
        <f>MASTER!B$17</f>
        <v>60</v>
      </c>
      <c r="AF74">
        <f>MASTER!D$17</f>
        <v>0</v>
      </c>
      <c r="AG74" t="str">
        <f>MASTER!BT551</f>
        <v/>
      </c>
    </row>
    <row r="75" spans="1:33" x14ac:dyDescent="0.2">
      <c r="A75" s="57" t="str">
        <f>MASTER!AT552</f>
        <v/>
      </c>
      <c r="B75" s="57">
        <f>MASTER!AU552</f>
        <v>8</v>
      </c>
      <c r="C75" s="57" t="str">
        <f>MASTER!AV552</f>
        <v/>
      </c>
      <c r="D75" s="57" t="str">
        <f>MASTER!AW552</f>
        <v/>
      </c>
      <c r="E75" s="57" t="str">
        <f>MASTER!AX552</f>
        <v/>
      </c>
      <c r="F75" s="57" t="str">
        <f>MASTER!AY552</f>
        <v/>
      </c>
      <c r="G75" s="57" t="str">
        <f>MASTER!AZ552</f>
        <v/>
      </c>
      <c r="H75" s="57" t="str">
        <f>MASTER!BA552</f>
        <v/>
      </c>
      <c r="I75" s="57" t="str">
        <f>MASTER!BB552</f>
        <v/>
      </c>
      <c r="J75" s="57" t="str">
        <f>MASTER!BC552</f>
        <v/>
      </c>
      <c r="K75" s="57" t="str">
        <f>MASTER!BD552</f>
        <v/>
      </c>
      <c r="L75" s="57" t="str">
        <f>MASTER!BE552</f>
        <v/>
      </c>
      <c r="M75" s="57" t="str">
        <f>MASTER!BF552</f>
        <v/>
      </c>
      <c r="N75" s="57">
        <f>MASTER!BG552</f>
        <v>0</v>
      </c>
      <c r="O75" s="57">
        <f>MASTER!BH552</f>
        <v>0</v>
      </c>
      <c r="P75" s="57">
        <f>MASTER!BI552</f>
        <v>0</v>
      </c>
      <c r="Q75" s="57">
        <f>MASTER!BJ552</f>
        <v>0</v>
      </c>
      <c r="R75" s="57">
        <f>MASTER!BK552</f>
        <v>0</v>
      </c>
      <c r="S75" s="57">
        <f>MASTER!BL552</f>
        <v>0</v>
      </c>
      <c r="T75" s="57" t="str">
        <f>MASTER!BM552</f>
        <v/>
      </c>
      <c r="U75" s="57" t="str">
        <f>MASTER!BN552</f>
        <v/>
      </c>
      <c r="V75" s="57" t="str">
        <f>MASTER!BO552</f>
        <v/>
      </c>
      <c r="W75" s="57" t="str">
        <f>MASTER!BP552</f>
        <v/>
      </c>
      <c r="X75" s="57" t="str">
        <f>MASTER!BQ552</f>
        <v/>
      </c>
      <c r="Y75" s="57" t="str">
        <f>MASTER!BR552</f>
        <v/>
      </c>
      <c r="Z75" s="57">
        <f>MASTER!BS552</f>
        <v>0</v>
      </c>
      <c r="AA75" t="str">
        <f>MASTER!H$6</f>
        <v>Computer and Information Technology</v>
      </c>
      <c r="AB75">
        <f>MASTER!C$17</f>
        <v>10</v>
      </c>
      <c r="AC75" t="str">
        <f>MASTER!H$7</f>
        <v>CLOUD COMPUTING AND INTERNET OF THINGS/ PROCESARE CLOUD SI INTERNETUL LUCRURILOR</v>
      </c>
      <c r="AD75">
        <f>MASTER!A$17</f>
        <v>20</v>
      </c>
      <c r="AE75">
        <f>MASTER!B$17</f>
        <v>60</v>
      </c>
      <c r="AF75">
        <f>MASTER!D$17</f>
        <v>0</v>
      </c>
      <c r="AG75" t="str">
        <f>MASTER!BT552</f>
        <v/>
      </c>
    </row>
    <row r="76" spans="1:33" x14ac:dyDescent="0.2">
      <c r="A76" s="57" t="str">
        <f>MASTER!AT553</f>
        <v/>
      </c>
      <c r="B76" s="57">
        <f>MASTER!AU553</f>
        <v>9</v>
      </c>
      <c r="C76" s="57" t="str">
        <f>MASTER!AV553</f>
        <v/>
      </c>
      <c r="D76" s="57" t="str">
        <f>MASTER!AW553</f>
        <v/>
      </c>
      <c r="E76" s="57" t="str">
        <f>MASTER!AX553</f>
        <v/>
      </c>
      <c r="F76" s="57" t="str">
        <f>MASTER!AY553</f>
        <v/>
      </c>
      <c r="G76" s="57" t="str">
        <f>MASTER!AZ553</f>
        <v/>
      </c>
      <c r="H76" s="57" t="str">
        <f>MASTER!BA553</f>
        <v/>
      </c>
      <c r="I76" s="57" t="str">
        <f>MASTER!BB553</f>
        <v/>
      </c>
      <c r="J76" s="57" t="str">
        <f>MASTER!BC553</f>
        <v/>
      </c>
      <c r="K76" s="57" t="str">
        <f>MASTER!BD553</f>
        <v/>
      </c>
      <c r="L76" s="57" t="str">
        <f>MASTER!BE553</f>
        <v/>
      </c>
      <c r="M76" s="57" t="str">
        <f>MASTER!BF553</f>
        <v/>
      </c>
      <c r="N76" s="57">
        <f>MASTER!BG553</f>
        <v>0</v>
      </c>
      <c r="O76" s="57">
        <f>MASTER!BH553</f>
        <v>0</v>
      </c>
      <c r="P76" s="57">
        <f>MASTER!BI553</f>
        <v>0</v>
      </c>
      <c r="Q76" s="57">
        <f>MASTER!BJ553</f>
        <v>0</v>
      </c>
      <c r="R76" s="57">
        <f>MASTER!BK553</f>
        <v>0</v>
      </c>
      <c r="S76" s="57">
        <f>MASTER!BL553</f>
        <v>0</v>
      </c>
      <c r="T76" s="57" t="str">
        <f>MASTER!BM553</f>
        <v/>
      </c>
      <c r="U76" s="57" t="str">
        <f>MASTER!BN553</f>
        <v/>
      </c>
      <c r="V76" s="57" t="str">
        <f>MASTER!BO553</f>
        <v/>
      </c>
      <c r="W76" s="57" t="str">
        <f>MASTER!BP553</f>
        <v/>
      </c>
      <c r="X76" s="57" t="str">
        <f>MASTER!BQ553</f>
        <v/>
      </c>
      <c r="Y76" s="57" t="str">
        <f>MASTER!BR553</f>
        <v/>
      </c>
      <c r="Z76" s="57">
        <f>MASTER!BS553</f>
        <v>0</v>
      </c>
      <c r="AA76" t="str">
        <f>MASTER!H$6</f>
        <v>Computer and Information Technology</v>
      </c>
      <c r="AB76">
        <f>MASTER!C$17</f>
        <v>10</v>
      </c>
      <c r="AC76" t="str">
        <f>MASTER!H$7</f>
        <v>CLOUD COMPUTING AND INTERNET OF THINGS/ PROCESARE CLOUD SI INTERNETUL LUCRURILOR</v>
      </c>
      <c r="AD76">
        <f>MASTER!A$17</f>
        <v>20</v>
      </c>
      <c r="AE76">
        <f>MASTER!B$17</f>
        <v>60</v>
      </c>
      <c r="AF76">
        <f>MASTER!D$17</f>
        <v>0</v>
      </c>
      <c r="AG76" t="str">
        <f>MASTER!BT553</f>
        <v/>
      </c>
    </row>
    <row r="77" spans="1:33" x14ac:dyDescent="0.2">
      <c r="A77" s="57" t="str">
        <f>MASTER!AT554</f>
        <v/>
      </c>
      <c r="B77" s="57">
        <f>MASTER!AU554</f>
        <v>10</v>
      </c>
      <c r="C77" s="57" t="str">
        <f>MASTER!AV554</f>
        <v/>
      </c>
      <c r="D77" s="57" t="str">
        <f>MASTER!AW554</f>
        <v/>
      </c>
      <c r="E77" s="57" t="str">
        <f>MASTER!AX554</f>
        <v/>
      </c>
      <c r="F77" s="57" t="str">
        <f>MASTER!AY554</f>
        <v/>
      </c>
      <c r="G77" s="57" t="str">
        <f>MASTER!AZ554</f>
        <v/>
      </c>
      <c r="H77" s="57" t="str">
        <f>MASTER!BA554</f>
        <v/>
      </c>
      <c r="I77" s="57" t="str">
        <f>MASTER!BB554</f>
        <v/>
      </c>
      <c r="J77" s="57" t="str">
        <f>MASTER!BC554</f>
        <v/>
      </c>
      <c r="K77" s="57" t="str">
        <f>MASTER!BD554</f>
        <v/>
      </c>
      <c r="L77" s="57" t="str">
        <f>MASTER!BE554</f>
        <v/>
      </c>
      <c r="M77" s="57" t="str">
        <f>MASTER!BF554</f>
        <v/>
      </c>
      <c r="N77" s="57">
        <f>MASTER!BG554</f>
        <v>0</v>
      </c>
      <c r="O77" s="57">
        <f>MASTER!BH554</f>
        <v>0</v>
      </c>
      <c r="P77" s="57">
        <f>MASTER!BI554</f>
        <v>0</v>
      </c>
      <c r="Q77" s="57">
        <f>MASTER!BJ554</f>
        <v>0</v>
      </c>
      <c r="R77" s="57">
        <f>MASTER!BK554</f>
        <v>0</v>
      </c>
      <c r="S77" s="57">
        <f>MASTER!BL554</f>
        <v>0</v>
      </c>
      <c r="T77" s="57" t="str">
        <f>MASTER!BM554</f>
        <v/>
      </c>
      <c r="U77" s="57" t="str">
        <f>MASTER!BN554</f>
        <v/>
      </c>
      <c r="V77" s="57" t="str">
        <f>MASTER!BO554</f>
        <v/>
      </c>
      <c r="W77" s="57" t="str">
        <f>MASTER!BP554</f>
        <v/>
      </c>
      <c r="X77" s="57" t="str">
        <f>MASTER!BQ554</f>
        <v/>
      </c>
      <c r="Y77" s="57" t="str">
        <f>MASTER!BR554</f>
        <v/>
      </c>
      <c r="Z77" s="57">
        <f>MASTER!BS554</f>
        <v>0</v>
      </c>
      <c r="AA77" t="str">
        <f>MASTER!H$6</f>
        <v>Computer and Information Technology</v>
      </c>
      <c r="AB77">
        <f>MASTER!C$17</f>
        <v>10</v>
      </c>
      <c r="AC77" t="str">
        <f>MASTER!H$7</f>
        <v>CLOUD COMPUTING AND INTERNET OF THINGS/ PROCESARE CLOUD SI INTERNETUL LUCRURILOR</v>
      </c>
      <c r="AD77">
        <f>MASTER!A$17</f>
        <v>20</v>
      </c>
      <c r="AE77">
        <f>MASTER!B$17</f>
        <v>60</v>
      </c>
      <c r="AF77">
        <f>MASTER!D$17</f>
        <v>0</v>
      </c>
      <c r="AG77" t="str">
        <f>MASTER!BT554</f>
        <v/>
      </c>
    </row>
    <row r="78" spans="1:33" x14ac:dyDescent="0.2">
      <c r="A78" s="57" t="str">
        <f>MASTER!AT555</f>
        <v>Semestrul 4</v>
      </c>
      <c r="B78" s="57">
        <f>MASTER!AU555</f>
        <v>0</v>
      </c>
      <c r="C78" s="57">
        <f>MASTER!AV555</f>
        <v>0</v>
      </c>
      <c r="D78" s="57">
        <f>MASTER!AW555</f>
        <v>0</v>
      </c>
      <c r="E78" s="57">
        <f>MASTER!AX555</f>
        <v>0</v>
      </c>
      <c r="F78" s="57">
        <f>MASTER!AY555</f>
        <v>0</v>
      </c>
      <c r="G78" s="57">
        <f>MASTER!AZ555</f>
        <v>0</v>
      </c>
      <c r="H78" s="57">
        <f>MASTER!BA555</f>
        <v>0</v>
      </c>
      <c r="I78" s="57">
        <f>MASTER!BB555</f>
        <v>0</v>
      </c>
      <c r="J78" s="57">
        <f>MASTER!BC555</f>
        <v>0</v>
      </c>
      <c r="K78" s="57">
        <f>MASTER!BD555</f>
        <v>0</v>
      </c>
      <c r="L78" s="57">
        <f>MASTER!BE555</f>
        <v>0</v>
      </c>
      <c r="M78" s="57">
        <f>MASTER!BF555</f>
        <v>0</v>
      </c>
      <c r="N78" s="57">
        <f>MASTER!BG555</f>
        <v>0</v>
      </c>
      <c r="O78" s="57">
        <f>MASTER!BH555</f>
        <v>0</v>
      </c>
      <c r="P78" s="57">
        <f>MASTER!BI555</f>
        <v>0</v>
      </c>
      <c r="Q78" s="57">
        <f>MASTER!BJ555</f>
        <v>0</v>
      </c>
      <c r="R78" s="57">
        <f>MASTER!BK555</f>
        <v>0</v>
      </c>
      <c r="S78" s="57">
        <f>MASTER!BL555</f>
        <v>0</v>
      </c>
      <c r="T78" s="57">
        <f>MASTER!BM555</f>
        <v>0</v>
      </c>
      <c r="U78" s="57">
        <f>MASTER!BN555</f>
        <v>0</v>
      </c>
      <c r="V78" s="57">
        <f>MASTER!BO555</f>
        <v>0</v>
      </c>
      <c r="W78" s="57">
        <f>MASTER!BP555</f>
        <v>0</v>
      </c>
      <c r="X78" s="57">
        <f>MASTER!BQ555</f>
        <v>0</v>
      </c>
      <c r="Y78" s="57">
        <f>MASTER!BR555</f>
        <v>0</v>
      </c>
      <c r="Z78" s="57">
        <f>MASTER!BS555</f>
        <v>0</v>
      </c>
      <c r="AA78" t="str">
        <f>MASTER!H$6</f>
        <v>Computer and Information Technology</v>
      </c>
      <c r="AB78">
        <f>MASTER!C$17</f>
        <v>10</v>
      </c>
      <c r="AC78" t="str">
        <f>MASTER!H$7</f>
        <v>CLOUD COMPUTING AND INTERNET OF THINGS/ PROCESARE CLOUD SI INTERNETUL LUCRURILOR</v>
      </c>
      <c r="AD78">
        <f>MASTER!A$17</f>
        <v>20</v>
      </c>
      <c r="AE78">
        <f>MASTER!B$17</f>
        <v>60</v>
      </c>
      <c r="AF78">
        <f>MASTER!D$17</f>
        <v>0</v>
      </c>
      <c r="AG78" t="str">
        <f>MASTER!BT555</f>
        <v/>
      </c>
    </row>
    <row r="79" spans="1:33" x14ac:dyDescent="0.2">
      <c r="A79" s="57" t="str">
        <f>MASTER!AT556</f>
        <v/>
      </c>
      <c r="B79" s="57">
        <f>MASTER!AU556</f>
        <v>1</v>
      </c>
      <c r="C79" s="57" t="str">
        <f>MASTER!AV556</f>
        <v/>
      </c>
      <c r="D79" s="57" t="str">
        <f>MASTER!AW556</f>
        <v/>
      </c>
      <c r="E79" s="57" t="str">
        <f>MASTER!AX556</f>
        <v/>
      </c>
      <c r="F79" s="57" t="str">
        <f>MASTER!AY556</f>
        <v/>
      </c>
      <c r="G79" s="57" t="str">
        <f>MASTER!AZ556</f>
        <v/>
      </c>
      <c r="H79" s="57" t="str">
        <f>MASTER!BA556</f>
        <v/>
      </c>
      <c r="I79" s="57" t="str">
        <f>MASTER!BB556</f>
        <v/>
      </c>
      <c r="J79" s="57" t="str">
        <f>MASTER!BC556</f>
        <v/>
      </c>
      <c r="K79" s="57" t="str">
        <f>MASTER!BD556</f>
        <v/>
      </c>
      <c r="L79" s="57" t="str">
        <f>MASTER!BE556</f>
        <v/>
      </c>
      <c r="M79" s="57" t="str">
        <f>MASTER!BF556</f>
        <v/>
      </c>
      <c r="N79" s="57">
        <f>MASTER!BG556</f>
        <v>0</v>
      </c>
      <c r="O79" s="57">
        <f>MASTER!BH556</f>
        <v>0</v>
      </c>
      <c r="P79" s="57">
        <f>MASTER!BI556</f>
        <v>0</v>
      </c>
      <c r="Q79" s="57">
        <f>MASTER!BJ556</f>
        <v>0</v>
      </c>
      <c r="R79" s="57">
        <f>MASTER!BK556</f>
        <v>0</v>
      </c>
      <c r="S79" s="57">
        <f>MASTER!BL556</f>
        <v>0</v>
      </c>
      <c r="T79" s="57" t="str">
        <f>MASTER!BM556</f>
        <v/>
      </c>
      <c r="U79" s="57" t="str">
        <f>MASTER!BN556</f>
        <v/>
      </c>
      <c r="V79" s="57" t="str">
        <f>MASTER!BO556</f>
        <v/>
      </c>
      <c r="W79" s="57" t="str">
        <f>MASTER!BP556</f>
        <v/>
      </c>
      <c r="X79" s="57" t="str">
        <f>MASTER!BQ556</f>
        <v/>
      </c>
      <c r="Y79" s="57" t="str">
        <f>MASTER!BR556</f>
        <v/>
      </c>
      <c r="Z79" s="57">
        <f>MASTER!BS556</f>
        <v>0</v>
      </c>
      <c r="AA79" t="str">
        <f>MASTER!H$6</f>
        <v>Computer and Information Technology</v>
      </c>
      <c r="AB79">
        <f>MASTER!C$17</f>
        <v>10</v>
      </c>
      <c r="AC79" t="str">
        <f>MASTER!H$7</f>
        <v>CLOUD COMPUTING AND INTERNET OF THINGS/ PROCESARE CLOUD SI INTERNETUL LUCRURILOR</v>
      </c>
      <c r="AD79">
        <f>MASTER!A$17</f>
        <v>20</v>
      </c>
      <c r="AE79">
        <f>MASTER!B$17</f>
        <v>60</v>
      </c>
      <c r="AF79">
        <f>MASTER!D$17</f>
        <v>0</v>
      </c>
      <c r="AG79" t="str">
        <f>MASTER!BT556</f>
        <v/>
      </c>
    </row>
    <row r="80" spans="1:33" x14ac:dyDescent="0.2">
      <c r="A80" s="57" t="str">
        <f>MASTER!AT557</f>
        <v/>
      </c>
      <c r="B80" s="57">
        <f>MASTER!AU557</f>
        <v>2</v>
      </c>
      <c r="C80" s="57" t="str">
        <f>MASTER!AV557</f>
        <v/>
      </c>
      <c r="D80" s="57" t="str">
        <f>MASTER!AW557</f>
        <v/>
      </c>
      <c r="E80" s="57" t="str">
        <f>MASTER!AX557</f>
        <v/>
      </c>
      <c r="F80" s="57" t="str">
        <f>MASTER!AY557</f>
        <v/>
      </c>
      <c r="G80" s="57" t="str">
        <f>MASTER!AZ557</f>
        <v/>
      </c>
      <c r="H80" s="57" t="str">
        <f>MASTER!BA557</f>
        <v/>
      </c>
      <c r="I80" s="57" t="str">
        <f>MASTER!BB557</f>
        <v/>
      </c>
      <c r="J80" s="57" t="str">
        <f>MASTER!BC557</f>
        <v/>
      </c>
      <c r="K80" s="57" t="str">
        <f>MASTER!BD557</f>
        <v/>
      </c>
      <c r="L80" s="57" t="str">
        <f>MASTER!BE557</f>
        <v/>
      </c>
      <c r="M80" s="57" t="str">
        <f>MASTER!BF557</f>
        <v/>
      </c>
      <c r="N80" s="57">
        <f>MASTER!BG557</f>
        <v>0</v>
      </c>
      <c r="O80" s="57">
        <f>MASTER!BH557</f>
        <v>0</v>
      </c>
      <c r="P80" s="57">
        <f>MASTER!BI557</f>
        <v>0</v>
      </c>
      <c r="Q80" s="57">
        <f>MASTER!BJ557</f>
        <v>0</v>
      </c>
      <c r="R80" s="57">
        <f>MASTER!BK557</f>
        <v>0</v>
      </c>
      <c r="S80" s="57">
        <f>MASTER!BL557</f>
        <v>0</v>
      </c>
      <c r="T80" s="57" t="str">
        <f>MASTER!BM557</f>
        <v/>
      </c>
      <c r="U80" s="57" t="str">
        <f>MASTER!BN557</f>
        <v/>
      </c>
      <c r="V80" s="57" t="str">
        <f>MASTER!BO557</f>
        <v/>
      </c>
      <c r="W80" s="57" t="str">
        <f>MASTER!BP557</f>
        <v/>
      </c>
      <c r="X80" s="57" t="str">
        <f>MASTER!BQ557</f>
        <v/>
      </c>
      <c r="Y80" s="57" t="str">
        <f>MASTER!BR557</f>
        <v/>
      </c>
      <c r="Z80" s="57">
        <f>MASTER!BS557</f>
        <v>0</v>
      </c>
      <c r="AA80" t="str">
        <f>MASTER!H$6</f>
        <v>Computer and Information Technology</v>
      </c>
      <c r="AB80">
        <f>MASTER!C$17</f>
        <v>10</v>
      </c>
      <c r="AC80" t="str">
        <f>MASTER!H$7</f>
        <v>CLOUD COMPUTING AND INTERNET OF THINGS/ PROCESARE CLOUD SI INTERNETUL LUCRURILOR</v>
      </c>
      <c r="AD80">
        <f>MASTER!A$17</f>
        <v>20</v>
      </c>
      <c r="AE80">
        <f>MASTER!B$17</f>
        <v>60</v>
      </c>
      <c r="AF80">
        <f>MASTER!D$17</f>
        <v>0</v>
      </c>
      <c r="AG80" t="str">
        <f>MASTER!BT557</f>
        <v/>
      </c>
    </row>
    <row r="81" spans="1:33" x14ac:dyDescent="0.2">
      <c r="A81" s="57" t="str">
        <f>MASTER!AT558</f>
        <v/>
      </c>
      <c r="B81" s="57">
        <f>MASTER!AU558</f>
        <v>3</v>
      </c>
      <c r="C81" s="57" t="str">
        <f>MASTER!AV558</f>
        <v/>
      </c>
      <c r="D81" s="57" t="str">
        <f>MASTER!AW558</f>
        <v/>
      </c>
      <c r="E81" s="57" t="str">
        <f>MASTER!AX558</f>
        <v/>
      </c>
      <c r="F81" s="57" t="str">
        <f>MASTER!AY558</f>
        <v/>
      </c>
      <c r="G81" s="57" t="str">
        <f>MASTER!AZ558</f>
        <v/>
      </c>
      <c r="H81" s="57" t="str">
        <f>MASTER!BA558</f>
        <v/>
      </c>
      <c r="I81" s="57" t="str">
        <f>MASTER!BB558</f>
        <v/>
      </c>
      <c r="J81" s="57" t="str">
        <f>MASTER!BC558</f>
        <v/>
      </c>
      <c r="K81" s="57" t="str">
        <f>MASTER!BD558</f>
        <v/>
      </c>
      <c r="L81" s="57" t="str">
        <f>MASTER!BE558</f>
        <v/>
      </c>
      <c r="M81" s="57" t="str">
        <f>MASTER!BF558</f>
        <v/>
      </c>
      <c r="N81" s="57">
        <f>MASTER!BG558</f>
        <v>0</v>
      </c>
      <c r="O81" s="57">
        <f>MASTER!BH558</f>
        <v>0</v>
      </c>
      <c r="P81" s="57">
        <f>MASTER!BI558</f>
        <v>0</v>
      </c>
      <c r="Q81" s="57">
        <f>MASTER!BJ558</f>
        <v>0</v>
      </c>
      <c r="R81" s="57">
        <f>MASTER!BK558</f>
        <v>0</v>
      </c>
      <c r="S81" s="57">
        <f>MASTER!BL558</f>
        <v>0</v>
      </c>
      <c r="T81" s="57" t="str">
        <f>MASTER!BM558</f>
        <v/>
      </c>
      <c r="U81" s="57" t="str">
        <f>MASTER!BN558</f>
        <v/>
      </c>
      <c r="V81" s="57" t="str">
        <f>MASTER!BO558</f>
        <v/>
      </c>
      <c r="W81" s="57" t="str">
        <f>MASTER!BP558</f>
        <v/>
      </c>
      <c r="X81" s="57" t="str">
        <f>MASTER!BQ558</f>
        <v/>
      </c>
      <c r="Y81" s="57" t="str">
        <f>MASTER!BR558</f>
        <v/>
      </c>
      <c r="Z81" s="57">
        <f>MASTER!BS558</f>
        <v>0</v>
      </c>
      <c r="AA81" t="str">
        <f>MASTER!H$6</f>
        <v>Computer and Information Technology</v>
      </c>
      <c r="AB81">
        <f>MASTER!C$17</f>
        <v>10</v>
      </c>
      <c r="AC81" t="str">
        <f>MASTER!H$7</f>
        <v>CLOUD COMPUTING AND INTERNET OF THINGS/ PROCESARE CLOUD SI INTERNETUL LUCRURILOR</v>
      </c>
      <c r="AD81">
        <f>MASTER!A$17</f>
        <v>20</v>
      </c>
      <c r="AE81">
        <f>MASTER!B$17</f>
        <v>60</v>
      </c>
      <c r="AF81">
        <f>MASTER!D$17</f>
        <v>0</v>
      </c>
      <c r="AG81" t="str">
        <f>MASTER!BT558</f>
        <v/>
      </c>
    </row>
    <row r="82" spans="1:33" x14ac:dyDescent="0.2">
      <c r="A82" s="57" t="str">
        <f>MASTER!AT559</f>
        <v/>
      </c>
      <c r="B82" s="57">
        <f>MASTER!AU559</f>
        <v>4</v>
      </c>
      <c r="C82" s="57" t="str">
        <f>MASTER!AV559</f>
        <v/>
      </c>
      <c r="D82" s="57" t="str">
        <f>MASTER!AW559</f>
        <v/>
      </c>
      <c r="E82" s="57" t="str">
        <f>MASTER!AX559</f>
        <v/>
      </c>
      <c r="F82" s="57" t="str">
        <f>MASTER!AY559</f>
        <v/>
      </c>
      <c r="G82" s="57" t="str">
        <f>MASTER!AZ559</f>
        <v/>
      </c>
      <c r="H82" s="57" t="str">
        <f>MASTER!BA559</f>
        <v/>
      </c>
      <c r="I82" s="57" t="str">
        <f>MASTER!BB559</f>
        <v/>
      </c>
      <c r="J82" s="57" t="str">
        <f>MASTER!BC559</f>
        <v/>
      </c>
      <c r="K82" s="57" t="str">
        <f>MASTER!BD559</f>
        <v/>
      </c>
      <c r="L82" s="57" t="str">
        <f>MASTER!BE559</f>
        <v/>
      </c>
      <c r="M82" s="57" t="str">
        <f>MASTER!BF559</f>
        <v/>
      </c>
      <c r="N82" s="57">
        <f>MASTER!BG559</f>
        <v>0</v>
      </c>
      <c r="O82" s="57">
        <f>MASTER!BH559</f>
        <v>0</v>
      </c>
      <c r="P82" s="57">
        <f>MASTER!BI559</f>
        <v>0</v>
      </c>
      <c r="Q82" s="57">
        <f>MASTER!BJ559</f>
        <v>0</v>
      </c>
      <c r="R82" s="57">
        <f>MASTER!BK559</f>
        <v>0</v>
      </c>
      <c r="S82" s="57">
        <f>MASTER!BL559</f>
        <v>0</v>
      </c>
      <c r="T82" s="57" t="str">
        <f>MASTER!BM559</f>
        <v/>
      </c>
      <c r="U82" s="57" t="str">
        <f>MASTER!BN559</f>
        <v/>
      </c>
      <c r="V82" s="57" t="str">
        <f>MASTER!BO559</f>
        <v/>
      </c>
      <c r="W82" s="57" t="str">
        <f>MASTER!BP559</f>
        <v/>
      </c>
      <c r="X82" s="57" t="str">
        <f>MASTER!BQ559</f>
        <v/>
      </c>
      <c r="Y82" s="57" t="str">
        <f>MASTER!BR559</f>
        <v/>
      </c>
      <c r="Z82" s="57">
        <f>MASTER!BS559</f>
        <v>0</v>
      </c>
      <c r="AA82" t="str">
        <f>MASTER!H$6</f>
        <v>Computer and Information Technology</v>
      </c>
      <c r="AB82">
        <f>MASTER!C$17</f>
        <v>10</v>
      </c>
      <c r="AC82" t="str">
        <f>MASTER!H$7</f>
        <v>CLOUD COMPUTING AND INTERNET OF THINGS/ PROCESARE CLOUD SI INTERNETUL LUCRURILOR</v>
      </c>
      <c r="AD82">
        <f>MASTER!A$17</f>
        <v>20</v>
      </c>
      <c r="AE82">
        <f>MASTER!B$17</f>
        <v>60</v>
      </c>
      <c r="AF82">
        <f>MASTER!D$17</f>
        <v>0</v>
      </c>
      <c r="AG82" t="str">
        <f>MASTER!BT559</f>
        <v/>
      </c>
    </row>
    <row r="83" spans="1:33" x14ac:dyDescent="0.2">
      <c r="A83" s="57" t="str">
        <f>MASTER!AT560</f>
        <v/>
      </c>
      <c r="B83" s="57">
        <f>MASTER!AU560</f>
        <v>5</v>
      </c>
      <c r="C83" s="57" t="str">
        <f>MASTER!AV560</f>
        <v/>
      </c>
      <c r="D83" s="57" t="str">
        <f>MASTER!AW560</f>
        <v/>
      </c>
      <c r="E83" s="57" t="str">
        <f>MASTER!AX560</f>
        <v/>
      </c>
      <c r="F83" s="57" t="str">
        <f>MASTER!AY560</f>
        <v/>
      </c>
      <c r="G83" s="57" t="str">
        <f>MASTER!AZ560</f>
        <v/>
      </c>
      <c r="H83" s="57" t="str">
        <f>MASTER!BA560</f>
        <v/>
      </c>
      <c r="I83" s="57" t="str">
        <f>MASTER!BB560</f>
        <v/>
      </c>
      <c r="J83" s="57" t="str">
        <f>MASTER!BC560</f>
        <v/>
      </c>
      <c r="K83" s="57" t="str">
        <f>MASTER!BD560</f>
        <v/>
      </c>
      <c r="L83" s="57" t="str">
        <f>MASTER!BE560</f>
        <v/>
      </c>
      <c r="M83" s="57" t="str">
        <f>MASTER!BF560</f>
        <v/>
      </c>
      <c r="N83" s="57">
        <f>MASTER!BG560</f>
        <v>0</v>
      </c>
      <c r="O83" s="57">
        <f>MASTER!BH560</f>
        <v>0</v>
      </c>
      <c r="P83" s="57">
        <f>MASTER!BI560</f>
        <v>0</v>
      </c>
      <c r="Q83" s="57">
        <f>MASTER!BJ560</f>
        <v>0</v>
      </c>
      <c r="R83" s="57">
        <f>MASTER!BK560</f>
        <v>0</v>
      </c>
      <c r="S83" s="57">
        <f>MASTER!BL560</f>
        <v>0</v>
      </c>
      <c r="T83" s="57" t="str">
        <f>MASTER!BM560</f>
        <v/>
      </c>
      <c r="U83" s="57" t="str">
        <f>MASTER!BN560</f>
        <v/>
      </c>
      <c r="V83" s="57" t="str">
        <f>MASTER!BO560</f>
        <v/>
      </c>
      <c r="W83" s="57" t="str">
        <f>MASTER!BP560</f>
        <v/>
      </c>
      <c r="X83" s="57" t="str">
        <f>MASTER!BQ560</f>
        <v/>
      </c>
      <c r="Y83" s="57" t="str">
        <f>MASTER!BR560</f>
        <v/>
      </c>
      <c r="Z83" s="57">
        <f>MASTER!BS560</f>
        <v>0</v>
      </c>
      <c r="AA83" t="str">
        <f>MASTER!H$6</f>
        <v>Computer and Information Technology</v>
      </c>
      <c r="AB83">
        <f>MASTER!C$17</f>
        <v>10</v>
      </c>
      <c r="AC83" t="str">
        <f>MASTER!H$7</f>
        <v>CLOUD COMPUTING AND INTERNET OF THINGS/ PROCESARE CLOUD SI INTERNETUL LUCRURILOR</v>
      </c>
      <c r="AD83">
        <f>MASTER!A$17</f>
        <v>20</v>
      </c>
      <c r="AE83">
        <f>MASTER!B$17</f>
        <v>60</v>
      </c>
      <c r="AF83">
        <f>MASTER!D$17</f>
        <v>0</v>
      </c>
      <c r="AG83" t="str">
        <f>MASTER!BT560</f>
        <v/>
      </c>
    </row>
    <row r="84" spans="1:33" x14ac:dyDescent="0.2">
      <c r="A84" s="57" t="str">
        <f>MASTER!AT561</f>
        <v/>
      </c>
      <c r="B84" s="57">
        <f>MASTER!AU561</f>
        <v>6</v>
      </c>
      <c r="C84" s="57" t="str">
        <f>MASTER!AV561</f>
        <v/>
      </c>
      <c r="D84" s="57" t="str">
        <f>MASTER!AW561</f>
        <v/>
      </c>
      <c r="E84" s="57" t="str">
        <f>MASTER!AX561</f>
        <v/>
      </c>
      <c r="F84" s="57" t="str">
        <f>MASTER!AY561</f>
        <v/>
      </c>
      <c r="G84" s="57" t="str">
        <f>MASTER!AZ561</f>
        <v/>
      </c>
      <c r="H84" s="57" t="str">
        <f>MASTER!BA561</f>
        <v/>
      </c>
      <c r="I84" s="57" t="str">
        <f>MASTER!BB561</f>
        <v/>
      </c>
      <c r="J84" s="57" t="str">
        <f>MASTER!BC561</f>
        <v/>
      </c>
      <c r="K84" s="57" t="str">
        <f>MASTER!BD561</f>
        <v/>
      </c>
      <c r="L84" s="57" t="str">
        <f>MASTER!BE561</f>
        <v/>
      </c>
      <c r="M84" s="57" t="str">
        <f>MASTER!BF561</f>
        <v/>
      </c>
      <c r="N84" s="57">
        <f>MASTER!BG561</f>
        <v>0</v>
      </c>
      <c r="O84" s="57">
        <f>MASTER!BH561</f>
        <v>0</v>
      </c>
      <c r="P84" s="57">
        <f>MASTER!BI561</f>
        <v>0</v>
      </c>
      <c r="Q84" s="57">
        <f>MASTER!BJ561</f>
        <v>0</v>
      </c>
      <c r="R84" s="57">
        <f>MASTER!BK561</f>
        <v>0</v>
      </c>
      <c r="S84" s="57">
        <f>MASTER!BL561</f>
        <v>0</v>
      </c>
      <c r="T84" s="57" t="str">
        <f>MASTER!BM561</f>
        <v/>
      </c>
      <c r="U84" s="57" t="str">
        <f>MASTER!BN561</f>
        <v/>
      </c>
      <c r="V84" s="57" t="str">
        <f>MASTER!BO561</f>
        <v/>
      </c>
      <c r="W84" s="57" t="str">
        <f>MASTER!BP561</f>
        <v/>
      </c>
      <c r="X84" s="57" t="str">
        <f>MASTER!BQ561</f>
        <v/>
      </c>
      <c r="Y84" s="57" t="str">
        <f>MASTER!BR561</f>
        <v/>
      </c>
      <c r="Z84" s="57">
        <f>MASTER!BS561</f>
        <v>0</v>
      </c>
      <c r="AA84" t="str">
        <f>MASTER!H$6</f>
        <v>Computer and Information Technology</v>
      </c>
      <c r="AB84">
        <f>MASTER!C$17</f>
        <v>10</v>
      </c>
      <c r="AC84" t="str">
        <f>MASTER!H$7</f>
        <v>CLOUD COMPUTING AND INTERNET OF THINGS/ PROCESARE CLOUD SI INTERNETUL LUCRURILOR</v>
      </c>
      <c r="AD84">
        <f>MASTER!A$17</f>
        <v>20</v>
      </c>
      <c r="AE84">
        <f>MASTER!B$17</f>
        <v>60</v>
      </c>
      <c r="AF84">
        <f>MASTER!D$17</f>
        <v>0</v>
      </c>
      <c r="AG84" t="str">
        <f>MASTER!BT561</f>
        <v/>
      </c>
    </row>
    <row r="85" spans="1:33" x14ac:dyDescent="0.2">
      <c r="A85" s="57" t="str">
        <f>MASTER!AT562</f>
        <v/>
      </c>
      <c r="B85" s="57">
        <f>MASTER!AU562</f>
        <v>7</v>
      </c>
      <c r="C85" s="57" t="str">
        <f>MASTER!AV562</f>
        <v/>
      </c>
      <c r="D85" s="57" t="str">
        <f>MASTER!AW562</f>
        <v/>
      </c>
      <c r="E85" s="57" t="str">
        <f>MASTER!AX562</f>
        <v/>
      </c>
      <c r="F85" s="57" t="str">
        <f>MASTER!AY562</f>
        <v/>
      </c>
      <c r="G85" s="57" t="str">
        <f>MASTER!AZ562</f>
        <v/>
      </c>
      <c r="H85" s="57" t="str">
        <f>MASTER!BA562</f>
        <v/>
      </c>
      <c r="I85" s="57" t="str">
        <f>MASTER!BB562</f>
        <v/>
      </c>
      <c r="J85" s="57" t="str">
        <f>MASTER!BC562</f>
        <v/>
      </c>
      <c r="K85" s="57" t="str">
        <f>MASTER!BD562</f>
        <v/>
      </c>
      <c r="L85" s="57" t="str">
        <f>MASTER!BE562</f>
        <v/>
      </c>
      <c r="M85" s="57" t="str">
        <f>MASTER!BF562</f>
        <v/>
      </c>
      <c r="N85" s="57">
        <f>MASTER!BG562</f>
        <v>0</v>
      </c>
      <c r="O85" s="57">
        <f>MASTER!BH562</f>
        <v>0</v>
      </c>
      <c r="P85" s="57">
        <f>MASTER!BI562</f>
        <v>0</v>
      </c>
      <c r="Q85" s="57">
        <f>MASTER!BJ562</f>
        <v>0</v>
      </c>
      <c r="R85" s="57">
        <f>MASTER!BK562</f>
        <v>0</v>
      </c>
      <c r="S85" s="57">
        <f>MASTER!BL562</f>
        <v>0</v>
      </c>
      <c r="T85" s="57" t="str">
        <f>MASTER!BM562</f>
        <v/>
      </c>
      <c r="U85" s="57" t="str">
        <f>MASTER!BN562</f>
        <v/>
      </c>
      <c r="V85" s="57" t="str">
        <f>MASTER!BO562</f>
        <v/>
      </c>
      <c r="W85" s="57" t="str">
        <f>MASTER!BP562</f>
        <v/>
      </c>
      <c r="X85" s="57" t="str">
        <f>MASTER!BQ562</f>
        <v/>
      </c>
      <c r="Y85" s="57" t="str">
        <f>MASTER!BR562</f>
        <v/>
      </c>
      <c r="Z85" s="57">
        <f>MASTER!BS562</f>
        <v>0</v>
      </c>
      <c r="AA85" t="str">
        <f>MASTER!H$6</f>
        <v>Computer and Information Technology</v>
      </c>
      <c r="AB85">
        <f>MASTER!C$17</f>
        <v>10</v>
      </c>
      <c r="AC85" t="str">
        <f>MASTER!H$7</f>
        <v>CLOUD COMPUTING AND INTERNET OF THINGS/ PROCESARE CLOUD SI INTERNETUL LUCRURILOR</v>
      </c>
      <c r="AD85">
        <f>MASTER!A$17</f>
        <v>20</v>
      </c>
      <c r="AE85">
        <f>MASTER!B$17</f>
        <v>60</v>
      </c>
      <c r="AF85">
        <f>MASTER!D$17</f>
        <v>0</v>
      </c>
      <c r="AG85" t="str">
        <f>MASTER!BT562</f>
        <v/>
      </c>
    </row>
    <row r="86" spans="1:33" x14ac:dyDescent="0.2">
      <c r="A86" s="57" t="str">
        <f>MASTER!AT563</f>
        <v/>
      </c>
      <c r="B86" s="57">
        <f>MASTER!AU563</f>
        <v>8</v>
      </c>
      <c r="C86" s="57" t="str">
        <f>MASTER!AV563</f>
        <v/>
      </c>
      <c r="D86" s="57" t="str">
        <f>MASTER!AW563</f>
        <v/>
      </c>
      <c r="E86" s="57" t="str">
        <f>MASTER!AX563</f>
        <v/>
      </c>
      <c r="F86" s="57" t="str">
        <f>MASTER!AY563</f>
        <v/>
      </c>
      <c r="G86" s="57" t="str">
        <f>MASTER!AZ563</f>
        <v/>
      </c>
      <c r="H86" s="57" t="str">
        <f>MASTER!BA563</f>
        <v/>
      </c>
      <c r="I86" s="57" t="str">
        <f>MASTER!BB563</f>
        <v/>
      </c>
      <c r="J86" s="57" t="str">
        <f>MASTER!BC563</f>
        <v/>
      </c>
      <c r="K86" s="57" t="str">
        <f>MASTER!BD563</f>
        <v/>
      </c>
      <c r="L86" s="57" t="str">
        <f>MASTER!BE563</f>
        <v/>
      </c>
      <c r="M86" s="57" t="str">
        <f>MASTER!BF563</f>
        <v/>
      </c>
      <c r="N86" s="57">
        <f>MASTER!BG563</f>
        <v>0</v>
      </c>
      <c r="O86" s="57">
        <f>MASTER!BH563</f>
        <v>0</v>
      </c>
      <c r="P86" s="57">
        <f>MASTER!BI563</f>
        <v>0</v>
      </c>
      <c r="Q86" s="57">
        <f>MASTER!BJ563</f>
        <v>0</v>
      </c>
      <c r="R86" s="57">
        <f>MASTER!BK563</f>
        <v>0</v>
      </c>
      <c r="S86" s="57">
        <f>MASTER!BL563</f>
        <v>0</v>
      </c>
      <c r="T86" s="57" t="str">
        <f>MASTER!BM563</f>
        <v/>
      </c>
      <c r="U86" s="57" t="str">
        <f>MASTER!BN563</f>
        <v/>
      </c>
      <c r="V86" s="57" t="str">
        <f>MASTER!BO563</f>
        <v/>
      </c>
      <c r="W86" s="57" t="str">
        <f>MASTER!BP563</f>
        <v/>
      </c>
      <c r="X86" s="57" t="str">
        <f>MASTER!BQ563</f>
        <v/>
      </c>
      <c r="Y86" s="57" t="str">
        <f>MASTER!BR563</f>
        <v/>
      </c>
      <c r="Z86" s="57">
        <f>MASTER!BS563</f>
        <v>0</v>
      </c>
      <c r="AA86" t="str">
        <f>MASTER!H$6</f>
        <v>Computer and Information Technology</v>
      </c>
      <c r="AB86">
        <f>MASTER!C$17</f>
        <v>10</v>
      </c>
      <c r="AC86" t="str">
        <f>MASTER!H$7</f>
        <v>CLOUD COMPUTING AND INTERNET OF THINGS/ PROCESARE CLOUD SI INTERNETUL LUCRURILOR</v>
      </c>
      <c r="AD86">
        <f>MASTER!A$17</f>
        <v>20</v>
      </c>
      <c r="AE86">
        <f>MASTER!B$17</f>
        <v>60</v>
      </c>
      <c r="AF86">
        <f>MASTER!D$17</f>
        <v>0</v>
      </c>
      <c r="AG86" t="str">
        <f>MASTER!BT563</f>
        <v/>
      </c>
    </row>
    <row r="87" spans="1:33" x14ac:dyDescent="0.2">
      <c r="A87" s="57" t="str">
        <f>MASTER!AT564</f>
        <v/>
      </c>
      <c r="B87" s="57">
        <f>MASTER!AU564</f>
        <v>9</v>
      </c>
      <c r="C87" s="57" t="str">
        <f>MASTER!AV564</f>
        <v/>
      </c>
      <c r="D87" s="57" t="str">
        <f>MASTER!AW564</f>
        <v/>
      </c>
      <c r="E87" s="57" t="str">
        <f>MASTER!AX564</f>
        <v/>
      </c>
      <c r="F87" s="57" t="str">
        <f>MASTER!AY564</f>
        <v/>
      </c>
      <c r="G87" s="57" t="str">
        <f>MASTER!AZ564</f>
        <v/>
      </c>
      <c r="H87" s="57" t="str">
        <f>MASTER!BA564</f>
        <v/>
      </c>
      <c r="I87" s="57" t="str">
        <f>MASTER!BB564</f>
        <v/>
      </c>
      <c r="J87" s="57" t="str">
        <f>MASTER!BC564</f>
        <v/>
      </c>
      <c r="K87" s="57" t="str">
        <f>MASTER!BD564</f>
        <v/>
      </c>
      <c r="L87" s="57" t="str">
        <f>MASTER!BE564</f>
        <v/>
      </c>
      <c r="M87" s="57" t="str">
        <f>MASTER!BF564</f>
        <v/>
      </c>
      <c r="N87" s="57">
        <f>MASTER!BG564</f>
        <v>0</v>
      </c>
      <c r="O87" s="57">
        <f>MASTER!BH564</f>
        <v>0</v>
      </c>
      <c r="P87" s="57">
        <f>MASTER!BI564</f>
        <v>0</v>
      </c>
      <c r="Q87" s="57">
        <f>MASTER!BJ564</f>
        <v>0</v>
      </c>
      <c r="R87" s="57">
        <f>MASTER!BK564</f>
        <v>0</v>
      </c>
      <c r="S87" s="57">
        <f>MASTER!BL564</f>
        <v>0</v>
      </c>
      <c r="T87" s="57" t="str">
        <f>MASTER!BM564</f>
        <v/>
      </c>
      <c r="U87" s="57" t="str">
        <f>MASTER!BN564</f>
        <v/>
      </c>
      <c r="V87" s="57" t="str">
        <f>MASTER!BO564</f>
        <v/>
      </c>
      <c r="W87" s="57" t="str">
        <f>MASTER!BP564</f>
        <v/>
      </c>
      <c r="X87" s="57" t="str">
        <f>MASTER!BQ564</f>
        <v/>
      </c>
      <c r="Y87" s="57" t="str">
        <f>MASTER!BR564</f>
        <v/>
      </c>
      <c r="Z87" s="57">
        <f>MASTER!BS564</f>
        <v>0</v>
      </c>
      <c r="AA87" t="str">
        <f>MASTER!H$6</f>
        <v>Computer and Information Technology</v>
      </c>
      <c r="AB87">
        <f>MASTER!C$17</f>
        <v>10</v>
      </c>
      <c r="AC87" t="str">
        <f>MASTER!H$7</f>
        <v>CLOUD COMPUTING AND INTERNET OF THINGS/ PROCESARE CLOUD SI INTERNETUL LUCRURILOR</v>
      </c>
      <c r="AD87">
        <f>MASTER!A$17</f>
        <v>20</v>
      </c>
      <c r="AE87">
        <f>MASTER!B$17</f>
        <v>60</v>
      </c>
      <c r="AF87">
        <f>MASTER!D$17</f>
        <v>0</v>
      </c>
      <c r="AG87" t="str">
        <f>MASTER!BT564</f>
        <v/>
      </c>
    </row>
    <row r="88" spans="1:33" x14ac:dyDescent="0.2">
      <c r="A88" s="57" t="str">
        <f>MASTER!AT565</f>
        <v/>
      </c>
      <c r="B88" s="57">
        <f>MASTER!AU565</f>
        <v>10</v>
      </c>
      <c r="C88" s="57" t="str">
        <f>MASTER!AV565</f>
        <v/>
      </c>
      <c r="D88" s="57" t="str">
        <f>MASTER!AW565</f>
        <v/>
      </c>
      <c r="E88" s="57" t="str">
        <f>MASTER!AX565</f>
        <v/>
      </c>
      <c r="F88" s="57" t="str">
        <f>MASTER!AY565</f>
        <v/>
      </c>
      <c r="G88" s="57" t="str">
        <f>MASTER!AZ565</f>
        <v/>
      </c>
      <c r="H88" s="57" t="str">
        <f>MASTER!BA565</f>
        <v/>
      </c>
      <c r="I88" s="57" t="str">
        <f>MASTER!BB565</f>
        <v/>
      </c>
      <c r="J88" s="57" t="str">
        <f>MASTER!BC565</f>
        <v/>
      </c>
      <c r="K88" s="57" t="str">
        <f>MASTER!BD565</f>
        <v/>
      </c>
      <c r="L88" s="57" t="str">
        <f>MASTER!BE565</f>
        <v/>
      </c>
      <c r="M88" s="57" t="str">
        <f>MASTER!BF565</f>
        <v/>
      </c>
      <c r="N88" s="57">
        <f>MASTER!BG565</f>
        <v>0</v>
      </c>
      <c r="O88" s="57">
        <f>MASTER!BH565</f>
        <v>0</v>
      </c>
      <c r="P88" s="57">
        <f>MASTER!BI565</f>
        <v>0</v>
      </c>
      <c r="Q88" s="57">
        <f>MASTER!BJ565</f>
        <v>0</v>
      </c>
      <c r="R88" s="57">
        <f>MASTER!BK565</f>
        <v>0</v>
      </c>
      <c r="S88" s="57">
        <f>MASTER!BL565</f>
        <v>0</v>
      </c>
      <c r="T88" s="57" t="str">
        <f>MASTER!BM565</f>
        <v/>
      </c>
      <c r="U88" s="57" t="str">
        <f>MASTER!BN565</f>
        <v/>
      </c>
      <c r="V88" s="57" t="str">
        <f>MASTER!BO565</f>
        <v/>
      </c>
      <c r="W88" s="57" t="str">
        <f>MASTER!BP565</f>
        <v/>
      </c>
      <c r="X88" s="57" t="str">
        <f>MASTER!BQ565</f>
        <v/>
      </c>
      <c r="Y88" s="57" t="str">
        <f>MASTER!BR565</f>
        <v/>
      </c>
      <c r="Z88" s="57">
        <f>MASTER!BS565</f>
        <v>0</v>
      </c>
      <c r="AA88" t="str">
        <f>MASTER!H$6</f>
        <v>Computer and Information Technology</v>
      </c>
      <c r="AB88">
        <f>MASTER!C$17</f>
        <v>10</v>
      </c>
      <c r="AC88" t="str">
        <f>MASTER!H$7</f>
        <v>CLOUD COMPUTING AND INTERNET OF THINGS/ PROCESARE CLOUD SI INTERNETUL LUCRURILOR</v>
      </c>
      <c r="AD88">
        <f>MASTER!A$17</f>
        <v>20</v>
      </c>
      <c r="AE88">
        <f>MASTER!B$17</f>
        <v>60</v>
      </c>
      <c r="AF88">
        <f>MASTER!D$17</f>
        <v>0</v>
      </c>
      <c r="AG88" t="str">
        <f>MASTER!BT565</f>
        <v/>
      </c>
    </row>
  </sheetData>
  <autoFilter ref="A2:AA8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MASTER</vt:lpstr>
      <vt:lpstr>Date sintetice</vt:lpstr>
      <vt:lpstr>Materii</vt:lpstr>
      <vt:lpstr>Coperta!Print_Area</vt:lpstr>
      <vt:lpstr>MASTER!Print_Area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Simona Todinca</cp:lastModifiedBy>
  <cp:revision/>
  <cp:lastPrinted>2022-07-03T22:33:09Z</cp:lastPrinted>
  <dcterms:created xsi:type="dcterms:W3CDTF">2005-09-25T13:40:53Z</dcterms:created>
  <dcterms:modified xsi:type="dcterms:W3CDTF">2023-07-25T09:34:57Z</dcterms:modified>
</cp:coreProperties>
</file>