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ProyectoFinal2019-\Actividades\Femp03011\"/>
    </mc:Choice>
  </mc:AlternateContent>
  <xr:revisionPtr revIDLastSave="0" documentId="13_ncr:1_{A6FBD9D6-BE55-42C8-8D16-9EAA55CB24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16" i="1" l="1"/>
  <c r="E53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9" i="1"/>
  <c r="B34" i="1"/>
  <c r="B33" i="1"/>
  <c r="B32" i="1"/>
  <c r="B31" i="1"/>
  <c r="B30" i="1"/>
  <c r="B29" i="1"/>
  <c r="E29" i="1" s="1"/>
  <c r="B25" i="1" s="1"/>
  <c r="H65" i="1"/>
  <c r="H64" i="1"/>
  <c r="H63" i="1"/>
  <c r="H62" i="1"/>
  <c r="H61" i="1"/>
  <c r="C39" i="1" s="1"/>
  <c r="C30" i="1" s="1"/>
  <c r="C42" i="1" l="1"/>
  <c r="C33" i="1" s="1"/>
  <c r="E33" i="1" s="1"/>
  <c r="C43" i="1"/>
  <c r="C34" i="1" s="1"/>
  <c r="E34" i="1" s="1"/>
  <c r="C40" i="1"/>
  <c r="C31" i="1" s="1"/>
  <c r="E31" i="1" s="1"/>
  <c r="C41" i="1"/>
  <c r="C32" i="1" s="1"/>
  <c r="E32" i="1" s="1"/>
  <c r="E30" i="1"/>
  <c r="D43" i="1"/>
  <c r="D39" i="1"/>
  <c r="I44" i="1"/>
  <c r="B36" i="1" s="1"/>
  <c r="E36" i="1" s="1"/>
  <c r="E35" i="1"/>
  <c r="D25" i="1" s="1"/>
  <c r="D41" i="1" l="1"/>
  <c r="C45" i="1"/>
  <c r="D42" i="1"/>
  <c r="D40" i="1"/>
  <c r="F20" i="1"/>
  <c r="C25" i="1"/>
  <c r="B11" i="1"/>
  <c r="B45" i="1"/>
  <c r="F24" i="1" l="1"/>
  <c r="F21" i="1"/>
  <c r="F22" i="1"/>
  <c r="F23" i="1"/>
  <c r="E25" i="1"/>
  <c r="B9" i="1" s="1"/>
  <c r="B10" i="1"/>
  <c r="D45" i="1"/>
  <c r="B5" i="1" l="1"/>
  <c r="F25" i="1"/>
</calcChain>
</file>

<file path=xl/sharedStrings.xml><?xml version="1.0" encoding="utf-8"?>
<sst xmlns="http://schemas.openxmlformats.org/spreadsheetml/2006/main" count="97" uniqueCount="84">
  <si>
    <t xml:space="preserve">Formula: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</si>
  <si>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</si>
  <si>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</si>
  <si>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</si>
  <si>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 Int</t>
    </r>
    <r>
      <rPr>
        <vertAlign val="subscript"/>
        <sz val="14"/>
        <color theme="1"/>
        <rFont val="Times New Roman"/>
        <family val="1"/>
      </rPr>
      <t xml:space="preserve">j (Interes prestamo) 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</si>
  <si>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</si>
  <si>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</si>
  <si>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</si>
  <si>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</si>
  <si>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</si>
  <si>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</si>
  <si>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</si>
  <si>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</si>
  <si>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</si>
  <si>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</si>
  <si>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Sin soporte </t>
  </si>
  <si>
    <t xml:space="preserve">Instalacion del hardware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</si>
  <si>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</si>
  <si>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</si>
  <si>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</si>
  <si>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fijos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</si>
  <si>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</si>
  <si>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</si>
  <si>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</si>
  <si>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</si>
  <si>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</si>
  <si>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</si>
  <si>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</si>
  <si>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</si>
  <si>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</si>
  <si>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</si>
  <si>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</si>
  <si>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</si>
  <si>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</si>
  <si>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</si>
  <si>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</si>
  <si>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</si>
  <si>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</si>
  <si>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</si>
  <si>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</si>
  <si>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</si>
  <si>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</si>
  <si>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</si>
  <si>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</si>
  <si>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</si>
  <si>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</si>
  <si>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</si>
  <si>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</si>
  <si>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</si>
  <si>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</si>
  <si>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>Venta del Software (11 meses)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</si>
  <si>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</si>
  <si>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</si>
  <si>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</si>
  <si>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</si>
  <si>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</si>
  <si>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</si>
  <si>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</si>
  <si>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</si>
  <si>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</si>
  <si>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</si>
  <si>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 xml:space="preserve">Alama 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</si>
  <si>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</si>
  <si>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</si>
  <si>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</si>
  <si>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</si>
  <si>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</si>
  <si>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t xml:space="preserve">Prestamo 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</si>
  <si>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Int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 xml:space="preserve">- Prestamo </t>
    </r>
  </si>
  <si>
    <t xml:space="preserve">SIN CALCULAR TOTAL </t>
  </si>
  <si>
    <t>Pesos</t>
  </si>
  <si>
    <t xml:space="preserve">Dolares </t>
  </si>
  <si>
    <r>
      <t>Vr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 xml:space="preserve">j </t>
    </r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</si>
  <si>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</si>
  <si>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</si>
  <si>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</si>
  <si>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</si>
  <si>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</si>
  <si>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</si>
  <si>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</si>
  <si>
    <t>Electricidad</t>
  </si>
  <si>
    <t>Inflacion:</t>
  </si>
  <si>
    <t>(Igual para los sueldos)</t>
  </si>
  <si>
    <t>Flujo de 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</si>
</sst>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UYU]_-;\-* #,##0.00\ [$UYU]_-;_-* &quot;-&quot;??\ [$UYU]_-;_-@_-"/>
    <numFmt numFmtId="165" formatCode="_-* #,##0.00\ [$USD]_-;\-* #,##0.00\ [$USD]_-;_-* &quot;-&quot;??\ [$USD]_-;_-@_-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14" fillId="0" borderId="1" xfId="0" applyFont="1" applyBorder="1"/>
    <xf numFmtId="0" fontId="14" fillId="0" borderId="2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9" fillId="0" borderId="7" xfId="0" applyFont="1" applyBorder="1"/>
    <xf numFmtId="0" fontId="4" fillId="0" borderId="7" xfId="0" applyFont="1" applyBorder="1"/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4" fillId="0" borderId="9" xfId="0" applyFont="1" applyBorder="1"/>
    <xf numFmtId="0" fontId="3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5" fillId="2" borderId="7" xfId="0" applyFont="1" applyFill="1" applyBorder="1"/>
    <xf numFmtId="0" fontId="10" fillId="0" borderId="1" xfId="0" applyFont="1" applyBorder="1" applyAlignment="1"/>
    <xf numFmtId="0" fontId="14" fillId="0" borderId="9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6" xfId="0" applyFont="1" applyBorder="1"/>
    <xf numFmtId="0" fontId="14" fillId="0" borderId="14" xfId="0" applyFont="1" applyBorder="1" applyAlignment="1"/>
    <xf numFmtId="0" fontId="3" fillId="0" borderId="0" xfId="0" applyFont="1" applyFill="1" applyBorder="1"/>
    <xf numFmtId="164" fontId="3" fillId="0" borderId="1" xfId="0" applyNumberFormat="1" applyFont="1" applyBorder="1"/>
    <xf numFmtId="0" fontId="0" fillId="0" borderId="18" xfId="0" applyBorder="1"/>
    <xf numFmtId="0" fontId="3" fillId="0" borderId="0" xfId="0" applyFont="1"/>
    <xf numFmtId="164" fontId="3" fillId="0" borderId="0" xfId="0" applyNumberFormat="1" applyFont="1"/>
    <xf numFmtId="165" fontId="3" fillId="0" borderId="1" xfId="0" applyNumberFormat="1" applyFont="1" applyBorder="1"/>
    <xf numFmtId="0" fontId="9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164" fontId="3" fillId="0" borderId="22" xfId="0" applyNumberFormat="1" applyFont="1" applyBorder="1" applyAlignment="1">
      <alignment horizontal="left"/>
    </xf>
    <xf numFmtId="164" fontId="3" fillId="0" borderId="23" xfId="0" applyNumberFormat="1" applyFont="1" applyBorder="1" applyAlignment="1">
      <alignment horizontal="left"/>
    </xf>
    <xf numFmtId="0" fontId="14" fillId="0" borderId="24" xfId="0" applyFont="1" applyBorder="1" applyAlignment="1">
      <alignment horizontal="right"/>
    </xf>
    <xf numFmtId="164" fontId="14" fillId="0" borderId="25" xfId="0" applyNumberFormat="1" applyFont="1" applyBorder="1"/>
    <xf numFmtId="164" fontId="3" fillId="0" borderId="26" xfId="0" applyNumberFormat="1" applyFont="1" applyBorder="1"/>
    <xf numFmtId="0" fontId="10" fillId="0" borderId="19" xfId="0" applyFont="1" applyBorder="1"/>
    <xf numFmtId="164" fontId="3" fillId="0" borderId="22" xfId="0" applyNumberFormat="1" applyFont="1" applyBorder="1"/>
    <xf numFmtId="0" fontId="3" fillId="0" borderId="23" xfId="0" applyFont="1" applyBorder="1"/>
    <xf numFmtId="0" fontId="3" fillId="0" borderId="24" xfId="0" applyFont="1" applyBorder="1" applyAlignment="1">
      <alignment horizontal="right"/>
    </xf>
    <xf numFmtId="164" fontId="3" fillId="0" borderId="25" xfId="0" applyNumberFormat="1" applyFont="1" applyBorder="1"/>
    <xf numFmtId="0" fontId="14" fillId="0" borderId="27" xfId="0" applyFont="1" applyBorder="1"/>
    <xf numFmtId="164" fontId="3" fillId="0" borderId="27" xfId="0" applyNumberFormat="1" applyFont="1" applyBorder="1"/>
    <xf numFmtId="0" fontId="3" fillId="0" borderId="28" xfId="0" applyFont="1" applyBorder="1"/>
    <xf numFmtId="164" fontId="3" fillId="0" borderId="29" xfId="0" applyNumberFormat="1" applyFont="1" applyBorder="1"/>
    <xf numFmtId="0" fontId="3" fillId="0" borderId="30" xfId="0" applyFont="1" applyBorder="1"/>
    <xf numFmtId="164" fontId="3" fillId="0" borderId="31" xfId="0" applyNumberFormat="1" applyFont="1" applyBorder="1"/>
    <xf numFmtId="0" fontId="14" fillId="0" borderId="22" xfId="0" applyFont="1" applyBorder="1"/>
    <xf numFmtId="0" fontId="3" fillId="0" borderId="22" xfId="0" applyFont="1" applyBorder="1"/>
    <xf numFmtId="165" fontId="3" fillId="0" borderId="29" xfId="0" applyNumberFormat="1" applyFont="1" applyBorder="1"/>
    <xf numFmtId="0" fontId="3" fillId="0" borderId="29" xfId="0" applyFont="1" applyBorder="1"/>
    <xf numFmtId="0" fontId="3" fillId="0" borderId="32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0" fontId="7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2" xfId="0" applyNumberFormat="1" applyFont="1" applyBorder="1" applyAlignment="1"/>
    <xf numFmtId="164" fontId="3" fillId="0" borderId="3" xfId="0" applyNumberFormat="1" applyFont="1" applyBorder="1" applyAlignment="1"/>
    <xf numFmtId="164" fontId="3" fillId="0" borderId="4" xfId="0" applyNumberFormat="1" applyFont="1" applyBorder="1" applyAlignment="1"/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133349</xdr:colOff>
      <xdr:row>0</xdr:row>
      <xdr:rowOff>28575</xdr:rowOff>
    </xdr:from>
    <xdr:to>
      <xdr:col>11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I37" sqref="I37"/>
    </sheetView>
  </sheetViews>
  <sheetFormatPr baseColWidth="10" defaultRowHeight="15" x14ac:dyDescent="0.25"/>
  <cols>
    <col min="1" max="1" width="27.7109375" bestFit="1" customWidth="1"/>
    <col min="2" max="2" width="19.140625" bestFit="1" customWidth="1"/>
    <col min="3" max="3" width="19.7109375" bestFit="1" customWidth="1"/>
    <col min="4" max="4" width="19.5703125" bestFit="1" customWidth="1"/>
    <col min="5" max="5" width="25.28515625" bestFit="1" customWidth="1"/>
    <col min="6" max="6" width="19.42578125" bestFit="1" customWidth="1"/>
    <col min="7" max="7" width="41.42578125" bestFit="1" customWidth="1"/>
    <col min="8" max="8" width="16.85546875" bestFit="1" customWidth="1"/>
    <col min="9" max="9" width="13.140625" bestFit="1" customWidth="1"/>
    <col min="10" max="10" width="20.5703125" bestFit="1" customWidth="1"/>
  </cols>
  <sheetData>
    <row r="1" spans="1:12" ht="99.75" customHeight="1" thickBo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4" x14ac:dyDescent="0.3">
      <c r="A3" s="12" t="s">
        <v>0</v>
      </c>
      <c r="B3" s="87" t="s">
        <v>68</v>
      </c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1:12" ht="20.25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26.25" x14ac:dyDescent="0.4">
      <c r="A5" s="22" t="s">
        <v>83</v>
      </c>
      <c r="B5" s="89">
        <f>(B9-B10-B11-B12)*(1-B14)+B11-B16-B13</f>
        <v>1453140.6635241194</v>
      </c>
      <c r="C5" s="89"/>
      <c r="D5" s="89"/>
      <c r="E5" s="10"/>
      <c r="F5" s="10"/>
      <c r="G5" s="10"/>
      <c r="H5" s="10"/>
      <c r="I5" s="10"/>
      <c r="J5" s="10"/>
      <c r="K5" s="10"/>
      <c r="L5" s="11"/>
    </row>
    <row r="6" spans="1:12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ht="18.75" x14ac:dyDescent="0.3">
      <c r="A7" s="94" t="s">
        <v>77</v>
      </c>
      <c r="B7" s="94"/>
      <c r="C7" s="94"/>
      <c r="D7" s="94"/>
      <c r="E7" s="94"/>
      <c r="F7" s="10"/>
      <c r="G7" s="10"/>
      <c r="H7" s="10"/>
      <c r="I7" s="10"/>
      <c r="J7" s="10"/>
      <c r="K7" s="10"/>
      <c r="L7" s="11"/>
    </row>
    <row r="8" spans="1:12" ht="18.75" x14ac:dyDescent="0.3">
      <c r="A8" s="2"/>
      <c r="B8" s="93" t="s">
        <v>78</v>
      </c>
      <c r="C8" s="93"/>
      <c r="D8" s="93" t="s">
        <v>79</v>
      </c>
      <c r="E8" s="93"/>
      <c r="F8" s="10"/>
      <c r="G8" s="10"/>
      <c r="H8" s="10"/>
      <c r="I8" s="10"/>
      <c r="J8" s="10"/>
      <c r="K8" s="10"/>
      <c r="L8" s="11"/>
    </row>
    <row r="9" spans="1:12" ht="20.25" x14ac:dyDescent="0.25">
      <c r="A9" s="61" t="s">
        <v>2</v>
      </c>
      <c r="B9" s="90">
        <f>SUM(B25:E25)</f>
        <v>13648611.974859614</v>
      </c>
      <c r="C9" s="90"/>
      <c r="D9" s="95">
        <v>0</v>
      </c>
      <c r="E9" s="95"/>
      <c r="F9" s="14"/>
      <c r="G9" s="14"/>
      <c r="H9" s="14"/>
      <c r="I9" s="14"/>
      <c r="J9" s="14"/>
      <c r="K9" s="14"/>
      <c r="L9" s="11"/>
    </row>
    <row r="10" spans="1:12" ht="20.25" x14ac:dyDescent="0.35">
      <c r="A10" s="62" t="s">
        <v>3</v>
      </c>
      <c r="B10" s="91">
        <f>SUM(B45:C45)</f>
        <v>11001484.979049677</v>
      </c>
      <c r="C10" s="91"/>
      <c r="D10" s="96">
        <v>0</v>
      </c>
      <c r="E10" s="96"/>
      <c r="F10" s="10"/>
      <c r="G10" s="10"/>
      <c r="H10" s="10"/>
      <c r="I10" s="10"/>
      <c r="J10" s="10"/>
      <c r="K10" s="10"/>
      <c r="L10" s="11"/>
    </row>
    <row r="11" spans="1:12" ht="20.25" x14ac:dyDescent="0.35">
      <c r="A11" s="62" t="s">
        <v>48</v>
      </c>
      <c r="B11" s="91">
        <f>SUM(E49:E77)</f>
        <v>3501.6666666666665</v>
      </c>
      <c r="C11" s="91"/>
      <c r="D11" s="96">
        <v>0</v>
      </c>
      <c r="E11" s="96"/>
      <c r="F11" s="10"/>
      <c r="G11" s="10"/>
      <c r="H11" s="10"/>
      <c r="I11" s="10"/>
      <c r="J11" s="10"/>
      <c r="K11" s="10"/>
      <c r="L11" s="11"/>
    </row>
    <row r="12" spans="1:12" ht="20.25" x14ac:dyDescent="0.35">
      <c r="A12" s="62" t="s">
        <v>4</v>
      </c>
      <c r="B12" s="79">
        <v>0</v>
      </c>
      <c r="C12" s="83"/>
      <c r="D12" s="83"/>
      <c r="E12" s="80"/>
      <c r="F12" s="10"/>
      <c r="G12" s="10"/>
      <c r="H12" s="10"/>
      <c r="I12" s="10"/>
      <c r="J12" s="10"/>
      <c r="K12" s="10"/>
      <c r="L12" s="11"/>
    </row>
    <row r="13" spans="1:12" ht="18.75" x14ac:dyDescent="0.3">
      <c r="A13" s="62" t="s">
        <v>67</v>
      </c>
      <c r="B13" s="71">
        <v>0</v>
      </c>
      <c r="C13" s="72"/>
      <c r="D13" s="72"/>
      <c r="E13" s="73"/>
      <c r="F13" s="10"/>
      <c r="G13" s="10"/>
      <c r="H13" s="10"/>
      <c r="I13" s="10"/>
      <c r="J13" s="10"/>
      <c r="K13" s="10"/>
      <c r="L13" s="11"/>
    </row>
    <row r="14" spans="1:12" ht="20.25" x14ac:dyDescent="0.35">
      <c r="A14" s="62" t="s">
        <v>5</v>
      </c>
      <c r="B14" s="76">
        <v>0.25</v>
      </c>
      <c r="C14" s="77"/>
      <c r="D14" s="77"/>
      <c r="E14" s="78"/>
      <c r="F14" s="10"/>
      <c r="G14" s="10"/>
      <c r="H14" s="10"/>
      <c r="I14" s="10"/>
      <c r="J14" s="10"/>
      <c r="K14" s="10"/>
      <c r="L14" s="11"/>
    </row>
    <row r="15" spans="1:12" ht="23.25" customHeight="1" x14ac:dyDescent="0.25">
      <c r="A15" s="92" t="s">
        <v>6</v>
      </c>
      <c r="B15" s="79" t="s">
        <v>70</v>
      </c>
      <c r="C15" s="80"/>
      <c r="D15" s="79" t="s">
        <v>71</v>
      </c>
      <c r="E15" s="80"/>
      <c r="F15" s="10"/>
      <c r="G15" s="10"/>
      <c r="H15" s="10"/>
      <c r="I15" s="10"/>
      <c r="J15" s="10"/>
      <c r="K15" s="10"/>
      <c r="L15" s="11"/>
    </row>
    <row r="16" spans="1:12" x14ac:dyDescent="0.25">
      <c r="A16" s="92"/>
      <c r="B16" s="81">
        <f>D16*H48</f>
        <v>533080</v>
      </c>
      <c r="C16" s="82"/>
      <c r="D16" s="74">
        <v>13327</v>
      </c>
      <c r="E16" s="75"/>
      <c r="F16" s="10"/>
      <c r="G16" s="10"/>
      <c r="H16" s="10"/>
      <c r="I16" s="10"/>
      <c r="J16" s="10"/>
      <c r="K16" s="10"/>
      <c r="L16" s="11"/>
    </row>
    <row r="17" spans="1:12" ht="23.25" x14ac:dyDescent="0.35">
      <c r="A17" s="62" t="s">
        <v>72</v>
      </c>
      <c r="B17" s="79" t="s">
        <v>69</v>
      </c>
      <c r="C17" s="83"/>
      <c r="D17" s="83"/>
      <c r="E17" s="80"/>
      <c r="F17" s="10"/>
      <c r="G17" s="10"/>
      <c r="H17" s="10"/>
      <c r="I17" s="10"/>
      <c r="J17" s="10"/>
      <c r="K17" s="10"/>
      <c r="L17" s="11"/>
    </row>
    <row r="18" spans="1:12" ht="15.75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25" x14ac:dyDescent="0.3">
      <c r="A19" s="37" t="s">
        <v>7</v>
      </c>
      <c r="B19" s="38" t="s">
        <v>13</v>
      </c>
      <c r="C19" s="38" t="s">
        <v>14</v>
      </c>
      <c r="D19" s="38" t="s">
        <v>15</v>
      </c>
      <c r="E19" s="38" t="s">
        <v>16</v>
      </c>
      <c r="F19" s="39" t="s">
        <v>75</v>
      </c>
      <c r="G19" s="10"/>
      <c r="H19" s="10"/>
      <c r="I19" s="10"/>
      <c r="J19" s="10"/>
      <c r="K19" s="10"/>
      <c r="L19" s="11"/>
    </row>
    <row r="20" spans="1:12" x14ac:dyDescent="0.25">
      <c r="A20" s="15" t="s">
        <v>8</v>
      </c>
      <c r="B20" s="1">
        <v>1</v>
      </c>
      <c r="C20" s="1">
        <v>11</v>
      </c>
      <c r="D20" s="1"/>
      <c r="E20" s="1">
        <v>1</v>
      </c>
      <c r="F20" s="40">
        <f>B20*E29+C20*E30+D20*E35+E36*E20</f>
        <v>6391294</v>
      </c>
      <c r="G20" s="10"/>
      <c r="H20" s="10"/>
      <c r="I20" s="10"/>
      <c r="J20" s="10"/>
      <c r="K20" s="10"/>
      <c r="L20" s="11"/>
    </row>
    <row r="21" spans="1:12" x14ac:dyDescent="0.25">
      <c r="A21" s="15" t="s">
        <v>9</v>
      </c>
      <c r="B21" s="1"/>
      <c r="C21" s="1">
        <v>12</v>
      </c>
      <c r="D21" s="1"/>
      <c r="E21" s="1"/>
      <c r="F21" s="40">
        <f>B21*E29+C21*E31+D21*E35+E36*E21</f>
        <v>1436669.2915200002</v>
      </c>
      <c r="G21" s="10"/>
      <c r="H21" s="10"/>
      <c r="I21" s="10"/>
      <c r="J21" s="10"/>
      <c r="K21" s="10"/>
      <c r="L21" s="11"/>
    </row>
    <row r="22" spans="1:12" x14ac:dyDescent="0.25">
      <c r="A22" s="15" t="s">
        <v>10</v>
      </c>
      <c r="B22" s="1"/>
      <c r="C22" s="1">
        <v>12</v>
      </c>
      <c r="D22" s="1"/>
      <c r="E22" s="1"/>
      <c r="F22" s="40">
        <f>B22*E29+C22*E32+D22*E35+E36*E22</f>
        <v>1713950.8927488001</v>
      </c>
      <c r="G22" s="10"/>
      <c r="H22" s="10"/>
      <c r="I22" s="10"/>
      <c r="J22" s="10"/>
      <c r="K22" s="10"/>
      <c r="L22" s="11"/>
    </row>
    <row r="23" spans="1:12" x14ac:dyDescent="0.25">
      <c r="A23" s="15" t="s">
        <v>11</v>
      </c>
      <c r="B23" s="1"/>
      <c r="C23" s="1">
        <v>12</v>
      </c>
      <c r="D23" s="1"/>
      <c r="E23" s="1"/>
      <c r="F23" s="40">
        <f>B23*E29+C23*E33+D23*E35+E36*E23</f>
        <v>1877903.5215790081</v>
      </c>
      <c r="G23" s="10"/>
      <c r="H23" s="10"/>
      <c r="I23" s="10"/>
      <c r="J23" s="10"/>
      <c r="K23" s="10"/>
      <c r="L23" s="11"/>
    </row>
    <row r="24" spans="1:12" ht="15.75" thickBot="1" x14ac:dyDescent="0.3">
      <c r="A24" s="15" t="s">
        <v>12</v>
      </c>
      <c r="B24" s="4"/>
      <c r="C24" s="1">
        <v>12</v>
      </c>
      <c r="D24" s="4"/>
      <c r="E24" s="1"/>
      <c r="F24" s="41">
        <f>B24*E29+C24*E34+D24*E35+E36*E24</f>
        <v>2228794.2690118048</v>
      </c>
      <c r="G24" s="10"/>
      <c r="H24" s="10"/>
      <c r="I24" s="10"/>
      <c r="J24" s="10"/>
      <c r="K24" s="10"/>
      <c r="L24" s="11"/>
    </row>
    <row r="25" spans="1:12" ht="16.5" thickTop="1" thickBot="1" x14ac:dyDescent="0.3">
      <c r="A25" s="42" t="s">
        <v>17</v>
      </c>
      <c r="B25" s="43">
        <f>SUM(B20:B24)*E29</f>
        <v>460350</v>
      </c>
      <c r="C25" s="43">
        <f>C20*E30+C21*E31+C22*E32+C23*E33+C24*E34</f>
        <v>8289909.974859613</v>
      </c>
      <c r="D25" s="43">
        <f>SUM(D20:D24)*E35</f>
        <v>0</v>
      </c>
      <c r="E25" s="43">
        <f>SUM(E20:E24)*E36</f>
        <v>4898352</v>
      </c>
      <c r="F25" s="44">
        <f>SUM(F20:F24)</f>
        <v>13648611.974859614</v>
      </c>
      <c r="G25" s="10"/>
      <c r="H25" s="10"/>
      <c r="I25" s="10"/>
      <c r="J25" s="10"/>
      <c r="K25" s="10"/>
      <c r="L25" s="11"/>
    </row>
    <row r="26" spans="1:12" ht="15.75" thickBo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8.75" x14ac:dyDescent="0.3">
      <c r="A27" s="64" t="s">
        <v>18</v>
      </c>
      <c r="B27" s="65"/>
      <c r="C27" s="66" t="s">
        <v>19</v>
      </c>
      <c r="D27" s="66"/>
      <c r="E27" s="67"/>
      <c r="F27" s="10"/>
      <c r="G27" s="10"/>
      <c r="H27" s="10"/>
      <c r="I27" s="10"/>
      <c r="J27" s="10"/>
      <c r="K27" s="10"/>
      <c r="L27" s="11"/>
    </row>
    <row r="28" spans="1:12" x14ac:dyDescent="0.25">
      <c r="A28" s="17" t="s">
        <v>32</v>
      </c>
      <c r="B28" s="7" t="s">
        <v>20</v>
      </c>
      <c r="C28" s="7" t="s">
        <v>21</v>
      </c>
      <c r="D28" s="8" t="s">
        <v>38</v>
      </c>
      <c r="E28" s="50" t="s">
        <v>22</v>
      </c>
      <c r="F28" s="10"/>
      <c r="G28" s="10"/>
      <c r="H28" s="10"/>
      <c r="I28" s="10"/>
      <c r="J28" s="10"/>
      <c r="K28" s="10"/>
      <c r="L28" s="11"/>
    </row>
    <row r="29" spans="1:12" x14ac:dyDescent="0.25">
      <c r="A29" s="18" t="s">
        <v>50</v>
      </c>
      <c r="B29" s="32">
        <f>(I41*(1+((J41/100)*0))+ I42*(1+((J42/100)*0)) + I43*(1+((J43/100)*0)))*H48*11</f>
        <v>368280</v>
      </c>
      <c r="C29" s="32"/>
      <c r="D29" s="5">
        <v>25</v>
      </c>
      <c r="E29" s="51">
        <f>SUM(B29:C29)*(1+(D29/100))</f>
        <v>460350</v>
      </c>
      <c r="F29" s="10"/>
      <c r="G29" s="34"/>
      <c r="H29" s="34"/>
      <c r="I29" s="34"/>
      <c r="J29" s="10"/>
      <c r="K29" s="10"/>
      <c r="L29" s="11"/>
    </row>
    <row r="30" spans="1:12" x14ac:dyDescent="0.25">
      <c r="A30" s="18" t="s">
        <v>62</v>
      </c>
      <c r="B30" s="32">
        <f>B39/12</f>
        <v>33480</v>
      </c>
      <c r="C30" s="32">
        <f>(C39-C36)/12</f>
        <v>44746.666666666664</v>
      </c>
      <c r="D30" s="5">
        <v>20</v>
      </c>
      <c r="E30" s="51">
        <f>SUM(B30:C30)*(1+(D30/100))</f>
        <v>93871.999999999985</v>
      </c>
      <c r="F30" s="10"/>
      <c r="G30" s="34"/>
      <c r="H30" s="34"/>
      <c r="I30" s="34"/>
      <c r="J30" s="10"/>
      <c r="K30" s="10"/>
      <c r="L30" s="11"/>
    </row>
    <row r="31" spans="1:12" x14ac:dyDescent="0.25">
      <c r="A31" s="18" t="s">
        <v>63</v>
      </c>
      <c r="B31" s="32">
        <f>B40/12</f>
        <v>44193.340800000005</v>
      </c>
      <c r="C31" s="32">
        <f t="shared" ref="B31:C34" si="0">C40/12</f>
        <v>55575.360000000008</v>
      </c>
      <c r="D31" s="5">
        <v>20</v>
      </c>
      <c r="E31" s="51">
        <f t="shared" ref="E31:E34" si="1">SUM(B31:C31)*(1+(D31/100))</f>
        <v>119722.44096000002</v>
      </c>
      <c r="F31" s="10"/>
      <c r="G31" s="34"/>
      <c r="H31" s="34"/>
      <c r="I31" s="34"/>
      <c r="J31" s="10"/>
      <c r="K31" s="10"/>
      <c r="L31" s="11"/>
    </row>
    <row r="32" spans="1:12" x14ac:dyDescent="0.25">
      <c r="A32" s="18" t="s">
        <v>64</v>
      </c>
      <c r="B32" s="32">
        <f t="shared" si="0"/>
        <v>54991.887552000007</v>
      </c>
      <c r="C32" s="32">
        <f t="shared" si="0"/>
        <v>64032.480000000003</v>
      </c>
      <c r="D32" s="5">
        <v>20</v>
      </c>
      <c r="E32" s="51">
        <f t="shared" si="1"/>
        <v>142829.24106240002</v>
      </c>
      <c r="F32" s="10"/>
      <c r="G32" s="34"/>
      <c r="H32" s="34"/>
      <c r="I32" s="34"/>
      <c r="J32" s="10"/>
      <c r="K32" s="10"/>
      <c r="L32" s="11"/>
    </row>
    <row r="33" spans="1:12" x14ac:dyDescent="0.25">
      <c r="A33" s="18" t="s">
        <v>65</v>
      </c>
      <c r="B33" s="32">
        <f t="shared" si="0"/>
        <v>62753.006776320013</v>
      </c>
      <c r="C33" s="32">
        <f t="shared" si="0"/>
        <v>67656.960000000006</v>
      </c>
      <c r="D33" s="5">
        <v>20</v>
      </c>
      <c r="E33" s="51">
        <f t="shared" si="1"/>
        <v>156491.960131584</v>
      </c>
      <c r="F33" s="10"/>
      <c r="G33" s="34"/>
      <c r="H33" s="34"/>
      <c r="I33" s="34"/>
      <c r="J33" s="10"/>
      <c r="K33" s="10"/>
      <c r="L33" s="11"/>
    </row>
    <row r="34" spans="1:12" x14ac:dyDescent="0.25">
      <c r="A34" s="18" t="s">
        <v>66</v>
      </c>
      <c r="B34" s="32">
        <f t="shared" si="0"/>
        <v>77455.139792486429</v>
      </c>
      <c r="C34" s="32">
        <f t="shared" si="0"/>
        <v>77322.240000000005</v>
      </c>
      <c r="D34" s="5">
        <v>20</v>
      </c>
      <c r="E34" s="51">
        <f t="shared" si="1"/>
        <v>185732.85575098373</v>
      </c>
      <c r="F34" s="10"/>
      <c r="G34" s="35"/>
      <c r="H34" s="34"/>
      <c r="I34" s="34"/>
      <c r="J34" s="10"/>
      <c r="K34" s="10"/>
      <c r="L34" s="11"/>
    </row>
    <row r="35" spans="1:12" x14ac:dyDescent="0.25">
      <c r="A35" s="18" t="s">
        <v>15</v>
      </c>
      <c r="B35" s="32"/>
      <c r="C35" s="32"/>
      <c r="D35" s="6"/>
      <c r="E35" s="51">
        <f t="shared" ref="E35" si="2">SUM(B35:C35)*(1-(D35/100))</f>
        <v>0</v>
      </c>
      <c r="F35" s="10"/>
      <c r="G35" s="34"/>
      <c r="H35" s="34"/>
      <c r="I35" s="34"/>
      <c r="J35" s="10"/>
      <c r="K35" s="10"/>
      <c r="L35" s="11"/>
    </row>
    <row r="36" spans="1:12" ht="19.5" thickBot="1" x14ac:dyDescent="0.35">
      <c r="A36" s="52" t="s">
        <v>16</v>
      </c>
      <c r="B36" s="53">
        <f>I44*H48*2</f>
        <v>66960</v>
      </c>
      <c r="C36" s="53">
        <v>4015000</v>
      </c>
      <c r="D36" s="54">
        <v>20</v>
      </c>
      <c r="E36" s="55">
        <f>SUM(B36:C36)*(1+(D36/100))</f>
        <v>4898352</v>
      </c>
      <c r="F36" s="10"/>
      <c r="H36" s="26" t="s">
        <v>81</v>
      </c>
      <c r="I36" s="63">
        <v>0.08</v>
      </c>
      <c r="J36" s="10" t="s">
        <v>82</v>
      </c>
      <c r="K36" s="10"/>
      <c r="L36" s="11"/>
    </row>
    <row r="37" spans="1:12" ht="15.75" thickBot="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8.75" x14ac:dyDescent="0.3">
      <c r="A38" s="45" t="s">
        <v>23</v>
      </c>
      <c r="B38" s="38" t="s">
        <v>24</v>
      </c>
      <c r="C38" s="38" t="s">
        <v>25</v>
      </c>
      <c r="D38" s="39" t="s">
        <v>74</v>
      </c>
      <c r="E38" s="10"/>
      <c r="F38" s="10"/>
      <c r="G38" s="10"/>
      <c r="H38" s="10"/>
      <c r="I38" s="10"/>
      <c r="J38" s="10"/>
      <c r="K38" s="10"/>
      <c r="L38" s="11"/>
    </row>
    <row r="39" spans="1:12" ht="18.75" x14ac:dyDescent="0.3">
      <c r="A39" s="15" t="s">
        <v>8</v>
      </c>
      <c r="B39" s="32">
        <f>(I41*(1+((J41/100)*0))+ I42*(1+((J42/100)*0)) + I43*(1+((J43/100)*0)))*H48*12</f>
        <v>401760</v>
      </c>
      <c r="C39" s="32">
        <f>H61+(H66*H48+H67*H48)*12+ C36</f>
        <v>4551960</v>
      </c>
      <c r="D39" s="46">
        <f>SUM(B39:C39)</f>
        <v>4953720</v>
      </c>
      <c r="E39" s="10"/>
      <c r="F39" s="10"/>
      <c r="G39" s="23" t="s">
        <v>39</v>
      </c>
      <c r="H39" s="30"/>
      <c r="I39" s="27"/>
      <c r="J39" s="28"/>
      <c r="K39" s="29"/>
      <c r="L39" s="11"/>
    </row>
    <row r="40" spans="1:12" x14ac:dyDescent="0.25">
      <c r="A40" s="15" t="s">
        <v>9</v>
      </c>
      <c r="B40" s="32">
        <f>((($I$41*(1+(($J$41/100)*1)))+ ($I$42*(1+(($J$42/100)*1))) + ($I$43*(1+(($J$43/100)*1))))*H49*12)*((1+$I$36)^1)</f>
        <v>530320.08960000006</v>
      </c>
      <c r="C40" s="32">
        <f>(H62+($H$66*H49+$H$67*H49)*12)*((1+$I$36)^1)</f>
        <v>666904.32000000007</v>
      </c>
      <c r="D40" s="46">
        <f t="shared" ref="D40:D45" si="3">SUM(B40:C40)</f>
        <v>1197224.4096000001</v>
      </c>
      <c r="E40" s="10"/>
      <c r="F40" s="10"/>
      <c r="G40" s="70" t="s">
        <v>32</v>
      </c>
      <c r="H40" s="70"/>
      <c r="I40" s="1" t="s">
        <v>45</v>
      </c>
      <c r="J40" s="1" t="s">
        <v>44</v>
      </c>
      <c r="K40" s="10"/>
      <c r="L40" s="11"/>
    </row>
    <row r="41" spans="1:12" x14ac:dyDescent="0.25">
      <c r="A41" s="15" t="s">
        <v>10</v>
      </c>
      <c r="B41" s="32">
        <f>((($I$41*(1+(($J$41/100)*1)))+ ($I$42*(1+(($J$42/100)*1))) + ($I$43*(1+(($J$43/100)*1))))*H50*12)*((1+$I$36)^2)</f>
        <v>659902.65062400012</v>
      </c>
      <c r="C41" s="32">
        <f t="shared" ref="C41:C43" si="4">(H63+($H$66*H50+$H$67*H50)*12)*((1+$I$36)^1)</f>
        <v>768389.76</v>
      </c>
      <c r="D41" s="46">
        <f t="shared" si="3"/>
        <v>1428292.4106240002</v>
      </c>
      <c r="E41" s="10"/>
      <c r="F41" s="10"/>
      <c r="G41" s="70" t="s">
        <v>40</v>
      </c>
      <c r="H41" s="70"/>
      <c r="I41" s="36">
        <v>657</v>
      </c>
      <c r="J41" s="1">
        <v>8</v>
      </c>
      <c r="K41" s="10"/>
      <c r="L41" s="11"/>
    </row>
    <row r="42" spans="1:12" x14ac:dyDescent="0.25">
      <c r="A42" s="15" t="s">
        <v>11</v>
      </c>
      <c r="B42" s="32">
        <f>((($I$41*(1+(($J$41/100)*1)))+ ($I$42*(1+(($J$42/100)*1))) + ($I$43*(1+(($J$43/100)*1))))*H51*12)*((1+$I$36)^3)</f>
        <v>753036.08131584013</v>
      </c>
      <c r="C42" s="32">
        <f t="shared" si="4"/>
        <v>811883.52000000002</v>
      </c>
      <c r="D42" s="46">
        <f t="shared" si="3"/>
        <v>1564919.6013158401</v>
      </c>
      <c r="E42" s="10"/>
      <c r="F42" s="10"/>
      <c r="G42" s="70" t="s">
        <v>41</v>
      </c>
      <c r="H42" s="70"/>
      <c r="I42" s="36">
        <v>30</v>
      </c>
      <c r="J42" s="1">
        <v>0</v>
      </c>
      <c r="K42" s="10"/>
      <c r="L42" s="11"/>
    </row>
    <row r="43" spans="1:12" x14ac:dyDescent="0.25">
      <c r="A43" s="15" t="s">
        <v>12</v>
      </c>
      <c r="B43" s="32">
        <f>((($I$41*(1+(($J$41/100)*1)))+ ($I$42*(1+(($J$42/100)*1))) + ($I$43*(1+(($J$43/100)*1))))*H52*12)*((1+$I$36)^4)</f>
        <v>929461.67750983709</v>
      </c>
      <c r="C43" s="32">
        <f t="shared" si="4"/>
        <v>927866.88</v>
      </c>
      <c r="D43" s="46">
        <f t="shared" si="3"/>
        <v>1857328.5575098372</v>
      </c>
      <c r="E43" s="10"/>
      <c r="F43" s="10"/>
      <c r="G43" s="70" t="s">
        <v>42</v>
      </c>
      <c r="H43" s="70"/>
      <c r="I43" s="36">
        <v>150</v>
      </c>
      <c r="J43" s="1">
        <v>0</v>
      </c>
      <c r="K43" s="10"/>
      <c r="L43" s="11"/>
    </row>
    <row r="44" spans="1:12" ht="15.75" thickBot="1" x14ac:dyDescent="0.3">
      <c r="A44" s="16"/>
      <c r="B44" s="4"/>
      <c r="C44" s="4"/>
      <c r="D44" s="47"/>
      <c r="E44" s="10"/>
      <c r="F44" s="10"/>
      <c r="G44" s="70" t="s">
        <v>43</v>
      </c>
      <c r="H44" s="70"/>
      <c r="I44" s="36">
        <f>SUM(I41:I43)</f>
        <v>837</v>
      </c>
      <c r="J44" s="1"/>
      <c r="K44" s="10"/>
      <c r="L44" s="11"/>
    </row>
    <row r="45" spans="1:12" ht="16.5" thickTop="1" thickBot="1" x14ac:dyDescent="0.3">
      <c r="A45" s="48" t="s">
        <v>17</v>
      </c>
      <c r="B45" s="49">
        <f>SUM(B39:B43)</f>
        <v>3274480.4990496775</v>
      </c>
      <c r="C45" s="49">
        <f>SUM(C39:C44)</f>
        <v>7727004.4799999995</v>
      </c>
      <c r="D45" s="44">
        <f t="shared" si="3"/>
        <v>11001484.979049677</v>
      </c>
      <c r="E45" s="10"/>
      <c r="F45" s="10"/>
      <c r="G45" s="10"/>
      <c r="H45" s="10"/>
      <c r="I45" s="10"/>
      <c r="J45" s="10"/>
      <c r="K45" s="10"/>
      <c r="L45" s="11"/>
    </row>
    <row r="46" spans="1:12" ht="19.5" thickBot="1" x14ac:dyDescent="0.35">
      <c r="A46" s="9"/>
      <c r="B46" s="10"/>
      <c r="C46" s="10"/>
      <c r="D46" s="10"/>
      <c r="E46" s="10"/>
      <c r="F46" s="10"/>
      <c r="G46" s="2" t="s">
        <v>46</v>
      </c>
      <c r="H46" s="3"/>
      <c r="I46" s="10"/>
      <c r="J46" s="10"/>
      <c r="K46" s="10"/>
      <c r="L46" s="11"/>
    </row>
    <row r="47" spans="1:12" ht="20.25" x14ac:dyDescent="0.3">
      <c r="A47" s="68" t="s">
        <v>49</v>
      </c>
      <c r="B47" s="69"/>
      <c r="C47" s="66" t="s">
        <v>26</v>
      </c>
      <c r="D47" s="66"/>
      <c r="E47" s="67"/>
      <c r="F47" s="10"/>
      <c r="G47" s="1" t="s">
        <v>47</v>
      </c>
      <c r="H47" s="1" t="s">
        <v>76</v>
      </c>
      <c r="I47" s="10"/>
      <c r="J47" s="10"/>
      <c r="K47" s="10"/>
      <c r="L47" s="11"/>
    </row>
    <row r="48" spans="1:12" ht="21" customHeight="1" x14ac:dyDescent="0.25">
      <c r="A48" s="24" t="s">
        <v>27</v>
      </c>
      <c r="B48" s="7" t="s">
        <v>28</v>
      </c>
      <c r="C48" s="7" t="s">
        <v>29</v>
      </c>
      <c r="D48" s="7" t="s">
        <v>30</v>
      </c>
      <c r="E48" s="56" t="s">
        <v>31</v>
      </c>
      <c r="F48" s="10"/>
      <c r="G48" s="1">
        <v>1</v>
      </c>
      <c r="H48" s="32">
        <v>40</v>
      </c>
      <c r="I48" s="10"/>
      <c r="J48" s="10"/>
      <c r="K48" s="10"/>
      <c r="L48" s="11"/>
    </row>
    <row r="49" spans="1:12" x14ac:dyDescent="0.25">
      <c r="A49" s="18" t="s">
        <v>33</v>
      </c>
      <c r="B49" s="36">
        <v>425</v>
      </c>
      <c r="C49" s="36">
        <v>180</v>
      </c>
      <c r="D49" s="1">
        <v>5</v>
      </c>
      <c r="E49" s="57">
        <f>IF(ISERROR((B49-C49)/D49),0,(B49*$H$48-C49*$H$52)/D49)</f>
        <v>1096</v>
      </c>
      <c r="F49" s="10"/>
      <c r="G49" s="1">
        <v>2</v>
      </c>
      <c r="H49" s="32">
        <v>46</v>
      </c>
      <c r="I49" s="10"/>
      <c r="J49" s="10"/>
      <c r="K49" s="10"/>
      <c r="L49" s="11"/>
    </row>
    <row r="50" spans="1:12" x14ac:dyDescent="0.25">
      <c r="A50" s="18" t="s">
        <v>34</v>
      </c>
      <c r="B50" s="36">
        <v>125</v>
      </c>
      <c r="C50" s="36">
        <v>40</v>
      </c>
      <c r="D50" s="1">
        <v>10</v>
      </c>
      <c r="E50" s="57">
        <f>IF(ISERROR((B50-C50)/D50),0,(B50*$H$48-C50*$H$52)/D50)</f>
        <v>244</v>
      </c>
      <c r="F50" s="10"/>
      <c r="G50" s="1">
        <v>3</v>
      </c>
      <c r="H50" s="32">
        <v>53</v>
      </c>
      <c r="I50" s="10"/>
      <c r="J50" s="10"/>
      <c r="K50" s="10"/>
      <c r="L50" s="11"/>
    </row>
    <row r="51" spans="1:12" x14ac:dyDescent="0.25">
      <c r="A51" s="18" t="s">
        <v>35</v>
      </c>
      <c r="B51" s="36">
        <v>66</v>
      </c>
      <c r="C51" s="36">
        <v>15</v>
      </c>
      <c r="D51" s="1">
        <v>5</v>
      </c>
      <c r="E51" s="57">
        <f>IF(ISERROR((B51-C51)/D51),0,(B51*$H$48-C51*$H$52)/D51)</f>
        <v>336</v>
      </c>
      <c r="F51" s="10"/>
      <c r="G51" s="1">
        <v>4</v>
      </c>
      <c r="H51" s="32">
        <v>56</v>
      </c>
      <c r="I51" s="10"/>
      <c r="J51" s="10"/>
      <c r="K51" s="10"/>
      <c r="L51" s="11"/>
    </row>
    <row r="52" spans="1:12" x14ac:dyDescent="0.25">
      <c r="A52" s="18" t="s">
        <v>36</v>
      </c>
      <c r="B52" s="36">
        <v>279</v>
      </c>
      <c r="C52" s="36">
        <v>110</v>
      </c>
      <c r="D52" s="1">
        <v>5</v>
      </c>
      <c r="E52" s="57">
        <f>IF(ISERROR((B52-C52)/D52),0,(B52*$H$48-C52*$H$52)/D52)</f>
        <v>824</v>
      </c>
      <c r="F52" s="10"/>
      <c r="G52" s="1">
        <v>5</v>
      </c>
      <c r="H52" s="32">
        <v>64</v>
      </c>
      <c r="I52" s="10"/>
      <c r="J52" s="10"/>
      <c r="K52" s="10"/>
      <c r="L52" s="11"/>
    </row>
    <row r="53" spans="1:12" x14ac:dyDescent="0.25">
      <c r="A53" s="18" t="s">
        <v>37</v>
      </c>
      <c r="B53" s="36">
        <v>95</v>
      </c>
      <c r="C53" s="36">
        <v>15</v>
      </c>
      <c r="D53" s="1">
        <v>3</v>
      </c>
      <c r="E53" s="57">
        <f>IF(ISERROR((B53-C53)/D53),0,(B53*$H$48-C53*H50)/D53)</f>
        <v>1001.6666666666666</v>
      </c>
      <c r="F53" s="10"/>
      <c r="G53" s="10"/>
      <c r="H53" s="10"/>
      <c r="I53" s="10"/>
      <c r="J53" s="10"/>
      <c r="K53" s="10"/>
      <c r="L53" s="11"/>
    </row>
    <row r="54" spans="1:12" x14ac:dyDescent="0.25">
      <c r="A54" s="18"/>
      <c r="B54" s="36"/>
      <c r="C54" s="36"/>
      <c r="D54" s="1"/>
      <c r="E54" s="57">
        <f t="shared" ref="E54:E77" si="5">IF(ISERROR((B54-C54)/D54),0,(B54*$H$48-C54*$H$52)/D54)</f>
        <v>0</v>
      </c>
      <c r="F54" s="10"/>
      <c r="G54" s="10"/>
      <c r="H54" s="10"/>
      <c r="I54" s="10"/>
      <c r="J54" s="10"/>
      <c r="K54" s="10"/>
      <c r="L54" s="11"/>
    </row>
    <row r="55" spans="1:12" x14ac:dyDescent="0.25">
      <c r="A55" s="18"/>
      <c r="B55" s="36"/>
      <c r="C55" s="36"/>
      <c r="D55" s="1"/>
      <c r="E55" s="57">
        <f t="shared" si="5"/>
        <v>0</v>
      </c>
      <c r="F55" s="10"/>
      <c r="G55" s="10"/>
      <c r="H55" s="10"/>
      <c r="I55" s="10"/>
      <c r="J55" s="10"/>
      <c r="K55" s="10"/>
      <c r="L55" s="11"/>
    </row>
    <row r="56" spans="1:12" ht="18.75" x14ac:dyDescent="0.3">
      <c r="A56" s="18"/>
      <c r="B56" s="36"/>
      <c r="C56" s="36"/>
      <c r="D56" s="1"/>
      <c r="E56" s="57">
        <f t="shared" si="5"/>
        <v>0</v>
      </c>
      <c r="F56" s="10"/>
      <c r="G56" s="26" t="s">
        <v>54</v>
      </c>
      <c r="H56" s="10"/>
      <c r="I56" s="10"/>
      <c r="J56" s="10"/>
      <c r="K56" s="10"/>
      <c r="L56" s="11"/>
    </row>
    <row r="57" spans="1:12" ht="15.75" x14ac:dyDescent="0.25">
      <c r="A57" s="18"/>
      <c r="B57" s="36"/>
      <c r="C57" s="36"/>
      <c r="D57" s="1"/>
      <c r="E57" s="57">
        <f t="shared" si="5"/>
        <v>0</v>
      </c>
      <c r="F57" s="10"/>
      <c r="G57" s="25" t="s">
        <v>51</v>
      </c>
      <c r="H57" s="1">
        <v>16</v>
      </c>
      <c r="I57" s="1" t="s">
        <v>73</v>
      </c>
      <c r="J57" s="10"/>
      <c r="K57" s="10"/>
      <c r="L57" s="11"/>
    </row>
    <row r="58" spans="1:12" x14ac:dyDescent="0.25">
      <c r="A58" s="18"/>
      <c r="B58" s="36"/>
      <c r="C58" s="36"/>
      <c r="D58" s="1"/>
      <c r="E58" s="57">
        <f t="shared" si="5"/>
        <v>0</v>
      </c>
      <c r="F58" s="10"/>
      <c r="G58" s="1" t="s">
        <v>52</v>
      </c>
      <c r="H58" s="32">
        <v>8</v>
      </c>
      <c r="I58" s="1"/>
      <c r="J58" s="10"/>
      <c r="K58" s="10"/>
      <c r="L58" s="11"/>
    </row>
    <row r="59" spans="1:12" x14ac:dyDescent="0.25">
      <c r="A59" s="18"/>
      <c r="B59" s="36"/>
      <c r="C59" s="36"/>
      <c r="D59" s="1"/>
      <c r="E59" s="57">
        <f t="shared" si="5"/>
        <v>0</v>
      </c>
      <c r="F59" s="10"/>
      <c r="G59" s="1" t="s">
        <v>53</v>
      </c>
      <c r="H59" s="32">
        <v>22</v>
      </c>
      <c r="I59" s="1"/>
      <c r="J59" s="10"/>
      <c r="K59" s="10"/>
      <c r="L59" s="11"/>
    </row>
    <row r="60" spans="1:12" x14ac:dyDescent="0.25">
      <c r="A60" s="18"/>
      <c r="B60" s="36"/>
      <c r="C60" s="36"/>
      <c r="D60" s="1"/>
      <c r="E60" s="57">
        <f t="shared" si="5"/>
        <v>0</v>
      </c>
      <c r="F60" s="10"/>
      <c r="G60" s="1" t="s">
        <v>55</v>
      </c>
      <c r="H60" s="32">
        <v>4</v>
      </c>
      <c r="I60" s="1"/>
      <c r="J60" s="10"/>
      <c r="K60" s="10"/>
      <c r="L60" s="11"/>
    </row>
    <row r="61" spans="1:12" x14ac:dyDescent="0.25">
      <c r="A61" s="18"/>
      <c r="B61" s="36"/>
      <c r="C61" s="36"/>
      <c r="D61" s="1"/>
      <c r="E61" s="57">
        <f t="shared" si="5"/>
        <v>0</v>
      </c>
      <c r="F61" s="10"/>
      <c r="G61" s="1" t="s">
        <v>56</v>
      </c>
      <c r="H61" s="32">
        <f>H57*H48*H58*H59*H60</f>
        <v>450560</v>
      </c>
      <c r="I61" s="1"/>
      <c r="J61" s="10"/>
      <c r="K61" s="10"/>
      <c r="L61" s="11"/>
    </row>
    <row r="62" spans="1:12" x14ac:dyDescent="0.25">
      <c r="A62" s="18"/>
      <c r="B62" s="36"/>
      <c r="C62" s="36"/>
      <c r="D62" s="1"/>
      <c r="E62" s="57">
        <f t="shared" si="5"/>
        <v>0</v>
      </c>
      <c r="F62" s="10"/>
      <c r="G62" s="1" t="s">
        <v>57</v>
      </c>
      <c r="H62" s="32">
        <f>H57*H49*H58*H59*H60</f>
        <v>518144</v>
      </c>
      <c r="I62" s="1"/>
      <c r="J62" s="10"/>
      <c r="K62" s="10"/>
      <c r="L62" s="11"/>
    </row>
    <row r="63" spans="1:12" x14ac:dyDescent="0.25">
      <c r="A63" s="18"/>
      <c r="B63" s="36"/>
      <c r="C63" s="36"/>
      <c r="D63" s="1"/>
      <c r="E63" s="57">
        <f t="shared" si="5"/>
        <v>0</v>
      </c>
      <c r="F63" s="10"/>
      <c r="G63" s="1" t="s">
        <v>58</v>
      </c>
      <c r="H63" s="32">
        <f>H57*H50*H58*H59*H60</f>
        <v>596992</v>
      </c>
      <c r="I63" s="1"/>
      <c r="J63" s="10"/>
      <c r="K63" s="10"/>
      <c r="L63" s="11"/>
    </row>
    <row r="64" spans="1:12" x14ac:dyDescent="0.25">
      <c r="A64" s="18"/>
      <c r="B64" s="36"/>
      <c r="C64" s="36"/>
      <c r="D64" s="1"/>
      <c r="E64" s="57">
        <f t="shared" si="5"/>
        <v>0</v>
      </c>
      <c r="F64" s="10"/>
      <c r="G64" s="1" t="s">
        <v>59</v>
      </c>
      <c r="H64" s="32">
        <f>H57*H51*H58*H59*H60</f>
        <v>630784</v>
      </c>
      <c r="I64" s="1"/>
      <c r="J64" s="10"/>
      <c r="K64" s="10"/>
      <c r="L64" s="11"/>
    </row>
    <row r="65" spans="1:12" x14ac:dyDescent="0.25">
      <c r="A65" s="18"/>
      <c r="B65" s="36"/>
      <c r="C65" s="36"/>
      <c r="D65" s="1"/>
      <c r="E65" s="57">
        <f t="shared" si="5"/>
        <v>0</v>
      </c>
      <c r="F65" s="10"/>
      <c r="G65" s="1" t="s">
        <v>60</v>
      </c>
      <c r="H65" s="32">
        <f>H57*H52*H58*H59*H60</f>
        <v>720896</v>
      </c>
      <c r="I65" s="1"/>
      <c r="J65" s="10"/>
      <c r="K65" s="10"/>
      <c r="L65" s="11"/>
    </row>
    <row r="66" spans="1:12" x14ac:dyDescent="0.25">
      <c r="A66" s="18"/>
      <c r="B66" s="36"/>
      <c r="C66" s="36"/>
      <c r="D66" s="1"/>
      <c r="E66" s="57">
        <f t="shared" si="5"/>
        <v>0</v>
      </c>
      <c r="F66" s="10"/>
      <c r="G66" s="1" t="s">
        <v>61</v>
      </c>
      <c r="H66" s="1">
        <v>30</v>
      </c>
      <c r="I66" s="1" t="s">
        <v>73</v>
      </c>
      <c r="J66" s="10"/>
      <c r="K66" s="10"/>
      <c r="L66" s="11"/>
    </row>
    <row r="67" spans="1:12" x14ac:dyDescent="0.25">
      <c r="A67" s="18"/>
      <c r="B67" s="36"/>
      <c r="C67" s="36"/>
      <c r="D67" s="1"/>
      <c r="E67" s="57">
        <f t="shared" si="5"/>
        <v>0</v>
      </c>
      <c r="F67" s="10"/>
      <c r="G67" s="1" t="s">
        <v>42</v>
      </c>
      <c r="H67" s="1">
        <v>150</v>
      </c>
      <c r="I67" s="1" t="s">
        <v>73</v>
      </c>
      <c r="J67" s="10"/>
      <c r="K67" s="10"/>
      <c r="L67" s="11"/>
    </row>
    <row r="68" spans="1:12" x14ac:dyDescent="0.25">
      <c r="A68" s="18"/>
      <c r="B68" s="36"/>
      <c r="C68" s="36"/>
      <c r="D68" s="1"/>
      <c r="E68" s="57">
        <f t="shared" si="5"/>
        <v>0</v>
      </c>
      <c r="F68" s="10"/>
      <c r="G68" s="1" t="s">
        <v>80</v>
      </c>
      <c r="H68" s="1">
        <v>88</v>
      </c>
      <c r="I68" s="1" t="s">
        <v>73</v>
      </c>
      <c r="J68" s="10"/>
      <c r="K68" s="10"/>
      <c r="L68" s="11"/>
    </row>
    <row r="69" spans="1:12" x14ac:dyDescent="0.25">
      <c r="A69" s="18"/>
      <c r="B69" s="36"/>
      <c r="C69" s="36"/>
      <c r="D69" s="1"/>
      <c r="E69" s="57">
        <f t="shared" si="5"/>
        <v>0</v>
      </c>
      <c r="F69" s="10"/>
      <c r="G69" s="34"/>
      <c r="H69" s="10"/>
      <c r="I69" s="10"/>
      <c r="J69" s="10"/>
      <c r="K69" s="10"/>
      <c r="L69" s="11"/>
    </row>
    <row r="70" spans="1:12" x14ac:dyDescent="0.25">
      <c r="A70" s="18"/>
      <c r="B70" s="36"/>
      <c r="C70" s="36"/>
      <c r="D70" s="1"/>
      <c r="E70" s="57">
        <f t="shared" si="5"/>
        <v>0</v>
      </c>
      <c r="F70" s="10"/>
      <c r="G70" s="10"/>
      <c r="H70" s="10"/>
      <c r="I70" s="10"/>
      <c r="J70" s="10"/>
      <c r="K70" s="10"/>
      <c r="L70" s="11"/>
    </row>
    <row r="71" spans="1:12" x14ac:dyDescent="0.25">
      <c r="A71" s="18"/>
      <c r="B71" s="36"/>
      <c r="C71" s="36"/>
      <c r="D71" s="1"/>
      <c r="E71" s="57">
        <f t="shared" si="5"/>
        <v>0</v>
      </c>
      <c r="F71" s="10"/>
      <c r="G71" s="31"/>
      <c r="H71" s="10"/>
      <c r="I71" s="10"/>
      <c r="J71" s="10"/>
      <c r="K71" s="10"/>
      <c r="L71" s="11"/>
    </row>
    <row r="72" spans="1:12" x14ac:dyDescent="0.25">
      <c r="A72" s="18"/>
      <c r="B72" s="36"/>
      <c r="C72" s="36"/>
      <c r="D72" s="1"/>
      <c r="E72" s="57">
        <f t="shared" si="5"/>
        <v>0</v>
      </c>
      <c r="F72" s="10"/>
      <c r="G72" s="10"/>
      <c r="H72" s="10"/>
      <c r="I72" s="10"/>
      <c r="J72" s="10"/>
      <c r="K72" s="10"/>
      <c r="L72" s="11"/>
    </row>
    <row r="73" spans="1:12" x14ac:dyDescent="0.25">
      <c r="A73" s="18"/>
      <c r="B73" s="36"/>
      <c r="C73" s="36"/>
      <c r="D73" s="1"/>
      <c r="E73" s="57">
        <f t="shared" si="5"/>
        <v>0</v>
      </c>
      <c r="F73" s="10"/>
      <c r="G73" s="10"/>
      <c r="H73" s="10"/>
      <c r="I73" s="10"/>
      <c r="J73" s="10"/>
      <c r="K73" s="10"/>
      <c r="L73" s="11"/>
    </row>
    <row r="74" spans="1:12" x14ac:dyDescent="0.25">
      <c r="A74" s="18"/>
      <c r="B74" s="36"/>
      <c r="C74" s="36"/>
      <c r="D74" s="1"/>
      <c r="E74" s="57">
        <f t="shared" si="5"/>
        <v>0</v>
      </c>
      <c r="F74" s="10"/>
      <c r="G74" s="10"/>
      <c r="H74" s="10"/>
      <c r="I74" s="10"/>
      <c r="J74" s="10"/>
      <c r="K74" s="10"/>
      <c r="L74" s="11"/>
    </row>
    <row r="75" spans="1:12" x14ac:dyDescent="0.25">
      <c r="A75" s="18"/>
      <c r="B75" s="36"/>
      <c r="C75" s="36"/>
      <c r="D75" s="1"/>
      <c r="E75" s="57">
        <f t="shared" si="5"/>
        <v>0</v>
      </c>
      <c r="F75" s="10"/>
      <c r="G75" s="10"/>
      <c r="H75" s="10"/>
      <c r="I75" s="10"/>
      <c r="J75" s="10"/>
      <c r="K75" s="10"/>
      <c r="L75" s="11"/>
    </row>
    <row r="76" spans="1:12" x14ac:dyDescent="0.25">
      <c r="A76" s="18"/>
      <c r="B76" s="36"/>
      <c r="C76" s="36"/>
      <c r="D76" s="1"/>
      <c r="E76" s="57">
        <f t="shared" si="5"/>
        <v>0</v>
      </c>
      <c r="F76" s="10"/>
      <c r="G76" s="10"/>
      <c r="H76" s="10"/>
      <c r="I76" s="10"/>
      <c r="J76" s="10"/>
      <c r="K76" s="10"/>
      <c r="L76" s="11"/>
    </row>
    <row r="77" spans="1:12" ht="15.75" thickBot="1" x14ac:dyDescent="0.3">
      <c r="A77" s="52"/>
      <c r="B77" s="58"/>
      <c r="C77" s="58"/>
      <c r="D77" s="59"/>
      <c r="E77" s="60">
        <f t="shared" si="5"/>
        <v>0</v>
      </c>
      <c r="F77" s="10"/>
      <c r="G77" s="10"/>
      <c r="H77" s="10"/>
      <c r="I77" s="10"/>
      <c r="J77" s="10"/>
      <c r="K77" s="10"/>
      <c r="L77" s="11"/>
    </row>
    <row r="78" spans="1:12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1:12" ht="15.75" thickBot="1" x14ac:dyDescent="0.3">
      <c r="A80" s="2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/>
    </row>
    <row r="81" spans="1:12" ht="15.75" thickTop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</sheetData>
  <mergeCells count="30">
    <mergeCell ref="B17:E17"/>
    <mergeCell ref="A1:L1"/>
    <mergeCell ref="B3:L3"/>
    <mergeCell ref="B5:D5"/>
    <mergeCell ref="B9:C9"/>
    <mergeCell ref="B10:C10"/>
    <mergeCell ref="A15:A16"/>
    <mergeCell ref="B8:C8"/>
    <mergeCell ref="D8:E8"/>
    <mergeCell ref="A7:E7"/>
    <mergeCell ref="D9:E9"/>
    <mergeCell ref="D10:E10"/>
    <mergeCell ref="D11:E11"/>
    <mergeCell ref="B11:C11"/>
    <mergeCell ref="B15:C15"/>
    <mergeCell ref="B12:E12"/>
    <mergeCell ref="B13:E13"/>
    <mergeCell ref="D16:E16"/>
    <mergeCell ref="B14:E14"/>
    <mergeCell ref="D15:E15"/>
    <mergeCell ref="B16:C16"/>
    <mergeCell ref="A27:B27"/>
    <mergeCell ref="C27:E27"/>
    <mergeCell ref="A47:B47"/>
    <mergeCell ref="C47:E47"/>
    <mergeCell ref="G40:H40"/>
    <mergeCell ref="G41:H41"/>
    <mergeCell ref="G42:H42"/>
    <mergeCell ref="G43:H43"/>
    <mergeCell ref="G44:H44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2019-08-20T16:05:19Z</cp:lastPrinted>
  <dcterms:created xsi:type="dcterms:W3CDTF">2019-08-20T12:38:20Z</dcterms:created>
  <dcterms:modified xsi:type="dcterms:W3CDTF">2019-08-22T03:57:55Z</dcterms:modified>
</cp:coreProperties>
</file>