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nie\OneDrive - The University of Nottingham\Desktop\"/>
    </mc:Choice>
  </mc:AlternateContent>
  <xr:revisionPtr revIDLastSave="0" documentId="13_ncr:1_{137898B0-B339-483B-B7B1-AB01933D053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ar Rental 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'Car Rental 1'!$L$7:$Q$10,'Car Rental 1'!$U$7:$Z$10,'Car Rental 1'!$L$44:$O$47,'Car Rental 1'!$L$51:$O$54,'Car Rental 1'!$L$58:$O$61,'Car Rental 1'!$F$44,'Car Rental 1'!$L$66:$O$69,'Car Rental 1'!$L$73:$O$76,'Car Rental 1'!$L$80:$O$83,'Car Rental 1'!$U$80:$X$83,'Car Rental 1'!$U$73:$X$76,'Car Rental 1'!$U$66:$X$69,'Car Rental 1'!$U$58:$X$61,'Car Rental 1'!$U$51:$X$54,'Car Rental 1'!$U$44:$X$47,'Car Rental 1'!$AD$7:$AI$10,'Car Rental 1'!$AN$7:$AS$10,'Car Rental 1'!$AN$15:$AS$18,'Car Rental 1'!$AN$23:$AS$26,'Car Rental 1'!$AN$35:$AR$35,'Car Rental 1'!$AS$36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'Car Rental 1'!$AD$10:$AI$10</definedName>
    <definedName name="solver_lhs10" localSheetId="0" hidden="1">'Car Rental 1'!$AQ$23:$AQ$26</definedName>
    <definedName name="solver_lhs11" localSheetId="0" hidden="1">'Car Rental 1'!$AQ$35</definedName>
    <definedName name="solver_lhs12" localSheetId="0" hidden="1">'Car Rental 1'!$AR$23:$AR$26</definedName>
    <definedName name="solver_lhs13" localSheetId="0" hidden="1">'Car Rental 1'!$AS$23:$AS$26</definedName>
    <definedName name="solver_lhs14" localSheetId="0" hidden="1">'Car Rental 1'!$AS$35</definedName>
    <definedName name="solver_lhs15" localSheetId="0" hidden="1">'Car Rental 1'!$F$44</definedName>
    <definedName name="solver_lhs16" localSheetId="0" hidden="1">'Car Rental 1'!$L$7:$Q$10</definedName>
    <definedName name="solver_lhs17" localSheetId="0" hidden="1">'Car Rental 1'!$L$7:$Q$10</definedName>
    <definedName name="solver_lhs18" localSheetId="0" hidden="1">'Car Rental 1'!$L$96:$O$96</definedName>
    <definedName name="solver_lhs19" localSheetId="0" hidden="1">'Car Rental 1'!$U$7:$Z$10</definedName>
    <definedName name="solver_lhs2" localSheetId="0" hidden="1">'Car Rental 1'!$AD$7:$AI$7</definedName>
    <definedName name="solver_lhs20" localSheetId="0" hidden="1">'Car Rental 1'!$U$7:$Z$10</definedName>
    <definedName name="solver_lhs21" localSheetId="0" hidden="1">'Car Rental 1'!$U$96:$X$96</definedName>
    <definedName name="solver_lhs3" localSheetId="0" hidden="1">'Car Rental 1'!$AD$8:$AI$8</definedName>
    <definedName name="solver_lhs4" localSheetId="0" hidden="1">'Car Rental 1'!$AD$9:$AI$9</definedName>
    <definedName name="solver_lhs5" localSheetId="0" hidden="1">'Car Rental 1'!$AN$23:$AN$26</definedName>
    <definedName name="solver_lhs6" localSheetId="0" hidden="1">'Car Rental 1'!$AN$35:$AR$35</definedName>
    <definedName name="solver_lhs7" localSheetId="0" hidden="1">'Car Rental 1'!$AO$23:$AO$26</definedName>
    <definedName name="solver_lhs8" localSheetId="0" hidden="1">'Car Rental 1'!$AO$35</definedName>
    <definedName name="solver_lhs9" localSheetId="0" hidden="1">'Car Rental 1'!$AP$23:$AP$26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21</definedName>
    <definedName name="solver_nwt" localSheetId="0" hidden="1">1</definedName>
    <definedName name="solver_opt" localSheetId="0" hidden="1">'Car Rental 1'!$F$47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1</definedName>
    <definedName name="solver_rel20" localSheetId="0" hidden="1">2</definedName>
    <definedName name="solver_rel21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5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'Car Rental 1'!$AD$18:$AI$18</definedName>
    <definedName name="solver_rhs10" localSheetId="0" hidden="1">'Car Rental 1'!$AV$23:$AV$26</definedName>
    <definedName name="solver_rhs11" localSheetId="0" hidden="1">'Car Rental 1'!$AP$35</definedName>
    <definedName name="solver_rhs12" localSheetId="0" hidden="1">'Car Rental 1'!$AV$23:$AV$26</definedName>
    <definedName name="solver_rhs13" localSheetId="0" hidden="1">'Car Rental 1'!$AV$23:$AV$26</definedName>
    <definedName name="solver_rhs14" localSheetId="0" hidden="1">'Car Rental 1'!$AU$35</definedName>
    <definedName name="solver_rhs15" localSheetId="0" hidden="1">'Car Rental 1'!$F$46</definedName>
    <definedName name="solver_rhs16" localSheetId="0" hidden="1">'Car Rental 1'!$L$16:$Q$19</definedName>
    <definedName name="solver_rhs17" localSheetId="0" hidden="1">'Car Rental 1'!$L$30:$Q$33</definedName>
    <definedName name="solver_rhs18" localSheetId="0" hidden="1">'Car Rental 1'!$L$98:$O$98</definedName>
    <definedName name="solver_rhs19" localSheetId="0" hidden="1">'Car Rental 1'!$U$16:$Z$19</definedName>
    <definedName name="solver_rhs2" localSheetId="0" hidden="1">'Car Rental 1'!$AD$15:$AI$15</definedName>
    <definedName name="solver_rhs20" localSheetId="0" hidden="1">'Car Rental 1'!$U$30:$Z$33</definedName>
    <definedName name="solver_rhs21" localSheetId="0" hidden="1">'Car Rental 1'!$U$98:$X$98</definedName>
    <definedName name="solver_rhs3" localSheetId="0" hidden="1">'Car Rental 1'!$AD$16:$AI$16</definedName>
    <definedName name="solver_rhs4" localSheetId="0" hidden="1">'Car Rental 1'!$AD$17:$AI$17</definedName>
    <definedName name="solver_rhs5" localSheetId="0" hidden="1">'Car Rental 1'!$AV$23:$AV$26</definedName>
    <definedName name="solver_rhs6" localSheetId="0" hidden="1">"binary"</definedName>
    <definedName name="solver_rhs7" localSheetId="0" hidden="1">'Car Rental 1'!$AV$23:$AV$26</definedName>
    <definedName name="solver_rhs8" localSheetId="0" hidden="1">'Car Rental 1'!$AN$35</definedName>
    <definedName name="solver_rhs9" localSheetId="0" hidden="1">'Car Rental 1'!$AV$23:$AV$26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119302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0" i="1" l="1"/>
  <c r="AY25" i="1"/>
  <c r="AZ9" i="1"/>
  <c r="AY8" i="1"/>
  <c r="BB24" i="1"/>
  <c r="BB17" i="1"/>
  <c r="M31" i="1"/>
  <c r="L31" i="1"/>
  <c r="L30" i="1"/>
  <c r="V32" i="1"/>
  <c r="U30" i="1"/>
  <c r="V30" i="1"/>
  <c r="AD16" i="1"/>
  <c r="AV26" i="1"/>
  <c r="AS35" i="1"/>
  <c r="AV25" i="1"/>
  <c r="AV24" i="1"/>
  <c r="AO37" i="1"/>
  <c r="AP37" i="1"/>
  <c r="AQ37" i="1"/>
  <c r="AR37" i="1"/>
  <c r="AN37" i="1"/>
  <c r="BB10" i="1"/>
  <c r="AY7" i="1"/>
  <c r="BD7" i="1"/>
  <c r="BC7" i="1"/>
  <c r="BB7" i="1"/>
  <c r="BA7" i="1"/>
  <c r="AZ7" i="1"/>
  <c r="V88" i="1"/>
  <c r="W88" i="1"/>
  <c r="X88" i="1"/>
  <c r="V89" i="1"/>
  <c r="V96" i="1" s="1"/>
  <c r="W89" i="1"/>
  <c r="X89" i="1"/>
  <c r="V90" i="1"/>
  <c r="W90" i="1"/>
  <c r="W96" i="1" s="1"/>
  <c r="X90" i="1"/>
  <c r="V91" i="1"/>
  <c r="W91" i="1"/>
  <c r="X91" i="1"/>
  <c r="X96" i="1" s="1"/>
  <c r="U89" i="1"/>
  <c r="U90" i="1"/>
  <c r="U91" i="1"/>
  <c r="U88" i="1"/>
  <c r="M91" i="1"/>
  <c r="M88" i="1"/>
  <c r="N88" i="1"/>
  <c r="O88" i="1"/>
  <c r="M89" i="1"/>
  <c r="M96" i="1" s="1"/>
  <c r="N89" i="1"/>
  <c r="O89" i="1"/>
  <c r="M90" i="1"/>
  <c r="N90" i="1"/>
  <c r="N96" i="1" s="1"/>
  <c r="O90" i="1"/>
  <c r="N91" i="1"/>
  <c r="O91" i="1"/>
  <c r="O96" i="1" s="1"/>
  <c r="L89" i="1"/>
  <c r="L90" i="1"/>
  <c r="L91" i="1"/>
  <c r="L88" i="1"/>
  <c r="L96" i="1" s="1"/>
  <c r="AI42" i="1"/>
  <c r="AR66" i="1" s="1"/>
  <c r="AH42" i="1"/>
  <c r="AQ66" i="1" s="1"/>
  <c r="AG42" i="1"/>
  <c r="AP66" i="1" s="1"/>
  <c r="AF42" i="1"/>
  <c r="AO66" i="1" s="1"/>
  <c r="AD42" i="1"/>
  <c r="AM66" i="1" s="1"/>
  <c r="AE42" i="1"/>
  <c r="AE66" i="1" s="1"/>
  <c r="AH37" i="1"/>
  <c r="AQ60" i="1" s="1"/>
  <c r="AG37" i="1"/>
  <c r="AP60" i="1" s="1"/>
  <c r="AF37" i="1"/>
  <c r="AO60" i="1" s="1"/>
  <c r="AE37" i="1"/>
  <c r="AN60" i="1" s="1"/>
  <c r="AD37" i="1"/>
  <c r="AD60" i="1" s="1"/>
  <c r="U31" i="1"/>
  <c r="N31" i="1"/>
  <c r="V31" i="1"/>
  <c r="BC16" i="1"/>
  <c r="AY26" i="1"/>
  <c r="AY16" i="1"/>
  <c r="AY9" i="1"/>
  <c r="AZ26" i="1"/>
  <c r="AZ17" i="1"/>
  <c r="AZ8" i="1"/>
  <c r="BA24" i="1"/>
  <c r="BA17" i="1"/>
  <c r="BB15" i="1"/>
  <c r="BC23" i="1"/>
  <c r="BC15" i="1"/>
  <c r="BD23" i="1"/>
  <c r="BD15" i="1"/>
  <c r="Z33" i="1"/>
  <c r="Q33" i="1"/>
  <c r="P32" i="1"/>
  <c r="AG43" i="1"/>
  <c r="AP67" i="1" s="1"/>
  <c r="AE36" i="1"/>
  <c r="AN59" i="1" s="1"/>
  <c r="BD10" i="1"/>
  <c r="BA9" i="1"/>
  <c r="AH41" i="1"/>
  <c r="AQ65" i="1" s="1"/>
  <c r="AD41" i="1"/>
  <c r="AD65" i="1" s="1"/>
  <c r="M32" i="1"/>
  <c r="Q32" i="1"/>
  <c r="Q31" i="1"/>
  <c r="Q30" i="1"/>
  <c r="P33" i="1"/>
  <c r="P31" i="1"/>
  <c r="P30" i="1"/>
  <c r="O33" i="1"/>
  <c r="O32" i="1"/>
  <c r="O31" i="1"/>
  <c r="O30" i="1"/>
  <c r="N33" i="1"/>
  <c r="N32" i="1"/>
  <c r="N30" i="1"/>
  <c r="M33" i="1"/>
  <c r="M30" i="1"/>
  <c r="L33" i="1"/>
  <c r="L32" i="1"/>
  <c r="AY24" i="1"/>
  <c r="AZ16" i="1"/>
  <c r="Y31" i="1"/>
  <c r="U32" i="1"/>
  <c r="AE11" i="1"/>
  <c r="AE41" i="1"/>
  <c r="AN65" i="1" s="1"/>
  <c r="AF41" i="1"/>
  <c r="AO65" i="1" s="1"/>
  <c r="AG41" i="1"/>
  <c r="AP65" i="1" s="1"/>
  <c r="AI41" i="1"/>
  <c r="AR65" i="1" s="1"/>
  <c r="AE43" i="1"/>
  <c r="AN67" i="1" s="1"/>
  <c r="AF43" i="1"/>
  <c r="AO67" i="1" s="1"/>
  <c r="AH43" i="1"/>
  <c r="AQ67" i="1" s="1"/>
  <c r="AI43" i="1"/>
  <c r="AR67" i="1" s="1"/>
  <c r="AE44" i="1"/>
  <c r="AN68" i="1" s="1"/>
  <c r="AF44" i="1"/>
  <c r="AO68" i="1" s="1"/>
  <c r="AG44" i="1"/>
  <c r="AP68" i="1" s="1"/>
  <c r="AH44" i="1"/>
  <c r="AQ68" i="1" s="1"/>
  <c r="AI44" i="1"/>
  <c r="AR68" i="1" s="1"/>
  <c r="AD43" i="1"/>
  <c r="AM67" i="1" s="1"/>
  <c r="AD44" i="1"/>
  <c r="AM68" i="1" s="1"/>
  <c r="AH36" i="1"/>
  <c r="AQ59" i="1" s="1"/>
  <c r="AE34" i="1"/>
  <c r="AN57" i="1" s="1"/>
  <c r="AF34" i="1"/>
  <c r="AO57" i="1" s="1"/>
  <c r="AG34" i="1"/>
  <c r="AP57" i="1" s="1"/>
  <c r="AH34" i="1"/>
  <c r="AQ57" i="1" s="1"/>
  <c r="AI34" i="1"/>
  <c r="AR57" i="1" s="1"/>
  <c r="AE35" i="1"/>
  <c r="AN58" i="1" s="1"/>
  <c r="AF35" i="1"/>
  <c r="AO58" i="1" s="1"/>
  <c r="AG35" i="1"/>
  <c r="AP58" i="1" s="1"/>
  <c r="AH35" i="1"/>
  <c r="AQ58" i="1" s="1"/>
  <c r="AI35" i="1"/>
  <c r="AR58" i="1" s="1"/>
  <c r="AF36" i="1"/>
  <c r="AO59" i="1" s="1"/>
  <c r="AG36" i="1"/>
  <c r="AP59" i="1" s="1"/>
  <c r="AI36" i="1"/>
  <c r="AR59" i="1" s="1"/>
  <c r="AI37" i="1"/>
  <c r="AR60" i="1" s="1"/>
  <c r="AD35" i="1"/>
  <c r="AM58" i="1" s="1"/>
  <c r="AD36" i="1"/>
  <c r="AM59" i="1" s="1"/>
  <c r="AD34" i="1"/>
  <c r="AM57" i="1" s="1"/>
  <c r="AE27" i="1"/>
  <c r="AE49" i="1" s="1"/>
  <c r="AF27" i="1"/>
  <c r="AO49" i="1" s="1"/>
  <c r="AG27" i="1"/>
  <c r="AG49" i="1" s="1"/>
  <c r="AH27" i="1"/>
  <c r="AQ49" i="1" s="1"/>
  <c r="AI27" i="1"/>
  <c r="AR49" i="1" s="1"/>
  <c r="AE28" i="1"/>
  <c r="AE50" i="1" s="1"/>
  <c r="AF28" i="1"/>
  <c r="AF50" i="1" s="1"/>
  <c r="AG28" i="1"/>
  <c r="AG50" i="1" s="1"/>
  <c r="AH28" i="1"/>
  <c r="AH50" i="1" s="1"/>
  <c r="AI28" i="1"/>
  <c r="AI50" i="1" s="1"/>
  <c r="AE29" i="1"/>
  <c r="AE51" i="1" s="1"/>
  <c r="AF29" i="1"/>
  <c r="AO51" i="1" s="1"/>
  <c r="AG29" i="1"/>
  <c r="AG51" i="1" s="1"/>
  <c r="AH29" i="1"/>
  <c r="AQ51" i="1" s="1"/>
  <c r="AI29" i="1"/>
  <c r="AI51" i="1" s="1"/>
  <c r="AE52" i="1"/>
  <c r="AF30" i="1"/>
  <c r="AF52" i="1" s="1"/>
  <c r="AG30" i="1"/>
  <c r="AG52" i="1" s="1"/>
  <c r="AH30" i="1"/>
  <c r="AH52" i="1" s="1"/>
  <c r="AI30" i="1"/>
  <c r="AR52" i="1" s="1"/>
  <c r="AD28" i="1"/>
  <c r="AD50" i="1" s="1"/>
  <c r="AD29" i="1"/>
  <c r="AD51" i="1" s="1"/>
  <c r="AD30" i="1"/>
  <c r="AM52" i="1" s="1"/>
  <c r="AD27" i="1"/>
  <c r="AD49" i="1" s="1"/>
  <c r="BD26" i="1"/>
  <c r="BD25" i="1"/>
  <c r="BD24" i="1"/>
  <c r="BC26" i="1"/>
  <c r="BC25" i="1"/>
  <c r="BC24" i="1"/>
  <c r="BB26" i="1"/>
  <c r="BB25" i="1"/>
  <c r="BB23" i="1"/>
  <c r="BA26" i="1"/>
  <c r="BA25" i="1"/>
  <c r="BA23" i="1"/>
  <c r="AZ25" i="1"/>
  <c r="AZ24" i="1"/>
  <c r="AZ23" i="1"/>
  <c r="AY23" i="1"/>
  <c r="BC18" i="1"/>
  <c r="BD18" i="1"/>
  <c r="BD17" i="1"/>
  <c r="BD16" i="1"/>
  <c r="BC17" i="1"/>
  <c r="BB18" i="1"/>
  <c r="BB16" i="1"/>
  <c r="BA18" i="1"/>
  <c r="BA16" i="1"/>
  <c r="BA15" i="1"/>
  <c r="AZ18" i="1"/>
  <c r="AZ15" i="1"/>
  <c r="AY18" i="1"/>
  <c r="AY17" i="1"/>
  <c r="AY15" i="1"/>
  <c r="BD9" i="1"/>
  <c r="BD8" i="1"/>
  <c r="BC10" i="1"/>
  <c r="BC9" i="1"/>
  <c r="BC8" i="1"/>
  <c r="BB9" i="1"/>
  <c r="BB8" i="1"/>
  <c r="BA10" i="1"/>
  <c r="BA8" i="1"/>
  <c r="AZ10" i="1"/>
  <c r="AY10" i="1"/>
  <c r="AI18" i="1"/>
  <c r="AI17" i="1"/>
  <c r="AI16" i="1"/>
  <c r="AI15" i="1"/>
  <c r="AH18" i="1"/>
  <c r="AH17" i="1"/>
  <c r="AH16" i="1"/>
  <c r="AH15" i="1"/>
  <c r="AG18" i="1"/>
  <c r="AG17" i="1"/>
  <c r="AG16" i="1"/>
  <c r="AG15" i="1"/>
  <c r="AF18" i="1"/>
  <c r="AF17" i="1"/>
  <c r="AF16" i="1"/>
  <c r="AF15" i="1"/>
  <c r="AE18" i="1"/>
  <c r="AE17" i="1"/>
  <c r="AE16" i="1"/>
  <c r="AD18" i="1"/>
  <c r="AD17" i="1"/>
  <c r="AE15" i="1"/>
  <c r="AD15" i="1"/>
  <c r="W30" i="1"/>
  <c r="Z31" i="1"/>
  <c r="Z32" i="1"/>
  <c r="Y32" i="1"/>
  <c r="Y33" i="1"/>
  <c r="X31" i="1"/>
  <c r="X32" i="1"/>
  <c r="X33" i="1"/>
  <c r="W31" i="1"/>
  <c r="W32" i="1"/>
  <c r="W33" i="1"/>
  <c r="V33" i="1"/>
  <c r="U33" i="1"/>
  <c r="Z30" i="1"/>
  <c r="Y30" i="1"/>
  <c r="X30" i="1"/>
  <c r="O55" i="1"/>
  <c r="N55" i="1"/>
  <c r="M55" i="1"/>
  <c r="L55" i="1"/>
  <c r="O62" i="1"/>
  <c r="N62" i="1"/>
  <c r="M62" i="1"/>
  <c r="L62" i="1"/>
  <c r="O70" i="1"/>
  <c r="N70" i="1"/>
  <c r="M70" i="1"/>
  <c r="L70" i="1"/>
  <c r="O77" i="1"/>
  <c r="N77" i="1"/>
  <c r="M77" i="1"/>
  <c r="L77" i="1"/>
  <c r="O84" i="1"/>
  <c r="N84" i="1"/>
  <c r="M84" i="1"/>
  <c r="L84" i="1"/>
  <c r="X84" i="1"/>
  <c r="W84" i="1"/>
  <c r="V84" i="1"/>
  <c r="U84" i="1"/>
  <c r="X77" i="1"/>
  <c r="W77" i="1"/>
  <c r="V77" i="1"/>
  <c r="U77" i="1"/>
  <c r="X70" i="1"/>
  <c r="W70" i="1"/>
  <c r="V70" i="1"/>
  <c r="U70" i="1"/>
  <c r="X62" i="1"/>
  <c r="W62" i="1"/>
  <c r="V62" i="1"/>
  <c r="U62" i="1"/>
  <c r="X55" i="1"/>
  <c r="W55" i="1"/>
  <c r="V55" i="1"/>
  <c r="U55" i="1"/>
  <c r="V48" i="1"/>
  <c r="W48" i="1"/>
  <c r="X48" i="1"/>
  <c r="U48" i="1"/>
  <c r="Y47" i="1"/>
  <c r="Y46" i="1"/>
  <c r="Y45" i="1"/>
  <c r="Y44" i="1"/>
  <c r="Y54" i="1"/>
  <c r="Y53" i="1"/>
  <c r="Y52" i="1"/>
  <c r="Y51" i="1"/>
  <c r="Y61" i="1"/>
  <c r="Y60" i="1"/>
  <c r="Y59" i="1"/>
  <c r="Y58" i="1"/>
  <c r="Y69" i="1"/>
  <c r="Y68" i="1"/>
  <c r="Y67" i="1"/>
  <c r="Y66" i="1"/>
  <c r="Y76" i="1"/>
  <c r="Y75" i="1"/>
  <c r="Y74" i="1"/>
  <c r="Y73" i="1"/>
  <c r="Y83" i="1"/>
  <c r="Y82" i="1"/>
  <c r="Y81" i="1"/>
  <c r="Y80" i="1"/>
  <c r="P83" i="1"/>
  <c r="P82" i="1"/>
  <c r="P81" i="1"/>
  <c r="P80" i="1"/>
  <c r="P76" i="1"/>
  <c r="P75" i="1"/>
  <c r="P74" i="1"/>
  <c r="P73" i="1"/>
  <c r="P69" i="1"/>
  <c r="P68" i="1"/>
  <c r="P67" i="1"/>
  <c r="P66" i="1"/>
  <c r="P61" i="1"/>
  <c r="P60" i="1"/>
  <c r="P59" i="1"/>
  <c r="P58" i="1"/>
  <c r="P54" i="1"/>
  <c r="P53" i="1"/>
  <c r="P52" i="1"/>
  <c r="P51" i="1"/>
  <c r="P45" i="1"/>
  <c r="P46" i="1"/>
  <c r="P47" i="1"/>
  <c r="P44" i="1"/>
  <c r="M48" i="1"/>
  <c r="N48" i="1"/>
  <c r="O48" i="1"/>
  <c r="L48" i="1"/>
  <c r="AT24" i="1"/>
  <c r="AT25" i="1"/>
  <c r="AT26" i="1"/>
  <c r="AT23" i="1"/>
  <c r="AO27" i="1"/>
  <c r="AP27" i="1"/>
  <c r="AQ27" i="1"/>
  <c r="AR27" i="1"/>
  <c r="AS27" i="1"/>
  <c r="AN27" i="1"/>
  <c r="AO19" i="1"/>
  <c r="AP19" i="1"/>
  <c r="AQ19" i="1"/>
  <c r="AR19" i="1"/>
  <c r="AS19" i="1"/>
  <c r="AN19" i="1"/>
  <c r="AT16" i="1"/>
  <c r="AT17" i="1"/>
  <c r="AT18" i="1"/>
  <c r="AT15" i="1"/>
  <c r="AT8" i="1"/>
  <c r="AT9" i="1"/>
  <c r="AT10" i="1"/>
  <c r="AT7" i="1"/>
  <c r="AO11" i="1"/>
  <c r="AP11" i="1"/>
  <c r="AQ11" i="1"/>
  <c r="AR11" i="1"/>
  <c r="AS11" i="1"/>
  <c r="AN11" i="1"/>
  <c r="AJ8" i="1"/>
  <c r="AJ9" i="1"/>
  <c r="AJ10" i="1"/>
  <c r="AJ7" i="1"/>
  <c r="AF11" i="1"/>
  <c r="AG11" i="1"/>
  <c r="AH11" i="1"/>
  <c r="AI11" i="1"/>
  <c r="AD11" i="1"/>
  <c r="AA8" i="1"/>
  <c r="AA9" i="1"/>
  <c r="AA10" i="1"/>
  <c r="AA7" i="1"/>
  <c r="V11" i="1"/>
  <c r="W11" i="1"/>
  <c r="X11" i="1"/>
  <c r="Y11" i="1"/>
  <c r="Z11" i="1"/>
  <c r="U11" i="1"/>
  <c r="R8" i="1"/>
  <c r="R9" i="1"/>
  <c r="R10" i="1"/>
  <c r="R7" i="1"/>
  <c r="M11" i="1"/>
  <c r="N11" i="1"/>
  <c r="O11" i="1"/>
  <c r="P11" i="1"/>
  <c r="Q11" i="1"/>
  <c r="L11" i="1"/>
  <c r="F46" i="1" l="1"/>
  <c r="AM65" i="1"/>
  <c r="P55" i="1"/>
  <c r="Y62" i="1"/>
  <c r="P70" i="1"/>
  <c r="Y77" i="1"/>
  <c r="Y48" i="1"/>
  <c r="P48" i="1"/>
  <c r="R11" i="1"/>
  <c r="P62" i="1"/>
  <c r="Y84" i="1"/>
  <c r="Y55" i="1"/>
  <c r="P84" i="1"/>
  <c r="AJ11" i="1"/>
  <c r="P77" i="1"/>
  <c r="Y70" i="1"/>
  <c r="AE19" i="1"/>
  <c r="AH19" i="1"/>
  <c r="AJ18" i="1"/>
  <c r="AN50" i="1"/>
  <c r="AT11" i="1"/>
  <c r="AT19" i="1"/>
  <c r="AT27" i="1"/>
  <c r="AS37" i="1"/>
  <c r="AF19" i="1"/>
  <c r="AR69" i="1"/>
  <c r="AP69" i="1"/>
  <c r="AA11" i="1"/>
  <c r="AO69" i="1"/>
  <c r="AN61" i="1"/>
  <c r="AS59" i="1"/>
  <c r="AS58" i="1"/>
  <c r="AS68" i="1"/>
  <c r="AS57" i="1"/>
  <c r="AP61" i="1"/>
  <c r="AO61" i="1"/>
  <c r="AQ61" i="1"/>
  <c r="AS67" i="1"/>
  <c r="AR61" i="1"/>
  <c r="AQ69" i="1"/>
  <c r="BB35" i="1"/>
  <c r="BG46" i="1" s="1"/>
  <c r="Y88" i="1"/>
  <c r="Y90" i="1"/>
  <c r="Y89" i="1"/>
  <c r="AD52" i="1"/>
  <c r="AF49" i="1"/>
  <c r="AF51" i="1"/>
  <c r="U92" i="1"/>
  <c r="U96" i="1"/>
  <c r="W92" i="1"/>
  <c r="X92" i="1"/>
  <c r="V92" i="1"/>
  <c r="Y91" i="1"/>
  <c r="AJ15" i="1"/>
  <c r="AJ17" i="1"/>
  <c r="AM60" i="1"/>
  <c r="AS60" i="1" s="1"/>
  <c r="AM49" i="1"/>
  <c r="AE57" i="1"/>
  <c r="AI65" i="1"/>
  <c r="AE65" i="1"/>
  <c r="AH49" i="1"/>
  <c r="AI49" i="1"/>
  <c r="AI68" i="1"/>
  <c r="AR50" i="1"/>
  <c r="BC33" i="1"/>
  <c r="BH44" i="1" s="1"/>
  <c r="P17" i="1" s="1"/>
  <c r="AE58" i="1"/>
  <c r="AF59" i="1"/>
  <c r="AF66" i="1"/>
  <c r="AI59" i="1"/>
  <c r="AM51" i="1"/>
  <c r="AN66" i="1"/>
  <c r="AS66" i="1" s="1"/>
  <c r="AF58" i="1"/>
  <c r="AH67" i="1"/>
  <c r="AI52" i="1"/>
  <c r="AH51" i="1"/>
  <c r="AI57" i="1"/>
  <c r="AI58" i="1"/>
  <c r="AH57" i="1"/>
  <c r="AG57" i="1"/>
  <c r="AF57" i="1"/>
  <c r="AD57" i="1"/>
  <c r="AH58" i="1"/>
  <c r="AG58" i="1"/>
  <c r="AD58" i="1"/>
  <c r="AI60" i="1"/>
  <c r="AH59" i="1"/>
  <c r="AG59" i="1"/>
  <c r="AE59" i="1"/>
  <c r="AD59" i="1"/>
  <c r="AH60" i="1"/>
  <c r="AG60" i="1"/>
  <c r="AF60" i="1"/>
  <c r="AE60" i="1"/>
  <c r="AI66" i="1"/>
  <c r="AH65" i="1"/>
  <c r="AG65" i="1"/>
  <c r="AF65" i="1"/>
  <c r="AI67" i="1"/>
  <c r="AH66" i="1"/>
  <c r="AG66" i="1"/>
  <c r="AD66" i="1"/>
  <c r="AG67" i="1"/>
  <c r="AF67" i="1"/>
  <c r="AE67" i="1"/>
  <c r="AD67" i="1"/>
  <c r="AH68" i="1"/>
  <c r="AG68" i="1"/>
  <c r="AF68" i="1"/>
  <c r="AE68" i="1"/>
  <c r="AD68" i="1"/>
  <c r="BA34" i="1"/>
  <c r="BA33" i="1"/>
  <c r="BA35" i="1"/>
  <c r="BD35" i="1"/>
  <c r="BA32" i="1"/>
  <c r="BC32" i="1"/>
  <c r="AZ32" i="1"/>
  <c r="AJ35" i="1"/>
  <c r="AZ34" i="1"/>
  <c r="AZ35" i="1"/>
  <c r="AZ33" i="1"/>
  <c r="AY33" i="1"/>
  <c r="BD32" i="1"/>
  <c r="BC34" i="1"/>
  <c r="BH45" i="1" s="1"/>
  <c r="P18" i="1" s="1"/>
  <c r="BB32" i="1"/>
  <c r="X34" i="1"/>
  <c r="N92" i="1"/>
  <c r="AJ37" i="1"/>
  <c r="BC35" i="1"/>
  <c r="BD33" i="1"/>
  <c r="AI38" i="1"/>
  <c r="AO50" i="1"/>
  <c r="BB33" i="1"/>
  <c r="AG38" i="1"/>
  <c r="AE38" i="1"/>
  <c r="AQ52" i="1"/>
  <c r="BB34" i="1"/>
  <c r="AE31" i="1"/>
  <c r="BD34" i="1"/>
  <c r="AF38" i="1"/>
  <c r="AJ30" i="1"/>
  <c r="AR51" i="1"/>
  <c r="AY32" i="1"/>
  <c r="Y34" i="1"/>
  <c r="AY34" i="1"/>
  <c r="AY35" i="1"/>
  <c r="AN49" i="1"/>
  <c r="AJ34" i="1"/>
  <c r="AP51" i="1"/>
  <c r="AP52" i="1"/>
  <c r="AJ41" i="1"/>
  <c r="AN52" i="1"/>
  <c r="AH38" i="1"/>
  <c r="AM50" i="1"/>
  <c r="AO52" i="1"/>
  <c r="O92" i="1"/>
  <c r="AJ29" i="1"/>
  <c r="AJ28" i="1"/>
  <c r="AD45" i="1"/>
  <c r="AP50" i="1"/>
  <c r="AH31" i="1"/>
  <c r="AQ50" i="1"/>
  <c r="P88" i="1"/>
  <c r="L92" i="1"/>
  <c r="AJ27" i="1"/>
  <c r="AF31" i="1"/>
  <c r="AH45" i="1"/>
  <c r="AN51" i="1"/>
  <c r="AG45" i="1"/>
  <c r="AE45" i="1"/>
  <c r="AI31" i="1"/>
  <c r="AJ44" i="1"/>
  <c r="AI45" i="1"/>
  <c r="M92" i="1"/>
  <c r="BD11" i="1"/>
  <c r="AG31" i="1"/>
  <c r="AP49" i="1"/>
  <c r="P91" i="1"/>
  <c r="P90" i="1"/>
  <c r="P89" i="1"/>
  <c r="AJ42" i="1"/>
  <c r="AF45" i="1"/>
  <c r="AJ43" i="1"/>
  <c r="AJ36" i="1"/>
  <c r="AD38" i="1"/>
  <c r="AD31" i="1"/>
  <c r="BD27" i="1"/>
  <c r="BE26" i="1"/>
  <c r="BC27" i="1"/>
  <c r="BB27" i="1"/>
  <c r="BE25" i="1"/>
  <c r="BA27" i="1"/>
  <c r="BE24" i="1"/>
  <c r="AY27" i="1"/>
  <c r="BD19" i="1"/>
  <c r="BC19" i="1"/>
  <c r="BB19" i="1"/>
  <c r="BA19" i="1"/>
  <c r="BE17" i="1"/>
  <c r="AZ19" i="1"/>
  <c r="AY19" i="1"/>
  <c r="AZ27" i="1"/>
  <c r="BE23" i="1"/>
  <c r="BE16" i="1"/>
  <c r="BE18" i="1"/>
  <c r="BE15" i="1"/>
  <c r="BC11" i="1"/>
  <c r="BB11" i="1"/>
  <c r="BA11" i="1"/>
  <c r="BE10" i="1"/>
  <c r="BE9" i="1"/>
  <c r="AZ11" i="1"/>
  <c r="BE8" i="1"/>
  <c r="AY11" i="1"/>
  <c r="BE7" i="1"/>
  <c r="AI19" i="1"/>
  <c r="AD19" i="1"/>
  <c r="AJ16" i="1"/>
  <c r="AG19" i="1"/>
  <c r="O34" i="1"/>
  <c r="Q34" i="1"/>
  <c r="P34" i="1"/>
  <c r="R31" i="1"/>
  <c r="R32" i="1"/>
  <c r="N34" i="1"/>
  <c r="R33" i="1"/>
  <c r="M34" i="1"/>
  <c r="W34" i="1"/>
  <c r="L34" i="1"/>
  <c r="R30" i="1"/>
  <c r="Z34" i="1"/>
  <c r="AA31" i="1"/>
  <c r="AA33" i="1"/>
  <c r="U34" i="1"/>
  <c r="AA32" i="1"/>
  <c r="AA30" i="1"/>
  <c r="V34" i="1"/>
  <c r="F47" i="1" l="1"/>
  <c r="Y92" i="1"/>
  <c r="AJ19" i="1"/>
  <c r="P92" i="1"/>
  <c r="AJ31" i="1"/>
  <c r="AJ38" i="1"/>
  <c r="AS61" i="1"/>
  <c r="AA34" i="1"/>
  <c r="AR53" i="1"/>
  <c r="R34" i="1"/>
  <c r="AO53" i="1"/>
  <c r="AS52" i="1"/>
  <c r="AS50" i="1"/>
  <c r="AQ53" i="1"/>
  <c r="AS49" i="1"/>
  <c r="AM53" i="1"/>
  <c r="AS65" i="1"/>
  <c r="AS69" i="1" s="1"/>
  <c r="AM69" i="1"/>
  <c r="AJ45" i="1"/>
  <c r="AS51" i="1"/>
  <c r="AN53" i="1"/>
  <c r="AP53" i="1"/>
  <c r="AN69" i="1"/>
  <c r="AM61" i="1"/>
  <c r="BH43" i="1"/>
  <c r="AY43" i="1"/>
  <c r="AU46" i="1"/>
  <c r="BD46" i="1"/>
  <c r="BF43" i="1"/>
  <c r="AW43" i="1"/>
  <c r="W16" i="1" s="1"/>
  <c r="BF44" i="1"/>
  <c r="N17" i="1" s="1"/>
  <c r="AW44" i="1"/>
  <c r="BG45" i="1"/>
  <c r="O18" i="1" s="1"/>
  <c r="AX45" i="1"/>
  <c r="BD45" i="1"/>
  <c r="L18" i="1" s="1"/>
  <c r="AU45" i="1"/>
  <c r="BF46" i="1"/>
  <c r="N19" i="1" s="1"/>
  <c r="AW46" i="1"/>
  <c r="AW45" i="1"/>
  <c r="BF45" i="1"/>
  <c r="N18" i="1" s="1"/>
  <c r="BG43" i="1"/>
  <c r="AX43" i="1"/>
  <c r="BD44" i="1"/>
  <c r="L17" i="1" s="1"/>
  <c r="AU44" i="1"/>
  <c r="AX46" i="1"/>
  <c r="AX44" i="1"/>
  <c r="BG44" i="1"/>
  <c r="O17" i="1" s="1"/>
  <c r="BI44" i="1"/>
  <c r="Q17" i="1" s="1"/>
  <c r="AZ44" i="1"/>
  <c r="BI46" i="1"/>
  <c r="AZ46" i="1"/>
  <c r="AU43" i="1"/>
  <c r="U16" i="1" s="1"/>
  <c r="BD43" i="1"/>
  <c r="L16" i="1" s="1"/>
  <c r="BH46" i="1"/>
  <c r="P19" i="1" s="1"/>
  <c r="AY46" i="1"/>
  <c r="BE46" i="1"/>
  <c r="AV46" i="1"/>
  <c r="BI43" i="1"/>
  <c r="AZ43" i="1"/>
  <c r="BE44" i="1"/>
  <c r="M17" i="1" s="1"/>
  <c r="AV44" i="1"/>
  <c r="V17" i="1" s="1"/>
  <c r="BI45" i="1"/>
  <c r="AZ45" i="1"/>
  <c r="AY44" i="1"/>
  <c r="AV45" i="1"/>
  <c r="BE45" i="1"/>
  <c r="BE43" i="1"/>
  <c r="AV43" i="1"/>
  <c r="V16" i="1" s="1"/>
  <c r="AY45" i="1"/>
  <c r="BA36" i="1"/>
  <c r="AZ36" i="1"/>
  <c r="AI69" i="1"/>
  <c r="BE32" i="1"/>
  <c r="AH61" i="1"/>
  <c r="AJ66" i="1"/>
  <c r="BD36" i="1"/>
  <c r="AH69" i="1"/>
  <c r="BE35" i="1"/>
  <c r="BC36" i="1"/>
  <c r="BB36" i="1"/>
  <c r="BE34" i="1"/>
  <c r="AJ52" i="1"/>
  <c r="BE33" i="1"/>
  <c r="AG69" i="1"/>
  <c r="AE69" i="1"/>
  <c r="AI53" i="1"/>
  <c r="AJ50" i="1"/>
  <c r="AG53" i="1"/>
  <c r="AY36" i="1"/>
  <c r="AE61" i="1"/>
  <c r="AJ51" i="1"/>
  <c r="AG61" i="1"/>
  <c r="AF69" i="1"/>
  <c r="AJ68" i="1"/>
  <c r="AF61" i="1"/>
  <c r="AD53" i="1"/>
  <c r="AH53" i="1"/>
  <c r="AF53" i="1"/>
  <c r="AJ67" i="1"/>
  <c r="AJ65" i="1"/>
  <c r="AD69" i="1"/>
  <c r="AE53" i="1"/>
  <c r="AJ60" i="1"/>
  <c r="AJ59" i="1"/>
  <c r="AI61" i="1"/>
  <c r="AJ57" i="1"/>
  <c r="AD61" i="1"/>
  <c r="AJ49" i="1"/>
  <c r="AJ58" i="1"/>
  <c r="AJ53" i="1" l="1"/>
  <c r="BE36" i="1"/>
  <c r="AS53" i="1"/>
  <c r="X18" i="1"/>
  <c r="Y17" i="1"/>
  <c r="V18" i="1"/>
  <c r="Y19" i="1"/>
  <c r="Y18" i="1"/>
  <c r="V19" i="1"/>
  <c r="Y16" i="1"/>
  <c r="U19" i="1"/>
  <c r="Z18" i="1"/>
  <c r="X19" i="1"/>
  <c r="U18" i="1"/>
  <c r="U17" i="1"/>
  <c r="X17" i="1"/>
  <c r="W19" i="1"/>
  <c r="Z19" i="1"/>
  <c r="X16" i="1"/>
  <c r="Z17" i="1"/>
  <c r="W18" i="1"/>
  <c r="Z16" i="1"/>
  <c r="W17" i="1"/>
  <c r="BJ44" i="1"/>
  <c r="P16" i="1"/>
  <c r="P20" i="1" s="1"/>
  <c r="O19" i="1"/>
  <c r="L19" i="1"/>
  <c r="M18" i="1"/>
  <c r="O16" i="1"/>
  <c r="Q19" i="1"/>
  <c r="Q18" i="1"/>
  <c r="Q16" i="1"/>
  <c r="N16" i="1"/>
  <c r="N20" i="1" s="1"/>
  <c r="M16" i="1"/>
  <c r="M19" i="1"/>
  <c r="AJ69" i="1"/>
  <c r="BF47" i="1"/>
  <c r="AJ61" i="1"/>
  <c r="AX47" i="1"/>
  <c r="AW47" i="1"/>
  <c r="BA46" i="1"/>
  <c r="AZ47" i="1"/>
  <c r="AY47" i="1"/>
  <c r="BA44" i="1"/>
  <c r="BA45" i="1"/>
  <c r="AV47" i="1"/>
  <c r="BE47" i="1"/>
  <c r="BG47" i="1"/>
  <c r="BH47" i="1"/>
  <c r="BI47" i="1"/>
  <c r="BJ45" i="1"/>
  <c r="BJ46" i="1"/>
  <c r="L20" i="1" l="1"/>
  <c r="M20" i="1"/>
  <c r="Q20" i="1"/>
  <c r="R17" i="1"/>
  <c r="AA17" i="1"/>
  <c r="Z20" i="1"/>
  <c r="AA18" i="1"/>
  <c r="V20" i="1"/>
  <c r="R16" i="1"/>
  <c r="BJ43" i="1"/>
  <c r="BD47" i="1"/>
  <c r="R19" i="1"/>
  <c r="O20" i="1"/>
  <c r="W20" i="1"/>
  <c r="Y20" i="1"/>
  <c r="X20" i="1"/>
  <c r="R18" i="1"/>
  <c r="AA19" i="1"/>
  <c r="BA43" i="1"/>
  <c r="BA47" i="1" s="1"/>
  <c r="AU47" i="1"/>
  <c r="R20" i="1" l="1"/>
  <c r="U20" i="1"/>
  <c r="AA16" i="1"/>
  <c r="AA20" i="1" s="1"/>
</calcChain>
</file>

<file path=xl/sharedStrings.xml><?xml version="1.0" encoding="utf-8"?>
<sst xmlns="http://schemas.openxmlformats.org/spreadsheetml/2006/main" count="613" uniqueCount="88">
  <si>
    <t>Estimated Demands</t>
  </si>
  <si>
    <t>Glasgow</t>
  </si>
  <si>
    <t>Manchester</t>
  </si>
  <si>
    <t>Birmingham</t>
  </si>
  <si>
    <t>Plymouth</t>
  </si>
  <si>
    <t>Monday</t>
  </si>
  <si>
    <t>Undamaged Cars Per Depot (nu)</t>
  </si>
  <si>
    <t>Damaged Cars Per Depot (nd)</t>
  </si>
  <si>
    <t>Total number of cars rented at each depot (tr)</t>
  </si>
  <si>
    <t>Undamaged cars not being used (eu)</t>
  </si>
  <si>
    <t>Cars returned undamaged day-1</t>
  </si>
  <si>
    <t>Tuesday</t>
  </si>
  <si>
    <t xml:space="preserve">Wednesday </t>
  </si>
  <si>
    <t>Thursday</t>
  </si>
  <si>
    <t>Friday</t>
  </si>
  <si>
    <t>Saturday</t>
  </si>
  <si>
    <t>Total</t>
  </si>
  <si>
    <t>Wednesday</t>
  </si>
  <si>
    <t xml:space="preserve">Thursday </t>
  </si>
  <si>
    <t>=</t>
  </si>
  <si>
    <t>&lt;=</t>
  </si>
  <si>
    <t>Demand at each depot</t>
  </si>
  <si>
    <t>Damaged cars not being used (ed)</t>
  </si>
  <si>
    <t>Cars returned undamaged day-2</t>
  </si>
  <si>
    <t>Undamaged Cars in each day</t>
  </si>
  <si>
    <t>Damaged Cars in each day</t>
  </si>
  <si>
    <t xml:space="preserve">Proportion of cars rented to be returned </t>
  </si>
  <si>
    <t>Total number of cars rented at each depot for 1 day (0.55)</t>
  </si>
  <si>
    <t>Damaged cars to be repaired (rp)</t>
  </si>
  <si>
    <t>Cars returned undamaged day-3</t>
  </si>
  <si>
    <t>Repair Capacity</t>
  </si>
  <si>
    <t>Transfer costs</t>
  </si>
  <si>
    <t>Undamaged Cars out each day</t>
  </si>
  <si>
    <t>Damaged Cars out each day</t>
  </si>
  <si>
    <t>Total number of cars rented at each depot for 2 days (0.20)</t>
  </si>
  <si>
    <t xml:space="preserve"> </t>
  </si>
  <si>
    <t>Total cars returned</t>
  </si>
  <si>
    <t>Price of renting a car</t>
  </si>
  <si>
    <t>Undamaged Cars Transferred (tu)</t>
  </si>
  <si>
    <t>Damaged Cars Transferred (td)</t>
  </si>
  <si>
    <t>Return to same depot</t>
  </si>
  <si>
    <t>Return to another depot</t>
  </si>
  <si>
    <t>Distribution of rental periods</t>
  </si>
  <si>
    <t>1-Day Hire</t>
  </si>
  <si>
    <t>2-Day Hire</t>
  </si>
  <si>
    <t>Total number of cars rented at each depot for 3 days (0.25)</t>
  </si>
  <si>
    <t>3-Day Hire</t>
  </si>
  <si>
    <t>Total amount of cars:</t>
  </si>
  <si>
    <t>Total amount of cars constraint:</t>
  </si>
  <si>
    <t>Total Profit:</t>
  </si>
  <si>
    <t>10% of cars returned</t>
  </si>
  <si>
    <t>90% of cars returned</t>
  </si>
  <si>
    <t>1-day hire same depot</t>
  </si>
  <si>
    <t>1-day hire  return to another depot</t>
  </si>
  <si>
    <t>2-day hire same depot</t>
  </si>
  <si>
    <t>2-day hire return to another depot</t>
  </si>
  <si>
    <t>3-day hire same depot</t>
  </si>
  <si>
    <t>3-day hire return to another depot</t>
  </si>
  <si>
    <t>Undamaged Car Transfer Cost Total</t>
  </si>
  <si>
    <t>Damaged Car Transfer Cost Total</t>
  </si>
  <si>
    <t>Self-avoiding constraint</t>
  </si>
  <si>
    <t>Birmingham 1</t>
  </si>
  <si>
    <t>Birmingham 2</t>
  </si>
  <si>
    <t>Manchester 1</t>
  </si>
  <si>
    <t>Plymouth 1</t>
  </si>
  <si>
    <t>Manchester 2</t>
  </si>
  <si>
    <t>+</t>
  </si>
  <si>
    <t>Cost</t>
  </si>
  <si>
    <t>Demand at each depot for each day</t>
  </si>
  <si>
    <t>Repair capacity of each depot for all days</t>
  </si>
  <si>
    <t>Total number of cars equals number hired out from all depots on Monday for
3 days, plus those on Tuesday for 2 or 3 days, plus all damaged and undamaged
cars in depots at the beginning of Wednesday.</t>
  </si>
  <si>
    <t>daily cost to the company</t>
  </si>
  <si>
    <t>Total number of damaged cars out of each depot on certain days</t>
  </si>
  <si>
    <t>Total number of undamaged cars out of each depot on certain days</t>
  </si>
  <si>
    <t>Total number of damaged cars into each depot on certain days. 10% of vehicles returned are damaged, this constraint is split to the right of this spreadsheet.</t>
  </si>
  <si>
    <t>Total number of unddamaged cars into each depot on certain days. 10% of vehicles returned are damaged, this constraint is split to the right of this spreadsheet.</t>
  </si>
  <si>
    <t>Binary values are added to allow the expansion of the depots from Birmingham, Manchester and Plymouth. If a binary value is true, one depot will be expanded by 5 cars per day and expanded further only if it was expanded in the first place. Expansions must not exceed 3.</t>
  </si>
  <si>
    <t>Ensures that cars avoid being transferred to the same location</t>
  </si>
  <si>
    <t>Car Rental Optimization Problem</t>
  </si>
  <si>
    <t>Decision Variables</t>
  </si>
  <si>
    <t>Constraints</t>
  </si>
  <si>
    <t>Objective Value</t>
  </si>
  <si>
    <t>Auxiliary Data</t>
  </si>
  <si>
    <t>Comments/Explanation</t>
  </si>
  <si>
    <t>Key of Colours Used</t>
  </si>
  <si>
    <t>Darker Colours of Yellow, Green and Blue are simply used to represent the totals from their corresponding table</t>
  </si>
  <si>
    <t>A £10 is added to the objective function so that each rented car reflects the surcharge of the £100 charged of the 10% of cars that are returned damaged</t>
  </si>
  <si>
    <t>Expansion of depots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</si>
</sst>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2" borderId="0" xfId="0" applyFill="1" applyAlignment="1">
      <alignment horizontal="center" vertical="top" wrapText="1"/>
    </xf>
    <xf numFmtId="0" fontId="0" fillId="12" borderId="0" xfId="0" applyFill="1" applyAlignment="1">
      <alignment horizontal="center" vertical="top"/>
    </xf>
    <xf numFmtId="0" fontId="0" fillId="12" borderId="0" xfId="0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Cars rented per depot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Glasgow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'Car Rental 1'!$AD$6:$AI$6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1'!$AD$7:$AI$7</c:f>
              <c:numCache>
                <c:formatCode>General</c:formatCode>
                <c:ptCount val="6"/>
                <c:pt idx="0">
                  <c:v>100</c:v>
                </c:pt>
                <c:pt idx="1">
                  <c:v>140.47212999999999</c:v>
                </c:pt>
                <c:pt idx="2">
                  <c:v>94.217468999999994</c:v>
                </c:pt>
                <c:pt idx="3">
                  <c:v>83</c:v>
                </c:pt>
                <c:pt idx="4">
                  <c:v>120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7-4EE7-A6E3-F9105A11F8EC}"/>
            </c:ext>
          </c:extLst>
        </c:ser>
        <c:ser>
          <c:idx val="1"/>
          <c:order val="1"/>
          <c:tx>
            <c:v>Manchester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'Car Rental 1'!$AD$6:$AI$6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1'!$AD$8:$AI$8</c:f>
              <c:numCache>
                <c:formatCode>General</c:formatCode>
                <c:ptCount val="6"/>
                <c:pt idx="0">
                  <c:v>236.66587999999999</c:v>
                </c:pt>
                <c:pt idx="1">
                  <c:v>143</c:v>
                </c:pt>
                <c:pt idx="2">
                  <c:v>80</c:v>
                </c:pt>
                <c:pt idx="3">
                  <c:v>205.68129999999999</c:v>
                </c:pt>
                <c:pt idx="4">
                  <c:v>158.14274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7-4EE7-A6E3-F9105A11F8EC}"/>
            </c:ext>
          </c:extLst>
        </c:ser>
        <c:ser>
          <c:idx val="2"/>
          <c:order val="2"/>
          <c:tx>
            <c:v>Birmingham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'Car Rental 1'!$AD$6:$AI$6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1'!$AD$9:$AI$9</c:f>
              <c:numCache>
                <c:formatCode>General</c:formatCode>
                <c:ptCount val="6"/>
                <c:pt idx="0">
                  <c:v>95</c:v>
                </c:pt>
                <c:pt idx="1">
                  <c:v>195</c:v>
                </c:pt>
                <c:pt idx="2">
                  <c:v>242</c:v>
                </c:pt>
                <c:pt idx="3">
                  <c:v>111</c:v>
                </c:pt>
                <c:pt idx="4">
                  <c:v>70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7-4EE7-A6E3-F9105A11F8EC}"/>
            </c:ext>
          </c:extLst>
        </c:ser>
        <c:ser>
          <c:idx val="3"/>
          <c:order val="3"/>
          <c:tx>
            <c:v>Plymouth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'Car Rental 1'!$AD$6:$AI$6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1'!$AD$10:$AI$10</c:f>
              <c:numCache>
                <c:formatCode>General</c:formatCode>
                <c:ptCount val="6"/>
                <c:pt idx="0">
                  <c:v>88.693847000000005</c:v>
                </c:pt>
                <c:pt idx="1">
                  <c:v>55.140835000000003</c:v>
                </c:pt>
                <c:pt idx="2">
                  <c:v>52.917954000000002</c:v>
                </c:pt>
                <c:pt idx="3">
                  <c:v>64.481105999999997</c:v>
                </c:pt>
                <c:pt idx="4">
                  <c:v>60.586734999999997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7-4EE7-A6E3-F9105A11F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7280447"/>
        <c:axId val="1636623343"/>
        <c:axId val="0"/>
      </c:bar3DChart>
      <c:catAx>
        <c:axId val="14872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23343"/>
        <c:crosses val="autoZero"/>
        <c:auto val="1"/>
        <c:lblAlgn val="ctr"/>
        <c:lblOffset val="100"/>
        <c:noMultiLvlLbl val="0"/>
      </c:catAx>
      <c:valAx>
        <c:axId val="16366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Undamaged cars not being</a:t>
            </a:r>
            <a:r>
              <a:rPr lang="en-GB" sz="2000" b="1" baseline="0"/>
              <a:t> used per depot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65418193609582E-2"/>
          <c:y val="0.1174701232658288"/>
          <c:w val="0.91595933866317392"/>
          <c:h val="0.7215955205393404"/>
        </c:manualLayout>
      </c:layout>
      <c:bar3DChart>
        <c:barDir val="col"/>
        <c:grouping val="stacked"/>
        <c:varyColors val="0"/>
        <c:ser>
          <c:idx val="0"/>
          <c:order val="0"/>
          <c:tx>
            <c:v>Glasgow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'Car Rental 1'!$AN$6:$AS$6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1'!$AN$7:$AS$7</c:f>
              <c:numCache>
                <c:formatCode>General</c:formatCode>
                <c:ptCount val="6"/>
                <c:pt idx="0">
                  <c:v>54.295281000000003</c:v>
                </c:pt>
                <c:pt idx="1">
                  <c:v>0</c:v>
                </c:pt>
                <c:pt idx="2">
                  <c:v>0</c:v>
                </c:pt>
                <c:pt idx="3">
                  <c:v>22.36787</c:v>
                </c:pt>
                <c:pt idx="4">
                  <c:v>4.0811858000000001</c:v>
                </c:pt>
                <c:pt idx="5">
                  <c:v>102.04232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D0D-AEFE-75FF0DF6079B}"/>
            </c:ext>
          </c:extLst>
        </c:ser>
        <c:ser>
          <c:idx val="1"/>
          <c:order val="1"/>
          <c:tx>
            <c:v>Manchester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'Car Rental 1'!$AN$6:$AS$6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1'!$AN$8:$AS$8</c:f>
              <c:numCache>
                <c:formatCode>General</c:formatCode>
                <c:ptCount val="6"/>
                <c:pt idx="0">
                  <c:v>0</c:v>
                </c:pt>
                <c:pt idx="1">
                  <c:v>2.2257066000000001</c:v>
                </c:pt>
                <c:pt idx="2">
                  <c:v>57.590271999999999</c:v>
                </c:pt>
                <c:pt idx="3">
                  <c:v>0</c:v>
                </c:pt>
                <c:pt idx="4">
                  <c:v>0</c:v>
                </c:pt>
                <c:pt idx="5">
                  <c:v>142.66103000000001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D0D-AEFE-75FF0DF6079B}"/>
            </c:ext>
          </c:extLst>
        </c:ser>
        <c:ser>
          <c:idx val="2"/>
          <c:order val="2"/>
          <c:tx>
            <c:v>Birmingham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'Car Rental 1'!$AN$6:$AS$6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1'!$AN$9:$AS$9</c:f>
              <c:numCache>
                <c:formatCode>General</c:formatCode>
                <c:ptCount val="6"/>
                <c:pt idx="0">
                  <c:v>164.47801000000001</c:v>
                </c:pt>
                <c:pt idx="1">
                  <c:v>96.796820999999994</c:v>
                </c:pt>
                <c:pt idx="2">
                  <c:v>0</c:v>
                </c:pt>
                <c:pt idx="3">
                  <c:v>56.751626000000002</c:v>
                </c:pt>
                <c:pt idx="4">
                  <c:v>144.23819</c:v>
                </c:pt>
                <c:pt idx="5">
                  <c:v>156.46707000000001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0-4D0D-AEFE-75FF0DF6079B}"/>
            </c:ext>
          </c:extLst>
        </c:ser>
        <c:ser>
          <c:idx val="3"/>
          <c:order val="3"/>
          <c:tx>
            <c:v>Plymouth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'Car Rental 1'!$AN$6:$AS$6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1'!$AN$10:$AS$10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56.574750999999999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0-4D0D-AEFE-75FF0DF6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5904575"/>
        <c:axId val="658108543"/>
        <c:axId val="0"/>
      </c:bar3DChart>
      <c:catAx>
        <c:axId val="148590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8543"/>
        <c:crosses val="autoZero"/>
        <c:auto val="1"/>
        <c:lblAlgn val="ctr"/>
        <c:lblOffset val="100"/>
        <c:noMultiLvlLbl val="0"/>
      </c:catAx>
      <c:valAx>
        <c:axId val="6581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Total Cars Returned per depot for each day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Glasgow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 Rental 1'!$AY$31:$BD$31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1'!$AY$32:$BD$32</c:f>
              <c:numCache>
                <c:formatCode>General</c:formatCode>
                <c:ptCount val="6"/>
                <c:pt idx="0">
                  <c:v>58.058840830000008</c:v>
                </c:pt>
                <c:pt idx="1">
                  <c:v>95.752051818000012</c:v>
                </c:pt>
                <c:pt idx="2">
                  <c:v>104.686077592</c:v>
                </c:pt>
                <c:pt idx="3">
                  <c:v>117.07541114599999</c:v>
                </c:pt>
                <c:pt idx="4">
                  <c:v>113.014795658</c:v>
                </c:pt>
                <c:pt idx="5">
                  <c:v>108.845708516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5-4447-9036-AF8914527700}"/>
            </c:ext>
          </c:extLst>
        </c:ser>
        <c:ser>
          <c:idx val="1"/>
          <c:order val="1"/>
          <c:tx>
            <c:v>Manchester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'Car Rental 1'!$AY$31:$BD$31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1'!$AY$33:$BD$33</c:f>
              <c:numCache>
                <c:formatCode>General</c:formatCode>
                <c:ptCount val="6"/>
                <c:pt idx="0">
                  <c:v>80.005394969999998</c:v>
                </c:pt>
                <c:pt idx="1">
                  <c:v>136.91745140199998</c:v>
                </c:pt>
                <c:pt idx="2">
                  <c:v>125.96062853800001</c:v>
                </c:pt>
                <c:pt idx="3">
                  <c:v>140.101145704</c:v>
                </c:pt>
                <c:pt idx="4">
                  <c:v>149.42340745199999</c:v>
                </c:pt>
                <c:pt idx="5">
                  <c:v>134.06780497400001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5-4447-9036-AF8914527700}"/>
            </c:ext>
          </c:extLst>
        </c:ser>
        <c:ser>
          <c:idx val="2"/>
          <c:order val="2"/>
          <c:tx>
            <c:v>Birmingham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'Car Rental 1'!$AY$31:$BD$31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1'!$AY$34:$BD$34</c:f>
              <c:numCache>
                <c:formatCode>General</c:formatCode>
                <c:ptCount val="6"/>
                <c:pt idx="0">
                  <c:v>92.234376595000015</c:v>
                </c:pt>
                <c:pt idx="1">
                  <c:v>119.24312064200002</c:v>
                </c:pt>
                <c:pt idx="2">
                  <c:v>139.11464288550005</c:v>
                </c:pt>
                <c:pt idx="3">
                  <c:v>166.01477682650003</c:v>
                </c:pt>
                <c:pt idx="4">
                  <c:v>152.76285149950002</c:v>
                </c:pt>
                <c:pt idx="5">
                  <c:v>129.14320024150004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5-4447-9036-AF8914527700}"/>
            </c:ext>
          </c:extLst>
        </c:ser>
        <c:ser>
          <c:idx val="3"/>
          <c:order val="3"/>
          <c:tx>
            <c:v>Plymouth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'Car Rental 1'!$AY$31:$BD$31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 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'Car Rental 1'!$AY$35:$BD$35</c:f>
              <c:numCache>
                <c:formatCode>General</c:formatCode>
                <c:ptCount val="6"/>
                <c:pt idx="0">
                  <c:v>35.687884105000002</c:v>
                </c:pt>
                <c:pt idx="1">
                  <c:v>61.267594738000014</c:v>
                </c:pt>
                <c:pt idx="2">
                  <c:v>58.797727134499993</c:v>
                </c:pt>
                <c:pt idx="3">
                  <c:v>71.645673723500011</c:v>
                </c:pt>
                <c:pt idx="4">
                  <c:v>67.318594540500001</c:v>
                </c:pt>
                <c:pt idx="5">
                  <c:v>62.860834468500002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5-4447-9036-AF8914527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332607"/>
        <c:axId val="1639652639"/>
      </c:lineChart>
      <c:catAx>
        <c:axId val="6583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2639"/>
        <c:crosses val="autoZero"/>
        <c:auto val="1"/>
        <c:lblAlgn val="ctr"/>
        <c:lblOffset val="100"/>
        <c:noMultiLvlLbl val="0"/>
      </c:catAx>
      <c:valAx>
        <c:axId val="16396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3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375027</xdr:colOff>
      <xdr:row>34</xdr:row>
      <xdr:rowOff>21751</xdr:rowOff>
    </xdr:from>
    <xdr:to>
      <xdr:col>58</xdr:col>
      <xdr:colOff>155706</xdr:colOff>
      <xdr:row>39</xdr:row>
      <xdr:rowOff>96761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E2836465-62D6-4906-4162-5A3094ECD184}"/>
            </a:ext>
          </a:extLst>
        </xdr:cNvPr>
        <xdr:cNvSpPr/>
      </xdr:nvSpPr>
      <xdr:spPr>
        <a:xfrm rot="3321183">
          <a:off x="39269778" y="6651207"/>
          <a:ext cx="974594" cy="553263"/>
        </a:xfrm>
        <a:prstGeom prst="curved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47</xdr:col>
      <xdr:colOff>386292</xdr:colOff>
      <xdr:row>34</xdr:row>
      <xdr:rowOff>0</xdr:rowOff>
    </xdr:from>
    <xdr:to>
      <xdr:col>48</xdr:col>
      <xdr:colOff>365124</xdr:colOff>
      <xdr:row>39</xdr:row>
      <xdr:rowOff>105832</xdr:rowOff>
    </xdr:to>
    <xdr:sp macro="" textlink="">
      <xdr:nvSpPr>
        <xdr:cNvPr id="3" name="Arrow: Curved Up 2">
          <a:extLst>
            <a:ext uri="{FF2B5EF4-FFF2-40B4-BE49-F238E27FC236}">
              <a16:creationId xmlns:a16="http://schemas.microsoft.com/office/drawing/2014/main" id="{C9961708-7748-2732-FDC4-071A6F4E25EB}"/>
            </a:ext>
          </a:extLst>
        </xdr:cNvPr>
        <xdr:cNvSpPr/>
      </xdr:nvSpPr>
      <xdr:spPr>
        <a:xfrm rot="7165749">
          <a:off x="32570208" y="6609291"/>
          <a:ext cx="1005416" cy="624416"/>
        </a:xfrm>
        <a:prstGeom prst="curved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9896</xdr:colOff>
      <xdr:row>69</xdr:row>
      <xdr:rowOff>189989</xdr:rowOff>
    </xdr:from>
    <xdr:to>
      <xdr:col>36</xdr:col>
      <xdr:colOff>571500</xdr:colOff>
      <xdr:row>93</xdr:row>
      <xdr:rowOff>173182</xdr:rowOff>
    </xdr:to>
    <xdr:graphicFrame macro="">
      <xdr:nvGraphicFramePr>
        <xdr:cNvPr id="531" name="Chart 530">
          <a:extLst>
            <a:ext uri="{FF2B5EF4-FFF2-40B4-BE49-F238E27FC236}">
              <a16:creationId xmlns:a16="http://schemas.microsoft.com/office/drawing/2014/main" id="{D57377EB-7B53-F345-B391-FAB46D62E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40509</xdr:colOff>
      <xdr:row>70</xdr:row>
      <xdr:rowOff>21530</xdr:rowOff>
    </xdr:from>
    <xdr:to>
      <xdr:col>44</xdr:col>
      <xdr:colOff>935182</xdr:colOff>
      <xdr:row>94</xdr:row>
      <xdr:rowOff>34637</xdr:rowOff>
    </xdr:to>
    <xdr:graphicFrame macro="">
      <xdr:nvGraphicFramePr>
        <xdr:cNvPr id="532" name="Chart 531">
          <a:extLst>
            <a:ext uri="{FF2B5EF4-FFF2-40B4-BE49-F238E27FC236}">
              <a16:creationId xmlns:a16="http://schemas.microsoft.com/office/drawing/2014/main" id="{A01D52D3-2FDD-945F-8628-E6D397802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141928</xdr:colOff>
      <xdr:row>51</xdr:row>
      <xdr:rowOff>68037</xdr:rowOff>
    </xdr:from>
    <xdr:to>
      <xdr:col>6</xdr:col>
      <xdr:colOff>775606</xdr:colOff>
      <xdr:row>71</xdr:row>
      <xdr:rowOff>17995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53848BB4-CEAE-4317-014E-D23E2CD0A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714" y="9919608"/>
          <a:ext cx="6171785" cy="3759958"/>
        </a:xfrm>
        <a:prstGeom prst="rect">
          <a:avLst/>
        </a:prstGeom>
      </xdr:spPr>
    </xdr:pic>
    <xdr:clientData/>
  </xdr:twoCellAnchor>
  <xdr:twoCellAnchor editAs="oneCell">
    <xdr:from>
      <xdr:col>46</xdr:col>
      <xdr:colOff>84045</xdr:colOff>
      <xdr:row>28</xdr:row>
      <xdr:rowOff>98050</xdr:rowOff>
    </xdr:from>
    <xdr:to>
      <xdr:col>47</xdr:col>
      <xdr:colOff>565605</xdr:colOff>
      <xdr:row>30</xdr:row>
      <xdr:rowOff>82208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D9AEB0D4-248D-A6E7-3589-0FAAE044C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83199" y="5729006"/>
          <a:ext cx="1854281" cy="376364"/>
        </a:xfrm>
        <a:prstGeom prst="rect">
          <a:avLst/>
        </a:prstGeom>
      </xdr:spPr>
    </xdr:pic>
    <xdr:clientData/>
  </xdr:twoCellAnchor>
  <xdr:twoCellAnchor editAs="oneCell">
    <xdr:from>
      <xdr:col>30</xdr:col>
      <xdr:colOff>630331</xdr:colOff>
      <xdr:row>20</xdr:row>
      <xdr:rowOff>154082</xdr:rowOff>
    </xdr:from>
    <xdr:to>
      <xdr:col>34</xdr:col>
      <xdr:colOff>91049</xdr:colOff>
      <xdr:row>22</xdr:row>
      <xdr:rowOff>142929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4F38FBDF-85F7-5CEC-E156-23129610A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866103" y="4216214"/>
          <a:ext cx="2010056" cy="38105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38</xdr:row>
      <xdr:rowOff>112057</xdr:rowOff>
    </xdr:from>
    <xdr:to>
      <xdr:col>5</xdr:col>
      <xdr:colOff>1983535</xdr:colOff>
      <xdr:row>41</xdr:row>
      <xdr:rowOff>57222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10F56068-23C0-7D60-EE24-D5130989D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1434" y="7690035"/>
          <a:ext cx="4686954" cy="533474"/>
        </a:xfrm>
        <a:prstGeom prst="rect">
          <a:avLst/>
        </a:prstGeom>
      </xdr:spPr>
    </xdr:pic>
    <xdr:clientData/>
  </xdr:twoCellAnchor>
  <xdr:twoCellAnchor editAs="oneCell">
    <xdr:from>
      <xdr:col>21</xdr:col>
      <xdr:colOff>612322</xdr:colOff>
      <xdr:row>35</xdr:row>
      <xdr:rowOff>122465</xdr:rowOff>
    </xdr:from>
    <xdr:to>
      <xdr:col>24</xdr:col>
      <xdr:colOff>246685</xdr:colOff>
      <xdr:row>38</xdr:row>
      <xdr:rowOff>114999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F779F668-3897-2F96-BF99-F21D5ADE0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99286" y="5987144"/>
          <a:ext cx="3156857" cy="550426"/>
        </a:xfrm>
        <a:prstGeom prst="rect">
          <a:avLst/>
        </a:prstGeom>
      </xdr:spPr>
    </xdr:pic>
    <xdr:clientData/>
  </xdr:twoCellAnchor>
  <xdr:twoCellAnchor editAs="oneCell">
    <xdr:from>
      <xdr:col>12</xdr:col>
      <xdr:colOff>530679</xdr:colOff>
      <xdr:row>35</xdr:row>
      <xdr:rowOff>149679</xdr:rowOff>
    </xdr:from>
    <xdr:to>
      <xdr:col>16</xdr:col>
      <xdr:colOff>217715</xdr:colOff>
      <xdr:row>38</xdr:row>
      <xdr:rowOff>108889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A7450857-DF17-695A-7BA5-39764344E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92893" y="6966858"/>
          <a:ext cx="3388179" cy="517102"/>
        </a:xfrm>
        <a:prstGeom prst="rect">
          <a:avLst/>
        </a:prstGeom>
      </xdr:spPr>
    </xdr:pic>
    <xdr:clientData/>
  </xdr:twoCellAnchor>
  <xdr:twoCellAnchor editAs="oneCell">
    <xdr:from>
      <xdr:col>21</xdr:col>
      <xdr:colOff>244928</xdr:colOff>
      <xdr:row>21</xdr:row>
      <xdr:rowOff>176893</xdr:rowOff>
    </xdr:from>
    <xdr:to>
      <xdr:col>26</xdr:col>
      <xdr:colOff>42576</xdr:colOff>
      <xdr:row>24</xdr:row>
      <xdr:rowOff>122463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838F4C89-2228-32BB-5BAF-F4CA78E02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131892" y="4327072"/>
          <a:ext cx="4313464" cy="517070"/>
        </a:xfrm>
        <a:prstGeom prst="rect">
          <a:avLst/>
        </a:prstGeom>
      </xdr:spPr>
    </xdr:pic>
    <xdr:clientData/>
  </xdr:twoCellAnchor>
  <xdr:twoCellAnchor editAs="oneCell">
    <xdr:from>
      <xdr:col>11</xdr:col>
      <xdr:colOff>653145</xdr:colOff>
      <xdr:row>21</xdr:row>
      <xdr:rowOff>176894</xdr:rowOff>
    </xdr:from>
    <xdr:to>
      <xdr:col>17</xdr:col>
      <xdr:colOff>244930</xdr:colOff>
      <xdr:row>24</xdr:row>
      <xdr:rowOff>132165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88FA7D42-4BB5-CD21-17A1-519CD857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294181" y="4327073"/>
          <a:ext cx="4626428" cy="526771"/>
        </a:xfrm>
        <a:prstGeom prst="rect">
          <a:avLst/>
        </a:prstGeom>
      </xdr:spPr>
    </xdr:pic>
    <xdr:clientData/>
  </xdr:twoCellAnchor>
  <xdr:twoCellAnchor editAs="oneCell">
    <xdr:from>
      <xdr:col>39</xdr:col>
      <xdr:colOff>353786</xdr:colOff>
      <xdr:row>40</xdr:row>
      <xdr:rowOff>81644</xdr:rowOff>
    </xdr:from>
    <xdr:to>
      <xdr:col>44</xdr:col>
      <xdr:colOff>639536</xdr:colOff>
      <xdr:row>43</xdr:row>
      <xdr:rowOff>59762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9895C10F-0E6C-BD11-6270-9A3350D55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705143" y="7837715"/>
          <a:ext cx="5810250" cy="549618"/>
        </a:xfrm>
        <a:prstGeom prst="rect">
          <a:avLst/>
        </a:prstGeom>
      </xdr:spPr>
    </xdr:pic>
    <xdr:clientData/>
  </xdr:twoCellAnchor>
  <xdr:twoCellAnchor>
    <xdr:from>
      <xdr:col>46</xdr:col>
      <xdr:colOff>329044</xdr:colOff>
      <xdr:row>48</xdr:row>
      <xdr:rowOff>187037</xdr:rowOff>
    </xdr:from>
    <xdr:to>
      <xdr:col>61</xdr:col>
      <xdr:colOff>86589</xdr:colOff>
      <xdr:row>80</xdr:row>
      <xdr:rowOff>155863</xdr:rowOff>
    </xdr:to>
    <xdr:graphicFrame macro="">
      <xdr:nvGraphicFramePr>
        <xdr:cNvPr id="545" name="Chart 544">
          <a:extLst>
            <a:ext uri="{FF2B5EF4-FFF2-40B4-BE49-F238E27FC236}">
              <a16:creationId xmlns:a16="http://schemas.microsoft.com/office/drawing/2014/main" id="{07FB058E-E9BF-01C6-4AF1-102113AE6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1"/>
  <sheetViews>
    <sheetView tabSelected="1" topLeftCell="A12" zoomScale="80" zoomScaleNormal="80" workbookViewId="0">
      <selection activeCell="N31" sqref="N31"/>
    </sheetView>
  </sheetViews>
  <sheetFormatPr defaultRowHeight="15" x14ac:dyDescent="0.25"/>
  <cols>
    <col min="3" max="3" width="15.42578125" bestFit="1" customWidth="1"/>
    <col min="4" max="4" width="27" bestFit="1" customWidth="1"/>
    <col min="5" max="5" width="20.5703125" customWidth="1"/>
    <col min="6" max="6" width="35.42578125" bestFit="1" customWidth="1"/>
    <col min="7" max="7" width="30" customWidth="1"/>
    <col min="11" max="11" width="15" customWidth="1"/>
    <col min="12" max="12" width="10.7109375" customWidth="1"/>
    <col min="13" max="13" width="15" customWidth="1"/>
    <col min="14" max="14" width="15.42578125" customWidth="1"/>
    <col min="15" max="16" width="12.42578125" customWidth="1"/>
    <col min="18" max="18" width="12.42578125" bestFit="1" customWidth="1"/>
    <col min="19" max="19" width="10.42578125" bestFit="1" customWidth="1"/>
    <col min="20" max="20" width="15" bestFit="1" customWidth="1"/>
    <col min="21" max="21" width="10.28515625" bestFit="1" customWidth="1"/>
    <col min="22" max="22" width="28.42578125" bestFit="1" customWidth="1"/>
    <col min="23" max="23" width="15.140625" customWidth="1"/>
    <col min="24" max="24" width="9.140625" customWidth="1"/>
    <col min="25" max="25" width="5.7109375" customWidth="1"/>
    <col min="27" max="27" width="16" bestFit="1" customWidth="1"/>
    <col min="28" max="28" width="10.42578125" bestFit="1" customWidth="1"/>
    <col min="29" max="29" width="15" bestFit="1" customWidth="1"/>
    <col min="30" max="30" width="10.28515625" bestFit="1" customWidth="1"/>
    <col min="31" max="31" width="10.42578125" bestFit="1" customWidth="1"/>
    <col min="32" max="32" width="10.28515625" customWidth="1"/>
    <col min="33" max="33" width="8.28515625" bestFit="1" customWidth="1"/>
    <col min="35" max="35" width="12.28515625" bestFit="1" customWidth="1"/>
    <col min="36" max="36" width="11.85546875" bestFit="1" customWidth="1"/>
    <col min="38" max="38" width="10.7109375" bestFit="1" customWidth="1"/>
    <col min="39" max="39" width="15" bestFit="1" customWidth="1"/>
    <col min="40" max="40" width="16" bestFit="1" customWidth="1"/>
    <col min="41" max="42" width="16.28515625" bestFit="1" customWidth="1"/>
    <col min="43" max="43" width="18.28515625" bestFit="1" customWidth="1"/>
    <col min="44" max="44" width="16" bestFit="1" customWidth="1"/>
    <col min="45" max="45" width="14.85546875" bestFit="1" customWidth="1"/>
    <col min="46" max="46" width="16" bestFit="1" customWidth="1"/>
    <col min="47" max="47" width="20.5703125" bestFit="1" customWidth="1"/>
    <col min="50" max="50" width="10.7109375" bestFit="1" customWidth="1"/>
    <col min="53" max="53" width="17.7109375" customWidth="1"/>
    <col min="55" max="55" width="10.7109375" customWidth="1"/>
    <col min="57" max="57" width="7.42578125" customWidth="1"/>
    <col min="58" max="58" width="10.7109375" bestFit="1" customWidth="1"/>
    <col min="60" max="61" width="10.7109375" bestFit="1" customWidth="1"/>
    <col min="67" max="67" width="4.85546875" bestFit="1" customWidth="1"/>
  </cols>
  <sheetData>
    <row r="1" spans="1:68" ht="28.5" x14ac:dyDescent="0.25">
      <c r="B1" s="28"/>
      <c r="C1" s="18" t="s">
        <v>78</v>
      </c>
      <c r="D1" s="18"/>
      <c r="E1" s="18"/>
      <c r="F1" s="18"/>
      <c r="G1" s="1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4.45" customHeight="1" x14ac:dyDescent="0.25">
      <c r="A3" s="2"/>
      <c r="B3" s="2"/>
      <c r="C3" s="17" t="s">
        <v>0</v>
      </c>
      <c r="D3" s="17"/>
      <c r="E3" s="17"/>
      <c r="F3" s="17"/>
      <c r="G3" s="17"/>
      <c r="H3" s="2"/>
      <c r="I3" s="2"/>
      <c r="J3" s="2"/>
      <c r="K3" s="2"/>
      <c r="L3" s="2"/>
      <c r="M3" s="1"/>
      <c r="N3" s="1"/>
      <c r="O3" s="1"/>
      <c r="P3" s="2"/>
      <c r="Q3" s="2"/>
      <c r="R3" s="2"/>
      <c r="S3" s="2"/>
      <c r="T3" s="2"/>
      <c r="U3" s="1"/>
      <c r="V3" s="1"/>
      <c r="W3" s="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4.45" customHeight="1" x14ac:dyDescent="0.25">
      <c r="A4" s="2"/>
      <c r="B4" s="2"/>
      <c r="C4" s="2"/>
      <c r="D4" s="3" t="s">
        <v>1</v>
      </c>
      <c r="E4" s="3" t="s">
        <v>2</v>
      </c>
      <c r="F4" s="3" t="s">
        <v>3</v>
      </c>
      <c r="G4" s="3" t="s">
        <v>4</v>
      </c>
      <c r="H4" s="2"/>
      <c r="I4" s="2"/>
      <c r="J4" s="2"/>
      <c r="K4" s="2"/>
      <c r="L4" s="1"/>
      <c r="M4" s="1"/>
      <c r="N4" s="1"/>
      <c r="O4" s="1"/>
      <c r="P4" s="2"/>
      <c r="Q4" s="2"/>
      <c r="R4" s="2"/>
      <c r="S4" s="2"/>
      <c r="T4" s="1"/>
      <c r="U4" s="1"/>
      <c r="V4" s="1"/>
      <c r="W4" s="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x14ac:dyDescent="0.25">
      <c r="A5" s="2"/>
      <c r="B5" s="2"/>
      <c r="C5" s="3" t="s">
        <v>5</v>
      </c>
      <c r="D5" s="2">
        <v>100</v>
      </c>
      <c r="E5" s="2">
        <v>250</v>
      </c>
      <c r="F5" s="2">
        <v>95</v>
      </c>
      <c r="G5" s="2">
        <v>160</v>
      </c>
      <c r="H5" s="2"/>
      <c r="I5" s="2"/>
      <c r="J5" s="2"/>
      <c r="K5" s="2"/>
      <c r="L5" s="17" t="s">
        <v>6</v>
      </c>
      <c r="M5" s="17"/>
      <c r="N5" s="17"/>
      <c r="O5" s="17"/>
      <c r="P5" s="17"/>
      <c r="Q5" s="17"/>
      <c r="R5" s="2"/>
      <c r="S5" s="2"/>
      <c r="T5" s="2"/>
      <c r="U5" s="17" t="s">
        <v>7</v>
      </c>
      <c r="V5" s="17"/>
      <c r="W5" s="17"/>
      <c r="X5" s="17"/>
      <c r="Y5" s="17"/>
      <c r="Z5" s="17"/>
      <c r="AA5" s="2"/>
      <c r="AB5" s="2"/>
      <c r="AC5" s="2"/>
      <c r="AD5" s="17" t="s">
        <v>8</v>
      </c>
      <c r="AE5" s="17"/>
      <c r="AF5" s="17"/>
      <c r="AG5" s="17"/>
      <c r="AH5" s="17"/>
      <c r="AI5" s="17"/>
      <c r="AJ5" s="2"/>
      <c r="AK5" s="2"/>
      <c r="AL5" s="2"/>
      <c r="AM5" s="2"/>
      <c r="AN5" s="17" t="s">
        <v>9</v>
      </c>
      <c r="AO5" s="17"/>
      <c r="AP5" s="17"/>
      <c r="AQ5" s="17"/>
      <c r="AR5" s="17"/>
      <c r="AS5" s="17"/>
      <c r="AT5" s="2"/>
      <c r="AU5" s="2"/>
      <c r="AV5" s="2"/>
      <c r="AW5" s="2"/>
      <c r="AX5" s="2"/>
      <c r="AY5" s="17" t="s">
        <v>10</v>
      </c>
      <c r="AZ5" s="17"/>
      <c r="BA5" s="17"/>
      <c r="BB5" s="17"/>
      <c r="BC5" s="17"/>
      <c r="BD5" s="17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A6" s="2"/>
      <c r="B6" s="2"/>
      <c r="C6" s="3" t="s">
        <v>11</v>
      </c>
      <c r="D6" s="2">
        <v>150</v>
      </c>
      <c r="E6" s="2">
        <v>143</v>
      </c>
      <c r="F6" s="2">
        <v>195</v>
      </c>
      <c r="G6" s="2">
        <v>99</v>
      </c>
      <c r="H6" s="2"/>
      <c r="I6" s="2"/>
      <c r="J6" s="2"/>
      <c r="K6" s="2"/>
      <c r="L6" s="3" t="s">
        <v>5</v>
      </c>
      <c r="M6" s="3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16</v>
      </c>
      <c r="S6" s="2"/>
      <c r="T6" s="2"/>
      <c r="U6" s="3" t="s">
        <v>5</v>
      </c>
      <c r="V6" s="3" t="s">
        <v>11</v>
      </c>
      <c r="W6" s="3" t="s">
        <v>12</v>
      </c>
      <c r="X6" s="3" t="s">
        <v>13</v>
      </c>
      <c r="Y6" s="3" t="s">
        <v>14</v>
      </c>
      <c r="Z6" s="3" t="s">
        <v>15</v>
      </c>
      <c r="AA6" s="3" t="s">
        <v>16</v>
      </c>
      <c r="AB6" s="2"/>
      <c r="AC6" s="2"/>
      <c r="AD6" s="3" t="s">
        <v>5</v>
      </c>
      <c r="AE6" s="3" t="s">
        <v>11</v>
      </c>
      <c r="AF6" s="3" t="s">
        <v>12</v>
      </c>
      <c r="AG6" s="3" t="s">
        <v>13</v>
      </c>
      <c r="AH6" s="3" t="s">
        <v>14</v>
      </c>
      <c r="AI6" s="3" t="s">
        <v>15</v>
      </c>
      <c r="AJ6" s="3" t="s">
        <v>16</v>
      </c>
      <c r="AK6" s="2"/>
      <c r="AL6" s="2"/>
      <c r="AM6" s="2"/>
      <c r="AN6" s="3" t="s">
        <v>5</v>
      </c>
      <c r="AO6" s="3" t="s">
        <v>11</v>
      </c>
      <c r="AP6" s="3" t="s">
        <v>12</v>
      </c>
      <c r="AQ6" s="3" t="s">
        <v>13</v>
      </c>
      <c r="AR6" s="3" t="s">
        <v>14</v>
      </c>
      <c r="AS6" s="3" t="s">
        <v>15</v>
      </c>
      <c r="AT6" s="3" t="s">
        <v>16</v>
      </c>
      <c r="AU6" s="2"/>
      <c r="AV6" s="2"/>
      <c r="AW6" s="2"/>
      <c r="AX6" s="2"/>
      <c r="AY6" s="3" t="s">
        <v>5</v>
      </c>
      <c r="AZ6" s="3" t="s">
        <v>11</v>
      </c>
      <c r="BA6" s="3" t="s">
        <v>12</v>
      </c>
      <c r="BB6" s="3" t="s">
        <v>13</v>
      </c>
      <c r="BC6" s="3" t="s">
        <v>14</v>
      </c>
      <c r="BD6" s="3" t="s">
        <v>15</v>
      </c>
      <c r="BE6" s="3" t="s">
        <v>16</v>
      </c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x14ac:dyDescent="0.25">
      <c r="A7" s="2"/>
      <c r="B7" s="2"/>
      <c r="C7" s="3" t="s">
        <v>17</v>
      </c>
      <c r="D7" s="2">
        <v>135</v>
      </c>
      <c r="E7" s="2">
        <v>80</v>
      </c>
      <c r="F7" s="2">
        <v>242</v>
      </c>
      <c r="G7" s="2">
        <v>55</v>
      </c>
      <c r="H7" s="2"/>
      <c r="I7" s="2"/>
      <c r="J7" s="2"/>
      <c r="K7" s="3" t="s">
        <v>1</v>
      </c>
      <c r="L7" s="4">
        <v>154.29527999999999</v>
      </c>
      <c r="M7" s="4">
        <v>140.47212999999999</v>
      </c>
      <c r="N7" s="4">
        <v>94.217468999999994</v>
      </c>
      <c r="O7" s="4">
        <v>105.36787</v>
      </c>
      <c r="P7" s="4">
        <v>124.08119000000001</v>
      </c>
      <c r="Q7" s="4">
        <v>102.04232</v>
      </c>
      <c r="R7" s="5">
        <f>SUM(L7:Q7)</f>
        <v>720.47625900000003</v>
      </c>
      <c r="S7" s="2"/>
      <c r="T7" s="3" t="s">
        <v>1</v>
      </c>
      <c r="U7" s="4">
        <v>5.8058841000000001</v>
      </c>
      <c r="V7" s="4">
        <v>9.5752051999999992</v>
      </c>
      <c r="W7" s="4">
        <v>10.468608</v>
      </c>
      <c r="X7" s="4">
        <v>11.707541000000001</v>
      </c>
      <c r="Y7" s="4">
        <v>11.30148</v>
      </c>
      <c r="Z7" s="4">
        <v>10.884570999999999</v>
      </c>
      <c r="AA7" s="5">
        <f>SUM(U7:Z7)</f>
        <v>59.743289300000001</v>
      </c>
      <c r="AB7" s="2"/>
      <c r="AC7" s="3" t="s">
        <v>1</v>
      </c>
      <c r="AD7" s="4">
        <v>100</v>
      </c>
      <c r="AE7" s="4">
        <v>140.47212999999999</v>
      </c>
      <c r="AF7" s="4">
        <v>94.217468999999994</v>
      </c>
      <c r="AG7" s="4">
        <v>83</v>
      </c>
      <c r="AH7" s="4">
        <v>120</v>
      </c>
      <c r="AI7" s="4">
        <v>0</v>
      </c>
      <c r="AJ7" s="5">
        <f>SUM(AD7:AI7)</f>
        <v>537.68959900000004</v>
      </c>
      <c r="AK7" s="2"/>
      <c r="AL7" s="2"/>
      <c r="AM7" s="3" t="s">
        <v>1</v>
      </c>
      <c r="AN7" s="4">
        <v>54.295281000000003</v>
      </c>
      <c r="AO7" s="4">
        <v>0</v>
      </c>
      <c r="AP7" s="4">
        <v>0</v>
      </c>
      <c r="AQ7" s="4">
        <v>22.36787</v>
      </c>
      <c r="AR7" s="4">
        <v>4.0811858000000001</v>
      </c>
      <c r="AS7" s="4">
        <v>102.04232</v>
      </c>
      <c r="AT7" s="5">
        <f>SUM(AN7:AS7)</f>
        <v>182.7866568</v>
      </c>
      <c r="AU7" s="2"/>
      <c r="AV7" s="2"/>
      <c r="AW7" s="2"/>
      <c r="AX7" s="3" t="s">
        <v>1</v>
      </c>
      <c r="AY7" s="6">
        <f>SUMPRODUCT(D14:D17, AI7:AI10) * F30</f>
        <v>10.23</v>
      </c>
      <c r="AZ7" s="6">
        <f>SUMPRODUCT(D14:D17, AD7:AD10) * F30</f>
        <v>64.264964368000008</v>
      </c>
      <c r="BA7" s="6">
        <f>SUMPRODUCT(D14:D17, AE7:AE10) * F30</f>
        <v>76.66699964</v>
      </c>
      <c r="BB7" s="6">
        <f>SUMPRODUCT(D14:D17, AF7:AF10) * F30</f>
        <v>59.985154745999992</v>
      </c>
      <c r="BC7" s="6">
        <f>SUMPRODUCT(D14:D17, AG7:AG10) * F30</f>
        <v>56.353375913999997</v>
      </c>
      <c r="BD7" s="6">
        <f>SUMPRODUCT(D14:D17, AH7:AH10) * F30</f>
        <v>61.087592390000012</v>
      </c>
      <c r="BE7" s="7">
        <f>SUM(AY7:BD7)</f>
        <v>328.58808705799999</v>
      </c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x14ac:dyDescent="0.25">
      <c r="A8" s="2"/>
      <c r="B8" s="2"/>
      <c r="C8" s="3" t="s">
        <v>18</v>
      </c>
      <c r="D8" s="2">
        <v>83</v>
      </c>
      <c r="E8" s="2">
        <v>225</v>
      </c>
      <c r="F8" s="2">
        <v>111</v>
      </c>
      <c r="G8" s="2">
        <v>96</v>
      </c>
      <c r="H8" s="2"/>
      <c r="I8" s="2"/>
      <c r="J8" s="2"/>
      <c r="K8" s="3" t="s">
        <v>2</v>
      </c>
      <c r="L8" s="4">
        <v>236.66587999999999</v>
      </c>
      <c r="M8" s="4">
        <v>145.22570999999999</v>
      </c>
      <c r="N8" s="4">
        <v>137.59027</v>
      </c>
      <c r="O8" s="4">
        <v>205.68129999999999</v>
      </c>
      <c r="P8" s="4">
        <v>158.14274</v>
      </c>
      <c r="Q8" s="4">
        <v>142.66103000000001</v>
      </c>
      <c r="R8" s="5">
        <f>SUM(L8:Q8)</f>
        <v>1025.96693</v>
      </c>
      <c r="S8" s="2"/>
      <c r="T8" s="3" t="s">
        <v>2</v>
      </c>
      <c r="U8" s="4">
        <v>28.721975</v>
      </c>
      <c r="V8" s="4">
        <v>22</v>
      </c>
      <c r="W8" s="4">
        <v>22</v>
      </c>
      <c r="X8" s="4">
        <v>24.478722000000001</v>
      </c>
      <c r="Y8" s="4">
        <v>29.128603999999999</v>
      </c>
      <c r="Z8" s="4">
        <v>31.836863999999998</v>
      </c>
      <c r="AA8" s="5">
        <f>SUM(U8:Z8)</f>
        <v>158.16616500000001</v>
      </c>
      <c r="AB8" s="2"/>
      <c r="AC8" s="3" t="s">
        <v>2</v>
      </c>
      <c r="AD8" s="4">
        <v>236.66587999999999</v>
      </c>
      <c r="AE8" s="4">
        <v>143</v>
      </c>
      <c r="AF8" s="4">
        <v>80</v>
      </c>
      <c r="AG8" s="4">
        <v>205.68129999999999</v>
      </c>
      <c r="AH8" s="4">
        <v>158.14274</v>
      </c>
      <c r="AI8" s="4">
        <v>0</v>
      </c>
      <c r="AJ8" s="5">
        <f t="shared" ref="AJ8:AJ10" si="0">SUM(AD8:AI8)</f>
        <v>823.48991999999998</v>
      </c>
      <c r="AK8" s="2"/>
      <c r="AL8" s="2"/>
      <c r="AM8" s="3" t="s">
        <v>2</v>
      </c>
      <c r="AN8" s="4">
        <v>0</v>
      </c>
      <c r="AO8" s="4">
        <v>2.2257066000000001</v>
      </c>
      <c r="AP8" s="4">
        <v>57.590271999999999</v>
      </c>
      <c r="AQ8" s="4">
        <v>0</v>
      </c>
      <c r="AR8" s="4">
        <v>0</v>
      </c>
      <c r="AS8" s="4">
        <v>142.66103000000001</v>
      </c>
      <c r="AT8" s="5">
        <f t="shared" ref="AT8:AT10" si="1">SUM(AN8:AS8)</f>
        <v>202.4770086</v>
      </c>
      <c r="AU8" s="2"/>
      <c r="AV8" s="2"/>
      <c r="AW8" s="2"/>
      <c r="AX8" s="3" t="s">
        <v>2</v>
      </c>
      <c r="AY8" s="6">
        <f>SUMPRODUCT(E14:E17, AI7:AI10) * F30</f>
        <v>13.640000000000002</v>
      </c>
      <c r="AZ8" s="6">
        <f>SUMPRODUCT(E14:E17, AD7:AD10) * F30</f>
        <v>98.895222602000004</v>
      </c>
      <c r="BA8" s="6">
        <f>SUMPRODUCT(E14:E17, AE7:AE10) * F30</f>
        <v>83.798729410000007</v>
      </c>
      <c r="BB8" s="6">
        <f>SUMPRODUCT(E14:E17, AF7:AF10) * F30</f>
        <v>64.676506554000014</v>
      </c>
      <c r="BC8" s="6">
        <f>SUMPRODUCT(E14:E17, AG7:AG10) * F30</f>
        <v>87.814346245999999</v>
      </c>
      <c r="BD8" s="6">
        <f>SUMPRODUCT(E14:E17, AH7:AH10) * F30</f>
        <v>72.736903359999999</v>
      </c>
      <c r="BE8" s="7">
        <f t="shared" ref="BE8:BE9" si="2">SUM(AY8:BD8)</f>
        <v>421.56170817200001</v>
      </c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x14ac:dyDescent="0.25">
      <c r="A9" s="2"/>
      <c r="B9" s="2"/>
      <c r="C9" s="3" t="s">
        <v>14</v>
      </c>
      <c r="D9" s="2">
        <v>120</v>
      </c>
      <c r="E9" s="2">
        <v>210</v>
      </c>
      <c r="F9" s="2">
        <v>70</v>
      </c>
      <c r="G9" s="2">
        <v>115</v>
      </c>
      <c r="H9" s="2"/>
      <c r="I9" s="2"/>
      <c r="J9" s="2"/>
      <c r="K9" s="3" t="s">
        <v>3</v>
      </c>
      <c r="L9" s="4">
        <v>259.47800999999998</v>
      </c>
      <c r="M9" s="4">
        <v>291.79682000000003</v>
      </c>
      <c r="N9" s="4">
        <v>242</v>
      </c>
      <c r="O9" s="4">
        <v>169.41329999999999</v>
      </c>
      <c r="P9" s="4">
        <v>214.23819</v>
      </c>
      <c r="Q9" s="4">
        <v>280.46706999999998</v>
      </c>
      <c r="R9" s="5">
        <f>SUM(L9:Q9)</f>
        <v>1457.39339</v>
      </c>
      <c r="S9" s="2"/>
      <c r="T9" s="3" t="s">
        <v>3</v>
      </c>
      <c r="U9" s="4">
        <v>20.287295</v>
      </c>
      <c r="V9" s="4">
        <v>20</v>
      </c>
      <c r="W9" s="4">
        <v>20.209492000000001</v>
      </c>
      <c r="X9" s="4">
        <v>22.690742</v>
      </c>
      <c r="Y9" s="4">
        <v>25.131595000000001</v>
      </c>
      <c r="Z9" s="4">
        <v>24.777774000000001</v>
      </c>
      <c r="AA9" s="5">
        <f>SUM(U9:Z9)</f>
        <v>133.09689800000001</v>
      </c>
      <c r="AB9" s="2"/>
      <c r="AC9" s="3" t="s">
        <v>3</v>
      </c>
      <c r="AD9" s="4">
        <v>95</v>
      </c>
      <c r="AE9" s="4">
        <v>195</v>
      </c>
      <c r="AF9" s="4">
        <v>242</v>
      </c>
      <c r="AG9" s="4">
        <v>111</v>
      </c>
      <c r="AH9" s="4">
        <v>70</v>
      </c>
      <c r="AI9" s="4">
        <v>124</v>
      </c>
      <c r="AJ9" s="5">
        <f t="shared" si="0"/>
        <v>837</v>
      </c>
      <c r="AK9" s="2"/>
      <c r="AL9" s="2"/>
      <c r="AM9" s="3" t="s">
        <v>3</v>
      </c>
      <c r="AN9" s="4">
        <v>164.47801000000001</v>
      </c>
      <c r="AO9" s="4">
        <v>96.796820999999994</v>
      </c>
      <c r="AP9" s="4">
        <v>0</v>
      </c>
      <c r="AQ9" s="4">
        <v>56.751626000000002</v>
      </c>
      <c r="AR9" s="4">
        <v>144.23819</v>
      </c>
      <c r="AS9" s="4">
        <v>156.46707000000001</v>
      </c>
      <c r="AT9" s="5">
        <f t="shared" si="1"/>
        <v>618.731717</v>
      </c>
      <c r="AU9" s="2"/>
      <c r="AV9" s="2"/>
      <c r="AW9" s="2"/>
      <c r="AX9" s="3" t="s">
        <v>3</v>
      </c>
      <c r="AY9" s="6">
        <f>SUMPRODUCT(F14:F17, AI7:AI10) * F30</f>
        <v>36.82800000000001</v>
      </c>
      <c r="AZ9" s="6">
        <f>SUMPRODUCT(F14:F17, AD7:AD10) * F30</f>
        <v>79.427594779500026</v>
      </c>
      <c r="BA9" s="6">
        <f>SUMPRODUCT(F14:F17, AE7:AE10) * F30</f>
        <v>93.491881147500024</v>
      </c>
      <c r="BB9" s="6">
        <f>SUMPRODUCT(F14:F17, AF7:AF10) * F30</f>
        <v>95.914276964000024</v>
      </c>
      <c r="BC9" s="6">
        <f>SUMPRODUCT(F14:F17, AG7:AG10) * F30</f>
        <v>75.388622991000005</v>
      </c>
      <c r="BD9" s="6">
        <f>SUMPRODUCT(F14:F17, AH7:AH10) * F30</f>
        <v>58.131756897500011</v>
      </c>
      <c r="BE9" s="7">
        <f t="shared" si="2"/>
        <v>439.18213277950002</v>
      </c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x14ac:dyDescent="0.25">
      <c r="A10" s="2"/>
      <c r="B10" s="2"/>
      <c r="C10" s="3" t="s">
        <v>15</v>
      </c>
      <c r="D10" s="2">
        <v>230</v>
      </c>
      <c r="E10" s="2">
        <v>98</v>
      </c>
      <c r="F10" s="2">
        <v>124</v>
      </c>
      <c r="G10" s="2">
        <v>80</v>
      </c>
      <c r="H10" s="2"/>
      <c r="I10" s="2"/>
      <c r="J10" s="2"/>
      <c r="K10" s="3" t="s">
        <v>4</v>
      </c>
      <c r="L10" s="4">
        <v>88.693847000000005</v>
      </c>
      <c r="M10" s="4">
        <v>55.140835000000003</v>
      </c>
      <c r="N10" s="4">
        <v>52.917954000000002</v>
      </c>
      <c r="O10" s="4">
        <v>64.481105999999997</v>
      </c>
      <c r="P10" s="4">
        <v>60.586734999999997</v>
      </c>
      <c r="Q10" s="4">
        <v>56.574750999999999</v>
      </c>
      <c r="R10" s="5">
        <f>SUM(L10:Q10)</f>
        <v>378.39522799999997</v>
      </c>
      <c r="S10" s="2"/>
      <c r="T10" s="3" t="s">
        <v>4</v>
      </c>
      <c r="U10" s="4">
        <v>3.5687883999999999</v>
      </c>
      <c r="V10" s="4">
        <v>6.1267595000000004</v>
      </c>
      <c r="W10" s="4">
        <v>5.8797727000000002</v>
      </c>
      <c r="X10" s="4">
        <v>7.1645674000000001</v>
      </c>
      <c r="Y10" s="4">
        <v>6.7318594999999997</v>
      </c>
      <c r="Z10" s="4">
        <v>6.2860835000000002</v>
      </c>
      <c r="AA10" s="5">
        <f>SUM(U10:Z10)</f>
        <v>35.757830999999996</v>
      </c>
      <c r="AB10" s="2"/>
      <c r="AC10" s="3" t="s">
        <v>4</v>
      </c>
      <c r="AD10" s="4">
        <v>88.693847000000005</v>
      </c>
      <c r="AE10" s="4">
        <v>55.140835000000003</v>
      </c>
      <c r="AF10" s="4">
        <v>52.917954000000002</v>
      </c>
      <c r="AG10" s="4">
        <v>64.481105999999997</v>
      </c>
      <c r="AH10" s="4">
        <v>60.586734999999997</v>
      </c>
      <c r="AI10" s="4">
        <v>0</v>
      </c>
      <c r="AJ10" s="5">
        <f t="shared" si="0"/>
        <v>321.82047699999998</v>
      </c>
      <c r="AK10" s="2"/>
      <c r="AL10" s="2"/>
      <c r="AM10" s="3" t="s">
        <v>4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56.574750999999999</v>
      </c>
      <c r="AT10" s="5">
        <f t="shared" si="1"/>
        <v>56.574750999999999</v>
      </c>
      <c r="AU10" s="2"/>
      <c r="AV10" s="2"/>
      <c r="AW10" s="2"/>
      <c r="AX10" s="3" t="s">
        <v>4</v>
      </c>
      <c r="AY10" s="6">
        <f>SUMPRODUCT(G14:G17, AI7:AI10) * F30</f>
        <v>7.5020000000000007</v>
      </c>
      <c r="AZ10" s="6">
        <f>SUMPRODUCT(G14:G17, AD7:AD10) * F30</f>
        <v>43.610068100500008</v>
      </c>
      <c r="BA10" s="6">
        <f>SUMPRODUCT(G14:G17, AE7:AE10) * F30</f>
        <v>39.529520552499996</v>
      </c>
      <c r="BB10" s="6">
        <f>SUMPRODUCT(G14:G17, AF7:AF10) * F30</f>
        <v>37.448544386000002</v>
      </c>
      <c r="BC10" s="6">
        <f>SUMPRODUCT(G14:G17, AG7:AG10) * F30</f>
        <v>35.732978149000004</v>
      </c>
      <c r="BD10" s="6">
        <f>SUMPRODUCT(G14:G17, AH7:AH10) * F30</f>
        <v>32.8449586025</v>
      </c>
      <c r="BE10" s="7">
        <f>SUM(AY10:BD10)</f>
        <v>196.66806979050006</v>
      </c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3" t="s">
        <v>16</v>
      </c>
      <c r="L11" s="5">
        <f>SUM(L7:L10)</f>
        <v>739.13301699999988</v>
      </c>
      <c r="M11" s="5">
        <f>SUM(M7:M10)</f>
        <v>632.63549500000011</v>
      </c>
      <c r="N11" s="5">
        <f>SUM(N7:N10)</f>
        <v>526.72569299999998</v>
      </c>
      <c r="O11" s="5">
        <f>SUM(O7:O10)</f>
        <v>544.94357600000001</v>
      </c>
      <c r="P11" s="5">
        <f>SUM(P7:P10)</f>
        <v>557.048855</v>
      </c>
      <c r="Q11" s="5">
        <f>SUM(Q7:Q10)</f>
        <v>581.74517099999991</v>
      </c>
      <c r="R11" s="5">
        <f>SUM(R7:R10)</f>
        <v>3582.2318069999997</v>
      </c>
      <c r="S11" s="2"/>
      <c r="T11" s="3" t="s">
        <v>16</v>
      </c>
      <c r="U11" s="5">
        <f>SUM(U7:U10)</f>
        <v>58.383942500000003</v>
      </c>
      <c r="V11" s="5">
        <f>SUM(V7:V10)</f>
        <v>57.701964699999998</v>
      </c>
      <c r="W11" s="5">
        <f>SUM(W7:W10)</f>
        <v>58.557872700000004</v>
      </c>
      <c r="X11" s="5">
        <f>SUM(X7:X10)</f>
        <v>66.041572400000007</v>
      </c>
      <c r="Y11" s="5">
        <f>SUM(Y7:Y10)</f>
        <v>72.293538499999997</v>
      </c>
      <c r="Z11" s="5">
        <f>SUM(Z7:Z10)</f>
        <v>73.785292500000011</v>
      </c>
      <c r="AA11" s="5">
        <f>SUM(AA7:AA10)</f>
        <v>386.76418330000001</v>
      </c>
      <c r="AB11" s="2"/>
      <c r="AC11" s="3" t="s">
        <v>16</v>
      </c>
      <c r="AD11" s="5">
        <f>SUM(AD7:AD10)</f>
        <v>520.35972700000002</v>
      </c>
      <c r="AE11" s="5">
        <f t="shared" ref="AE11:AI11" si="3">SUM(AE7:AE10)</f>
        <v>533.61296500000003</v>
      </c>
      <c r="AF11" s="5">
        <f t="shared" si="3"/>
        <v>469.135423</v>
      </c>
      <c r="AG11" s="5">
        <f t="shared" si="3"/>
        <v>464.16240599999998</v>
      </c>
      <c r="AH11" s="5">
        <f t="shared" si="3"/>
        <v>408.72947499999998</v>
      </c>
      <c r="AI11" s="5">
        <f t="shared" si="3"/>
        <v>124</v>
      </c>
      <c r="AJ11" s="5">
        <f>SUM(AJ7:AJ10)</f>
        <v>2519.9999960000005</v>
      </c>
      <c r="AK11" s="2"/>
      <c r="AL11" s="2"/>
      <c r="AM11" s="3" t="s">
        <v>16</v>
      </c>
      <c r="AN11" s="5">
        <f>SUM(AN7:AN10)</f>
        <v>218.77329100000003</v>
      </c>
      <c r="AO11" s="5">
        <f t="shared" ref="AO11:AS11" si="4">SUM(AO7:AO10)</f>
        <v>99.022527599999989</v>
      </c>
      <c r="AP11" s="5">
        <f t="shared" si="4"/>
        <v>57.590271999999999</v>
      </c>
      <c r="AQ11" s="5">
        <f t="shared" si="4"/>
        <v>79.119495999999998</v>
      </c>
      <c r="AR11" s="5">
        <f t="shared" si="4"/>
        <v>148.31937579999999</v>
      </c>
      <c r="AS11" s="5">
        <f t="shared" si="4"/>
        <v>457.74517100000003</v>
      </c>
      <c r="AT11" s="5">
        <f>SUM(AT7:AT10)</f>
        <v>1060.5701334</v>
      </c>
      <c r="AU11" s="2"/>
      <c r="AV11" s="2"/>
      <c r="AW11" s="2"/>
      <c r="AX11" s="3" t="s">
        <v>16</v>
      </c>
      <c r="AY11" s="7">
        <f>SUM(AY7:AY10)</f>
        <v>68.200000000000017</v>
      </c>
      <c r="AZ11" s="7">
        <f t="shared" ref="AZ11:BC11" si="5">SUM(AZ7:AZ10)</f>
        <v>286.19784985000007</v>
      </c>
      <c r="BA11" s="7">
        <f t="shared" si="5"/>
        <v>293.48713075000001</v>
      </c>
      <c r="BB11" s="7">
        <f t="shared" si="5"/>
        <v>258.02448265000004</v>
      </c>
      <c r="BC11" s="7">
        <f t="shared" si="5"/>
        <v>255.28932329999998</v>
      </c>
      <c r="BD11" s="7">
        <f>SUM(BD7:BD10)</f>
        <v>224.80121125000005</v>
      </c>
      <c r="BE11" s="7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x14ac:dyDescent="0.25">
      <c r="A12" s="2"/>
      <c r="B12" s="2"/>
      <c r="D12" s="17" t="s">
        <v>26</v>
      </c>
      <c r="E12" s="17"/>
      <c r="F12" s="17"/>
      <c r="G12" s="17"/>
      <c r="H12" s="2"/>
      <c r="I12" s="2"/>
      <c r="J12" s="2"/>
      <c r="K12" s="2"/>
      <c r="L12" s="16" t="s">
        <v>19</v>
      </c>
      <c r="M12" s="16" t="s">
        <v>19</v>
      </c>
      <c r="N12" s="16" t="s">
        <v>19</v>
      </c>
      <c r="O12" s="16" t="s">
        <v>19</v>
      </c>
      <c r="P12" s="16" t="s">
        <v>19</v>
      </c>
      <c r="Q12" s="16" t="s">
        <v>19</v>
      </c>
      <c r="R12" s="2"/>
      <c r="S12" s="2"/>
      <c r="T12" s="2"/>
      <c r="U12" s="16" t="s">
        <v>19</v>
      </c>
      <c r="V12" s="16" t="s">
        <v>19</v>
      </c>
      <c r="W12" s="16" t="s">
        <v>19</v>
      </c>
      <c r="X12" s="16" t="s">
        <v>19</v>
      </c>
      <c r="Y12" s="16" t="s">
        <v>19</v>
      </c>
      <c r="Z12" s="16" t="s">
        <v>19</v>
      </c>
      <c r="AA12" s="2"/>
      <c r="AB12" s="2"/>
      <c r="AC12" s="2"/>
      <c r="AD12" s="2" t="s">
        <v>20</v>
      </c>
      <c r="AE12" s="2" t="s">
        <v>20</v>
      </c>
      <c r="AF12" s="2" t="s">
        <v>20</v>
      </c>
      <c r="AG12" s="2" t="s">
        <v>20</v>
      </c>
      <c r="AH12" s="2" t="s">
        <v>20</v>
      </c>
      <c r="AI12" s="2" t="s">
        <v>20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x14ac:dyDescent="0.25">
      <c r="A13" s="2"/>
      <c r="B13" s="2"/>
      <c r="C13" s="2"/>
      <c r="D13" s="3" t="s">
        <v>1</v>
      </c>
      <c r="E13" s="3" t="s">
        <v>2</v>
      </c>
      <c r="F13" s="3" t="s">
        <v>3</v>
      </c>
      <c r="G13" s="3" t="s">
        <v>4</v>
      </c>
      <c r="H13" s="2"/>
      <c r="I13" s="2"/>
      <c r="J13" s="2"/>
      <c r="K13" s="2"/>
      <c r="L13" s="16"/>
      <c r="M13" s="16"/>
      <c r="N13" s="16"/>
      <c r="O13" s="16"/>
      <c r="P13" s="16"/>
      <c r="Q13" s="16"/>
      <c r="R13" s="2"/>
      <c r="S13" s="2"/>
      <c r="T13" s="2"/>
      <c r="U13" s="16"/>
      <c r="V13" s="16"/>
      <c r="W13" s="16"/>
      <c r="X13" s="16"/>
      <c r="Y13" s="16"/>
      <c r="Z13" s="16"/>
      <c r="AA13" s="2"/>
      <c r="AB13" s="2"/>
      <c r="AC13" s="2"/>
      <c r="AD13" s="17" t="s">
        <v>21</v>
      </c>
      <c r="AE13" s="17"/>
      <c r="AF13" s="17"/>
      <c r="AG13" s="17"/>
      <c r="AH13" s="17"/>
      <c r="AI13" s="17"/>
      <c r="AJ13" s="2"/>
      <c r="AK13" s="2"/>
      <c r="AL13" s="2"/>
      <c r="AM13" s="2"/>
      <c r="AN13" s="17" t="s">
        <v>22</v>
      </c>
      <c r="AO13" s="17"/>
      <c r="AP13" s="17"/>
      <c r="AQ13" s="17"/>
      <c r="AR13" s="17"/>
      <c r="AS13" s="17"/>
      <c r="AT13" s="2"/>
      <c r="AU13" s="2"/>
      <c r="AV13" s="2"/>
      <c r="AW13" s="2"/>
      <c r="AX13" s="2"/>
      <c r="AY13" s="17" t="s">
        <v>23</v>
      </c>
      <c r="AZ13" s="17"/>
      <c r="BA13" s="17"/>
      <c r="BB13" s="17"/>
      <c r="BC13" s="17"/>
      <c r="BD13" s="17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x14ac:dyDescent="0.25">
      <c r="A14" s="2"/>
      <c r="B14" s="2"/>
      <c r="C14" s="3" t="s">
        <v>1</v>
      </c>
      <c r="D14" s="2">
        <v>0.6</v>
      </c>
      <c r="E14" s="2">
        <v>0.2</v>
      </c>
      <c r="F14" s="2">
        <v>0.1</v>
      </c>
      <c r="G14" s="2">
        <v>0.1</v>
      </c>
      <c r="H14" s="2"/>
      <c r="I14" s="2"/>
      <c r="J14" s="2"/>
      <c r="K14" s="2"/>
      <c r="L14" s="17" t="s">
        <v>24</v>
      </c>
      <c r="M14" s="17"/>
      <c r="N14" s="17"/>
      <c r="O14" s="17"/>
      <c r="P14" s="17"/>
      <c r="Q14" s="17"/>
      <c r="R14" s="2"/>
      <c r="S14" s="2"/>
      <c r="T14" s="2"/>
      <c r="U14" s="17" t="s">
        <v>25</v>
      </c>
      <c r="V14" s="17"/>
      <c r="W14" s="17"/>
      <c r="X14" s="17"/>
      <c r="Y14" s="17"/>
      <c r="Z14" s="17"/>
      <c r="AA14" s="2"/>
      <c r="AB14" s="2"/>
      <c r="AC14" s="2"/>
      <c r="AD14" s="3" t="s">
        <v>5</v>
      </c>
      <c r="AE14" s="3" t="s">
        <v>11</v>
      </c>
      <c r="AF14" s="3" t="s">
        <v>12</v>
      </c>
      <c r="AG14" s="3" t="s">
        <v>13</v>
      </c>
      <c r="AH14" s="3" t="s">
        <v>14</v>
      </c>
      <c r="AI14" s="3" t="s">
        <v>15</v>
      </c>
      <c r="AJ14" s="3" t="s">
        <v>16</v>
      </c>
      <c r="AK14" s="2"/>
      <c r="AL14" s="2"/>
      <c r="AM14" s="2"/>
      <c r="AN14" s="3" t="s">
        <v>5</v>
      </c>
      <c r="AO14" s="3" t="s">
        <v>11</v>
      </c>
      <c r="AP14" s="3" t="s">
        <v>12</v>
      </c>
      <c r="AQ14" s="3" t="s">
        <v>13</v>
      </c>
      <c r="AR14" s="3" t="s">
        <v>14</v>
      </c>
      <c r="AS14" s="3" t="s">
        <v>15</v>
      </c>
      <c r="AT14" s="3" t="s">
        <v>16</v>
      </c>
      <c r="AW14" s="2"/>
      <c r="AX14" s="2"/>
      <c r="AY14" s="3" t="s">
        <v>5</v>
      </c>
      <c r="AZ14" s="3" t="s">
        <v>11</v>
      </c>
      <c r="BA14" s="3" t="s">
        <v>12</v>
      </c>
      <c r="BB14" s="3" t="s">
        <v>13</v>
      </c>
      <c r="BC14" s="3" t="s">
        <v>14</v>
      </c>
      <c r="BD14" s="3" t="s">
        <v>15</v>
      </c>
      <c r="BE14" s="3" t="s">
        <v>16</v>
      </c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x14ac:dyDescent="0.25">
      <c r="A15" s="2"/>
      <c r="B15" s="2"/>
      <c r="C15" s="3" t="s">
        <v>2</v>
      </c>
      <c r="D15" s="2">
        <v>0.15</v>
      </c>
      <c r="E15" s="2">
        <v>0.55000000000000004</v>
      </c>
      <c r="F15" s="2">
        <v>0.25</v>
      </c>
      <c r="G15" s="2">
        <v>0.05</v>
      </c>
      <c r="H15" s="2"/>
      <c r="I15" s="2"/>
      <c r="J15" s="2"/>
      <c r="K15" s="2"/>
      <c r="L15" s="3" t="s">
        <v>5</v>
      </c>
      <c r="M15" s="3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16</v>
      </c>
      <c r="S15" s="2"/>
      <c r="T15" s="2"/>
      <c r="U15" s="3" t="s">
        <v>5</v>
      </c>
      <c r="V15" s="3" t="s">
        <v>11</v>
      </c>
      <c r="W15" s="3" t="s">
        <v>12</v>
      </c>
      <c r="X15" s="3" t="s">
        <v>13</v>
      </c>
      <c r="Y15" s="3" t="s">
        <v>14</v>
      </c>
      <c r="Z15" s="3" t="s">
        <v>15</v>
      </c>
      <c r="AA15" s="3" t="s">
        <v>16</v>
      </c>
      <c r="AB15" s="2"/>
      <c r="AC15" s="3" t="s">
        <v>1</v>
      </c>
      <c r="AD15" s="8">
        <f>D5</f>
        <v>100</v>
      </c>
      <c r="AE15" s="8">
        <f>D6</f>
        <v>150</v>
      </c>
      <c r="AF15" s="8">
        <f>D7</f>
        <v>135</v>
      </c>
      <c r="AG15" s="8">
        <f>D8</f>
        <v>83</v>
      </c>
      <c r="AH15" s="8">
        <f>D9</f>
        <v>120</v>
      </c>
      <c r="AI15" s="8">
        <f>D10</f>
        <v>230</v>
      </c>
      <c r="AJ15" s="9">
        <f>SUM(AD15:AI15)</f>
        <v>818</v>
      </c>
      <c r="AK15" s="2"/>
      <c r="AL15" s="2"/>
      <c r="AM15" s="3" t="s">
        <v>1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5">
        <f>SUM(AN15:AS15)</f>
        <v>0</v>
      </c>
      <c r="AU15" s="2"/>
      <c r="AV15" s="2"/>
      <c r="AW15" s="2"/>
      <c r="AX15" s="3" t="s">
        <v>1</v>
      </c>
      <c r="AY15" s="6">
        <f>SUMPRODUCT(D14:D17, AH7:AH10) * F31</f>
        <v>22.213669960000004</v>
      </c>
      <c r="AZ15" s="6">
        <f>SUMPRODUCT(D14:D17, AI7:AI10) * F31</f>
        <v>3.7199999999999998</v>
      </c>
      <c r="BA15" s="6">
        <f>SUMPRODUCT(D14:D17, AD7:AD10) * F31</f>
        <v>23.369077952000001</v>
      </c>
      <c r="BB15" s="6">
        <f>SUMPRODUCT(D14:D17, AE7:AE10) * F31</f>
        <v>27.878908959999997</v>
      </c>
      <c r="BC15" s="6">
        <f>SUMPRODUCT(D14:D17, AF7:AF10) * F31</f>
        <v>21.812783543999998</v>
      </c>
      <c r="BD15" s="6">
        <f>SUMPRODUCT(D14:D17, AG7:AG10) * F31</f>
        <v>20.492136695999999</v>
      </c>
      <c r="BE15" s="7">
        <f>SUM(AY15:BD15)</f>
        <v>119.48657711199999</v>
      </c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x14ac:dyDescent="0.25">
      <c r="A16" s="2"/>
      <c r="B16" s="2"/>
      <c r="C16" s="3" t="s">
        <v>3</v>
      </c>
      <c r="D16" s="2">
        <v>0.15</v>
      </c>
      <c r="E16" s="2">
        <v>0.2</v>
      </c>
      <c r="F16" s="2">
        <v>0.54</v>
      </c>
      <c r="G16" s="2">
        <v>0.11</v>
      </c>
      <c r="H16" s="2"/>
      <c r="I16" s="2"/>
      <c r="J16" s="2"/>
      <c r="K16" s="3" t="s">
        <v>1</v>
      </c>
      <c r="L16" s="8">
        <f xml:space="preserve"> BD43 + SUM(L80:L83) + AS23 + AS7</f>
        <v>154.295276747</v>
      </c>
      <c r="M16" s="8">
        <f xml:space="preserve"> BE43 + SUM(L44:L47) + AN23 + AN7</f>
        <v>140.47212763620001</v>
      </c>
      <c r="N16" s="8">
        <f xml:space="preserve"> BF43 + SUM(L51:L54) + AO23 + AO7</f>
        <v>94.217469832800006</v>
      </c>
      <c r="O16" s="8">
        <f xml:space="preserve"> BG43 + SUM(L58:L61) + AP23 + AP7</f>
        <v>105.3678700314</v>
      </c>
      <c r="P16" s="8">
        <f xml:space="preserve"> BH43 + SUM(L66:L69) + AQ23 + AQ7</f>
        <v>124.0811860922</v>
      </c>
      <c r="Q16" s="8">
        <f xml:space="preserve"> BI43 + SUM(L73:L76) + AR23 + AR7</f>
        <v>102.0423234644</v>
      </c>
      <c r="R16" s="9">
        <f>SUM(L16:Q16)</f>
        <v>720.47625380399995</v>
      </c>
      <c r="S16" s="2"/>
      <c r="T16" s="3" t="s">
        <v>1</v>
      </c>
      <c r="U16" s="8">
        <f xml:space="preserve"> AU43 + SUM(U80:U83) + AS15</f>
        <v>5.8058840830000014</v>
      </c>
      <c r="V16" s="8">
        <f xml:space="preserve"> AV43 + SUM(U44:U47) + AN15</f>
        <v>9.5752051818000012</v>
      </c>
      <c r="W16" s="8">
        <f xml:space="preserve"> AW43 + SUM(U51:U54) + AO15</f>
        <v>10.468607759200001</v>
      </c>
      <c r="X16" s="8">
        <f xml:space="preserve"> AX43 + SUM(U58:U61) + AP15</f>
        <v>11.7075411146</v>
      </c>
      <c r="Y16" s="8">
        <f xml:space="preserve"> AY43 + SUM(U66:U69) + AQ15</f>
        <v>11.301479565800001</v>
      </c>
      <c r="Z16" s="8">
        <f xml:space="preserve"> AZ43 + SUM(U73:U76) + AR15</f>
        <v>10.884570851600001</v>
      </c>
      <c r="AA16" s="9">
        <f>SUM(U16:Z16)</f>
        <v>59.74328855600001</v>
      </c>
      <c r="AB16" s="2"/>
      <c r="AC16" s="3" t="s">
        <v>2</v>
      </c>
      <c r="AD16" s="8">
        <f>E5</f>
        <v>250</v>
      </c>
      <c r="AE16" s="8">
        <f>E6</f>
        <v>143</v>
      </c>
      <c r="AF16" s="8">
        <f>E7</f>
        <v>80</v>
      </c>
      <c r="AG16" s="8">
        <f>E8</f>
        <v>225</v>
      </c>
      <c r="AH16" s="8">
        <f>E9</f>
        <v>210</v>
      </c>
      <c r="AI16" s="8">
        <f>E10</f>
        <v>98</v>
      </c>
      <c r="AJ16" s="9">
        <f t="shared" ref="AJ16:AJ18" si="6">SUM(AD16:AI16)</f>
        <v>1006</v>
      </c>
      <c r="AK16" s="2"/>
      <c r="AL16" s="2"/>
      <c r="AM16" s="3" t="s">
        <v>2</v>
      </c>
      <c r="AN16" s="4">
        <v>6.7219746999999996</v>
      </c>
      <c r="AO16" s="4">
        <v>0</v>
      </c>
      <c r="AP16" s="4">
        <v>0</v>
      </c>
      <c r="AQ16" s="4">
        <v>2.4787222999999998</v>
      </c>
      <c r="AR16" s="4">
        <v>7.1286041999999998</v>
      </c>
      <c r="AS16" s="4">
        <v>9.8368643000000002</v>
      </c>
      <c r="AT16" s="5">
        <f t="shared" ref="AT16:AT18" si="7">SUM(AN16:AS16)</f>
        <v>26.166165499999998</v>
      </c>
      <c r="AU16" s="2"/>
      <c r="AV16" s="2"/>
      <c r="AW16" s="2"/>
      <c r="AX16" s="3" t="s">
        <v>2</v>
      </c>
      <c r="AY16" s="6">
        <f>SUMPRODUCT(E14:E17, AH7:AH10) * F31</f>
        <v>26.44978304</v>
      </c>
      <c r="AZ16" s="6">
        <f>SUMPRODUCT(E14:E17, AI7:AI10) * F31</f>
        <v>4.9600000000000009</v>
      </c>
      <c r="BA16" s="6">
        <f>SUMPRODUCT(E14:E17, AD7:AD10) * F31</f>
        <v>35.961899127999999</v>
      </c>
      <c r="BB16" s="6">
        <f>SUMPRODUCT(E14:E17, AE7:AE10) * F31</f>
        <v>30.472265240000002</v>
      </c>
      <c r="BC16" s="6">
        <f>SUMPRODUCT(E14:E17, AF7:AF10) * F31</f>
        <v>23.518729656000005</v>
      </c>
      <c r="BD16" s="6">
        <f>SUMPRODUCT(E14:E17, AG7:AG10) * F31</f>
        <v>31.932489543999999</v>
      </c>
      <c r="BE16" s="7">
        <f t="shared" ref="BE16:BE18" si="8">SUM(AY16:BD16)</f>
        <v>153.29516660800002</v>
      </c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x14ac:dyDescent="0.25">
      <c r="A17" s="2"/>
      <c r="B17" s="2"/>
      <c r="C17" s="3" t="s">
        <v>4</v>
      </c>
      <c r="D17" s="2">
        <v>0.08</v>
      </c>
      <c r="E17" s="2">
        <v>0.12</v>
      </c>
      <c r="F17" s="2">
        <v>0.27</v>
      </c>
      <c r="G17" s="2">
        <v>0.53</v>
      </c>
      <c r="H17" s="2"/>
      <c r="I17" s="2"/>
      <c r="J17" s="2"/>
      <c r="K17" s="3" t="s">
        <v>2</v>
      </c>
      <c r="L17" s="8">
        <f xml:space="preserve"> BD44 + SUM(M80:M83) + AS24 + AS8</f>
        <v>236.665885473</v>
      </c>
      <c r="M17" s="8">
        <f xml:space="preserve"> BE44 + SUM(M44:M47) + AN24 + AN8</f>
        <v>145.22570626179998</v>
      </c>
      <c r="N17" s="8">
        <f xml:space="preserve"> BF44 + SUM(M51:M54) + AO24 + AO8</f>
        <v>137.59027228420001</v>
      </c>
      <c r="O17" s="8">
        <f xml:space="preserve"> BG44 + SUM(M58:M61) + AP24 + AP8</f>
        <v>205.68130313360001</v>
      </c>
      <c r="P17" s="8">
        <f xml:space="preserve"> BH44 + SUM(M66:M69) + AQ24 + AQ8</f>
        <v>158.14273980679999</v>
      </c>
      <c r="Q17" s="8">
        <f xml:space="preserve"> BI44 + SUM(M73:M76) + AR24 + AR8</f>
        <v>142.66102447660001</v>
      </c>
      <c r="R17" s="9">
        <f>SUM(L17:Q17)</f>
        <v>1025.9669314359999</v>
      </c>
      <c r="S17" s="2"/>
      <c r="T17" s="3" t="s">
        <v>2</v>
      </c>
      <c r="U17" s="8">
        <f xml:space="preserve"> AU44 + SUM(V80:V83) + AS16</f>
        <v>28.721974797000001</v>
      </c>
      <c r="V17" s="8">
        <f xml:space="preserve"> AV44 + SUM(V44:V47) + AN16</f>
        <v>21.999999940199999</v>
      </c>
      <c r="W17" s="8">
        <f xml:space="preserve"> AW44 + SUM(V51:V54) + AO16</f>
        <v>22.000000053800001</v>
      </c>
      <c r="X17" s="8">
        <f xml:space="preserve"> AX44 + SUM(V58:V61) + AP16</f>
        <v>24.478722570400002</v>
      </c>
      <c r="Y17" s="8">
        <f xml:space="preserve"> AY44 + SUM(V66:V69) + AQ16</f>
        <v>29.128604045199999</v>
      </c>
      <c r="Z17" s="8">
        <f xml:space="preserve"> AZ44 + SUM(V73:V76) + AR16</f>
        <v>31.836864697400003</v>
      </c>
      <c r="AA17" s="9">
        <f>SUM(U17:Z17)</f>
        <v>158.16616610400001</v>
      </c>
      <c r="AB17" s="2"/>
      <c r="AC17" s="3" t="s">
        <v>3</v>
      </c>
      <c r="AD17" s="8">
        <f>F5</f>
        <v>95</v>
      </c>
      <c r="AE17" s="8">
        <f>F6</f>
        <v>195</v>
      </c>
      <c r="AF17" s="8">
        <f>F7</f>
        <v>242</v>
      </c>
      <c r="AG17" s="8">
        <f>F8</f>
        <v>111</v>
      </c>
      <c r="AH17" s="8">
        <f>F9</f>
        <v>70</v>
      </c>
      <c r="AI17" s="8">
        <f>F10</f>
        <v>124</v>
      </c>
      <c r="AJ17" s="9">
        <f t="shared" si="6"/>
        <v>837</v>
      </c>
      <c r="AK17" s="2"/>
      <c r="AL17" s="2"/>
      <c r="AM17" s="3" t="s">
        <v>3</v>
      </c>
      <c r="AN17" s="4">
        <v>0.28729548999999999</v>
      </c>
      <c r="AO17" s="4">
        <v>0</v>
      </c>
      <c r="AP17" s="4">
        <v>0.20949180000000001</v>
      </c>
      <c r="AQ17" s="4">
        <v>2.6907421999999999</v>
      </c>
      <c r="AR17" s="4">
        <v>5.1315948000000002</v>
      </c>
      <c r="AS17" s="4">
        <v>4.7777742999999999</v>
      </c>
      <c r="AT17" s="5">
        <f t="shared" si="7"/>
        <v>13.096898589999999</v>
      </c>
      <c r="AU17" s="2"/>
      <c r="AV17" s="2"/>
      <c r="AW17" s="2"/>
      <c r="AX17" s="3" t="s">
        <v>3</v>
      </c>
      <c r="AY17" s="6">
        <f>SUMPRODUCT(F14:F17, AH7:AH10) * F31</f>
        <v>21.138820690000003</v>
      </c>
      <c r="AZ17" s="6">
        <f>SUMPRODUCT(F14:F17, AI7:AI10) * F31</f>
        <v>13.392000000000003</v>
      </c>
      <c r="BA17" s="6">
        <f>SUMPRODUCT(F14:F17, AD7:AD10) * F31</f>
        <v>28.882761738000006</v>
      </c>
      <c r="BB17" s="6">
        <f>SUMPRODUCT(F14:F17, AE7:AE10) * F31</f>
        <v>33.997047690000009</v>
      </c>
      <c r="BC17" s="6">
        <f>SUMPRODUCT(F14:F17, AF7:AF10) * F31</f>
        <v>34.877918896000004</v>
      </c>
      <c r="BD17" s="6">
        <f>SUMPRODUCT(F14:F17, AG7:AG10) * F31</f>
        <v>27.414044724000004</v>
      </c>
      <c r="BE17" s="7">
        <f t="shared" si="8"/>
        <v>159.70259373800005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3</v>
      </c>
      <c r="L18" s="8">
        <f xml:space="preserve"> BD45 + SUM(N80:N83) + AS25 + AS9</f>
        <v>259.47800893550004</v>
      </c>
      <c r="M18" s="8">
        <f xml:space="preserve"> BE45 + SUM(N44:N47) + AN25 + AN9</f>
        <v>291.79681857780002</v>
      </c>
      <c r="N18" s="8">
        <f xml:space="preserve"> BF45 + SUM(N51:N54) + AO25 + AO9</f>
        <v>241.99999959695003</v>
      </c>
      <c r="O18" s="8">
        <f xml:space="preserve"> BG45 + SUM(N58:N61) + AP25 + AP9</f>
        <v>169.41329914385003</v>
      </c>
      <c r="P18" s="8">
        <f xml:space="preserve"> BH45 + SUM(N66:N69) + AQ25 + AQ9</f>
        <v>214.23819234955005</v>
      </c>
      <c r="Q18" s="8">
        <f xml:space="preserve"> BI45 + SUM(N73:N76) + AR25 + AR9</f>
        <v>280.46707021735006</v>
      </c>
      <c r="R18" s="9">
        <f>SUM(L18:Q18)</f>
        <v>1457.3933888210004</v>
      </c>
      <c r="S18" s="2"/>
      <c r="T18" s="3" t="s">
        <v>3</v>
      </c>
      <c r="U18" s="8">
        <f xml:space="preserve"> AU45 + SUM(W80:W83) + AS17</f>
        <v>20.287295459500001</v>
      </c>
      <c r="V18" s="8">
        <f xml:space="preserve"> AV45 + SUM(W44:W47) + AN17</f>
        <v>19.9999999542</v>
      </c>
      <c r="W18" s="8">
        <f xml:space="preserve"> AW45 + SUM(W51:W54) + AO17</f>
        <v>20.209491818550006</v>
      </c>
      <c r="X18" s="8">
        <f xml:space="preserve"> AX45 + SUM(W58:W61) + AP17</f>
        <v>22.690742182650002</v>
      </c>
      <c r="Y18" s="8">
        <f xml:space="preserve"> AY45 + SUM(W66:W69) + AQ17</f>
        <v>25.131594749950001</v>
      </c>
      <c r="Z18" s="8">
        <f xml:space="preserve"> AZ45 + SUM(W73:W76) + AR17</f>
        <v>24.777774324150002</v>
      </c>
      <c r="AA18" s="9">
        <f>SUM(U18:Z18)</f>
        <v>133.09689848900001</v>
      </c>
      <c r="AB18" s="2"/>
      <c r="AC18" s="3" t="s">
        <v>4</v>
      </c>
      <c r="AD18" s="8">
        <f>G5</f>
        <v>160</v>
      </c>
      <c r="AE18" s="8">
        <f>G6</f>
        <v>99</v>
      </c>
      <c r="AF18" s="8">
        <f>G7</f>
        <v>55</v>
      </c>
      <c r="AG18" s="8">
        <f>G8</f>
        <v>96</v>
      </c>
      <c r="AH18" s="8">
        <f>G9</f>
        <v>115</v>
      </c>
      <c r="AI18" s="8">
        <f>G10</f>
        <v>80</v>
      </c>
      <c r="AJ18" s="9">
        <f t="shared" si="6"/>
        <v>605</v>
      </c>
      <c r="AK18" s="2"/>
      <c r="AL18" s="2"/>
      <c r="AM18" s="3" t="s">
        <v>4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5">
        <f t="shared" si="7"/>
        <v>0</v>
      </c>
      <c r="AU18" s="2"/>
      <c r="AV18" s="2"/>
      <c r="AW18" s="2"/>
      <c r="AX18" s="3" t="s">
        <v>4</v>
      </c>
      <c r="AY18" s="6">
        <f>SUMPRODUCT(G14:G17, AH7:AH10) * F31</f>
        <v>11.943621310000001</v>
      </c>
      <c r="AZ18" s="6">
        <f>SUMPRODUCT(G14:G17, AI7:AI10) * F31</f>
        <v>2.7280000000000002</v>
      </c>
      <c r="BA18" s="6">
        <f>SUMPRODUCT(G14:G17, AD7:AD10) * F31</f>
        <v>15.858206582000003</v>
      </c>
      <c r="BB18" s="6">
        <f>SUMPRODUCT(G14:G17, AE7:AE10) * F31</f>
        <v>14.374371109999998</v>
      </c>
      <c r="BC18" s="6">
        <f>SUMPRODUCT(G14:G17, AF7:AF10) * F31</f>
        <v>13.617652504</v>
      </c>
      <c r="BD18" s="6">
        <f>SUMPRODUCT(G14:G17, AG7:AG10) * F31</f>
        <v>12.993810236000002</v>
      </c>
      <c r="BE18" s="7">
        <f t="shared" si="8"/>
        <v>71.515661741999992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4</v>
      </c>
      <c r="L19" s="8">
        <f xml:space="preserve"> BD46 + SUM(O80:O83) + AS26 + AS10</f>
        <v>88.693846694499996</v>
      </c>
      <c r="M19" s="8">
        <f xml:space="preserve"> BE46 + SUM(O44:O47) + AN26 + AN10</f>
        <v>55.140835264200014</v>
      </c>
      <c r="N19" s="8">
        <f xml:space="preserve"> BF46 + SUM(O51:O54) + AO26 + AO10</f>
        <v>52.917954421049998</v>
      </c>
      <c r="O19" s="8">
        <f xml:space="preserve"> BG46 + SUM(O58:O61) + AP26 + AP10</f>
        <v>64.481106351150018</v>
      </c>
      <c r="P19" s="8">
        <f xml:space="preserve"> BH46 + SUM(O66:O69) + AQ26 + AQ10</f>
        <v>60.586735086450005</v>
      </c>
      <c r="Q19" s="8">
        <f xml:space="preserve"> BI46 + SUM(O73:O76) + AR26 + AR10</f>
        <v>56.574751021650002</v>
      </c>
      <c r="R19" s="9">
        <f>SUM(L19:Q19)</f>
        <v>378.39522883900003</v>
      </c>
      <c r="S19" s="2"/>
      <c r="T19" s="3" t="s">
        <v>4</v>
      </c>
      <c r="U19" s="8">
        <f xml:space="preserve"> AU46 + SUM(X80:X83) + AS18</f>
        <v>3.5687884105000003</v>
      </c>
      <c r="V19" s="8">
        <f xml:space="preserve"> AV46 + SUM(X44:X47) + AN18</f>
        <v>6.1267594738000017</v>
      </c>
      <c r="W19" s="8">
        <f xml:space="preserve"> AW46 + SUM(X51:X54) + AO18</f>
        <v>5.8797727134499995</v>
      </c>
      <c r="X19" s="8">
        <f xml:space="preserve"> AX46 + SUM(X58:X61) + AP18</f>
        <v>7.1645673723500014</v>
      </c>
      <c r="Y19" s="8">
        <f xml:space="preserve"> AY46 + SUM(X66:X69) + AQ18</f>
        <v>6.7318594540500003</v>
      </c>
      <c r="Z19" s="8">
        <f xml:space="preserve"> AZ46 + SUM(X73:X76) + AR18</f>
        <v>6.2860834468500002</v>
      </c>
      <c r="AA19" s="9">
        <f>SUM(U19:Z19)</f>
        <v>35.757830870999996</v>
      </c>
      <c r="AB19" s="2"/>
      <c r="AC19" s="3" t="s">
        <v>16</v>
      </c>
      <c r="AD19" s="9">
        <f>SUM(AD15:AD18)</f>
        <v>605</v>
      </c>
      <c r="AE19" s="9">
        <f t="shared" ref="AE19:AI19" si="9">SUM(AE15:AE18)</f>
        <v>587</v>
      </c>
      <c r="AF19" s="9">
        <f t="shared" si="9"/>
        <v>512</v>
      </c>
      <c r="AG19" s="9">
        <f t="shared" si="9"/>
        <v>515</v>
      </c>
      <c r="AH19" s="9">
        <f t="shared" si="9"/>
        <v>515</v>
      </c>
      <c r="AI19" s="9">
        <f t="shared" si="9"/>
        <v>532</v>
      </c>
      <c r="AJ19" s="9">
        <f>SUM(AJ15:AJ18)</f>
        <v>3266</v>
      </c>
      <c r="AK19" s="2"/>
      <c r="AL19" s="2"/>
      <c r="AM19" s="3" t="s">
        <v>16</v>
      </c>
      <c r="AN19" s="5">
        <f>SUM(AN15:AN18)</f>
        <v>7.0092701899999996</v>
      </c>
      <c r="AO19" s="5">
        <f t="shared" ref="AO19:AS19" si="10">SUM(AO15:AO18)</f>
        <v>0</v>
      </c>
      <c r="AP19" s="5">
        <f t="shared" si="10"/>
        <v>0.20949180000000001</v>
      </c>
      <c r="AQ19" s="5">
        <f t="shared" si="10"/>
        <v>5.1694645000000001</v>
      </c>
      <c r="AR19" s="5">
        <f t="shared" si="10"/>
        <v>12.260199</v>
      </c>
      <c r="AS19" s="5">
        <f t="shared" si="10"/>
        <v>14.614638599999999</v>
      </c>
      <c r="AT19" s="5">
        <f>SUM(AT15:AT18)</f>
        <v>39.26306409</v>
      </c>
      <c r="AU19" s="2"/>
      <c r="AV19" s="2"/>
      <c r="AW19" s="2"/>
      <c r="AX19" s="3" t="s">
        <v>16</v>
      </c>
      <c r="AY19" s="7">
        <f>SUM(AY15:AY18)</f>
        <v>81.745895000000004</v>
      </c>
      <c r="AZ19" s="7">
        <f t="shared" ref="AZ19:BD19" si="11">SUM(AZ15:AZ18)</f>
        <v>24.800000000000004</v>
      </c>
      <c r="BA19" s="7">
        <f t="shared" si="11"/>
        <v>104.0719454</v>
      </c>
      <c r="BB19" s="7">
        <f t="shared" si="11"/>
        <v>106.72259300000002</v>
      </c>
      <c r="BC19" s="7">
        <f t="shared" si="11"/>
        <v>93.827084600000006</v>
      </c>
      <c r="BD19" s="7">
        <f t="shared" si="11"/>
        <v>92.832481200000004</v>
      </c>
      <c r="BE19" s="7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x14ac:dyDescent="0.25">
      <c r="A20" s="2"/>
      <c r="B20" s="2"/>
      <c r="D20" s="17" t="s">
        <v>31</v>
      </c>
      <c r="E20" s="17"/>
      <c r="F20" s="17"/>
      <c r="G20" s="17"/>
      <c r="H20" s="2"/>
      <c r="I20" s="2"/>
      <c r="J20" s="2"/>
      <c r="K20" s="3" t="s">
        <v>16</v>
      </c>
      <c r="L20" s="9">
        <f>SUM(L16:L19)</f>
        <v>739.13301784999999</v>
      </c>
      <c r="M20" s="9">
        <f>SUM(M16:M19)</f>
        <v>632.63548774000003</v>
      </c>
      <c r="N20" s="9">
        <f>SUM(N16:N19)</f>
        <v>526.72569613500002</v>
      </c>
      <c r="O20" s="9">
        <f>SUM(O16:O19)</f>
        <v>544.94357866000007</v>
      </c>
      <c r="P20" s="9">
        <f>SUM(P16:P19)</f>
        <v>557.0488533350001</v>
      </c>
      <c r="Q20" s="9">
        <f>SUM(Q16:Q19)</f>
        <v>581.74516917999995</v>
      </c>
      <c r="R20" s="9">
        <f>SUM(R16:R19)</f>
        <v>3582.2318029000003</v>
      </c>
      <c r="S20" s="2"/>
      <c r="T20" s="3" t="s">
        <v>16</v>
      </c>
      <c r="U20" s="9">
        <f>SUM(U16:U19)</f>
        <v>58.383942750000003</v>
      </c>
      <c r="V20" s="9">
        <f>SUM(V16:V19)</f>
        <v>57.70196455</v>
      </c>
      <c r="W20" s="9">
        <f>SUM(W16:W19)</f>
        <v>58.557872345000014</v>
      </c>
      <c r="X20" s="9">
        <f>SUM(X16:X19)</f>
        <v>66.041573240000005</v>
      </c>
      <c r="Y20" s="9">
        <f>SUM(Y16:Y19)</f>
        <v>72.293537814999993</v>
      </c>
      <c r="Z20" s="9">
        <f>SUM(Z16:Z19)</f>
        <v>73.785293320000008</v>
      </c>
      <c r="AA20" s="9">
        <f>SUM(AA16:AA19)</f>
        <v>386.76418402000002</v>
      </c>
      <c r="AB20" s="2"/>
      <c r="AE20" s="20" t="s">
        <v>68</v>
      </c>
      <c r="AF20" s="20"/>
      <c r="AG20" s="20"/>
      <c r="AH20" s="20"/>
      <c r="AI20" s="20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5" customHeight="1" x14ac:dyDescent="0.25">
      <c r="A21" s="2"/>
      <c r="B21" s="2"/>
      <c r="C21" s="2"/>
      <c r="D21" s="3" t="s">
        <v>1</v>
      </c>
      <c r="E21" s="3" t="s">
        <v>2</v>
      </c>
      <c r="F21" s="3" t="s">
        <v>3</v>
      </c>
      <c r="G21" s="3" t="s">
        <v>4</v>
      </c>
      <c r="H21" s="2"/>
      <c r="I21" s="2"/>
      <c r="J21" s="2"/>
      <c r="K21" s="2"/>
      <c r="L21" s="25" t="s">
        <v>75</v>
      </c>
      <c r="M21" s="25"/>
      <c r="N21" s="25"/>
      <c r="O21" s="25"/>
      <c r="P21" s="25"/>
      <c r="Q21" s="25"/>
      <c r="R21" s="25"/>
      <c r="S21" s="2"/>
      <c r="T21" s="2"/>
      <c r="U21" s="25" t="s">
        <v>74</v>
      </c>
      <c r="V21" s="25"/>
      <c r="W21" s="25"/>
      <c r="X21" s="25"/>
      <c r="Y21" s="25"/>
      <c r="Z21" s="25"/>
      <c r="AA21" s="25"/>
      <c r="AB21" s="2"/>
      <c r="AE21" s="20"/>
      <c r="AF21" s="20"/>
      <c r="AG21" s="20"/>
      <c r="AH21" s="20"/>
      <c r="AI21" s="20"/>
      <c r="AK21" s="2"/>
      <c r="AL21" s="2"/>
      <c r="AM21" s="2"/>
      <c r="AN21" s="17" t="s">
        <v>28</v>
      </c>
      <c r="AO21" s="17"/>
      <c r="AP21" s="17"/>
      <c r="AQ21" s="17"/>
      <c r="AR21" s="17"/>
      <c r="AS21" s="17"/>
      <c r="AT21" s="2"/>
      <c r="AU21" s="2"/>
      <c r="AV21" s="2"/>
      <c r="AW21" s="2"/>
      <c r="AX21" s="2"/>
      <c r="AY21" s="17" t="s">
        <v>29</v>
      </c>
      <c r="AZ21" s="17"/>
      <c r="BA21" s="17"/>
      <c r="BB21" s="17"/>
      <c r="BC21" s="17"/>
      <c r="BD21" s="17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x14ac:dyDescent="0.25">
      <c r="A22" s="2"/>
      <c r="B22" s="2"/>
      <c r="C22" s="3" t="s">
        <v>1</v>
      </c>
      <c r="D22" s="2">
        <v>0</v>
      </c>
      <c r="E22" s="2">
        <v>20</v>
      </c>
      <c r="F22" s="2">
        <v>30</v>
      </c>
      <c r="G22" s="2">
        <v>50</v>
      </c>
      <c r="H22" s="2"/>
      <c r="I22" s="2"/>
      <c r="J22" s="2"/>
      <c r="K22" s="2"/>
      <c r="L22" s="25"/>
      <c r="M22" s="25"/>
      <c r="N22" s="25"/>
      <c r="O22" s="25"/>
      <c r="P22" s="25"/>
      <c r="Q22" s="25"/>
      <c r="R22" s="25"/>
      <c r="S22" s="2"/>
      <c r="T22" s="2"/>
      <c r="U22" s="25"/>
      <c r="V22" s="25"/>
      <c r="W22" s="25"/>
      <c r="X22" s="25"/>
      <c r="Y22" s="25"/>
      <c r="Z22" s="25"/>
      <c r="AA22" s="25"/>
      <c r="AB22" s="2"/>
      <c r="AE22" s="21"/>
      <c r="AF22" s="21"/>
      <c r="AG22" s="21"/>
      <c r="AH22" s="21"/>
      <c r="AI22" s="21"/>
      <c r="AK22" s="2"/>
      <c r="AL22" s="2"/>
      <c r="AM22" s="2"/>
      <c r="AN22" s="3" t="s">
        <v>5</v>
      </c>
      <c r="AO22" s="3" t="s">
        <v>11</v>
      </c>
      <c r="AP22" s="3" t="s">
        <v>12</v>
      </c>
      <c r="AQ22" s="3" t="s">
        <v>13</v>
      </c>
      <c r="AR22" s="3" t="s">
        <v>14</v>
      </c>
      <c r="AS22" s="3" t="s">
        <v>15</v>
      </c>
      <c r="AT22" s="3" t="s">
        <v>16</v>
      </c>
      <c r="AU22" s="3" t="s">
        <v>30</v>
      </c>
      <c r="AV22" s="3"/>
      <c r="AW22" s="2"/>
      <c r="AX22" s="2"/>
      <c r="AY22" s="3" t="s">
        <v>5</v>
      </c>
      <c r="AZ22" s="3" t="s">
        <v>11</v>
      </c>
      <c r="BA22" s="3" t="s">
        <v>12</v>
      </c>
      <c r="BB22" s="3" t="s">
        <v>13</v>
      </c>
      <c r="BC22" s="3" t="s">
        <v>14</v>
      </c>
      <c r="BD22" s="3" t="s">
        <v>15</v>
      </c>
      <c r="BE22" s="3" t="s">
        <v>16</v>
      </c>
      <c r="BF22" s="2"/>
      <c r="BG22" s="2"/>
      <c r="BH22" s="2"/>
      <c r="BI22" s="3"/>
      <c r="BJ22" s="3"/>
      <c r="BK22" s="3"/>
      <c r="BL22" s="3"/>
      <c r="BM22" s="3"/>
      <c r="BN22" s="3"/>
      <c r="BO22" s="3"/>
      <c r="BP22" s="2"/>
    </row>
    <row r="23" spans="1:68" x14ac:dyDescent="0.25">
      <c r="A23" s="2"/>
      <c r="B23" s="2"/>
      <c r="C23" s="3" t="s">
        <v>2</v>
      </c>
      <c r="D23" s="2">
        <v>20</v>
      </c>
      <c r="E23" s="2">
        <v>0</v>
      </c>
      <c r="F23" s="2">
        <v>15</v>
      </c>
      <c r="G23" s="2">
        <v>35</v>
      </c>
      <c r="H23" s="2"/>
      <c r="I23" s="2"/>
      <c r="J23" s="2"/>
      <c r="L23" s="25"/>
      <c r="M23" s="25"/>
      <c r="N23" s="25"/>
      <c r="O23" s="25"/>
      <c r="P23" s="25"/>
      <c r="Q23" s="25"/>
      <c r="R23" s="25"/>
      <c r="U23" s="25"/>
      <c r="V23" s="25"/>
      <c r="W23" s="25"/>
      <c r="X23" s="25"/>
      <c r="Y23" s="25"/>
      <c r="Z23" s="25"/>
      <c r="AA23" s="25"/>
      <c r="AB23" s="2"/>
      <c r="AE23" s="21"/>
      <c r="AF23" s="21"/>
      <c r="AG23" s="21"/>
      <c r="AH23" s="21"/>
      <c r="AI23" s="21"/>
      <c r="AK23" s="2"/>
      <c r="AL23" s="2"/>
      <c r="AM23" s="3" t="s">
        <v>1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5">
        <f>SUM(AN23:AS23)</f>
        <v>0</v>
      </c>
      <c r="AU23" s="2" t="s">
        <v>20</v>
      </c>
      <c r="AV23" s="8">
        <v>0</v>
      </c>
      <c r="AW23" s="2"/>
      <c r="AX23" s="3" t="s">
        <v>1</v>
      </c>
      <c r="AY23" s="6">
        <f>SUMPRODUCT(D14:D17, AG7:AG10) * F32</f>
        <v>25.615170869999996</v>
      </c>
      <c r="AZ23" s="6">
        <f>SUMPRODUCT(D14:D17, AH7:AH10) * F32</f>
        <v>27.767087450000002</v>
      </c>
      <c r="BA23" s="6">
        <f>SUMPRODUCT(D14:D17, AI7:AI10) * F32</f>
        <v>4.6499999999999995</v>
      </c>
      <c r="BB23" s="6">
        <f>SUMPRODUCT(D14:D17, AD7:AD10) * F32</f>
        <v>29.211347440000001</v>
      </c>
      <c r="BC23" s="6">
        <f>SUMPRODUCT(D14:D17, AE7:AE10) * F32</f>
        <v>34.848636199999994</v>
      </c>
      <c r="BD23" s="6">
        <f>SUMPRODUCT(D14:D17, AF7:AF10) * F32</f>
        <v>27.265979429999994</v>
      </c>
      <c r="BE23" s="7">
        <f>SUM(AY23:BD23)</f>
        <v>149.35822138999998</v>
      </c>
      <c r="BF23" s="2"/>
      <c r="BG23" s="2"/>
      <c r="BH23" s="3"/>
      <c r="BI23" s="2"/>
      <c r="BJ23" s="2"/>
      <c r="BK23" s="2"/>
      <c r="BL23" s="2"/>
      <c r="BM23" s="2"/>
      <c r="BN23" s="2"/>
      <c r="BO23" s="2"/>
      <c r="BP23" s="2"/>
    </row>
    <row r="24" spans="1:68" x14ac:dyDescent="0.25">
      <c r="A24" s="2"/>
      <c r="B24" s="2"/>
      <c r="C24" s="3" t="s">
        <v>3</v>
      </c>
      <c r="D24" s="2">
        <v>30</v>
      </c>
      <c r="E24" s="2">
        <v>15</v>
      </c>
      <c r="F24" s="2">
        <v>0</v>
      </c>
      <c r="G24" s="2">
        <v>25</v>
      </c>
      <c r="H24" s="2"/>
      <c r="I24" s="2"/>
      <c r="J24" s="2"/>
      <c r="L24" s="25"/>
      <c r="M24" s="25"/>
      <c r="N24" s="25"/>
      <c r="O24" s="25"/>
      <c r="P24" s="25"/>
      <c r="Q24" s="25"/>
      <c r="R24" s="25"/>
      <c r="U24" s="25"/>
      <c r="V24" s="25"/>
      <c r="W24" s="25"/>
      <c r="X24" s="25"/>
      <c r="Y24" s="25"/>
      <c r="Z24" s="25"/>
      <c r="AA24" s="25"/>
      <c r="AB24" s="2"/>
      <c r="AK24" s="2"/>
      <c r="AL24" s="2"/>
      <c r="AM24" s="3" t="s">
        <v>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5">
        <f t="shared" ref="AT24:AT26" si="12">SUM(AN24:AS24)</f>
        <v>132</v>
      </c>
      <c r="AU24" s="2" t="s">
        <v>20</v>
      </c>
      <c r="AV24" s="8">
        <f>AL32+SUMPRODUCT(AN32:AR32, AN35:AR35)</f>
        <v>22</v>
      </c>
      <c r="AW24" s="2"/>
      <c r="AX24" s="3" t="s">
        <v>2</v>
      </c>
      <c r="AY24" s="6">
        <f>SUMPRODUCT(E14:E17, AG7:AG10) * F32</f>
        <v>39.915611929999997</v>
      </c>
      <c r="AZ24" s="6">
        <f>SUMPRODUCT(E14:E17, AH7:AH10) * F32</f>
        <v>33.0622288</v>
      </c>
      <c r="BA24" s="6">
        <f>SUMPRODUCT(E14:E17, AI7:AI10) * F32</f>
        <v>6.2</v>
      </c>
      <c r="BB24" s="6">
        <f>SUMPRODUCT(E14:E17, AD7:AD10) * F32</f>
        <v>44.952373909999999</v>
      </c>
      <c r="BC24" s="6">
        <f>SUMPRODUCT(E14:E17, AE7:AE10) * F32</f>
        <v>38.090331550000002</v>
      </c>
      <c r="BD24" s="6">
        <f>SUMPRODUCT(E14:E17, AF7:AF10) * F32</f>
        <v>29.398412070000003</v>
      </c>
      <c r="BE24" s="7">
        <f t="shared" ref="BE24:BE26" si="13">SUM(AY24:BD24)</f>
        <v>191.61895826</v>
      </c>
      <c r="BF24" s="2"/>
      <c r="BG24" s="2"/>
      <c r="BH24" s="3"/>
      <c r="BI24" s="2"/>
      <c r="BJ24" s="2"/>
      <c r="BK24" s="2"/>
      <c r="BL24" s="2"/>
      <c r="BM24" s="2"/>
      <c r="BN24" s="2"/>
      <c r="BO24" s="2"/>
      <c r="BP24" s="2"/>
    </row>
    <row r="25" spans="1:68" x14ac:dyDescent="0.25">
      <c r="A25" s="2"/>
      <c r="B25" s="2"/>
      <c r="C25" s="3" t="s">
        <v>4</v>
      </c>
      <c r="D25" s="2">
        <v>50</v>
      </c>
      <c r="E25" s="2">
        <v>35</v>
      </c>
      <c r="F25" s="2">
        <v>25</v>
      </c>
      <c r="G25" s="2">
        <v>0</v>
      </c>
      <c r="H25" s="2"/>
      <c r="I25" s="2"/>
      <c r="J25" s="2"/>
      <c r="L25" s="25"/>
      <c r="M25" s="25"/>
      <c r="N25" s="25"/>
      <c r="O25" s="25"/>
      <c r="P25" s="25"/>
      <c r="Q25" s="25"/>
      <c r="R25" s="25"/>
      <c r="U25" s="25"/>
      <c r="V25" s="25"/>
      <c r="W25" s="25"/>
      <c r="X25" s="25"/>
      <c r="Y25" s="25"/>
      <c r="Z25" s="25"/>
      <c r="AA25" s="25"/>
      <c r="AB25" s="2"/>
      <c r="AC25" s="2"/>
      <c r="AD25" s="17" t="s">
        <v>27</v>
      </c>
      <c r="AE25" s="17"/>
      <c r="AF25" s="17"/>
      <c r="AG25" s="17"/>
      <c r="AH25" s="17"/>
      <c r="AI25" s="17"/>
      <c r="AJ25" s="17"/>
      <c r="AK25" s="2"/>
      <c r="AL25" s="2"/>
      <c r="AM25" s="3" t="s">
        <v>3</v>
      </c>
      <c r="AN25" s="4">
        <v>20</v>
      </c>
      <c r="AO25" s="4">
        <v>20</v>
      </c>
      <c r="AP25" s="4">
        <v>20</v>
      </c>
      <c r="AQ25" s="4">
        <v>20</v>
      </c>
      <c r="AR25" s="4">
        <v>20</v>
      </c>
      <c r="AS25" s="4">
        <v>20</v>
      </c>
      <c r="AT25" s="5">
        <f t="shared" si="12"/>
        <v>120</v>
      </c>
      <c r="AU25" s="2" t="s">
        <v>20</v>
      </c>
      <c r="AV25" s="8">
        <f>AL33+SUMPRODUCT(AN33:AR33, AN35:AR35)</f>
        <v>20</v>
      </c>
      <c r="AW25" s="2"/>
      <c r="AX25" s="3" t="s">
        <v>3</v>
      </c>
      <c r="AY25" s="6">
        <f>SUMPRODUCT(F14:F17, AG7:AG10) * F32</f>
        <v>34.267555905000002</v>
      </c>
      <c r="AZ25" s="6">
        <f>SUMPRODUCT(F14:F17, AH7:AH10) * F32</f>
        <v>26.423525862500004</v>
      </c>
      <c r="BA25" s="6">
        <f>SUMPRODUCT(F14:F17, AI7:AI10) * F32</f>
        <v>16.740000000000002</v>
      </c>
      <c r="BB25" s="6">
        <f>SUMPRODUCT(F14:F17, AD7:AD10) * F32</f>
        <v>36.103452172500006</v>
      </c>
      <c r="BC25" s="6">
        <f>SUMPRODUCT(F14:F17, AE7:AE10) * F32</f>
        <v>42.496309612500006</v>
      </c>
      <c r="BD25" s="6">
        <f>SUMPRODUCT(F14:F17, AF7:AF10) * F32</f>
        <v>43.597398620000007</v>
      </c>
      <c r="BE25" s="7">
        <f t="shared" si="13"/>
        <v>199.62824217250002</v>
      </c>
      <c r="BF25" s="2"/>
      <c r="BG25" s="2"/>
      <c r="BH25" s="3"/>
      <c r="BI25" s="2"/>
      <c r="BJ25" s="2"/>
      <c r="BK25" s="2"/>
      <c r="BL25" s="2"/>
      <c r="BM25" s="2"/>
      <c r="BN25" s="2"/>
      <c r="BO25" s="2"/>
      <c r="BP25" s="2"/>
    </row>
    <row r="26" spans="1:6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L26" s="16" t="s">
        <v>19</v>
      </c>
      <c r="M26" s="16" t="s">
        <v>19</v>
      </c>
      <c r="N26" s="16" t="s">
        <v>19</v>
      </c>
      <c r="O26" s="16" t="s">
        <v>19</v>
      </c>
      <c r="P26" s="16" t="s">
        <v>19</v>
      </c>
      <c r="Q26" s="16" t="s">
        <v>19</v>
      </c>
      <c r="U26" s="16" t="s">
        <v>19</v>
      </c>
      <c r="V26" s="16" t="s">
        <v>19</v>
      </c>
      <c r="W26" s="16" t="s">
        <v>19</v>
      </c>
      <c r="X26" s="16" t="s">
        <v>19</v>
      </c>
      <c r="Y26" s="16" t="s">
        <v>19</v>
      </c>
      <c r="Z26" s="16" t="s">
        <v>19</v>
      </c>
      <c r="AB26" s="2"/>
      <c r="AC26" s="2"/>
      <c r="AD26" s="3" t="s">
        <v>5</v>
      </c>
      <c r="AE26" s="3" t="s">
        <v>11</v>
      </c>
      <c r="AF26" s="3" t="s">
        <v>12</v>
      </c>
      <c r="AG26" s="3" t="s">
        <v>13</v>
      </c>
      <c r="AH26" s="3" t="s">
        <v>14</v>
      </c>
      <c r="AI26" s="3" t="s">
        <v>15</v>
      </c>
      <c r="AJ26" s="3" t="s">
        <v>16</v>
      </c>
      <c r="AK26" s="2"/>
      <c r="AL26" s="2"/>
      <c r="AM26" s="3" t="s">
        <v>4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5">
        <f t="shared" si="12"/>
        <v>0</v>
      </c>
      <c r="AU26" s="2" t="s">
        <v>20</v>
      </c>
      <c r="AV26" s="8">
        <f>AL34+SUMPRODUCT(AN34:AR34, AN35:AR35)</f>
        <v>0</v>
      </c>
      <c r="AW26" s="2"/>
      <c r="AX26" s="3" t="s">
        <v>4</v>
      </c>
      <c r="AY26" s="6">
        <f>SUMPRODUCT(G14:G17, AG7:AG10) * F32</f>
        <v>16.242262795000002</v>
      </c>
      <c r="AZ26" s="6">
        <f>SUMPRODUCT(G14:G17, AH7:AH10) * F32</f>
        <v>14.9295266375</v>
      </c>
      <c r="BA26" s="6">
        <f>SUMPRODUCT(G14:G17, AI7:AI10) * F32</f>
        <v>3.41</v>
      </c>
      <c r="BB26" s="6">
        <f>SUMPRODUCT(G14:G17, AD7:AD10) * F32</f>
        <v>19.822758227500003</v>
      </c>
      <c r="BC26" s="6">
        <f>SUMPRODUCT(G14:G17, AE7:AE10) * F32</f>
        <v>17.967963887499998</v>
      </c>
      <c r="BD26" s="6">
        <f>SUMPRODUCT(G14:G17, AF7:AF10) * F32</f>
        <v>17.02206563</v>
      </c>
      <c r="BE26" s="7">
        <f t="shared" si="13"/>
        <v>89.394577177500011</v>
      </c>
      <c r="BF26" s="2"/>
      <c r="BG26" s="2"/>
      <c r="BH26" s="3"/>
      <c r="BI26" s="2"/>
      <c r="BJ26" s="2"/>
      <c r="BK26" s="2"/>
      <c r="BL26" s="2"/>
      <c r="BM26" s="2"/>
      <c r="BN26" s="2"/>
      <c r="BO26" s="2"/>
      <c r="BP26" s="2"/>
    </row>
    <row r="27" spans="1:6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L27" s="16"/>
      <c r="M27" s="16"/>
      <c r="N27" s="16"/>
      <c r="O27" s="16"/>
      <c r="P27" s="16"/>
      <c r="Q27" s="16"/>
      <c r="U27" s="16"/>
      <c r="V27" s="16"/>
      <c r="W27" s="16"/>
      <c r="X27" s="16"/>
      <c r="Y27" s="16"/>
      <c r="Z27" s="16"/>
      <c r="AB27" s="2"/>
      <c r="AC27" s="3" t="s">
        <v>1</v>
      </c>
      <c r="AD27" s="10">
        <f>0.55 * AD7</f>
        <v>55.000000000000007</v>
      </c>
      <c r="AE27" s="10">
        <f>0.55 * AE7</f>
        <v>77.259671499999996</v>
      </c>
      <c r="AF27" s="10">
        <f>0.55 * AF7</f>
        <v>51.819607949999998</v>
      </c>
      <c r="AG27" s="10">
        <f>0.55 * AG7</f>
        <v>45.650000000000006</v>
      </c>
      <c r="AH27" s="10">
        <f>0.55 * AH7</f>
        <v>66</v>
      </c>
      <c r="AI27" s="10">
        <f>0.55 * AI7</f>
        <v>0</v>
      </c>
      <c r="AJ27" s="11">
        <f>SUM(AD27:AI27)</f>
        <v>295.72927945000004</v>
      </c>
      <c r="AK27" s="2"/>
      <c r="AL27" s="2"/>
      <c r="AM27" s="3" t="s">
        <v>16</v>
      </c>
      <c r="AN27" s="5">
        <f>SUM(AN23:AN26)</f>
        <v>42</v>
      </c>
      <c r="AO27" s="5">
        <f t="shared" ref="AO27:AS27" si="14">SUM(AO23:AO26)</f>
        <v>42</v>
      </c>
      <c r="AP27" s="5">
        <f t="shared" si="14"/>
        <v>42</v>
      </c>
      <c r="AQ27" s="5">
        <f t="shared" si="14"/>
        <v>42</v>
      </c>
      <c r="AR27" s="5">
        <f t="shared" si="14"/>
        <v>42</v>
      </c>
      <c r="AS27" s="5">
        <f t="shared" si="14"/>
        <v>42</v>
      </c>
      <c r="AT27" s="5">
        <f>SUM(AT23:AT26)</f>
        <v>252</v>
      </c>
      <c r="AU27" s="22" t="s">
        <v>69</v>
      </c>
      <c r="AV27" s="22"/>
      <c r="AW27" s="2"/>
      <c r="AX27" s="3" t="s">
        <v>16</v>
      </c>
      <c r="AY27" s="7">
        <f>SUM(AY23:AY26)</f>
        <v>116.04060149999999</v>
      </c>
      <c r="AZ27" s="7">
        <f t="shared" ref="AZ27:BD27" si="15">SUM(AZ23:AZ26)</f>
        <v>102.18236875000001</v>
      </c>
      <c r="BA27" s="7">
        <f t="shared" si="15"/>
        <v>31.000000000000004</v>
      </c>
      <c r="BB27" s="7">
        <f t="shared" si="15"/>
        <v>130.08993175000001</v>
      </c>
      <c r="BC27" s="7">
        <f t="shared" si="15"/>
        <v>133.40324124999998</v>
      </c>
      <c r="BD27" s="7">
        <f t="shared" si="15"/>
        <v>117.28385575</v>
      </c>
      <c r="BE27" s="7"/>
      <c r="BF27" s="2"/>
      <c r="BG27" s="2"/>
      <c r="BH27" s="3"/>
      <c r="BI27" s="2"/>
      <c r="BJ27" s="2"/>
      <c r="BK27" s="2"/>
      <c r="BL27" s="2"/>
      <c r="BM27" s="2"/>
      <c r="BN27" s="2"/>
      <c r="BO27" s="2"/>
      <c r="BP27" s="2"/>
    </row>
    <row r="28" spans="1:68" x14ac:dyDescent="0.25">
      <c r="A28" s="2"/>
      <c r="B28" s="2"/>
      <c r="D28" s="17" t="s">
        <v>37</v>
      </c>
      <c r="E28" s="17"/>
      <c r="F28" s="17"/>
      <c r="G28" s="17"/>
      <c r="H28" s="2"/>
      <c r="I28" s="2"/>
      <c r="J28" s="2"/>
      <c r="K28" s="2"/>
      <c r="L28" s="17" t="s">
        <v>32</v>
      </c>
      <c r="M28" s="17"/>
      <c r="N28" s="17"/>
      <c r="O28" s="17"/>
      <c r="P28" s="17"/>
      <c r="Q28" s="17"/>
      <c r="R28" s="2"/>
      <c r="S28" s="2"/>
      <c r="T28" s="2"/>
      <c r="U28" s="17" t="s">
        <v>33</v>
      </c>
      <c r="V28" s="17"/>
      <c r="W28" s="17"/>
      <c r="X28" s="17"/>
      <c r="Y28" s="17"/>
      <c r="Z28" s="17"/>
      <c r="AA28" s="2"/>
      <c r="AB28" s="2"/>
      <c r="AC28" s="3" t="s">
        <v>2</v>
      </c>
      <c r="AD28" s="10">
        <f>0.55 * AD8</f>
        <v>130.166234</v>
      </c>
      <c r="AE28" s="10">
        <f>0.55 * AE8</f>
        <v>78.650000000000006</v>
      </c>
      <c r="AF28" s="10">
        <f>0.55 * AF8</f>
        <v>44</v>
      </c>
      <c r="AG28" s="10">
        <f>0.55 * AG8</f>
        <v>113.12471500000001</v>
      </c>
      <c r="AH28" s="10">
        <f>0.55 * AH8</f>
        <v>86.978507000000008</v>
      </c>
      <c r="AI28" s="10">
        <f>0.55 * AI8</f>
        <v>0</v>
      </c>
      <c r="AJ28" s="11">
        <f t="shared" ref="AJ28:AJ30" si="16">SUM(AD28:AI28)</f>
        <v>452.91945600000008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2"/>
      <c r="AV28" s="2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x14ac:dyDescent="0.25">
      <c r="A29" s="2"/>
      <c r="B29" s="2"/>
      <c r="C29" s="2"/>
      <c r="D29" s="3" t="s">
        <v>40</v>
      </c>
      <c r="E29" s="3" t="s">
        <v>41</v>
      </c>
      <c r="F29" s="3" t="s">
        <v>42</v>
      </c>
      <c r="G29" s="3" t="s">
        <v>71</v>
      </c>
      <c r="H29" s="2"/>
      <c r="I29" s="2"/>
      <c r="J29" s="2"/>
      <c r="K29" s="2"/>
      <c r="L29" s="3" t="s">
        <v>5</v>
      </c>
      <c r="M29" s="3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16</v>
      </c>
      <c r="S29" s="2"/>
      <c r="T29" s="2"/>
      <c r="U29" s="3" t="s">
        <v>5</v>
      </c>
      <c r="V29" s="3" t="s">
        <v>11</v>
      </c>
      <c r="W29" s="3" t="s">
        <v>12</v>
      </c>
      <c r="X29" s="3" t="s">
        <v>13</v>
      </c>
      <c r="Y29" s="3" t="s">
        <v>14</v>
      </c>
      <c r="Z29" s="3" t="s">
        <v>15</v>
      </c>
      <c r="AA29" s="3" t="s">
        <v>16</v>
      </c>
      <c r="AB29" s="2"/>
      <c r="AC29" s="3" t="s">
        <v>3</v>
      </c>
      <c r="AD29" s="10">
        <f>0.55 * AD9</f>
        <v>52.250000000000007</v>
      </c>
      <c r="AE29" s="10">
        <f>0.55 * AE9</f>
        <v>107.25000000000001</v>
      </c>
      <c r="AF29" s="10">
        <f>0.55 * AF9</f>
        <v>133.10000000000002</v>
      </c>
      <c r="AG29" s="10">
        <f>0.55 * AG9</f>
        <v>61.050000000000004</v>
      </c>
      <c r="AH29" s="10">
        <f>0.55 * AH9</f>
        <v>38.5</v>
      </c>
      <c r="AI29" s="10">
        <f>0.55 * AI9</f>
        <v>68.2</v>
      </c>
      <c r="AJ29" s="11">
        <f t="shared" si="16"/>
        <v>460.35</v>
      </c>
      <c r="AK29" s="2"/>
      <c r="AL29" s="2"/>
      <c r="AM29" s="2"/>
      <c r="AN29" s="17" t="s">
        <v>87</v>
      </c>
      <c r="AO29" s="17"/>
      <c r="AP29" s="17"/>
      <c r="AQ29" s="17"/>
      <c r="AR29" s="17"/>
      <c r="AS29" s="2"/>
      <c r="AT29" s="2"/>
      <c r="AU29" s="23"/>
      <c r="AV29" s="23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x14ac:dyDescent="0.25">
      <c r="A30" s="2"/>
      <c r="B30" s="2"/>
      <c r="C30" s="3" t="s">
        <v>43</v>
      </c>
      <c r="D30" s="2">
        <v>50</v>
      </c>
      <c r="E30" s="2">
        <v>70</v>
      </c>
      <c r="F30" s="2">
        <v>0.55000000000000004</v>
      </c>
      <c r="G30" s="2">
        <v>20</v>
      </c>
      <c r="H30" s="2"/>
      <c r="I30" s="2"/>
      <c r="J30" s="2" t="s">
        <v>35</v>
      </c>
      <c r="K30" s="3" t="s">
        <v>1</v>
      </c>
      <c r="L30" s="8">
        <f>SUM(AD7, L44:O44, AN7)</f>
        <v>154.29528099999999</v>
      </c>
      <c r="M30" s="8">
        <f>SUM(AE7, L51:O51, AO7)</f>
        <v>140.47212999999999</v>
      </c>
      <c r="N30" s="8">
        <f>SUM(AF7, L58:O58, AP7)</f>
        <v>94.217468999999994</v>
      </c>
      <c r="O30" s="8">
        <f>SUM(AG7, L66:O66, AQ7)</f>
        <v>105.36787</v>
      </c>
      <c r="P30" s="8">
        <f>SUM(AH7, L73:O73, AR7)</f>
        <v>124.0811858</v>
      </c>
      <c r="Q30" s="8">
        <f>SUM(AI7, L80:O80, AS7)</f>
        <v>102.04232</v>
      </c>
      <c r="R30" s="9">
        <f>SUM(L30:Q30)</f>
        <v>720.47625579999999</v>
      </c>
      <c r="S30" s="2"/>
      <c r="T30" s="3" t="s">
        <v>1</v>
      </c>
      <c r="U30" s="8">
        <f>SUM(U44:X44, AN15,AN23)</f>
        <v>5.8058841000000001</v>
      </c>
      <c r="V30" s="8">
        <f>SUM(U51:X51, AO15,AO23)</f>
        <v>9.5752052299999999</v>
      </c>
      <c r="W30" s="8">
        <f>SUM(U58:X58, AP15,AP23)</f>
        <v>10.468608</v>
      </c>
      <c r="X30" s="8">
        <f>SUM(U66:X66, AQ15,AQ23)</f>
        <v>11.707541000000001</v>
      </c>
      <c r="Y30" s="8">
        <f>SUM(U73:X73, AR15,AR23)</f>
        <v>11.30148</v>
      </c>
      <c r="Z30" s="8">
        <f>SUM(U80:X80, AS15,AS23)</f>
        <v>10.884570999999999</v>
      </c>
      <c r="AA30" s="9">
        <f>SUM(U30:Z30)</f>
        <v>59.743289329999996</v>
      </c>
      <c r="AB30" s="2"/>
      <c r="AC30" s="3" t="s">
        <v>4</v>
      </c>
      <c r="AD30" s="10">
        <f>0.55 * AD10</f>
        <v>48.781615850000009</v>
      </c>
      <c r="AE30" s="10">
        <f>0.55 * AE10</f>
        <v>30.327459250000004</v>
      </c>
      <c r="AF30" s="10">
        <f>0.55 * AF10</f>
        <v>29.104874700000003</v>
      </c>
      <c r="AG30" s="10">
        <f>0.55 * AG10</f>
        <v>35.464608300000002</v>
      </c>
      <c r="AH30" s="10">
        <f>0.55 * AH10</f>
        <v>33.322704250000001</v>
      </c>
      <c r="AI30" s="10">
        <f>0.55 * AI10</f>
        <v>0</v>
      </c>
      <c r="AJ30" s="11">
        <f t="shared" si="16"/>
        <v>177.00126235000005</v>
      </c>
      <c r="AK30" s="2"/>
      <c r="AL30" s="2"/>
      <c r="AM30" s="2"/>
      <c r="AN30" s="3" t="s">
        <v>61</v>
      </c>
      <c r="AO30" s="3" t="s">
        <v>62</v>
      </c>
      <c r="AP30" s="3" t="s">
        <v>63</v>
      </c>
      <c r="AQ30" s="3" t="s">
        <v>65</v>
      </c>
      <c r="AR30" s="3" t="s">
        <v>64</v>
      </c>
      <c r="AS30" s="3"/>
      <c r="AT30" s="2"/>
      <c r="AU30" s="23"/>
      <c r="AV30" s="23"/>
      <c r="AW30" s="2"/>
      <c r="AX30" s="2"/>
      <c r="AY30" s="17" t="s">
        <v>36</v>
      </c>
      <c r="AZ30" s="17"/>
      <c r="BA30" s="17"/>
      <c r="BB30" s="17"/>
      <c r="BC30" s="17"/>
      <c r="BD30" s="17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x14ac:dyDescent="0.25">
      <c r="A31" s="2"/>
      <c r="B31" s="2"/>
      <c r="C31" s="3" t="s">
        <v>44</v>
      </c>
      <c r="D31" s="2">
        <v>70</v>
      </c>
      <c r="E31" s="2">
        <v>100</v>
      </c>
      <c r="F31" s="2">
        <v>0.2</v>
      </c>
      <c r="G31" s="2">
        <v>25</v>
      </c>
      <c r="H31" s="2"/>
      <c r="I31" s="2"/>
      <c r="J31" s="2"/>
      <c r="K31" s="3" t="s">
        <v>2</v>
      </c>
      <c r="L31" s="8">
        <f>SUM(AD8, L45:O45, AN8)</f>
        <v>236.66587999999999</v>
      </c>
      <c r="M31" s="8">
        <f>SUM(AE8, L52:O52, AO8)</f>
        <v>145.2257066</v>
      </c>
      <c r="N31" s="8">
        <f>SUM(AF8, L59:O59, AP8)</f>
        <v>137.590272</v>
      </c>
      <c r="O31" s="8">
        <f>SUM(AG8, L67:O67, AQ8)</f>
        <v>205.68129999999999</v>
      </c>
      <c r="P31" s="8">
        <f>SUM(AH8, L74:O74, AR8)</f>
        <v>158.14274</v>
      </c>
      <c r="Q31" s="8">
        <f>SUM(AI8, L81:O81, AS8)</f>
        <v>142.66103000000001</v>
      </c>
      <c r="R31" s="9">
        <f t="shared" ref="R31:R33" si="17">SUM(L31:Q31)</f>
        <v>1025.9669286000001</v>
      </c>
      <c r="S31" s="2"/>
      <c r="T31" s="3" t="s">
        <v>2</v>
      </c>
      <c r="U31" s="8">
        <f>SUM(U45:X45, AN16,AN24)</f>
        <v>28.721974700000001</v>
      </c>
      <c r="V31" s="8">
        <f>SUM(U52:X52, AO16,AO24)</f>
        <v>22</v>
      </c>
      <c r="W31" s="8">
        <f>SUM(U59:X59, AP16,AP24)</f>
        <v>22</v>
      </c>
      <c r="X31" s="8">
        <f>SUM(U67:X67, AQ16,AQ24)</f>
        <v>24.478722300000001</v>
      </c>
      <c r="Y31" s="8">
        <f>SUM(U74:X74, AR16,AR24)</f>
        <v>29.128604199999998</v>
      </c>
      <c r="Z31" s="8">
        <f>SUM(U81:X81, AS16,AS24)</f>
        <v>31.836864300000002</v>
      </c>
      <c r="AA31" s="9">
        <f t="shared" ref="AA31:AA33" si="18">SUM(U31:Z31)</f>
        <v>158.16616550000001</v>
      </c>
      <c r="AB31" s="2"/>
      <c r="AC31" s="3" t="s">
        <v>16</v>
      </c>
      <c r="AD31" s="11">
        <f>SUM(AD27:AD30)</f>
        <v>286.19784985000001</v>
      </c>
      <c r="AE31" s="11">
        <f t="shared" ref="AE31:AI31" si="19">SUM(AE27:AE30)</f>
        <v>293.48713075000001</v>
      </c>
      <c r="AF31" s="11">
        <f t="shared" si="19"/>
        <v>258.02448265000004</v>
      </c>
      <c r="AG31" s="11">
        <f t="shared" si="19"/>
        <v>255.28932330000004</v>
      </c>
      <c r="AH31" s="11">
        <f t="shared" si="19"/>
        <v>224.80121124999999</v>
      </c>
      <c r="AI31" s="11">
        <f t="shared" si="19"/>
        <v>68.2</v>
      </c>
      <c r="AJ31" s="11">
        <f>SUM(AJ27:AJ30)</f>
        <v>1385.9999978000001</v>
      </c>
      <c r="AK31" s="2"/>
      <c r="AL31" s="8">
        <v>0</v>
      </c>
      <c r="AM31" s="8" t="s">
        <v>66</v>
      </c>
      <c r="AN31" s="2"/>
      <c r="AO31" s="2"/>
      <c r="AP31" s="2"/>
      <c r="AQ31" s="2"/>
      <c r="AR31" s="2"/>
      <c r="AS31" s="2"/>
      <c r="AT31" s="2"/>
      <c r="AU31" s="23"/>
      <c r="AV31" s="23"/>
      <c r="AW31" s="2"/>
      <c r="AX31" s="2"/>
      <c r="AY31" s="3" t="s">
        <v>5</v>
      </c>
      <c r="AZ31" s="3" t="s">
        <v>11</v>
      </c>
      <c r="BA31" s="3" t="s">
        <v>12</v>
      </c>
      <c r="BB31" s="3" t="s">
        <v>13</v>
      </c>
      <c r="BC31" s="3" t="s">
        <v>14</v>
      </c>
      <c r="BD31" s="3" t="s">
        <v>15</v>
      </c>
      <c r="BE31" s="3" t="s">
        <v>16</v>
      </c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x14ac:dyDescent="0.25">
      <c r="A32" s="2"/>
      <c r="B32" s="2"/>
      <c r="C32" s="3" t="s">
        <v>46</v>
      </c>
      <c r="D32" s="2">
        <v>120</v>
      </c>
      <c r="E32" s="2">
        <v>150</v>
      </c>
      <c r="F32" s="2">
        <v>0.25</v>
      </c>
      <c r="G32" s="2">
        <v>30</v>
      </c>
      <c r="H32" s="2"/>
      <c r="I32" s="2"/>
      <c r="J32" s="2"/>
      <c r="K32" s="3" t="s">
        <v>3</v>
      </c>
      <c r="L32" s="8">
        <f>SUM(AD9, L46:O46, AN9)</f>
        <v>259.47801000000004</v>
      </c>
      <c r="M32" s="8">
        <f>SUM(AE9, L53:O53, AO9)</f>
        <v>291.79682100000002</v>
      </c>
      <c r="N32" s="8">
        <f>SUM(AF9, L60:O60, AP9)</f>
        <v>242</v>
      </c>
      <c r="O32" s="8">
        <f>SUM(AG9, L68:O68, AQ9)</f>
        <v>169.41329910000002</v>
      </c>
      <c r="P32" s="8">
        <f>SUM(AH9, L75:O75, AR9)</f>
        <v>214.23819</v>
      </c>
      <c r="Q32" s="8">
        <f>SUM(AI9, L82:O82, AS9)</f>
        <v>280.46707000000004</v>
      </c>
      <c r="R32" s="9">
        <f t="shared" si="17"/>
        <v>1457.3933901</v>
      </c>
      <c r="S32" s="2"/>
      <c r="T32" s="3" t="s">
        <v>3</v>
      </c>
      <c r="U32" s="8">
        <f>SUM(U46:X46, AN17,AN25)</f>
        <v>20.287295489999998</v>
      </c>
      <c r="V32" s="8">
        <f>SUM(U53:X53, AO17,AO25)</f>
        <v>20</v>
      </c>
      <c r="W32" s="8">
        <f>SUM(U60:X60, AP17,AP25)</f>
        <v>20.209491799999999</v>
      </c>
      <c r="X32" s="8">
        <f>SUM(U68:X68, AQ17,AQ25)</f>
        <v>22.690742199999999</v>
      </c>
      <c r="Y32" s="8">
        <f>SUM(U75:X75, AR17,AR25)</f>
        <v>25.131594800000002</v>
      </c>
      <c r="Z32" s="8">
        <f>SUM(U82:X82, AS17,AS25)</f>
        <v>24.777774300000001</v>
      </c>
      <c r="AA32" s="9">
        <f t="shared" si="18"/>
        <v>133.09689859</v>
      </c>
      <c r="AB32" s="2"/>
      <c r="AC32" s="2"/>
      <c r="AD32" s="17" t="s">
        <v>34</v>
      </c>
      <c r="AE32" s="17"/>
      <c r="AF32" s="17"/>
      <c r="AG32" s="17"/>
      <c r="AH32" s="17"/>
      <c r="AI32" s="17"/>
      <c r="AJ32" s="17"/>
      <c r="AK32" s="2"/>
      <c r="AL32" s="8">
        <v>12</v>
      </c>
      <c r="AM32" s="8" t="s">
        <v>66</v>
      </c>
      <c r="AN32" s="2"/>
      <c r="AO32" s="2"/>
      <c r="AP32" s="2">
        <v>5</v>
      </c>
      <c r="AQ32" s="2">
        <v>5</v>
      </c>
      <c r="AR32" s="2"/>
      <c r="AS32" s="2"/>
      <c r="AT32" s="2"/>
      <c r="AU32" s="2"/>
      <c r="AV32" s="2"/>
      <c r="AW32" s="2"/>
      <c r="AX32" s="3" t="s">
        <v>1</v>
      </c>
      <c r="AY32" s="6">
        <f>SUM(AY7,AY15,AY23)</f>
        <v>58.058840830000008</v>
      </c>
      <c r="AZ32" s="6">
        <f>SUM(AZ7,AZ15,AZ23)</f>
        <v>95.752051818000012</v>
      </c>
      <c r="BA32" s="6">
        <f t="shared" ref="BA32:BD32" si="20">SUM(BA7,BA15,BA23)</f>
        <v>104.686077592</v>
      </c>
      <c r="BB32" s="6">
        <f t="shared" si="20"/>
        <v>117.07541114599999</v>
      </c>
      <c r="BC32" s="6">
        <f t="shared" si="20"/>
        <v>113.014795658</v>
      </c>
      <c r="BD32" s="6">
        <f t="shared" si="20"/>
        <v>108.845708516</v>
      </c>
      <c r="BE32" s="7">
        <f>SUM(AY32:BD32)</f>
        <v>597.43288555999993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3" t="s">
        <v>4</v>
      </c>
      <c r="L33" s="8">
        <f>SUM(AD10, L47:O47, AN10)</f>
        <v>88.693847000000005</v>
      </c>
      <c r="M33" s="8">
        <f>SUM(AE10, L54:O54, AO10)</f>
        <v>55.140835000000003</v>
      </c>
      <c r="N33" s="8">
        <f>SUM(AF10, L61:O61, AP10)</f>
        <v>52.917954000000002</v>
      </c>
      <c r="O33" s="8">
        <f>SUM(AG10, L69:O69, AQ10)</f>
        <v>64.481105999999997</v>
      </c>
      <c r="P33" s="8">
        <f>SUM(AH10, L76:O76, AR10)</f>
        <v>60.586734999999997</v>
      </c>
      <c r="Q33" s="8">
        <f>SUM(AI10, L83:O83, AS10)</f>
        <v>56.574750999999999</v>
      </c>
      <c r="R33" s="9">
        <f t="shared" si="17"/>
        <v>378.39522799999997</v>
      </c>
      <c r="S33" s="2"/>
      <c r="T33" s="3" t="s">
        <v>4</v>
      </c>
      <c r="U33" s="8">
        <f>SUM(U47:X47, AN18,AN26)</f>
        <v>3.5687883999999999</v>
      </c>
      <c r="V33" s="8">
        <f>SUM(U54:X54, AO18,AO26)</f>
        <v>6.1267595000000004</v>
      </c>
      <c r="W33" s="8">
        <f>SUM(U61:X61, AP18,AP26)</f>
        <v>5.8797727000000002</v>
      </c>
      <c r="X33" s="8">
        <f>SUM(U69:X69, AQ18,AQ26)</f>
        <v>7.1645674000000001</v>
      </c>
      <c r="Y33" s="8">
        <f>SUM(U76:X76, AR18,AR26)</f>
        <v>6.7318594999999997</v>
      </c>
      <c r="Z33" s="8">
        <f>SUM(U83:X83, AS18,AS26)</f>
        <v>6.2860835000000002</v>
      </c>
      <c r="AA33" s="9">
        <f t="shared" si="18"/>
        <v>35.757830999999996</v>
      </c>
      <c r="AB33" s="2"/>
      <c r="AC33" s="2"/>
      <c r="AD33" s="3" t="s">
        <v>5</v>
      </c>
      <c r="AE33" s="3" t="s">
        <v>11</v>
      </c>
      <c r="AF33" s="3" t="s">
        <v>12</v>
      </c>
      <c r="AG33" s="3" t="s">
        <v>13</v>
      </c>
      <c r="AH33" s="3" t="s">
        <v>14</v>
      </c>
      <c r="AI33" s="3" t="s">
        <v>15</v>
      </c>
      <c r="AJ33" s="3" t="s">
        <v>16</v>
      </c>
      <c r="AK33" s="2"/>
      <c r="AL33" s="8">
        <v>20</v>
      </c>
      <c r="AM33" s="8" t="s">
        <v>66</v>
      </c>
      <c r="AN33" s="2">
        <v>5</v>
      </c>
      <c r="AO33" s="2">
        <v>5</v>
      </c>
      <c r="AP33" s="2"/>
      <c r="AQ33" s="2"/>
      <c r="AR33" s="2"/>
      <c r="AS33" s="2"/>
      <c r="AT33" s="2"/>
      <c r="AU33" s="2"/>
      <c r="AV33" s="2"/>
      <c r="AW33" s="2"/>
      <c r="AX33" s="3" t="s">
        <v>2</v>
      </c>
      <c r="AY33" s="6">
        <f>SUM(AY8,AY16,AY24)</f>
        <v>80.005394969999998</v>
      </c>
      <c r="AZ33" s="6">
        <f t="shared" ref="AZ33:BD33" si="21">SUM(AZ8,AZ16,AZ24)</f>
        <v>136.91745140199998</v>
      </c>
      <c r="BA33" s="6">
        <f t="shared" si="21"/>
        <v>125.96062853800001</v>
      </c>
      <c r="BB33" s="6">
        <f t="shared" si="21"/>
        <v>140.101145704</v>
      </c>
      <c r="BC33" s="6">
        <f>SUM(BC8,BC16,BC24)</f>
        <v>149.42340745199999</v>
      </c>
      <c r="BD33" s="6">
        <f t="shared" si="21"/>
        <v>134.06780497400001</v>
      </c>
      <c r="BE33" s="7">
        <f t="shared" ref="BE33:BE35" si="22">SUM(AY33:BD33)</f>
        <v>766.47583304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x14ac:dyDescent="0.25">
      <c r="A34" s="2"/>
      <c r="B34" s="2"/>
      <c r="H34" s="2"/>
      <c r="I34" s="2"/>
      <c r="J34" s="2"/>
      <c r="K34" s="3" t="s">
        <v>16</v>
      </c>
      <c r="L34" s="9">
        <f>SUM(L30:L33)</f>
        <v>739.13301799999999</v>
      </c>
      <c r="M34" s="9">
        <f t="shared" ref="M34:Q34" si="23">SUM(M30:M33)</f>
        <v>632.63549260000002</v>
      </c>
      <c r="N34" s="9">
        <f t="shared" si="23"/>
        <v>526.72569499999997</v>
      </c>
      <c r="O34" s="9">
        <f t="shared" si="23"/>
        <v>544.94357509999998</v>
      </c>
      <c r="P34" s="9">
        <f t="shared" si="23"/>
        <v>557.04885079999997</v>
      </c>
      <c r="Q34" s="9">
        <f t="shared" si="23"/>
        <v>581.74517100000003</v>
      </c>
      <c r="R34" s="9">
        <f>SUM(R30:R33)</f>
        <v>3582.2318025</v>
      </c>
      <c r="S34" s="2"/>
      <c r="T34" s="3" t="s">
        <v>16</v>
      </c>
      <c r="U34" s="9">
        <f>SUM(U30:U33)</f>
        <v>58.383942690000005</v>
      </c>
      <c r="V34" s="9">
        <f t="shared" ref="V34:Z34" si="24">SUM(V30:V33)</f>
        <v>57.70196473</v>
      </c>
      <c r="W34" s="9">
        <f t="shared" si="24"/>
        <v>58.557872500000002</v>
      </c>
      <c r="X34" s="9">
        <f t="shared" si="24"/>
        <v>66.041572899999991</v>
      </c>
      <c r="Y34" s="9">
        <f t="shared" si="24"/>
        <v>72.293538499999997</v>
      </c>
      <c r="Z34" s="9">
        <f t="shared" si="24"/>
        <v>73.785293100000004</v>
      </c>
      <c r="AA34" s="9">
        <f>SUM(AA30:AA33)</f>
        <v>386.76418441999999</v>
      </c>
      <c r="AB34" s="2"/>
      <c r="AC34" s="3" t="s">
        <v>1</v>
      </c>
      <c r="AD34" s="10">
        <f>0.2 * AD7</f>
        <v>20</v>
      </c>
      <c r="AE34" s="10">
        <f>0.2 * AE7</f>
        <v>28.094425999999999</v>
      </c>
      <c r="AF34" s="10">
        <f>0.2 * AF7</f>
        <v>18.843493800000001</v>
      </c>
      <c r="AG34" s="10">
        <f>0.2 * AG7</f>
        <v>16.600000000000001</v>
      </c>
      <c r="AH34" s="10">
        <f>0.2 * AH7</f>
        <v>24</v>
      </c>
      <c r="AI34" s="10">
        <f>0.2 * AI7</f>
        <v>0</v>
      </c>
      <c r="AJ34" s="11">
        <f>SUM(AD34:AI34)</f>
        <v>107.5379198</v>
      </c>
      <c r="AK34" s="2"/>
      <c r="AL34" s="8">
        <v>0</v>
      </c>
      <c r="AM34" s="8" t="s">
        <v>66</v>
      </c>
      <c r="AN34" s="2"/>
      <c r="AO34" s="2"/>
      <c r="AP34" s="2"/>
      <c r="AQ34" s="2"/>
      <c r="AR34" s="2">
        <v>5</v>
      </c>
      <c r="AS34" s="3" t="s">
        <v>16</v>
      </c>
      <c r="AT34" s="2"/>
      <c r="AU34" s="2"/>
      <c r="AV34" s="2"/>
      <c r="AW34" s="2"/>
      <c r="AX34" s="3" t="s">
        <v>3</v>
      </c>
      <c r="AY34" s="6">
        <f t="shared" ref="AY34:BD35" si="25">SUM(AY9,AY17,AY25)</f>
        <v>92.234376595000015</v>
      </c>
      <c r="AZ34" s="6">
        <f t="shared" si="25"/>
        <v>119.24312064200002</v>
      </c>
      <c r="BA34" s="6">
        <f t="shared" si="25"/>
        <v>139.11464288550005</v>
      </c>
      <c r="BB34" s="6">
        <f t="shared" si="25"/>
        <v>166.01477682650003</v>
      </c>
      <c r="BC34" s="6">
        <f t="shared" si="25"/>
        <v>152.76285149950002</v>
      </c>
      <c r="BD34" s="6">
        <f t="shared" si="25"/>
        <v>129.14320024150004</v>
      </c>
      <c r="BE34" s="7">
        <f t="shared" si="22"/>
        <v>798.51296869000009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x14ac:dyDescent="0.25">
      <c r="A35" s="2"/>
      <c r="B35" s="2"/>
      <c r="H35" s="2"/>
      <c r="I35" s="2"/>
      <c r="J35" s="2"/>
      <c r="K35" s="2"/>
      <c r="L35" s="2"/>
      <c r="M35" s="26" t="s">
        <v>73</v>
      </c>
      <c r="N35" s="26"/>
      <c r="O35" s="26"/>
      <c r="P35" s="26"/>
      <c r="Q35" s="26"/>
      <c r="R35" s="2"/>
      <c r="S35" s="2"/>
      <c r="T35" s="2"/>
      <c r="U35" s="2"/>
      <c r="V35" s="26" t="s">
        <v>72</v>
      </c>
      <c r="W35" s="26"/>
      <c r="X35" s="26"/>
      <c r="Y35" s="26"/>
      <c r="Z35" s="26"/>
      <c r="AA35" s="2"/>
      <c r="AB35" s="2"/>
      <c r="AC35" s="3" t="s">
        <v>2</v>
      </c>
      <c r="AD35" s="10">
        <f>0.2 * AD8</f>
        <v>47.333176000000002</v>
      </c>
      <c r="AE35" s="10">
        <f>0.2 * AE8</f>
        <v>28.6</v>
      </c>
      <c r="AF35" s="10">
        <f>0.2 * AF8</f>
        <v>16</v>
      </c>
      <c r="AG35" s="10">
        <f>0.2 * AG8</f>
        <v>41.13626</v>
      </c>
      <c r="AH35" s="10">
        <f>0.2 * AH8</f>
        <v>31.628548000000002</v>
      </c>
      <c r="AI35" s="10">
        <f>0.2 * AI8</f>
        <v>0</v>
      </c>
      <c r="AJ35" s="11">
        <f t="shared" ref="AJ35:AJ37" si="26">SUM(AD35:AI35)</f>
        <v>164.69798399999999</v>
      </c>
      <c r="AK35" s="2"/>
      <c r="AL35" s="2"/>
      <c r="AM35" s="2"/>
      <c r="AN35" s="4">
        <v>0</v>
      </c>
      <c r="AO35" s="4">
        <v>0</v>
      </c>
      <c r="AP35" s="4">
        <v>1</v>
      </c>
      <c r="AQ35" s="4">
        <v>1</v>
      </c>
      <c r="AR35" s="4">
        <v>0</v>
      </c>
      <c r="AS35" s="9">
        <f>SUM(AN35:AR35)</f>
        <v>2</v>
      </c>
      <c r="AT35" s="8" t="s">
        <v>20</v>
      </c>
      <c r="AU35" s="8">
        <v>3</v>
      </c>
      <c r="AV35" s="2"/>
      <c r="AW35" s="2"/>
      <c r="AX35" s="3" t="s">
        <v>4</v>
      </c>
      <c r="AY35" s="6">
        <f t="shared" si="25"/>
        <v>35.687884105000002</v>
      </c>
      <c r="AZ35" s="6">
        <f t="shared" si="25"/>
        <v>61.267594738000014</v>
      </c>
      <c r="BA35" s="6">
        <f t="shared" si="25"/>
        <v>58.797727134499993</v>
      </c>
      <c r="BB35" s="6">
        <f>SUM(BB10,BB18,BB26)</f>
        <v>71.645673723500011</v>
      </c>
      <c r="BC35" s="6">
        <f t="shared" si="25"/>
        <v>67.318594540500001</v>
      </c>
      <c r="BD35" s="6">
        <f t="shared" si="25"/>
        <v>62.860834468500002</v>
      </c>
      <c r="BE35" s="7">
        <f t="shared" si="22"/>
        <v>357.57830870999999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x14ac:dyDescent="0.25">
      <c r="A36" s="2"/>
      <c r="B36" s="2"/>
      <c r="D36" s="25" t="s">
        <v>70</v>
      </c>
      <c r="E36" s="25"/>
      <c r="F36" s="25"/>
      <c r="H36" s="2"/>
      <c r="I36" s="2"/>
      <c r="J36" s="2"/>
      <c r="M36" s="26"/>
      <c r="N36" s="26"/>
      <c r="O36" s="26"/>
      <c r="P36" s="26"/>
      <c r="Q36" s="26"/>
      <c r="R36" s="2"/>
      <c r="S36" s="2"/>
      <c r="V36" s="26"/>
      <c r="W36" s="26"/>
      <c r="X36" s="26"/>
      <c r="Y36" s="26"/>
      <c r="Z36" s="26"/>
      <c r="AA36" s="2"/>
      <c r="AB36" s="2"/>
      <c r="AC36" s="3" t="s">
        <v>3</v>
      </c>
      <c r="AD36" s="10">
        <f>0.2 * AD9</f>
        <v>19</v>
      </c>
      <c r="AE36" s="10">
        <f>0.2 * AE9</f>
        <v>39</v>
      </c>
      <c r="AF36" s="10">
        <f>0.2 * AF9</f>
        <v>48.400000000000006</v>
      </c>
      <c r="AG36" s="10">
        <f>0.2 * AG9</f>
        <v>22.200000000000003</v>
      </c>
      <c r="AH36" s="10">
        <f>0.2 * AH9</f>
        <v>14</v>
      </c>
      <c r="AI36" s="10">
        <f>0.2 * AI9</f>
        <v>24.8</v>
      </c>
      <c r="AJ36" s="11">
        <f t="shared" si="26"/>
        <v>167.40000000000003</v>
      </c>
      <c r="AK36" s="2"/>
      <c r="AL36" s="2"/>
      <c r="AM36" s="3" t="s">
        <v>67</v>
      </c>
      <c r="AN36" s="2">
        <v>18000</v>
      </c>
      <c r="AO36" s="2">
        <v>8000</v>
      </c>
      <c r="AP36" s="2">
        <v>20000</v>
      </c>
      <c r="AQ36" s="2">
        <v>5000</v>
      </c>
      <c r="AR36" s="2">
        <v>19000</v>
      </c>
      <c r="AS36" s="4">
        <v>0</v>
      </c>
      <c r="AT36" s="2"/>
      <c r="AU36" s="2"/>
      <c r="AV36" s="2"/>
      <c r="AW36" s="2"/>
      <c r="AX36" s="3" t="s">
        <v>16</v>
      </c>
      <c r="AY36" s="7">
        <f>SUM(AY32:AY35)</f>
        <v>265.98649650000004</v>
      </c>
      <c r="AZ36" s="7">
        <f t="shared" ref="AZ36:BD36" si="27">SUM(AZ32:AZ35)</f>
        <v>413.18021860000005</v>
      </c>
      <c r="BA36" s="7">
        <f t="shared" si="27"/>
        <v>428.55907615000007</v>
      </c>
      <c r="BB36" s="7">
        <f t="shared" si="27"/>
        <v>494.8370074</v>
      </c>
      <c r="BC36" s="7">
        <f t="shared" si="27"/>
        <v>482.51964915000002</v>
      </c>
      <c r="BD36" s="7">
        <f t="shared" si="27"/>
        <v>434.91754820000006</v>
      </c>
      <c r="BE36" s="7">
        <f>SUM(BE32:BE35)</f>
        <v>2519.999996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5" customHeight="1" x14ac:dyDescent="0.25">
      <c r="A37" s="2"/>
      <c r="B37" s="2"/>
      <c r="D37" s="25"/>
      <c r="E37" s="25"/>
      <c r="F37" s="25"/>
      <c r="H37" s="2"/>
      <c r="I37" s="2"/>
      <c r="J37" s="2"/>
      <c r="M37" s="26"/>
      <c r="N37" s="26"/>
      <c r="O37" s="26"/>
      <c r="P37" s="26"/>
      <c r="Q37" s="26"/>
      <c r="R37" s="2"/>
      <c r="S37" s="2"/>
      <c r="V37" s="26"/>
      <c r="W37" s="26"/>
      <c r="X37" s="26"/>
      <c r="Y37" s="26"/>
      <c r="Z37" s="26"/>
      <c r="AA37" s="2"/>
      <c r="AB37" s="2"/>
      <c r="AC37" s="3" t="s">
        <v>4</v>
      </c>
      <c r="AD37" s="10">
        <f>0.2 * AD10</f>
        <v>17.738769400000002</v>
      </c>
      <c r="AE37" s="10">
        <f>0.2 * AE10</f>
        <v>11.028167000000002</v>
      </c>
      <c r="AF37" s="10">
        <f>0.2 * AF10</f>
        <v>10.583590800000001</v>
      </c>
      <c r="AG37" s="10">
        <f>0.2 * AG10</f>
        <v>12.896221199999999</v>
      </c>
      <c r="AH37" s="10">
        <f>0.2 * AH10</f>
        <v>12.117347000000001</v>
      </c>
      <c r="AI37" s="10">
        <f>0.2 * AI10</f>
        <v>0</v>
      </c>
      <c r="AJ37" s="11">
        <f t="shared" si="26"/>
        <v>64.364095400000011</v>
      </c>
      <c r="AK37" s="2"/>
      <c r="AL37" s="2"/>
      <c r="AM37" s="2"/>
      <c r="AN37" s="8">
        <f>AN35*AN36</f>
        <v>0</v>
      </c>
      <c r="AO37" s="8">
        <f t="shared" ref="AO37:AR37" si="28">AO35*AO36</f>
        <v>0</v>
      </c>
      <c r="AP37" s="8">
        <f t="shared" si="28"/>
        <v>20000</v>
      </c>
      <c r="AQ37" s="8">
        <f t="shared" si="28"/>
        <v>5000</v>
      </c>
      <c r="AR37" s="8">
        <f t="shared" si="28"/>
        <v>0</v>
      </c>
      <c r="AS37" s="9">
        <f>SUM(AN37:AR37)</f>
        <v>25000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4.45" customHeight="1" x14ac:dyDescent="0.25">
      <c r="A38" s="2"/>
      <c r="B38" s="2"/>
      <c r="D38" s="25"/>
      <c r="E38" s="25"/>
      <c r="F38" s="25"/>
      <c r="H38" s="2"/>
      <c r="I38" s="2"/>
      <c r="J38" s="2"/>
      <c r="M38" s="26"/>
      <c r="N38" s="26"/>
      <c r="O38" s="26"/>
      <c r="P38" s="26"/>
      <c r="Q38" s="26"/>
      <c r="R38" s="2"/>
      <c r="S38" s="2"/>
      <c r="V38" s="26"/>
      <c r="W38" s="26"/>
      <c r="X38" s="26"/>
      <c r="Y38" s="26"/>
      <c r="Z38" s="26"/>
      <c r="AA38" s="2"/>
      <c r="AB38" s="2"/>
      <c r="AC38" s="3" t="s">
        <v>16</v>
      </c>
      <c r="AD38" s="11">
        <f>SUM(AD34:AD37)</f>
        <v>104.0719454</v>
      </c>
      <c r="AE38" s="11">
        <f t="shared" ref="AE38:AI38" si="29">SUM(AE34:AE37)</f>
        <v>106.72259299999999</v>
      </c>
      <c r="AF38" s="11">
        <f t="shared" si="29"/>
        <v>93.827084600000006</v>
      </c>
      <c r="AG38" s="11">
        <f t="shared" si="29"/>
        <v>92.832481200000004</v>
      </c>
      <c r="AH38" s="11">
        <f t="shared" si="29"/>
        <v>81.74589499999999</v>
      </c>
      <c r="AI38" s="11">
        <f t="shared" si="29"/>
        <v>24.8</v>
      </c>
      <c r="AJ38" s="11">
        <f>SUM(AJ34:AJ37)</f>
        <v>503.99999919999999</v>
      </c>
      <c r="AK38" s="2"/>
      <c r="AL38" s="2"/>
      <c r="AM38" s="2"/>
      <c r="AN38" s="25" t="s">
        <v>76</v>
      </c>
      <c r="AO38" s="25"/>
      <c r="AP38" s="25"/>
      <c r="AQ38" s="25"/>
      <c r="AR38" s="25"/>
      <c r="AS38" s="25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x14ac:dyDescent="0.25">
      <c r="A39" s="2"/>
      <c r="B39" s="2"/>
      <c r="D39" s="25"/>
      <c r="E39" s="25"/>
      <c r="F39" s="25"/>
      <c r="H39" s="2"/>
      <c r="I39" s="2"/>
      <c r="J39" s="2"/>
      <c r="M39" s="26"/>
      <c r="N39" s="26"/>
      <c r="O39" s="26"/>
      <c r="P39" s="26"/>
      <c r="Q39" s="26"/>
      <c r="R39" s="2"/>
      <c r="S39" s="2"/>
      <c r="V39" s="26"/>
      <c r="W39" s="26"/>
      <c r="X39" s="26"/>
      <c r="Y39" s="26"/>
      <c r="Z39" s="26"/>
      <c r="AA39" s="2"/>
      <c r="AB39" s="2"/>
      <c r="AC39" s="2"/>
      <c r="AD39" s="17" t="s">
        <v>45</v>
      </c>
      <c r="AE39" s="17"/>
      <c r="AF39" s="17"/>
      <c r="AG39" s="17"/>
      <c r="AH39" s="17"/>
      <c r="AI39" s="17"/>
      <c r="AJ39" s="17"/>
      <c r="AK39" s="2"/>
      <c r="AL39" s="2"/>
      <c r="AM39" s="2"/>
      <c r="AN39" s="25"/>
      <c r="AO39" s="25"/>
      <c r="AP39" s="25"/>
      <c r="AQ39" s="25"/>
      <c r="AR39" s="25"/>
      <c r="AS39" s="25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x14ac:dyDescent="0.25">
      <c r="A40" s="2"/>
      <c r="B40" s="2"/>
      <c r="D40" s="25"/>
      <c r="E40" s="25"/>
      <c r="F40" s="25"/>
      <c r="H40" s="2"/>
      <c r="I40" s="2"/>
      <c r="J40" s="2"/>
      <c r="R40" s="2"/>
      <c r="S40" s="2"/>
      <c r="AA40" s="2"/>
      <c r="AB40" s="2"/>
      <c r="AC40" s="2"/>
      <c r="AD40" s="3" t="s">
        <v>5</v>
      </c>
      <c r="AE40" s="3" t="s">
        <v>11</v>
      </c>
      <c r="AF40" s="3" t="s">
        <v>12</v>
      </c>
      <c r="AG40" s="3" t="s">
        <v>13</v>
      </c>
      <c r="AH40" s="3" t="s">
        <v>14</v>
      </c>
      <c r="AI40" s="3" t="s">
        <v>15</v>
      </c>
      <c r="AJ40" s="3" t="s">
        <v>16</v>
      </c>
      <c r="AK40" s="2"/>
      <c r="AL40" s="2"/>
      <c r="AM40" s="2"/>
      <c r="AN40" s="25"/>
      <c r="AO40" s="25"/>
      <c r="AP40" s="25"/>
      <c r="AQ40" s="25"/>
      <c r="AR40" s="25"/>
      <c r="AS40" s="25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x14ac:dyDescent="0.25">
      <c r="A41" s="2"/>
      <c r="B41" s="2"/>
      <c r="D41" s="25"/>
      <c r="E41" s="25"/>
      <c r="F41" s="25"/>
      <c r="H41" s="2"/>
      <c r="I41" s="2"/>
      <c r="J41" s="2"/>
      <c r="K41" s="2"/>
      <c r="L41" s="17" t="s">
        <v>38</v>
      </c>
      <c r="M41" s="17"/>
      <c r="N41" s="17"/>
      <c r="O41" s="17"/>
      <c r="P41" s="2"/>
      <c r="Q41" s="2"/>
      <c r="R41" s="2"/>
      <c r="S41" s="2"/>
      <c r="T41" s="2"/>
      <c r="U41" s="17" t="s">
        <v>39</v>
      </c>
      <c r="V41" s="17"/>
      <c r="W41" s="17"/>
      <c r="X41" s="17"/>
      <c r="Y41" s="2"/>
      <c r="AA41" s="2"/>
      <c r="AB41" s="2"/>
      <c r="AC41" s="3" t="s">
        <v>1</v>
      </c>
      <c r="AD41" s="10">
        <f>0.25 * AD7</f>
        <v>25</v>
      </c>
      <c r="AE41" s="10">
        <f>0.25 * AE7</f>
        <v>35.118032499999998</v>
      </c>
      <c r="AF41" s="10">
        <f>0.25 * AF7</f>
        <v>23.554367249999999</v>
      </c>
      <c r="AG41" s="10">
        <f>0.25 * AG7</f>
        <v>20.75</v>
      </c>
      <c r="AH41" s="10">
        <f>0.25 * AH7</f>
        <v>30</v>
      </c>
      <c r="AI41" s="10">
        <f>0.25 * AI7</f>
        <v>0</v>
      </c>
      <c r="AJ41" s="11">
        <f>SUM(AD41:AI41)</f>
        <v>134.42239975000001</v>
      </c>
      <c r="AK41" s="2"/>
      <c r="AL41" s="2"/>
      <c r="AM41" s="2"/>
      <c r="AN41" s="25"/>
      <c r="AO41" s="25"/>
      <c r="AP41" s="25"/>
      <c r="AQ41" s="25"/>
      <c r="AR41" s="25"/>
      <c r="AS41" s="25"/>
      <c r="AT41" s="2"/>
      <c r="AU41" s="17" t="s">
        <v>50</v>
      </c>
      <c r="AV41" s="17"/>
      <c r="AW41" s="17"/>
      <c r="AX41" s="17"/>
      <c r="AY41" s="17"/>
      <c r="AZ41" s="17"/>
      <c r="BA41" s="2"/>
      <c r="BB41" s="2"/>
      <c r="BC41" s="2"/>
      <c r="BD41" s="17" t="s">
        <v>51</v>
      </c>
      <c r="BE41" s="17"/>
      <c r="BF41" s="17"/>
      <c r="BG41" s="17"/>
      <c r="BH41" s="17"/>
      <c r="BI41" s="17"/>
      <c r="BJ41" s="2"/>
      <c r="BK41" s="2"/>
      <c r="BL41" s="2"/>
      <c r="BM41" s="2"/>
      <c r="BN41" s="2"/>
      <c r="BO41" s="2"/>
      <c r="BP41" s="2"/>
    </row>
    <row r="42" spans="1:68" x14ac:dyDescent="0.25">
      <c r="A42" s="2"/>
      <c r="B42" s="2"/>
      <c r="D42" s="25"/>
      <c r="E42" s="25"/>
      <c r="F42" s="25"/>
      <c r="H42" s="2"/>
      <c r="I42" s="2"/>
      <c r="J42" s="2"/>
      <c r="K42" s="2"/>
      <c r="L42" s="15" t="s">
        <v>5</v>
      </c>
      <c r="M42" s="15"/>
      <c r="N42" s="15"/>
      <c r="O42" s="15"/>
      <c r="P42" s="2"/>
      <c r="Q42" s="2"/>
      <c r="R42" s="2"/>
      <c r="S42" s="2"/>
      <c r="T42" s="2"/>
      <c r="U42" s="15" t="s">
        <v>5</v>
      </c>
      <c r="V42" s="15"/>
      <c r="W42" s="15"/>
      <c r="X42" s="15"/>
      <c r="Y42" s="2"/>
      <c r="AA42" s="2"/>
      <c r="AB42" s="2"/>
      <c r="AC42" s="3" t="s">
        <v>2</v>
      </c>
      <c r="AD42" s="10">
        <f>0.25 * AD8</f>
        <v>59.166469999999997</v>
      </c>
      <c r="AE42" s="10">
        <f>0.25 * AE8</f>
        <v>35.75</v>
      </c>
      <c r="AF42" s="10">
        <f>0.25 * AF8</f>
        <v>20</v>
      </c>
      <c r="AG42" s="10">
        <f>0.25 * AG8</f>
        <v>51.420324999999998</v>
      </c>
      <c r="AH42" s="10">
        <f>0.25 * AH8</f>
        <v>39.535685000000001</v>
      </c>
      <c r="AI42" s="10">
        <f>0.25 * AI8</f>
        <v>0</v>
      </c>
      <c r="AJ42" s="11">
        <f t="shared" ref="AJ42:AJ44" si="30">SUM(AD42:AI42)</f>
        <v>205.87248</v>
      </c>
      <c r="AK42" s="2"/>
      <c r="AN42" s="25"/>
      <c r="AO42" s="25"/>
      <c r="AP42" s="25"/>
      <c r="AQ42" s="25"/>
      <c r="AR42" s="25"/>
      <c r="AS42" s="25"/>
      <c r="AT42" s="2"/>
      <c r="AU42" s="3" t="s">
        <v>5</v>
      </c>
      <c r="AV42" s="3" t="s">
        <v>11</v>
      </c>
      <c r="AW42" s="3" t="s">
        <v>12</v>
      </c>
      <c r="AX42" s="3" t="s">
        <v>13</v>
      </c>
      <c r="AY42" s="3" t="s">
        <v>14</v>
      </c>
      <c r="AZ42" s="3" t="s">
        <v>15</v>
      </c>
      <c r="BA42" s="3" t="s">
        <v>16</v>
      </c>
      <c r="BB42" s="2"/>
      <c r="BC42" s="2"/>
      <c r="BD42" s="3" t="s">
        <v>5</v>
      </c>
      <c r="BE42" s="3" t="s">
        <v>11</v>
      </c>
      <c r="BF42" s="3" t="s">
        <v>12</v>
      </c>
      <c r="BG42" s="3" t="s">
        <v>13</v>
      </c>
      <c r="BH42" s="3" t="s">
        <v>14</v>
      </c>
      <c r="BI42" s="3" t="s">
        <v>15</v>
      </c>
      <c r="BJ42" s="3" t="s">
        <v>16</v>
      </c>
      <c r="BK42" s="2"/>
      <c r="BL42" s="2"/>
      <c r="BM42" s="2"/>
      <c r="BN42" s="2"/>
      <c r="BO42" s="2"/>
      <c r="BP42" s="2"/>
    </row>
    <row r="43" spans="1:68" x14ac:dyDescent="0.25">
      <c r="A43" s="2"/>
      <c r="B43" s="2"/>
      <c r="C43" s="3"/>
      <c r="D43" s="3"/>
      <c r="E43" s="2"/>
      <c r="F43" s="2"/>
      <c r="G43" s="2"/>
      <c r="H43" s="2"/>
      <c r="I43" s="2"/>
      <c r="J43" s="2"/>
      <c r="K43" s="2"/>
      <c r="L43" s="3" t="s">
        <v>1</v>
      </c>
      <c r="M43" s="3" t="s">
        <v>2</v>
      </c>
      <c r="N43" s="3" t="s">
        <v>3</v>
      </c>
      <c r="O43" s="3" t="s">
        <v>4</v>
      </c>
      <c r="P43" s="3" t="s">
        <v>16</v>
      </c>
      <c r="Q43" s="2"/>
      <c r="R43" s="2"/>
      <c r="S43" s="2"/>
      <c r="T43" s="2"/>
      <c r="U43" s="3" t="s">
        <v>1</v>
      </c>
      <c r="V43" s="3" t="s">
        <v>2</v>
      </c>
      <c r="W43" s="3" t="s">
        <v>3</v>
      </c>
      <c r="X43" s="3" t="s">
        <v>4</v>
      </c>
      <c r="Y43" s="3" t="s">
        <v>16</v>
      </c>
      <c r="AA43" s="2"/>
      <c r="AB43" s="2"/>
      <c r="AC43" s="3" t="s">
        <v>3</v>
      </c>
      <c r="AD43" s="10">
        <f>0.25 * AD9</f>
        <v>23.75</v>
      </c>
      <c r="AE43" s="10">
        <f>0.25 * AE9</f>
        <v>48.75</v>
      </c>
      <c r="AF43" s="10">
        <f>0.25 * AF9</f>
        <v>60.5</v>
      </c>
      <c r="AG43" s="10">
        <f>0.25 * AG9</f>
        <v>27.75</v>
      </c>
      <c r="AH43" s="10">
        <f>0.25 * AH9</f>
        <v>17.5</v>
      </c>
      <c r="AI43" s="10">
        <f>0.25 * AI9</f>
        <v>31</v>
      </c>
      <c r="AJ43" s="11">
        <f t="shared" si="30"/>
        <v>209.25</v>
      </c>
      <c r="AK43" s="2"/>
      <c r="AN43" s="25"/>
      <c r="AO43" s="25"/>
      <c r="AP43" s="25"/>
      <c r="AQ43" s="25"/>
      <c r="AR43" s="25"/>
      <c r="AS43" s="25"/>
      <c r="AT43" s="3" t="s">
        <v>1</v>
      </c>
      <c r="AU43" s="6">
        <f>0.1 * AY32</f>
        <v>5.8058840830000014</v>
      </c>
      <c r="AV43" s="6">
        <f t="shared" ref="AV43:AZ46" si="31">0.1 * AZ32</f>
        <v>9.5752051818000012</v>
      </c>
      <c r="AW43" s="6">
        <f t="shared" si="31"/>
        <v>10.468607759200001</v>
      </c>
      <c r="AX43" s="6">
        <f t="shared" si="31"/>
        <v>11.7075411146</v>
      </c>
      <c r="AY43" s="6">
        <f t="shared" si="31"/>
        <v>11.301479565800001</v>
      </c>
      <c r="AZ43" s="6">
        <f t="shared" si="31"/>
        <v>10.884570851600001</v>
      </c>
      <c r="BA43" s="7">
        <f>SUM(AU43:AZ43)</f>
        <v>59.74328855600001</v>
      </c>
      <c r="BB43" s="2"/>
      <c r="BC43" s="3" t="s">
        <v>1</v>
      </c>
      <c r="BD43" s="6">
        <f>0.9 * AY32</f>
        <v>52.252956747000006</v>
      </c>
      <c r="BE43" s="6">
        <f t="shared" ref="BE43:BI46" si="32">0.9 * AZ32</f>
        <v>86.176846636200011</v>
      </c>
      <c r="BF43" s="6">
        <f t="shared" si="32"/>
        <v>94.217469832800006</v>
      </c>
      <c r="BG43" s="6">
        <f t="shared" si="32"/>
        <v>105.3678700314</v>
      </c>
      <c r="BH43" s="6">
        <f t="shared" si="32"/>
        <v>101.7133160922</v>
      </c>
      <c r="BI43" s="6">
        <f t="shared" si="32"/>
        <v>97.961137664399999</v>
      </c>
      <c r="BJ43" s="7">
        <f>SUM(BD43:BI43)</f>
        <v>537.68959700400001</v>
      </c>
      <c r="BK43" s="2"/>
      <c r="BL43" s="2"/>
      <c r="BM43" s="2"/>
      <c r="BN43" s="2"/>
      <c r="BO43" s="2"/>
      <c r="BP43" s="2"/>
    </row>
    <row r="44" spans="1:68" x14ac:dyDescent="0.25">
      <c r="A44" s="2"/>
      <c r="B44" s="2"/>
      <c r="D44" s="15" t="s">
        <v>47</v>
      </c>
      <c r="E44" s="15"/>
      <c r="F44" s="4">
        <v>955.49932999999999</v>
      </c>
      <c r="G44" s="2"/>
      <c r="H44" s="2"/>
      <c r="I44" s="2"/>
      <c r="J44" s="2"/>
      <c r="K44" s="3" t="s">
        <v>1</v>
      </c>
      <c r="L44" s="4">
        <v>0</v>
      </c>
      <c r="M44" s="4">
        <v>0</v>
      </c>
      <c r="N44" s="4">
        <v>0</v>
      </c>
      <c r="O44" s="4">
        <v>0</v>
      </c>
      <c r="P44" s="12">
        <f>SUM(L44:O44)</f>
        <v>0</v>
      </c>
      <c r="Q44" s="2"/>
      <c r="R44" s="2"/>
      <c r="S44" s="2"/>
      <c r="T44" s="3" t="s">
        <v>1</v>
      </c>
      <c r="U44" s="4">
        <v>0</v>
      </c>
      <c r="V44" s="4">
        <v>1.5862801</v>
      </c>
      <c r="W44" s="4">
        <v>4.2196040000000004</v>
      </c>
      <c r="X44" s="4">
        <v>0</v>
      </c>
      <c r="Y44" s="12">
        <f>SUM(U44:X44)</f>
        <v>5.8058841000000001</v>
      </c>
      <c r="AA44" s="2"/>
      <c r="AB44" s="3"/>
      <c r="AC44" s="3" t="s">
        <v>4</v>
      </c>
      <c r="AD44" s="10">
        <f>0.25 * AD10</f>
        <v>22.173461750000001</v>
      </c>
      <c r="AE44" s="10">
        <f>0.25 * AE10</f>
        <v>13.785208750000001</v>
      </c>
      <c r="AF44" s="10">
        <f>0.25 * AF10</f>
        <v>13.2294885</v>
      </c>
      <c r="AG44" s="10">
        <f>0.25 * AG10</f>
        <v>16.120276499999999</v>
      </c>
      <c r="AH44" s="10">
        <f>0.25 * AH10</f>
        <v>15.146683749999999</v>
      </c>
      <c r="AI44" s="10">
        <f>0.25 * AI10</f>
        <v>0</v>
      </c>
      <c r="AJ44" s="11">
        <f t="shared" si="30"/>
        <v>80.455119249999996</v>
      </c>
      <c r="AK44" s="2"/>
      <c r="AN44" s="25"/>
      <c r="AO44" s="25"/>
      <c r="AP44" s="25"/>
      <c r="AQ44" s="25"/>
      <c r="AR44" s="25"/>
      <c r="AS44" s="25"/>
      <c r="AT44" s="3" t="s">
        <v>2</v>
      </c>
      <c r="AU44" s="6">
        <f t="shared" ref="AU44:AU46" si="33">0.1 * AY33</f>
        <v>8.0005394970000001</v>
      </c>
      <c r="AV44" s="6">
        <f t="shared" si="31"/>
        <v>13.691745140199998</v>
      </c>
      <c r="AW44" s="6">
        <f t="shared" si="31"/>
        <v>12.596062853800001</v>
      </c>
      <c r="AX44" s="6">
        <f>0.1 * BB33</f>
        <v>14.010114570400001</v>
      </c>
      <c r="AY44" s="6">
        <f t="shared" si="31"/>
        <v>14.942340745199999</v>
      </c>
      <c r="AZ44" s="6">
        <f t="shared" si="31"/>
        <v>13.406780497400002</v>
      </c>
      <c r="BA44" s="7">
        <f t="shared" ref="BA44:BA46" si="34">SUM(AU44:AZ44)</f>
        <v>76.647583303999994</v>
      </c>
      <c r="BB44" s="2"/>
      <c r="BC44" s="3" t="s">
        <v>2</v>
      </c>
      <c r="BD44" s="6">
        <f t="shared" ref="BD44:BD46" si="35">0.9 * AY33</f>
        <v>72.004855473000006</v>
      </c>
      <c r="BE44" s="6">
        <f t="shared" si="32"/>
        <v>123.22570626179998</v>
      </c>
      <c r="BF44" s="6">
        <f t="shared" si="32"/>
        <v>113.36456568420002</v>
      </c>
      <c r="BG44" s="6">
        <f t="shared" si="32"/>
        <v>126.09103113360001</v>
      </c>
      <c r="BH44" s="6">
        <f>0.9 * BC33</f>
        <v>134.48106670679999</v>
      </c>
      <c r="BI44" s="6">
        <f t="shared" si="32"/>
        <v>120.66102447660002</v>
      </c>
      <c r="BJ44" s="7">
        <f t="shared" ref="BJ44:BJ46" si="36">SUM(BD44:BI44)</f>
        <v>689.82824973600009</v>
      </c>
      <c r="BK44" s="2"/>
      <c r="BL44" s="2"/>
      <c r="BM44" s="2"/>
      <c r="BN44" s="2"/>
      <c r="BO44" s="2"/>
      <c r="BP44" s="2"/>
    </row>
    <row r="45" spans="1:68" x14ac:dyDescent="0.25">
      <c r="A45" s="2"/>
      <c r="B45" s="2"/>
      <c r="C45" s="2"/>
      <c r="D45" s="2"/>
      <c r="E45" s="2"/>
      <c r="F45" s="2" t="s">
        <v>19</v>
      </c>
      <c r="G45" s="2"/>
      <c r="H45" s="2"/>
      <c r="I45" s="2"/>
      <c r="J45" s="2"/>
      <c r="K45" s="3" t="s">
        <v>2</v>
      </c>
      <c r="L45" s="4">
        <v>0</v>
      </c>
      <c r="M45" s="4">
        <v>0</v>
      </c>
      <c r="N45" s="4">
        <v>0</v>
      </c>
      <c r="O45" s="4">
        <v>0</v>
      </c>
      <c r="P45" s="12">
        <f t="shared" ref="P45:P47" si="37">SUM(L45:O45)</f>
        <v>0</v>
      </c>
      <c r="Q45" s="2"/>
      <c r="R45" s="2"/>
      <c r="S45" s="2"/>
      <c r="T45" s="3" t="s">
        <v>2</v>
      </c>
      <c r="U45" s="4">
        <v>0</v>
      </c>
      <c r="V45" s="4">
        <v>0</v>
      </c>
      <c r="W45" s="4">
        <v>0</v>
      </c>
      <c r="X45" s="4">
        <v>0</v>
      </c>
      <c r="Y45" s="12">
        <f t="shared" ref="Y45:Y47" si="38">SUM(U45:X45)</f>
        <v>0</v>
      </c>
      <c r="AA45" s="2"/>
      <c r="AB45" s="3"/>
      <c r="AC45" s="3" t="s">
        <v>16</v>
      </c>
      <c r="AD45" s="11">
        <f>SUM(AD41:AD44)</f>
        <v>130.08993175000001</v>
      </c>
      <c r="AE45" s="11">
        <f t="shared" ref="AE45:AI45" si="39">SUM(AE41:AE44)</f>
        <v>133.40324125000001</v>
      </c>
      <c r="AF45" s="11">
        <f t="shared" si="39"/>
        <v>117.28385575</v>
      </c>
      <c r="AG45" s="11">
        <f t="shared" si="39"/>
        <v>116.04060149999999</v>
      </c>
      <c r="AH45" s="11">
        <f t="shared" si="39"/>
        <v>102.18236874999999</v>
      </c>
      <c r="AI45" s="11">
        <f t="shared" si="39"/>
        <v>31</v>
      </c>
      <c r="AJ45" s="11">
        <f>SUM(AJ41:AJ44)</f>
        <v>629.99999900000012</v>
      </c>
      <c r="AK45" s="2"/>
      <c r="AT45" s="3" t="s">
        <v>3</v>
      </c>
      <c r="AU45" s="6">
        <f t="shared" si="33"/>
        <v>9.2234376595000018</v>
      </c>
      <c r="AV45" s="6">
        <f t="shared" si="31"/>
        <v>11.924312064200002</v>
      </c>
      <c r="AW45" s="6">
        <f t="shared" si="31"/>
        <v>13.911464288550006</v>
      </c>
      <c r="AX45" s="6">
        <f t="shared" si="31"/>
        <v>16.601477682650003</v>
      </c>
      <c r="AY45" s="6">
        <f t="shared" si="31"/>
        <v>15.276285149950002</v>
      </c>
      <c r="AZ45" s="6">
        <f t="shared" si="31"/>
        <v>12.914320024150005</v>
      </c>
      <c r="BA45" s="7">
        <f t="shared" si="34"/>
        <v>79.851296869000009</v>
      </c>
      <c r="BB45" s="2"/>
      <c r="BC45" s="3" t="s">
        <v>3</v>
      </c>
      <c r="BD45" s="6">
        <f t="shared" si="35"/>
        <v>83.010938935500022</v>
      </c>
      <c r="BE45" s="6">
        <f t="shared" si="32"/>
        <v>107.31880857780003</v>
      </c>
      <c r="BF45" s="6">
        <f t="shared" si="32"/>
        <v>125.20317859695004</v>
      </c>
      <c r="BG45" s="6">
        <f t="shared" si="32"/>
        <v>149.41329914385003</v>
      </c>
      <c r="BH45" s="6">
        <f>0.9 * BC34</f>
        <v>137.48656634955003</v>
      </c>
      <c r="BI45" s="6">
        <f t="shared" si="32"/>
        <v>116.22888021735004</v>
      </c>
      <c r="BJ45" s="7">
        <f t="shared" si="36"/>
        <v>718.66167182100014</v>
      </c>
      <c r="BK45" s="2"/>
      <c r="BL45" s="2"/>
      <c r="BM45" s="2"/>
      <c r="BN45" s="2"/>
      <c r="BO45" s="2"/>
      <c r="BP45" s="2"/>
    </row>
    <row r="46" spans="1:68" x14ac:dyDescent="0.25">
      <c r="A46" s="2"/>
      <c r="B46" s="2"/>
      <c r="D46" s="15" t="s">
        <v>48</v>
      </c>
      <c r="E46" s="15"/>
      <c r="F46" s="8">
        <f>SUM(AD11*0.25, AE11*0.45, N11, W11)</f>
        <v>955.49933169999997</v>
      </c>
      <c r="G46" s="2"/>
      <c r="H46" s="2"/>
      <c r="I46" s="2"/>
      <c r="J46" s="2"/>
      <c r="K46" s="3" t="s">
        <v>3</v>
      </c>
      <c r="L46" s="4">
        <v>0</v>
      </c>
      <c r="M46" s="4">
        <v>0</v>
      </c>
      <c r="N46" s="4">
        <v>0</v>
      </c>
      <c r="O46" s="4">
        <v>0</v>
      </c>
      <c r="P46" s="12">
        <f t="shared" si="37"/>
        <v>0</v>
      </c>
      <c r="Q46" s="2"/>
      <c r="R46" s="2"/>
      <c r="S46" s="2"/>
      <c r="T46" s="3" t="s">
        <v>3</v>
      </c>
      <c r="U46" s="4">
        <v>0</v>
      </c>
      <c r="V46" s="4">
        <v>0</v>
      </c>
      <c r="W46" s="4">
        <v>0</v>
      </c>
      <c r="X46" s="4">
        <v>0</v>
      </c>
      <c r="Y46" s="12">
        <f t="shared" si="38"/>
        <v>0</v>
      </c>
      <c r="AA46" s="2"/>
      <c r="AB46" s="3"/>
      <c r="AC46" s="2"/>
      <c r="AD46" s="2"/>
      <c r="AE46" s="2"/>
      <c r="AF46" s="2"/>
      <c r="AG46" s="2"/>
      <c r="AH46" s="2"/>
      <c r="AI46" s="2"/>
      <c r="AJ46" s="2"/>
      <c r="AK46" s="2"/>
      <c r="AT46" s="3" t="s">
        <v>4</v>
      </c>
      <c r="AU46" s="6">
        <f t="shared" si="33"/>
        <v>3.5687884105000003</v>
      </c>
      <c r="AV46" s="6">
        <f t="shared" si="31"/>
        <v>6.1267594738000017</v>
      </c>
      <c r="AW46" s="6">
        <f t="shared" si="31"/>
        <v>5.8797727134499995</v>
      </c>
      <c r="AX46" s="6">
        <f t="shared" si="31"/>
        <v>7.1645673723500014</v>
      </c>
      <c r="AY46" s="6">
        <f t="shared" si="31"/>
        <v>6.7318594540500003</v>
      </c>
      <c r="AZ46" s="6">
        <f t="shared" si="31"/>
        <v>6.2860834468500002</v>
      </c>
      <c r="BA46" s="7">
        <f t="shared" si="34"/>
        <v>35.757830870999996</v>
      </c>
      <c r="BB46" s="2"/>
      <c r="BC46" s="3" t="s">
        <v>4</v>
      </c>
      <c r="BD46" s="6">
        <f t="shared" si="35"/>
        <v>32.119095694500004</v>
      </c>
      <c r="BE46" s="6">
        <f t="shared" si="32"/>
        <v>55.140835264200014</v>
      </c>
      <c r="BF46" s="6">
        <f t="shared" si="32"/>
        <v>52.917954421049998</v>
      </c>
      <c r="BG46" s="6">
        <f>0.9 * BB35</f>
        <v>64.481106351150018</v>
      </c>
      <c r="BH46" s="6">
        <f t="shared" si="32"/>
        <v>60.586735086450005</v>
      </c>
      <c r="BI46" s="6">
        <f t="shared" si="32"/>
        <v>56.574751021650002</v>
      </c>
      <c r="BJ46" s="7">
        <f t="shared" si="36"/>
        <v>321.82047783900003</v>
      </c>
      <c r="BK46" s="2"/>
      <c r="BL46" s="2"/>
      <c r="BM46" s="2"/>
      <c r="BN46" s="2"/>
      <c r="BO46" s="2"/>
      <c r="BP46" s="2"/>
    </row>
    <row r="47" spans="1:68" x14ac:dyDescent="0.25">
      <c r="A47" s="2"/>
      <c r="B47" s="2"/>
      <c r="D47" s="15" t="s">
        <v>49</v>
      </c>
      <c r="E47" s="15"/>
      <c r="F47" s="24">
        <f>SUM(AD49:AI52,AD57:AI60,AD65:AI68,AM49:AR52,AM57:AR60,AM65:AR68) - SUMPRODUCT(D22:G25, L88:O91) - SUMPRODUCT(D22:G25, U88:X91) - (15 * F44) - AS37</f>
        <v>130792.95167045505</v>
      </c>
      <c r="G47" s="2"/>
      <c r="H47" s="2"/>
      <c r="I47" s="2"/>
      <c r="J47" s="2"/>
      <c r="K47" s="3" t="s">
        <v>4</v>
      </c>
      <c r="L47" s="4">
        <v>0</v>
      </c>
      <c r="M47" s="4">
        <v>0</v>
      </c>
      <c r="N47" s="4">
        <v>0</v>
      </c>
      <c r="O47" s="4">
        <v>0</v>
      </c>
      <c r="P47" s="12">
        <f t="shared" si="37"/>
        <v>0</v>
      </c>
      <c r="Q47" s="2"/>
      <c r="R47" s="2"/>
      <c r="S47" s="2"/>
      <c r="T47" s="3" t="s">
        <v>4</v>
      </c>
      <c r="U47" s="4">
        <v>0</v>
      </c>
      <c r="V47" s="4">
        <v>0</v>
      </c>
      <c r="W47" s="4">
        <v>3.5687883999999999</v>
      </c>
      <c r="X47" s="4">
        <v>0</v>
      </c>
      <c r="Y47" s="12">
        <f t="shared" si="38"/>
        <v>3.5687883999999999</v>
      </c>
      <c r="AA47" s="2"/>
      <c r="AB47" s="3"/>
      <c r="AC47" s="2"/>
      <c r="AD47" s="17" t="s">
        <v>52</v>
      </c>
      <c r="AE47" s="17"/>
      <c r="AF47" s="17"/>
      <c r="AG47" s="17"/>
      <c r="AH47" s="17"/>
      <c r="AI47" s="17"/>
      <c r="AJ47" s="17"/>
      <c r="AK47" s="2"/>
      <c r="AL47" s="2"/>
      <c r="AM47" s="17" t="s">
        <v>53</v>
      </c>
      <c r="AN47" s="17"/>
      <c r="AO47" s="17"/>
      <c r="AP47" s="17"/>
      <c r="AQ47" s="17"/>
      <c r="AR47" s="17"/>
      <c r="AS47" s="2"/>
      <c r="AT47" s="3" t="s">
        <v>16</v>
      </c>
      <c r="AU47" s="7">
        <f>SUM(AU43:AU46)</f>
        <v>26.598649650000002</v>
      </c>
      <c r="AV47" s="7">
        <f t="shared" ref="AV47:AZ47" si="40">SUM(AV43:AV46)</f>
        <v>41.318021860000002</v>
      </c>
      <c r="AW47" s="7">
        <f t="shared" si="40"/>
        <v>42.855907615000014</v>
      </c>
      <c r="AX47" s="7">
        <f t="shared" si="40"/>
        <v>49.483700740000003</v>
      </c>
      <c r="AY47" s="7">
        <f t="shared" si="40"/>
        <v>48.251964915000009</v>
      </c>
      <c r="AZ47" s="7">
        <f t="shared" si="40"/>
        <v>43.491754820000011</v>
      </c>
      <c r="BA47" s="7">
        <f>SUM(BA43:BA46)</f>
        <v>251.99999960000002</v>
      </c>
      <c r="BB47" s="2"/>
      <c r="BC47" s="3" t="s">
        <v>16</v>
      </c>
      <c r="BD47" s="7">
        <f>SUM(BD43:BD46)</f>
        <v>239.38784685000002</v>
      </c>
      <c r="BE47" s="7">
        <f t="shared" ref="BE47:BI47" si="41">SUM(BE43:BE46)</f>
        <v>371.86219674000006</v>
      </c>
      <c r="BF47" s="7">
        <f t="shared" si="41"/>
        <v>385.70316853500003</v>
      </c>
      <c r="BG47" s="7">
        <f t="shared" si="41"/>
        <v>445.35330666000004</v>
      </c>
      <c r="BH47" s="7">
        <f t="shared" si="41"/>
        <v>434.26768423499999</v>
      </c>
      <c r="BI47" s="7">
        <f t="shared" si="41"/>
        <v>391.42579338000007</v>
      </c>
      <c r="BJ47" s="7"/>
      <c r="BK47" s="2"/>
      <c r="BL47" s="2"/>
      <c r="BM47" s="2"/>
      <c r="BN47" s="2"/>
      <c r="BO47" s="2"/>
      <c r="BP47" s="2"/>
    </row>
    <row r="48" spans="1:68" x14ac:dyDescent="0.25">
      <c r="A48" s="2"/>
      <c r="B48" s="2"/>
      <c r="C48" s="3"/>
      <c r="D48" s="15"/>
      <c r="E48" s="15"/>
      <c r="F48" s="24"/>
      <c r="G48" s="19"/>
      <c r="H48" s="2"/>
      <c r="I48" s="2"/>
      <c r="J48" s="2"/>
      <c r="K48" s="3" t="s">
        <v>16</v>
      </c>
      <c r="L48" s="12">
        <f>SUM(L44:L47)</f>
        <v>0</v>
      </c>
      <c r="M48" s="12">
        <f t="shared" ref="M48:O48" si="42">SUM(M44:M47)</f>
        <v>0</v>
      </c>
      <c r="N48" s="12">
        <f t="shared" si="42"/>
        <v>0</v>
      </c>
      <c r="O48" s="12">
        <f t="shared" si="42"/>
        <v>0</v>
      </c>
      <c r="P48" s="12">
        <f>SUM(P44:P47)</f>
        <v>0</v>
      </c>
      <c r="Q48" s="2"/>
      <c r="R48" s="2"/>
      <c r="S48" s="2"/>
      <c r="T48" s="3" t="s">
        <v>16</v>
      </c>
      <c r="U48" s="12">
        <f>SUM(U44:U47)</f>
        <v>0</v>
      </c>
      <c r="V48" s="12">
        <f t="shared" ref="V48:X48" si="43">SUM(V44:V47)</f>
        <v>1.5862801</v>
      </c>
      <c r="W48" s="12">
        <f t="shared" si="43"/>
        <v>7.7883924000000002</v>
      </c>
      <c r="X48" s="12">
        <f t="shared" si="43"/>
        <v>0</v>
      </c>
      <c r="Y48" s="12">
        <f>SUM(Y44:Y47)</f>
        <v>9.3746724999999991</v>
      </c>
      <c r="AA48" s="2"/>
      <c r="AB48" s="2"/>
      <c r="AC48" s="2"/>
      <c r="AD48" s="3" t="s">
        <v>5</v>
      </c>
      <c r="AE48" s="3" t="s">
        <v>11</v>
      </c>
      <c r="AF48" s="3" t="s">
        <v>12</v>
      </c>
      <c r="AG48" s="3" t="s">
        <v>13</v>
      </c>
      <c r="AH48" s="3" t="s">
        <v>14</v>
      </c>
      <c r="AI48" s="3" t="s">
        <v>15</v>
      </c>
      <c r="AJ48" s="3" t="s">
        <v>16</v>
      </c>
      <c r="AK48" s="2"/>
      <c r="AL48" s="2"/>
      <c r="AM48" s="3" t="s">
        <v>5</v>
      </c>
      <c r="AN48" s="3" t="s">
        <v>11</v>
      </c>
      <c r="AO48" s="3" t="s">
        <v>12</v>
      </c>
      <c r="AP48" s="3" t="s">
        <v>13</v>
      </c>
      <c r="AQ48" s="3" t="s">
        <v>14</v>
      </c>
      <c r="AR48" s="3" t="s">
        <v>15</v>
      </c>
      <c r="AS48" s="3" t="s">
        <v>16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x14ac:dyDescent="0.25">
      <c r="A49" s="2"/>
      <c r="B49" s="2"/>
      <c r="C49" s="19"/>
      <c r="D49" s="19"/>
      <c r="E49" s="19"/>
      <c r="F49" s="19"/>
      <c r="G49" s="19"/>
      <c r="H49" s="2"/>
      <c r="I49" s="2"/>
      <c r="J49" s="2"/>
      <c r="K49" s="2"/>
      <c r="L49" s="15" t="s">
        <v>11</v>
      </c>
      <c r="M49" s="15"/>
      <c r="N49" s="15"/>
      <c r="O49" s="15"/>
      <c r="P49" s="2"/>
      <c r="Q49" s="2"/>
      <c r="R49" s="2"/>
      <c r="S49" s="2"/>
      <c r="T49" s="2"/>
      <c r="U49" s="15" t="s">
        <v>11</v>
      </c>
      <c r="V49" s="15"/>
      <c r="W49" s="15"/>
      <c r="X49" s="15"/>
      <c r="Y49" s="2"/>
      <c r="AA49" s="2"/>
      <c r="AB49" s="2"/>
      <c r="AC49" s="3" t="s">
        <v>1</v>
      </c>
      <c r="AD49" s="10">
        <f>D14* AD27 * (D30 - G30 + 10)</f>
        <v>1320</v>
      </c>
      <c r="AE49" s="10">
        <f>D14* AE27 * (D30 - G30 + 10)</f>
        <v>1854.2321159999997</v>
      </c>
      <c r="AF49" s="10">
        <f>D14* AF27 * (D30 - G30 + 10)</f>
        <v>1243.6705907999999</v>
      </c>
      <c r="AG49" s="10">
        <f>D14* AG27 * (D30 - G30 + 10)</f>
        <v>1095.6000000000001</v>
      </c>
      <c r="AH49" s="10">
        <f>D14* AH27 * (D30 - G30 + 10)</f>
        <v>1584</v>
      </c>
      <c r="AI49" s="10">
        <f>D14* AI27 * (D30 - 20 - G30 + 10)</f>
        <v>0</v>
      </c>
      <c r="AJ49" s="11">
        <f>SUM(AD49:AI49)</f>
        <v>7097.5027067999999</v>
      </c>
      <c r="AK49" s="2"/>
      <c r="AL49" s="3" t="s">
        <v>1</v>
      </c>
      <c r="AM49" s="10">
        <f>(1-D14) * AD27 * (E30 - G30 + 10)</f>
        <v>1320.0000000000002</v>
      </c>
      <c r="AN49" s="10">
        <f>(1-D14)* AE27 * (E30 - G30 + 10)</f>
        <v>1854.2321159999999</v>
      </c>
      <c r="AO49" s="10">
        <f>(1-D14)* AF27 * (E30 - G30 + 10)</f>
        <v>1243.6705908000001</v>
      </c>
      <c r="AP49" s="10">
        <f>(1-D14)* AG27 * (E30 - G30 + 10)</f>
        <v>1095.6000000000001</v>
      </c>
      <c r="AQ49" s="10">
        <f>(1-D14)* AH27 * (E30 - G30 + 10)</f>
        <v>1584.0000000000002</v>
      </c>
      <c r="AR49" s="10">
        <f>(1-D14)* AI27 * (E30 - 20 - G30 + 10)</f>
        <v>0</v>
      </c>
      <c r="AS49" s="11">
        <f>SUM(AM49:AR49)</f>
        <v>7097.5027068000009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x14ac:dyDescent="0.25">
      <c r="A50" s="2"/>
      <c r="B50" s="2"/>
      <c r="C50" s="25" t="s">
        <v>86</v>
      </c>
      <c r="D50" s="25"/>
      <c r="E50" s="25"/>
      <c r="F50" s="25"/>
      <c r="G50" s="25"/>
      <c r="H50" s="2"/>
      <c r="I50" s="2"/>
      <c r="J50" s="2"/>
      <c r="K50" s="2"/>
      <c r="L50" s="3" t="s">
        <v>1</v>
      </c>
      <c r="M50" s="3" t="s">
        <v>2</v>
      </c>
      <c r="N50" s="3" t="s">
        <v>3</v>
      </c>
      <c r="O50" s="3" t="s">
        <v>4</v>
      </c>
      <c r="P50" s="3" t="s">
        <v>16</v>
      </c>
      <c r="Q50" s="2"/>
      <c r="R50" s="2"/>
      <c r="S50" s="2"/>
      <c r="T50" s="2"/>
      <c r="U50" s="3" t="s">
        <v>1</v>
      </c>
      <c r="V50" s="3" t="s">
        <v>2</v>
      </c>
      <c r="W50" s="3" t="s">
        <v>3</v>
      </c>
      <c r="X50" s="3" t="s">
        <v>4</v>
      </c>
      <c r="Y50" s="3" t="s">
        <v>16</v>
      </c>
      <c r="AA50" s="2"/>
      <c r="AB50" s="2"/>
      <c r="AC50" s="3" t="s">
        <v>2</v>
      </c>
      <c r="AD50" s="10">
        <f>E15* AD28 * (D30 - G30 + 10)</f>
        <v>2863.6571480000002</v>
      </c>
      <c r="AE50" s="10">
        <f>E15* AE28 * (D30 - G30 + 10)</f>
        <v>1730.3000000000002</v>
      </c>
      <c r="AF50" s="10">
        <f>E15* AF28 * (D30 - G30 + 10)</f>
        <v>968.00000000000011</v>
      </c>
      <c r="AG50" s="10">
        <f>E15* AG28 * (D30 - G30 + 10)</f>
        <v>2488.7437300000006</v>
      </c>
      <c r="AH50" s="10">
        <f>E15* AH28 * (D30 - G30 + 10)</f>
        <v>1913.5271540000003</v>
      </c>
      <c r="AI50" s="10">
        <f>E15* AI28 * (D30 - 20 - G30 + 10)</f>
        <v>0</v>
      </c>
      <c r="AJ50" s="11">
        <f t="shared" ref="AJ50:AJ52" si="44">SUM(AD50:AI50)</f>
        <v>9964.2280320000027</v>
      </c>
      <c r="AK50" s="2"/>
      <c r="AL50" s="3" t="s">
        <v>2</v>
      </c>
      <c r="AM50" s="10">
        <f>(1-E15) * AD28 * (E30 - G30 + 10)</f>
        <v>3514.4883179999997</v>
      </c>
      <c r="AN50" s="10">
        <f>(1-E15)* AE28 * (E30 - G30 + 10)</f>
        <v>2123.5499999999997</v>
      </c>
      <c r="AO50" s="10">
        <f>(1 -E15)* AF28 * (E30 - G30 + 10)</f>
        <v>1187.9999999999998</v>
      </c>
      <c r="AP50" s="10">
        <f>(1-E15)* AG28 * (E30 - G30 + 10)</f>
        <v>3054.3673049999998</v>
      </c>
      <c r="AQ50" s="10">
        <f>(1-E15)* AH28 * (E30 - G30 + 10)</f>
        <v>2348.4196890000003</v>
      </c>
      <c r="AR50" s="10">
        <f>(1-E15)* AI28 * (E30 - 20 - G30 + 10)</f>
        <v>0</v>
      </c>
      <c r="AS50" s="11">
        <f t="shared" ref="AS50:AS52" si="45">SUM(AM50:AR50)</f>
        <v>12228.825311999999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x14ac:dyDescent="0.25">
      <c r="A51" s="2"/>
      <c r="B51" s="2"/>
      <c r="C51" s="25"/>
      <c r="D51" s="25"/>
      <c r="E51" s="25"/>
      <c r="F51" s="25"/>
      <c r="G51" s="25"/>
      <c r="H51" s="2"/>
      <c r="I51" s="2"/>
      <c r="J51" s="2"/>
      <c r="K51" s="3" t="s">
        <v>1</v>
      </c>
      <c r="L51" s="4">
        <v>0</v>
      </c>
      <c r="M51" s="4">
        <v>0</v>
      </c>
      <c r="N51" s="4">
        <v>0</v>
      </c>
      <c r="O51" s="4">
        <v>0</v>
      </c>
      <c r="P51" s="12">
        <f>SUM(L51:O51)</f>
        <v>0</v>
      </c>
      <c r="Q51" s="2"/>
      <c r="R51" s="2"/>
      <c r="S51" s="2"/>
      <c r="T51" s="3" t="s">
        <v>1</v>
      </c>
      <c r="U51" s="4">
        <v>0</v>
      </c>
      <c r="V51" s="4">
        <v>9.4039371999999997</v>
      </c>
      <c r="W51" s="4">
        <v>0.17126802999999999</v>
      </c>
      <c r="X51" s="4">
        <v>0</v>
      </c>
      <c r="Y51" s="12">
        <f>SUM(U51:X51)</f>
        <v>9.5752052299999999</v>
      </c>
      <c r="AA51" s="2"/>
      <c r="AB51" s="2"/>
      <c r="AC51" s="3" t="s">
        <v>3</v>
      </c>
      <c r="AD51" s="10">
        <f>F16* AD29 * (D30 - G30 + 10)</f>
        <v>1128.6000000000004</v>
      </c>
      <c r="AE51" s="10">
        <f>F16* AE29 * (D30 - G30 + 10)</f>
        <v>2316.6000000000004</v>
      </c>
      <c r="AF51" s="10">
        <f>F16* AF29 * (D30 - G30 + 10)</f>
        <v>2874.9600000000009</v>
      </c>
      <c r="AG51" s="10">
        <f>F16* AG29 * (D30 - G30 + 10)</f>
        <v>1318.6800000000003</v>
      </c>
      <c r="AH51" s="10">
        <f>F16* AH29 * (D30 - G30 + 10)</f>
        <v>831.60000000000014</v>
      </c>
      <c r="AI51" s="10">
        <f>F16* AI29 * (D30 - 20 - G30 + 10)</f>
        <v>736.56000000000006</v>
      </c>
      <c r="AJ51" s="11">
        <f t="shared" si="44"/>
        <v>9207.0000000000018</v>
      </c>
      <c r="AK51" s="2"/>
      <c r="AL51" s="3" t="s">
        <v>3</v>
      </c>
      <c r="AM51" s="10">
        <f>(1-F16)* AD29 * (E30 - G30 + 10)</f>
        <v>1442.1</v>
      </c>
      <c r="AN51" s="10">
        <f>(1-F16)* AE29 * (E30 - G30 + 10)</f>
        <v>2960.1</v>
      </c>
      <c r="AO51" s="10">
        <f>(1-F16)* AF29 * (E30 - G30 + 10)</f>
        <v>3673.5600000000004</v>
      </c>
      <c r="AP51" s="10">
        <f>(1-F16)* AG29 * (E30 - G30 + 10)</f>
        <v>1684.98</v>
      </c>
      <c r="AQ51" s="10">
        <f>(1-F16)* AH29 * (E30 - G30 + 10)</f>
        <v>1062.5999999999999</v>
      </c>
      <c r="AR51" s="10">
        <f>(1-F16)* AI29 * (E30 - 20 - G30 + 10)</f>
        <v>1254.8800000000001</v>
      </c>
      <c r="AS51" s="11">
        <f t="shared" si="45"/>
        <v>12078.220000000001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x14ac:dyDescent="0.25">
      <c r="A52" s="2"/>
      <c r="B52" s="2"/>
      <c r="C52" s="25"/>
      <c r="D52" s="25"/>
      <c r="E52" s="25"/>
      <c r="F52" s="25"/>
      <c r="G52" s="25"/>
      <c r="H52" s="2"/>
      <c r="I52" s="2"/>
      <c r="J52" s="2"/>
      <c r="K52" s="3" t="s">
        <v>2</v>
      </c>
      <c r="L52" s="4">
        <v>0</v>
      </c>
      <c r="M52" s="4">
        <v>0</v>
      </c>
      <c r="N52" s="4">
        <v>0</v>
      </c>
      <c r="O52" s="4">
        <v>0</v>
      </c>
      <c r="P52" s="12">
        <f t="shared" ref="P52:P54" si="46">SUM(L52:O52)</f>
        <v>0</v>
      </c>
      <c r="Q52" s="2"/>
      <c r="R52" s="2"/>
      <c r="S52" s="2"/>
      <c r="T52" s="3" t="s">
        <v>2</v>
      </c>
      <c r="U52" s="4">
        <v>0</v>
      </c>
      <c r="V52" s="4">
        <v>0</v>
      </c>
      <c r="W52" s="4">
        <v>0</v>
      </c>
      <c r="X52" s="4">
        <v>0</v>
      </c>
      <c r="Y52" s="12">
        <f t="shared" ref="Y52:Y54" si="47">SUM(U52:X52)</f>
        <v>0</v>
      </c>
      <c r="AA52" s="2"/>
      <c r="AB52" s="2"/>
      <c r="AC52" s="3" t="s">
        <v>4</v>
      </c>
      <c r="AD52" s="10">
        <f>G17* AD30 * (D30 - G30 + 10)</f>
        <v>1034.1702560200001</v>
      </c>
      <c r="AE52" s="10">
        <f>G17* AE30 * (D30 - G30 + 10)</f>
        <v>642.9421361000002</v>
      </c>
      <c r="AF52" s="10">
        <f>G17* AF30 * (D30 - G30 + 10)</f>
        <v>617.02334364000012</v>
      </c>
      <c r="AG52" s="10">
        <f>G17* AG30 * (D30 - G30 + 10)</f>
        <v>751.84969595999996</v>
      </c>
      <c r="AH52" s="10">
        <f>G17* AH30 * (D30 - G30 + 10)</f>
        <v>706.44133010000007</v>
      </c>
      <c r="AI52" s="10">
        <f>G17* AI30 * (D30 - 20 - G30 + 10)</f>
        <v>0</v>
      </c>
      <c r="AJ52" s="11">
        <f t="shared" si="44"/>
        <v>3752.4267618200006</v>
      </c>
      <c r="AK52" s="2"/>
      <c r="AL52" s="3" t="s">
        <v>4</v>
      </c>
      <c r="AM52" s="10">
        <f>(1-G17)* AD30 * (E30 - G30 + 10)</f>
        <v>1375.6415669700002</v>
      </c>
      <c r="AN52" s="10">
        <f>(1-G17)* AE30 * (E30 - G30 + 10)</f>
        <v>855.23435085000006</v>
      </c>
      <c r="AO52" s="10">
        <f>(1-G17)* AF30 * (E30 - G30 + 10)</f>
        <v>820.75746654000011</v>
      </c>
      <c r="AP52" s="10">
        <f>(1-G17)* AG30 * (E30 - G30 + 10)</f>
        <v>1000.10195406</v>
      </c>
      <c r="AQ52" s="10">
        <f>(1-G17)* AH30 * (E30 - G30 + 10)</f>
        <v>939.70025984999995</v>
      </c>
      <c r="AR52" s="10">
        <f>(1-G17)* AI30 * (E30 - 20 - G30 + 10)</f>
        <v>0</v>
      </c>
      <c r="AS52" s="11">
        <f t="shared" si="45"/>
        <v>4991.4355982700008</v>
      </c>
      <c r="AT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x14ac:dyDescent="0.25">
      <c r="A53" s="2"/>
      <c r="B53" s="2"/>
      <c r="C53" s="25"/>
      <c r="D53" s="25"/>
      <c r="E53" s="25"/>
      <c r="F53" s="25"/>
      <c r="G53" s="25"/>
      <c r="H53" s="2"/>
      <c r="I53" s="2"/>
      <c r="J53" s="2"/>
      <c r="K53" s="3" t="s">
        <v>3</v>
      </c>
      <c r="L53" s="4">
        <v>0</v>
      </c>
      <c r="M53" s="4">
        <v>0</v>
      </c>
      <c r="N53" s="4">
        <v>0</v>
      </c>
      <c r="O53" s="4">
        <v>0</v>
      </c>
      <c r="P53" s="12">
        <f t="shared" si="46"/>
        <v>0</v>
      </c>
      <c r="Q53" s="2"/>
      <c r="R53" s="2"/>
      <c r="S53" s="2"/>
      <c r="T53" s="3" t="s">
        <v>3</v>
      </c>
      <c r="U53" s="4">
        <v>0</v>
      </c>
      <c r="V53" s="4">
        <v>0</v>
      </c>
      <c r="W53" s="4">
        <v>0</v>
      </c>
      <c r="X53" s="4">
        <v>0</v>
      </c>
      <c r="Y53" s="12">
        <f t="shared" si="47"/>
        <v>0</v>
      </c>
      <c r="AA53" s="2"/>
      <c r="AB53" s="2"/>
      <c r="AC53" s="3" t="s">
        <v>16</v>
      </c>
      <c r="AD53" s="11">
        <f t="shared" ref="AD53:AI53" si="48">SUM(AD49:AD52)</f>
        <v>6346.4274040200007</v>
      </c>
      <c r="AE53" s="11">
        <f t="shared" si="48"/>
        <v>6544.0742521000011</v>
      </c>
      <c r="AF53" s="11">
        <f t="shared" si="48"/>
        <v>5703.6539344400016</v>
      </c>
      <c r="AG53" s="11">
        <f t="shared" si="48"/>
        <v>5654.8734259600005</v>
      </c>
      <c r="AH53" s="11">
        <f t="shared" si="48"/>
        <v>5035.5684841000011</v>
      </c>
      <c r="AI53" s="11">
        <f t="shared" si="48"/>
        <v>736.56000000000006</v>
      </c>
      <c r="AJ53" s="11">
        <f>SUM(AJ49:AJ52)</f>
        <v>30021.157500620004</v>
      </c>
      <c r="AK53" s="2"/>
      <c r="AL53" s="3" t="s">
        <v>16</v>
      </c>
      <c r="AM53" s="11">
        <f>SUM(AM49:AM52)</f>
        <v>7652.2298849700001</v>
      </c>
      <c r="AN53" s="11">
        <f t="shared" ref="AN53:AR53" si="49">SUM(AN49:AN52)</f>
        <v>7793.1164668499987</v>
      </c>
      <c r="AO53" s="11">
        <f t="shared" si="49"/>
        <v>6925.9880573399996</v>
      </c>
      <c r="AP53" s="11">
        <f t="shared" si="49"/>
        <v>6835.0492590599997</v>
      </c>
      <c r="AQ53" s="11">
        <f t="shared" si="49"/>
        <v>5934.7199488500009</v>
      </c>
      <c r="AR53" s="11">
        <f t="shared" si="49"/>
        <v>1254.8800000000001</v>
      </c>
      <c r="AS53" s="11">
        <f>SUM(AS49:AS52)</f>
        <v>36395.98361707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x14ac:dyDescent="0.25">
      <c r="A54" s="2"/>
      <c r="B54" s="2"/>
      <c r="C54" s="25"/>
      <c r="D54" s="25"/>
      <c r="E54" s="25"/>
      <c r="F54" s="25"/>
      <c r="G54" s="25"/>
      <c r="H54" s="2"/>
      <c r="I54" s="2"/>
      <c r="J54" s="2"/>
      <c r="K54" s="3" t="s">
        <v>4</v>
      </c>
      <c r="L54" s="4">
        <v>0</v>
      </c>
      <c r="M54" s="4">
        <v>0</v>
      </c>
      <c r="N54" s="4">
        <v>0</v>
      </c>
      <c r="O54" s="4">
        <v>0</v>
      </c>
      <c r="P54" s="12">
        <f t="shared" si="46"/>
        <v>0</v>
      </c>
      <c r="Q54" s="2"/>
      <c r="R54" s="2"/>
      <c r="S54" s="2"/>
      <c r="T54" s="3" t="s">
        <v>4</v>
      </c>
      <c r="U54" s="4">
        <v>0</v>
      </c>
      <c r="V54" s="4">
        <v>0</v>
      </c>
      <c r="W54" s="4">
        <v>6.1267595000000004</v>
      </c>
      <c r="X54" s="4">
        <v>0</v>
      </c>
      <c r="Y54" s="12">
        <f t="shared" si="47"/>
        <v>6.1267595000000004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x14ac:dyDescent="0.25">
      <c r="A55" s="2"/>
      <c r="B55" s="2"/>
      <c r="C55" s="25"/>
      <c r="D55" s="25"/>
      <c r="E55" s="25"/>
      <c r="F55" s="25"/>
      <c r="G55" s="25"/>
      <c r="H55" s="2"/>
      <c r="I55" s="2"/>
      <c r="J55" s="2"/>
      <c r="K55" s="3" t="s">
        <v>16</v>
      </c>
      <c r="L55" s="12">
        <f>SUM(L51:L54)</f>
        <v>0</v>
      </c>
      <c r="M55" s="12">
        <f t="shared" ref="M55" si="50">SUM(M51:M54)</f>
        <v>0</v>
      </c>
      <c r="N55" s="12">
        <f t="shared" ref="N55" si="51">SUM(N51:N54)</f>
        <v>0</v>
      </c>
      <c r="O55" s="12">
        <f t="shared" ref="O55" si="52">SUM(O51:O54)</f>
        <v>0</v>
      </c>
      <c r="P55" s="12">
        <f>SUM(P51:P54)</f>
        <v>0</v>
      </c>
      <c r="Q55" s="2"/>
      <c r="R55" s="2"/>
      <c r="S55" s="2"/>
      <c r="T55" s="3" t="s">
        <v>16</v>
      </c>
      <c r="U55" s="12">
        <f>SUM(U51:U54)</f>
        <v>0</v>
      </c>
      <c r="V55" s="12">
        <f t="shared" ref="V55" si="53">SUM(V51:V54)</f>
        <v>9.4039371999999997</v>
      </c>
      <c r="W55" s="12">
        <f t="shared" ref="W55" si="54">SUM(W51:W54)</f>
        <v>6.2980275300000006</v>
      </c>
      <c r="X55" s="12">
        <f t="shared" ref="X55" si="55">SUM(X51:X54)</f>
        <v>0</v>
      </c>
      <c r="Y55" s="12">
        <f>SUM(Y51:Y54)</f>
        <v>15.70196473</v>
      </c>
      <c r="AA55" s="2"/>
      <c r="AB55" s="2"/>
      <c r="AC55" s="2"/>
      <c r="AD55" s="17" t="s">
        <v>54</v>
      </c>
      <c r="AE55" s="17"/>
      <c r="AF55" s="17"/>
      <c r="AG55" s="17"/>
      <c r="AH55" s="17"/>
      <c r="AI55" s="17"/>
      <c r="AJ55" s="17"/>
      <c r="AK55" s="2"/>
      <c r="AL55" s="2"/>
      <c r="AM55" s="17" t="s">
        <v>55</v>
      </c>
      <c r="AN55" s="17"/>
      <c r="AO55" s="17"/>
      <c r="AP55" s="17"/>
      <c r="AQ55" s="17"/>
      <c r="AR55" s="17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x14ac:dyDescent="0.25">
      <c r="A56" s="2"/>
      <c r="B56" s="2"/>
      <c r="C56" s="25"/>
      <c r="D56" s="25"/>
      <c r="E56" s="25"/>
      <c r="F56" s="25"/>
      <c r="G56" s="25"/>
      <c r="H56" s="2"/>
      <c r="I56" s="2"/>
      <c r="J56" s="2"/>
      <c r="K56" s="2"/>
      <c r="L56" s="15" t="s">
        <v>17</v>
      </c>
      <c r="M56" s="15"/>
      <c r="N56" s="15"/>
      <c r="O56" s="15"/>
      <c r="P56" s="2"/>
      <c r="Q56" s="2"/>
      <c r="R56" s="2"/>
      <c r="S56" s="2"/>
      <c r="T56" s="2"/>
      <c r="U56" s="15" t="s">
        <v>17</v>
      </c>
      <c r="V56" s="15"/>
      <c r="W56" s="15"/>
      <c r="X56" s="15"/>
      <c r="Y56" s="2"/>
      <c r="AA56" s="2"/>
      <c r="AB56" s="2"/>
      <c r="AC56" s="2"/>
      <c r="AD56" s="3" t="s">
        <v>5</v>
      </c>
      <c r="AE56" s="3" t="s">
        <v>11</v>
      </c>
      <c r="AF56" s="3" t="s">
        <v>12</v>
      </c>
      <c r="AG56" s="3" t="s">
        <v>13</v>
      </c>
      <c r="AH56" s="3" t="s">
        <v>14</v>
      </c>
      <c r="AI56" s="3" t="s">
        <v>15</v>
      </c>
      <c r="AJ56" s="3" t="s">
        <v>16</v>
      </c>
      <c r="AK56" s="2"/>
      <c r="AL56" s="2"/>
      <c r="AM56" s="3" t="s">
        <v>5</v>
      </c>
      <c r="AN56" s="3" t="s">
        <v>11</v>
      </c>
      <c r="AO56" s="3" t="s">
        <v>12</v>
      </c>
      <c r="AP56" s="3" t="s">
        <v>13</v>
      </c>
      <c r="AQ56" s="3" t="s">
        <v>14</v>
      </c>
      <c r="AR56" s="3" t="s">
        <v>15</v>
      </c>
      <c r="AS56" s="3" t="s">
        <v>16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x14ac:dyDescent="0.25">
      <c r="A57" s="2"/>
      <c r="B57" s="2"/>
      <c r="C57" s="25"/>
      <c r="D57" s="25"/>
      <c r="E57" s="25"/>
      <c r="F57" s="25"/>
      <c r="G57" s="25"/>
      <c r="H57" s="2"/>
      <c r="I57" s="2"/>
      <c r="J57" s="2"/>
      <c r="K57" s="2"/>
      <c r="L57" s="3" t="s">
        <v>1</v>
      </c>
      <c r="M57" s="3" t="s">
        <v>2</v>
      </c>
      <c r="N57" s="3" t="s">
        <v>3</v>
      </c>
      <c r="O57" s="3" t="s">
        <v>4</v>
      </c>
      <c r="P57" s="3" t="s">
        <v>16</v>
      </c>
      <c r="Q57" s="2"/>
      <c r="R57" s="2"/>
      <c r="S57" s="2"/>
      <c r="T57" s="2"/>
      <c r="U57" s="3" t="s">
        <v>1</v>
      </c>
      <c r="V57" s="3" t="s">
        <v>2</v>
      </c>
      <c r="W57" s="3" t="s">
        <v>3</v>
      </c>
      <c r="X57" s="3" t="s">
        <v>4</v>
      </c>
      <c r="Y57" s="3" t="s">
        <v>16</v>
      </c>
      <c r="AA57" s="2"/>
      <c r="AB57" s="2"/>
      <c r="AC57" s="3" t="s">
        <v>1</v>
      </c>
      <c r="AD57" s="10">
        <f>D14* AD34 * (D31 - G31 + 10)</f>
        <v>660</v>
      </c>
      <c r="AE57" s="10">
        <f>D14* AE34 * (D31 - G31 + 10)</f>
        <v>927.11605799999995</v>
      </c>
      <c r="AF57" s="10">
        <f>D14* AF34 * (D31 - G31 + 10)</f>
        <v>621.83529540000006</v>
      </c>
      <c r="AG57" s="10">
        <f>D14* AG34 * (D31 - G31 + 10)</f>
        <v>547.80000000000007</v>
      </c>
      <c r="AH57" s="10">
        <f>D14* AH34 * (D31 - G31 + 10)</f>
        <v>791.99999999999989</v>
      </c>
      <c r="AI57" s="10">
        <f>D14* AI34 * (D31 - G31 + 10)</f>
        <v>0</v>
      </c>
      <c r="AJ57" s="11">
        <f>SUM(AD57:AI57)</f>
        <v>3548.7513534000004</v>
      </c>
      <c r="AK57" s="2"/>
      <c r="AL57" s="3" t="s">
        <v>1</v>
      </c>
      <c r="AM57" s="10">
        <f>(1-D14) * AD34 * (E31 - G31 + 10)</f>
        <v>680</v>
      </c>
      <c r="AN57" s="10">
        <f>(1-D14)* AE34 * (E31 - G31 + 10)</f>
        <v>955.21048400000006</v>
      </c>
      <c r="AO57" s="10">
        <f>(1-D14)* AF34 * (E31 - G31 + 10)</f>
        <v>640.6787892000001</v>
      </c>
      <c r="AP57" s="10">
        <f>(1-D14)* AG34 * (E31 - G31 + 10)</f>
        <v>564.40000000000009</v>
      </c>
      <c r="AQ57" s="10">
        <f>(1-D14)* AH34 * (E31 - G31 + 10)</f>
        <v>816.00000000000011</v>
      </c>
      <c r="AR57" s="10">
        <f>(1-D14)* AI34 * (E31 - G31 + 10)</f>
        <v>0</v>
      </c>
      <c r="AS57" s="11">
        <f>SUM(AM57:AR57)</f>
        <v>3656.2892732000005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x14ac:dyDescent="0.25">
      <c r="A58" s="2"/>
      <c r="B58" s="2"/>
      <c r="C58" s="25"/>
      <c r="D58" s="25"/>
      <c r="E58" s="25"/>
      <c r="F58" s="25"/>
      <c r="G58" s="25"/>
      <c r="H58" s="2"/>
      <c r="I58" s="2"/>
      <c r="J58" s="2"/>
      <c r="K58" s="3" t="s">
        <v>1</v>
      </c>
      <c r="L58" s="4">
        <v>0</v>
      </c>
      <c r="M58" s="4">
        <v>0</v>
      </c>
      <c r="N58" s="4">
        <v>0</v>
      </c>
      <c r="O58" s="4">
        <v>0</v>
      </c>
      <c r="P58" s="12">
        <f>SUM(L58:O58)</f>
        <v>0</v>
      </c>
      <c r="Q58" s="2"/>
      <c r="R58" s="2"/>
      <c r="S58" s="2"/>
      <c r="T58" s="3" t="s">
        <v>1</v>
      </c>
      <c r="U58" s="4">
        <v>0</v>
      </c>
      <c r="V58" s="4">
        <v>10.468608</v>
      </c>
      <c r="W58" s="4">
        <v>0</v>
      </c>
      <c r="X58" s="4">
        <v>0</v>
      </c>
      <c r="Y58" s="12">
        <f>SUM(U58:X58)</f>
        <v>10.468608</v>
      </c>
      <c r="AA58" s="2"/>
      <c r="AB58" s="2"/>
      <c r="AC58" s="3" t="s">
        <v>2</v>
      </c>
      <c r="AD58" s="10">
        <f>E15* AD35 * (D31 - G31 + 10)</f>
        <v>1431.8285740000001</v>
      </c>
      <c r="AE58" s="10">
        <f>E15* AE35 * (D31 - G31 + 10)</f>
        <v>865.15000000000009</v>
      </c>
      <c r="AF58" s="10">
        <f>E15* AF35 * (D31 - G31 + 10)</f>
        <v>484.00000000000006</v>
      </c>
      <c r="AG58" s="10">
        <f>E15* AG35 * (D31 - G31 + 10)</f>
        <v>1244.3718650000001</v>
      </c>
      <c r="AH58" s="10">
        <f>E15* AH35 * (D31 - G31 + 10)</f>
        <v>956.76357700000017</v>
      </c>
      <c r="AI58" s="10">
        <f>E15* AI35 * (D31 - G31 + 10)</f>
        <v>0</v>
      </c>
      <c r="AJ58" s="11">
        <f t="shared" ref="AJ58:AJ61" si="56">SUM(AD58:AI58)</f>
        <v>4982.1140160000004</v>
      </c>
      <c r="AK58" s="2"/>
      <c r="AL58" s="3" t="s">
        <v>2</v>
      </c>
      <c r="AM58" s="10">
        <f>(1-E15) * AD35 * (E31 - G31 + 10)</f>
        <v>1810.4939819999997</v>
      </c>
      <c r="AN58" s="10">
        <f>(1-E15)* AE35 * (E31 - G31 + 10)</f>
        <v>1093.95</v>
      </c>
      <c r="AO58" s="10">
        <f>(1 -E15)* AF35 * (E31 - G31 + 10)</f>
        <v>611.99999999999989</v>
      </c>
      <c r="AP58" s="10">
        <f>(1-E15)* AG35 * (E31 - G31 + 10)</f>
        <v>1573.4619449999998</v>
      </c>
      <c r="AQ58" s="10">
        <f>(1-E15)* AH35 * (E31 - G31 + 10)</f>
        <v>1209.7919610000001</v>
      </c>
      <c r="AR58" s="10">
        <f>(1-E15)* AI35 * (E31 - G31 + 10)</f>
        <v>0</v>
      </c>
      <c r="AS58" s="11">
        <f t="shared" ref="AS58:AS60" si="57">SUM(AM58:AR58)</f>
        <v>6299.6978879999997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x14ac:dyDescent="0.25">
      <c r="A59" s="2"/>
      <c r="B59" s="2"/>
      <c r="C59" s="25"/>
      <c r="D59" s="25"/>
      <c r="E59" s="25"/>
      <c r="F59" s="25"/>
      <c r="G59" s="25"/>
      <c r="H59" s="2"/>
      <c r="I59" s="2"/>
      <c r="J59" s="2"/>
      <c r="K59" s="3" t="s">
        <v>2</v>
      </c>
      <c r="L59" s="4">
        <v>0</v>
      </c>
      <c r="M59" s="4">
        <v>0</v>
      </c>
      <c r="N59" s="4">
        <v>0</v>
      </c>
      <c r="O59" s="4">
        <v>0</v>
      </c>
      <c r="P59" s="12">
        <f t="shared" ref="P59:P61" si="58">SUM(L59:O59)</f>
        <v>0</v>
      </c>
      <c r="Q59" s="2"/>
      <c r="R59" s="2"/>
      <c r="S59" s="2"/>
      <c r="T59" s="3" t="s">
        <v>2</v>
      </c>
      <c r="U59" s="4">
        <v>0</v>
      </c>
      <c r="V59" s="4">
        <v>0</v>
      </c>
      <c r="W59" s="4">
        <v>0</v>
      </c>
      <c r="X59" s="4">
        <v>0</v>
      </c>
      <c r="Y59" s="12">
        <f t="shared" ref="Y59:Y61" si="59">SUM(U59:X59)</f>
        <v>0</v>
      </c>
      <c r="AA59" s="2"/>
      <c r="AB59" s="2"/>
      <c r="AC59" s="3" t="s">
        <v>3</v>
      </c>
      <c r="AD59" s="10">
        <f>F16* AD36 * (D31 - G31 + 10)</f>
        <v>564.30000000000007</v>
      </c>
      <c r="AE59" s="10">
        <f>F16* AE36 * (D31 - G31 + 10)</f>
        <v>1158.3000000000002</v>
      </c>
      <c r="AF59" s="10">
        <f>F16* AF36 * (D31 - G31 + 10)</f>
        <v>1437.4800000000002</v>
      </c>
      <c r="AG59" s="10">
        <f>F16* AG36 * (D31 - G31 + 10)</f>
        <v>659.34000000000015</v>
      </c>
      <c r="AH59" s="10">
        <f>F16* AH36 * (D31 - G31 + 10)</f>
        <v>415.8</v>
      </c>
      <c r="AI59" s="10">
        <f>F16* AI36 * (D31 - G31 + 10)</f>
        <v>736.56000000000006</v>
      </c>
      <c r="AJ59" s="11">
        <f t="shared" si="56"/>
        <v>4971.7800000000016</v>
      </c>
      <c r="AK59" s="2"/>
      <c r="AL59" s="3" t="s">
        <v>3</v>
      </c>
      <c r="AM59" s="10">
        <f>(1-F16)* AD36 * (E31 - G31 + 10)</f>
        <v>742.89999999999986</v>
      </c>
      <c r="AN59" s="10">
        <f>(1-F16)* AE36 * (E31 - G31 + 10)</f>
        <v>1524.8999999999999</v>
      </c>
      <c r="AO59" s="10">
        <f>(1-F16)* AF36 * (E31 - G31 + 10)</f>
        <v>1892.44</v>
      </c>
      <c r="AP59" s="10">
        <f>(1-F16)* AG36 * (E31 - G31 + 10)</f>
        <v>868.02</v>
      </c>
      <c r="AQ59" s="10">
        <f>(1-F16)* AH36 * (E31 - G31 + 10)</f>
        <v>547.4</v>
      </c>
      <c r="AR59" s="10">
        <f>(1-F16)* AI36 * (E31 - G31 + 10)</f>
        <v>969.68</v>
      </c>
      <c r="AS59" s="11">
        <f t="shared" si="57"/>
        <v>6545.34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x14ac:dyDescent="0.25">
      <c r="A60" s="2"/>
      <c r="B60" s="2"/>
      <c r="C60" s="25"/>
      <c r="D60" s="25"/>
      <c r="E60" s="25"/>
      <c r="F60" s="25"/>
      <c r="G60" s="25"/>
      <c r="H60" s="2"/>
      <c r="I60" s="2"/>
      <c r="J60" s="2"/>
      <c r="K60" s="3" t="s">
        <v>3</v>
      </c>
      <c r="L60" s="4">
        <v>0</v>
      </c>
      <c r="M60" s="4">
        <v>0</v>
      </c>
      <c r="N60" s="4">
        <v>0</v>
      </c>
      <c r="O60" s="4">
        <v>0</v>
      </c>
      <c r="P60" s="12">
        <f t="shared" si="58"/>
        <v>0</v>
      </c>
      <c r="Q60" s="2"/>
      <c r="R60" s="2"/>
      <c r="S60" s="2"/>
      <c r="T60" s="3" t="s">
        <v>3</v>
      </c>
      <c r="U60" s="4">
        <v>0</v>
      </c>
      <c r="V60" s="4">
        <v>0</v>
      </c>
      <c r="W60" s="4">
        <v>0</v>
      </c>
      <c r="X60" s="4">
        <v>0</v>
      </c>
      <c r="Y60" s="12">
        <f t="shared" si="59"/>
        <v>0</v>
      </c>
      <c r="AA60" s="2"/>
      <c r="AB60" s="2"/>
      <c r="AC60" s="3" t="s">
        <v>4</v>
      </c>
      <c r="AD60" s="10">
        <f>G17* AD37 * (D31 - G31 + 10)</f>
        <v>517.08512801000006</v>
      </c>
      <c r="AE60" s="10">
        <f>G17* AE37 * (D31 - G31 + 10)</f>
        <v>321.47106805000004</v>
      </c>
      <c r="AF60" s="10">
        <f>G17* AF37 * (D31 - G31 + 10)</f>
        <v>308.51167182000006</v>
      </c>
      <c r="AG60" s="10">
        <f>G17* AG37 * (D31 - G31 + 10)</f>
        <v>375.92484798000004</v>
      </c>
      <c r="AH60" s="10">
        <f>G17* AH37 * (D31 - G31 + 10)</f>
        <v>353.22066505000004</v>
      </c>
      <c r="AI60" s="10">
        <f>G17* AI37 * (D31 - G31 + 10)</f>
        <v>0</v>
      </c>
      <c r="AJ60" s="11">
        <f t="shared" si="56"/>
        <v>1876.2133809100001</v>
      </c>
      <c r="AK60" s="2"/>
      <c r="AL60" s="3" t="s">
        <v>4</v>
      </c>
      <c r="AM60" s="10">
        <f>(1-G17)* AD37 * (E31 - G31 + 10)</f>
        <v>708.66383753000014</v>
      </c>
      <c r="AN60" s="10">
        <f>(1-G17)* AE37 * (E31 - G31 + 10)</f>
        <v>440.57527165000005</v>
      </c>
      <c r="AO60" s="10">
        <f>(1-G17)* AF37 * (E31 - G31 + 10)</f>
        <v>422.81445246000004</v>
      </c>
      <c r="AP60" s="10">
        <f>(1-G17)* AG37 * (E31 - G31 + 10)</f>
        <v>515.20403693999992</v>
      </c>
      <c r="AQ60" s="10">
        <f>(1-G17)* AH37 * (E31 - G31 + 10)</f>
        <v>484.08801265</v>
      </c>
      <c r="AR60" s="10">
        <f>(1-G17)* AI37 * (E31 - G31 + 10)</f>
        <v>0</v>
      </c>
      <c r="AS60" s="11">
        <f t="shared" si="57"/>
        <v>2571.3456112300005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x14ac:dyDescent="0.25">
      <c r="A61" s="2"/>
      <c r="B61" s="2"/>
      <c r="C61" s="25"/>
      <c r="D61" s="25"/>
      <c r="E61" s="25"/>
      <c r="F61" s="25"/>
      <c r="G61" s="25"/>
      <c r="H61" s="2"/>
      <c r="I61" s="2"/>
      <c r="J61" s="2"/>
      <c r="K61" s="3" t="s">
        <v>4</v>
      </c>
      <c r="L61" s="4">
        <v>0</v>
      </c>
      <c r="M61" s="4">
        <v>0</v>
      </c>
      <c r="N61" s="4">
        <v>0</v>
      </c>
      <c r="O61" s="4">
        <v>0</v>
      </c>
      <c r="P61" s="12">
        <f t="shared" si="58"/>
        <v>0</v>
      </c>
      <c r="Q61" s="2"/>
      <c r="R61" s="2"/>
      <c r="S61" s="2"/>
      <c r="T61" s="3" t="s">
        <v>4</v>
      </c>
      <c r="U61" s="4">
        <v>0</v>
      </c>
      <c r="V61" s="4">
        <v>0</v>
      </c>
      <c r="W61" s="4">
        <v>5.8797727000000002</v>
      </c>
      <c r="X61" s="4">
        <v>0</v>
      </c>
      <c r="Y61" s="12">
        <f t="shared" si="59"/>
        <v>5.8797727000000002</v>
      </c>
      <c r="AA61" s="2"/>
      <c r="AB61" s="2"/>
      <c r="AC61" s="3" t="s">
        <v>16</v>
      </c>
      <c r="AD61" s="11">
        <f>SUM(AD57:AD60)</f>
        <v>3173.2137020100004</v>
      </c>
      <c r="AE61" s="11">
        <f t="shared" ref="AE61:AI61" si="60">SUM(AE57:AE60)</f>
        <v>3272.0371260500006</v>
      </c>
      <c r="AF61" s="11">
        <f t="shared" si="60"/>
        <v>2851.8269672200008</v>
      </c>
      <c r="AG61" s="11">
        <f t="shared" si="60"/>
        <v>2827.4367129800003</v>
      </c>
      <c r="AH61" s="11">
        <f t="shared" si="60"/>
        <v>2517.7842420500006</v>
      </c>
      <c r="AI61" s="11">
        <f t="shared" si="60"/>
        <v>736.56000000000006</v>
      </c>
      <c r="AJ61" s="11">
        <f t="shared" si="56"/>
        <v>15378.858750310003</v>
      </c>
      <c r="AK61" s="2"/>
      <c r="AL61" s="3" t="s">
        <v>16</v>
      </c>
      <c r="AM61" s="11">
        <f>SUM(AM57:AM60)</f>
        <v>3942.0578195299995</v>
      </c>
      <c r="AN61" s="11">
        <f t="shared" ref="AN61:AR61" si="61">SUM(AN57:AN60)</f>
        <v>4014.6357556499997</v>
      </c>
      <c r="AO61" s="11">
        <f t="shared" si="61"/>
        <v>3567.93324166</v>
      </c>
      <c r="AP61" s="11">
        <f t="shared" si="61"/>
        <v>3521.0859819399993</v>
      </c>
      <c r="AQ61" s="11">
        <f t="shared" si="61"/>
        <v>3057.2799736500006</v>
      </c>
      <c r="AR61" s="11">
        <f t="shared" si="61"/>
        <v>969.68</v>
      </c>
      <c r="AS61" s="11">
        <f>SUM(AS57:AS60)</f>
        <v>19072.672772430004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x14ac:dyDescent="0.25">
      <c r="A62" s="2"/>
      <c r="B62" s="2"/>
      <c r="C62" s="25"/>
      <c r="D62" s="25"/>
      <c r="E62" s="25"/>
      <c r="F62" s="25"/>
      <c r="G62" s="25"/>
      <c r="H62" s="2"/>
      <c r="I62" s="2"/>
      <c r="J62" s="2"/>
      <c r="K62" s="3" t="s">
        <v>16</v>
      </c>
      <c r="L62" s="12">
        <f>SUM(L58:L61)</f>
        <v>0</v>
      </c>
      <c r="M62" s="12">
        <f t="shared" ref="M62" si="62">SUM(M58:M61)</f>
        <v>0</v>
      </c>
      <c r="N62" s="12">
        <f t="shared" ref="N62" si="63">SUM(N58:N61)</f>
        <v>0</v>
      </c>
      <c r="O62" s="12">
        <f t="shared" ref="O62" si="64">SUM(O58:O61)</f>
        <v>0</v>
      </c>
      <c r="P62" s="12">
        <f>SUM(P58:P61)</f>
        <v>0</v>
      </c>
      <c r="Q62" s="2"/>
      <c r="R62" s="2"/>
      <c r="S62" s="2"/>
      <c r="T62" s="3" t="s">
        <v>16</v>
      </c>
      <c r="U62" s="12">
        <f>SUM(U58:U61)</f>
        <v>0</v>
      </c>
      <c r="V62" s="12">
        <f t="shared" ref="V62" si="65">SUM(V58:V61)</f>
        <v>10.468608</v>
      </c>
      <c r="W62" s="12">
        <f t="shared" ref="W62" si="66">SUM(W58:W61)</f>
        <v>5.8797727000000002</v>
      </c>
      <c r="X62" s="12">
        <f t="shared" ref="X62" si="67">SUM(X58:X61)</f>
        <v>0</v>
      </c>
      <c r="Y62" s="12">
        <f>SUM(Y58:Y61)</f>
        <v>16.3483807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x14ac:dyDescent="0.25">
      <c r="A63" s="2"/>
      <c r="B63" s="2"/>
      <c r="C63" s="25"/>
      <c r="D63" s="25"/>
      <c r="E63" s="25"/>
      <c r="F63" s="25"/>
      <c r="G63" s="2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AA63" s="2"/>
      <c r="AB63" s="2"/>
      <c r="AC63" s="2"/>
      <c r="AD63" s="17" t="s">
        <v>56</v>
      </c>
      <c r="AE63" s="17"/>
      <c r="AF63" s="17"/>
      <c r="AG63" s="17"/>
      <c r="AH63" s="17"/>
      <c r="AI63" s="17"/>
      <c r="AJ63" s="17"/>
      <c r="AK63" s="2"/>
      <c r="AL63" s="2"/>
      <c r="AM63" s="17" t="s">
        <v>57</v>
      </c>
      <c r="AN63" s="17"/>
      <c r="AO63" s="17"/>
      <c r="AP63" s="17"/>
      <c r="AQ63" s="17"/>
      <c r="AR63" s="17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x14ac:dyDescent="0.25">
      <c r="A64" s="2"/>
      <c r="B64" s="2"/>
      <c r="C64" s="25"/>
      <c r="D64" s="25"/>
      <c r="E64" s="25"/>
      <c r="F64" s="25"/>
      <c r="G64" s="25"/>
      <c r="H64" s="2"/>
      <c r="I64" s="2"/>
      <c r="J64" s="2"/>
      <c r="K64" s="2"/>
      <c r="L64" s="15" t="s">
        <v>13</v>
      </c>
      <c r="M64" s="15"/>
      <c r="N64" s="15"/>
      <c r="O64" s="15"/>
      <c r="P64" s="2"/>
      <c r="Q64" s="2"/>
      <c r="R64" s="2"/>
      <c r="S64" s="2"/>
      <c r="T64" s="2"/>
      <c r="U64" s="15" t="s">
        <v>13</v>
      </c>
      <c r="V64" s="15"/>
      <c r="W64" s="15"/>
      <c r="X64" s="15"/>
      <c r="Y64" s="2"/>
      <c r="AA64" s="2"/>
      <c r="AB64" s="2"/>
      <c r="AC64" s="2"/>
      <c r="AD64" s="3" t="s">
        <v>5</v>
      </c>
      <c r="AE64" s="3" t="s">
        <v>11</v>
      </c>
      <c r="AF64" s="3" t="s">
        <v>12</v>
      </c>
      <c r="AG64" s="3" t="s">
        <v>13</v>
      </c>
      <c r="AH64" s="3" t="s">
        <v>14</v>
      </c>
      <c r="AI64" s="3" t="s">
        <v>15</v>
      </c>
      <c r="AJ64" s="3" t="s">
        <v>16</v>
      </c>
      <c r="AK64" s="2"/>
      <c r="AL64" s="2"/>
      <c r="AM64" s="3" t="s">
        <v>5</v>
      </c>
      <c r="AN64" s="3" t="s">
        <v>11</v>
      </c>
      <c r="AO64" s="3" t="s">
        <v>12</v>
      </c>
      <c r="AP64" s="3" t="s">
        <v>13</v>
      </c>
      <c r="AQ64" s="3" t="s">
        <v>14</v>
      </c>
      <c r="AR64" s="3" t="s">
        <v>15</v>
      </c>
      <c r="AS64" s="3" t="s">
        <v>16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x14ac:dyDescent="0.25">
      <c r="A65" s="2"/>
      <c r="B65" s="2"/>
      <c r="C65" s="25"/>
      <c r="D65" s="25"/>
      <c r="E65" s="25"/>
      <c r="F65" s="25"/>
      <c r="G65" s="25"/>
      <c r="H65" s="2"/>
      <c r="I65" s="2"/>
      <c r="J65" s="2"/>
      <c r="K65" s="2"/>
      <c r="L65" s="3" t="s">
        <v>1</v>
      </c>
      <c r="M65" s="3" t="s">
        <v>2</v>
      </c>
      <c r="N65" s="3" t="s">
        <v>3</v>
      </c>
      <c r="O65" s="3" t="s">
        <v>4</v>
      </c>
      <c r="P65" s="3" t="s">
        <v>16</v>
      </c>
      <c r="Q65" s="2"/>
      <c r="R65" s="2"/>
      <c r="S65" s="2"/>
      <c r="T65" s="2"/>
      <c r="U65" s="3" t="s">
        <v>1</v>
      </c>
      <c r="V65" s="3" t="s">
        <v>2</v>
      </c>
      <c r="W65" s="3" t="s">
        <v>3</v>
      </c>
      <c r="X65" s="3" t="s">
        <v>4</v>
      </c>
      <c r="Y65" s="3" t="s">
        <v>16</v>
      </c>
      <c r="AA65" s="2"/>
      <c r="AB65" s="2"/>
      <c r="AC65" s="3" t="s">
        <v>1</v>
      </c>
      <c r="AD65" s="10">
        <f>D14* AD41 * (D32 - G32 + 10)</f>
        <v>1500</v>
      </c>
      <c r="AE65" s="10">
        <f>D14* AE41 * (D32 - G32 + 10)</f>
        <v>2107.0819499999998</v>
      </c>
      <c r="AF65" s="10">
        <f>D14* AF41 * (D32 - G32 + 10)</f>
        <v>1413.2620349999997</v>
      </c>
      <c r="AG65" s="10">
        <f>D14* AG41 * (D32 - G32 + 10)</f>
        <v>1245</v>
      </c>
      <c r="AH65" s="10">
        <f>D14* AH41 * (D32 - G32 + 10)</f>
        <v>1800</v>
      </c>
      <c r="AI65" s="10">
        <f>D14* AI41 * (D32 - G32 + 10)</f>
        <v>0</v>
      </c>
      <c r="AJ65" s="11">
        <f>SUM(AD65:AI65)</f>
        <v>8065.3439849999995</v>
      </c>
      <c r="AK65" s="2"/>
      <c r="AL65" s="3" t="s">
        <v>1</v>
      </c>
      <c r="AM65" s="10">
        <f>(1-D14) * AD41 * (E32 - G32 + 10)</f>
        <v>1300</v>
      </c>
      <c r="AN65" s="10">
        <f>(1-D14)* AE41 * (E32 - G32 + 10)</f>
        <v>1826.13769</v>
      </c>
      <c r="AO65" s="10">
        <f>(1-D14)* AF41 * (E32 - G32 + 10)</f>
        <v>1224.8270970000001</v>
      </c>
      <c r="AP65" s="10">
        <f>(1-D14)* AG41 * (E32 - G32 + 10)</f>
        <v>1079</v>
      </c>
      <c r="AQ65" s="10">
        <f>(1-D14)* AH41 * (E32 - G32 + 10)</f>
        <v>1560</v>
      </c>
      <c r="AR65" s="10">
        <f>(1-D14)* AI41 * (E32 - G32 + 10)</f>
        <v>0</v>
      </c>
      <c r="AS65" s="11">
        <f>SUM(AM65:AR65)</f>
        <v>6989.9647869999999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x14ac:dyDescent="0.25">
      <c r="A66" s="2"/>
      <c r="B66" s="2"/>
      <c r="C66" s="25"/>
      <c r="D66" s="25"/>
      <c r="E66" s="25"/>
      <c r="F66" s="25"/>
      <c r="G66" s="25"/>
      <c r="H66" s="2"/>
      <c r="I66" s="2"/>
      <c r="J66" s="2"/>
      <c r="K66" s="3" t="s">
        <v>1</v>
      </c>
      <c r="L66" s="4">
        <v>0</v>
      </c>
      <c r="M66" s="4">
        <v>0</v>
      </c>
      <c r="N66" s="4">
        <v>0</v>
      </c>
      <c r="O66" s="4">
        <v>0</v>
      </c>
      <c r="P66" s="12">
        <f>SUM(L66:O66)</f>
        <v>0</v>
      </c>
      <c r="Q66" s="2"/>
      <c r="R66" s="2"/>
      <c r="S66" s="2"/>
      <c r="T66" s="3" t="s">
        <v>1</v>
      </c>
      <c r="U66" s="4">
        <v>0</v>
      </c>
      <c r="V66" s="4">
        <v>11.707541000000001</v>
      </c>
      <c r="W66" s="4">
        <v>0</v>
      </c>
      <c r="X66" s="4">
        <v>0</v>
      </c>
      <c r="Y66" s="12">
        <f>SUM(U66:X66)</f>
        <v>11.707541000000001</v>
      </c>
      <c r="AA66" s="2"/>
      <c r="AB66" s="2"/>
      <c r="AC66" s="3" t="s">
        <v>2</v>
      </c>
      <c r="AD66" s="10">
        <f>E15* AD42 * (D32 - G32 + 10)</f>
        <v>3254.1558500000001</v>
      </c>
      <c r="AE66" s="10">
        <f>E15* AE42 * (D32 - G32 + 10)</f>
        <v>1966.2500000000002</v>
      </c>
      <c r="AF66" s="10">
        <f>E15* AF42 * (D32 - G32 + 10)</f>
        <v>1100</v>
      </c>
      <c r="AG66" s="10">
        <f>E15* AG42 * (D32 - G32 + 10)</f>
        <v>2828.1178750000004</v>
      </c>
      <c r="AH66" s="10">
        <f>E15* AH42 * (D32 - G32 + 10)</f>
        <v>2174.4626750000002</v>
      </c>
      <c r="AI66" s="10">
        <f>E15* AI42 * (D32 - G32 + 10)</f>
        <v>0</v>
      </c>
      <c r="AJ66" s="11">
        <f t="shared" ref="AJ66:AJ69" si="68">SUM(AD66:AI66)</f>
        <v>11322.986400000002</v>
      </c>
      <c r="AK66" s="2"/>
      <c r="AL66" s="3" t="s">
        <v>2</v>
      </c>
      <c r="AM66" s="10">
        <f>(1-E15) * AD42 * (E32 - G32 + 10)</f>
        <v>3461.2384949999996</v>
      </c>
      <c r="AN66" s="10">
        <f>(1-E15)* AE42 * (E32 - G32 + 10)</f>
        <v>2091.375</v>
      </c>
      <c r="AO66" s="10">
        <f>(1 -E15)* AF42 * (E32 - G32 + 10)</f>
        <v>1170</v>
      </c>
      <c r="AP66" s="10">
        <f>(1-E15)* AG42 * (E32 - G32 + 10)</f>
        <v>3008.0890124999996</v>
      </c>
      <c r="AQ66" s="10">
        <f>(1-E15)* AH42 * (E32 - G32 + 10)</f>
        <v>2312.8375725000001</v>
      </c>
      <c r="AR66" s="10">
        <f>(1-E15)* AI42 * (E32 - G32 + 10)</f>
        <v>0</v>
      </c>
      <c r="AS66" s="11">
        <f t="shared" ref="AS66:AS68" si="69">SUM(AM66:AR66)</f>
        <v>12043.540079999999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x14ac:dyDescent="0.25">
      <c r="A67" s="2"/>
      <c r="B67" s="2"/>
      <c r="C67" s="25"/>
      <c r="D67" s="25"/>
      <c r="E67" s="25"/>
      <c r="F67" s="25"/>
      <c r="G67" s="25"/>
      <c r="H67" s="2"/>
      <c r="I67" s="2"/>
      <c r="J67" s="2"/>
      <c r="K67" s="3" t="s">
        <v>2</v>
      </c>
      <c r="L67" s="4">
        <v>0</v>
      </c>
      <c r="M67" s="4">
        <v>0</v>
      </c>
      <c r="N67" s="4">
        <v>0</v>
      </c>
      <c r="O67" s="4">
        <v>0</v>
      </c>
      <c r="P67" s="12">
        <f t="shared" ref="P67:P69" si="70">SUM(L67:O67)</f>
        <v>0</v>
      </c>
      <c r="Q67" s="2"/>
      <c r="R67" s="2"/>
      <c r="S67" s="2"/>
      <c r="T67" s="3" t="s">
        <v>2</v>
      </c>
      <c r="U67" s="4">
        <v>0</v>
      </c>
      <c r="V67" s="4">
        <v>0</v>
      </c>
      <c r="W67" s="4">
        <v>0</v>
      </c>
      <c r="X67" s="4">
        <v>0</v>
      </c>
      <c r="Y67" s="12">
        <f t="shared" ref="Y67:Y69" si="71">SUM(U67:X67)</f>
        <v>0</v>
      </c>
      <c r="AA67" s="2"/>
      <c r="AB67" s="2"/>
      <c r="AC67" s="3" t="s">
        <v>3</v>
      </c>
      <c r="AD67" s="10">
        <f>F16* AD43 * (D32 - G32 + 10)</f>
        <v>1282.5</v>
      </c>
      <c r="AE67" s="10">
        <f>F16* AE43 * (D32 - G32 + 10)</f>
        <v>2632.5000000000005</v>
      </c>
      <c r="AF67" s="10">
        <f>F16* AF43 * (D32 - G32 + 10)</f>
        <v>3267</v>
      </c>
      <c r="AG67" s="10">
        <f>F16* AG43 * (D32 - G32 + 10)</f>
        <v>1498.5000000000002</v>
      </c>
      <c r="AH67" s="10">
        <f>F16* AH43 * (D32 - G32 + 10)</f>
        <v>945.00000000000011</v>
      </c>
      <c r="AI67" s="10">
        <f>F16* AI43 * (D32 - G32 + 10)</f>
        <v>1674.0000000000002</v>
      </c>
      <c r="AJ67" s="11">
        <f t="shared" si="68"/>
        <v>11299.5</v>
      </c>
      <c r="AK67" s="2"/>
      <c r="AL67" s="3" t="s">
        <v>3</v>
      </c>
      <c r="AM67" s="10">
        <f>(1-F16)* AD43 * (E32 - G32 + 10)</f>
        <v>1420.2499999999998</v>
      </c>
      <c r="AN67" s="10">
        <f>(1-F16)* AE43 * (E32 - G32 + 10)</f>
        <v>2915.2499999999995</v>
      </c>
      <c r="AO67" s="10">
        <f>(1-F16)* AF43 * (E32 - G32 + 10)</f>
        <v>3617.8999999999996</v>
      </c>
      <c r="AP67" s="10">
        <f>(1-F16)* AG43 * (E32 - G32 + 10)</f>
        <v>1659.4499999999998</v>
      </c>
      <c r="AQ67" s="10">
        <f>(1-F16)* AH43 * (E32 - G32 + 10)</f>
        <v>1046.4999999999998</v>
      </c>
      <c r="AR67" s="10">
        <f>(1-F16)* AI43 * (E32 - G32 + 10)</f>
        <v>1853.7999999999997</v>
      </c>
      <c r="AS67" s="11">
        <f t="shared" si="69"/>
        <v>12513.149999999998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x14ac:dyDescent="0.25">
      <c r="A68" s="2"/>
      <c r="B68" s="2"/>
      <c r="C68" s="25"/>
      <c r="D68" s="25"/>
      <c r="E68" s="25"/>
      <c r="F68" s="25"/>
      <c r="G68" s="25"/>
      <c r="H68" s="2"/>
      <c r="I68" s="2"/>
      <c r="J68" s="2"/>
      <c r="K68" s="3" t="s">
        <v>3</v>
      </c>
      <c r="L68" s="4">
        <v>0</v>
      </c>
      <c r="M68" s="4">
        <v>1.6616731</v>
      </c>
      <c r="N68" s="4">
        <v>0</v>
      </c>
      <c r="O68" s="4">
        <v>0</v>
      </c>
      <c r="P68" s="12">
        <f t="shared" si="70"/>
        <v>1.6616731</v>
      </c>
      <c r="Q68" s="2"/>
      <c r="R68" s="2"/>
      <c r="S68" s="2"/>
      <c r="T68" s="3" t="s">
        <v>3</v>
      </c>
      <c r="U68" s="4">
        <v>0</v>
      </c>
      <c r="V68" s="4">
        <v>0</v>
      </c>
      <c r="W68" s="4">
        <v>0</v>
      </c>
      <c r="X68" s="4">
        <v>0</v>
      </c>
      <c r="Y68" s="12">
        <f t="shared" si="71"/>
        <v>0</v>
      </c>
      <c r="AA68" s="2"/>
      <c r="AB68" s="2"/>
      <c r="AC68" s="3" t="s">
        <v>4</v>
      </c>
      <c r="AD68" s="10">
        <f>G17* AD44 * (D32 - G32 + 10)</f>
        <v>1175.1934727500002</v>
      </c>
      <c r="AE68" s="10">
        <f>G17* AE44 * (D32 - G32 + 10)</f>
        <v>730.61606375000008</v>
      </c>
      <c r="AF68" s="10">
        <f>G17* AF44 * (D32 - G32 + 10)</f>
        <v>701.1628905</v>
      </c>
      <c r="AG68" s="10">
        <f>G17* AG44 * (D32 - G32 + 10)</f>
        <v>854.37465449999991</v>
      </c>
      <c r="AH68" s="10">
        <f>G17* AH44 * (D32 - G32 + 10)</f>
        <v>802.77423874999999</v>
      </c>
      <c r="AI68" s="10">
        <f>G17* AI44 * (D32 - G32 + 10)</f>
        <v>0</v>
      </c>
      <c r="AJ68" s="11">
        <f t="shared" si="68"/>
        <v>4264.1213202500003</v>
      </c>
      <c r="AK68" s="2"/>
      <c r="AL68" s="3" t="s">
        <v>4</v>
      </c>
      <c r="AM68" s="10">
        <f>(1-G17)* AD44 * (E32 - G32 + 10)</f>
        <v>1354.7985129249998</v>
      </c>
      <c r="AN68" s="10">
        <f>(1-G17)* AE44 * (E32 - G32 + 10)</f>
        <v>842.27625462499998</v>
      </c>
      <c r="AO68" s="10">
        <f>(1-G17)* AF44 * (E32 - G32 + 10)</f>
        <v>808.32174735000001</v>
      </c>
      <c r="AP68" s="10">
        <f>(1-G17)* AG44 * (E32 - G32 + 10)</f>
        <v>984.94889414999989</v>
      </c>
      <c r="AQ68" s="10">
        <f>(1-G17)* AH44 * (E32 - G32 + 10)</f>
        <v>925.46237712499988</v>
      </c>
      <c r="AR68" s="10">
        <f>(1-G17)* AI44 * (E32 - G32 + 10)</f>
        <v>0</v>
      </c>
      <c r="AS68" s="11">
        <f t="shared" si="69"/>
        <v>4915.8077861749989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x14ac:dyDescent="0.25">
      <c r="A69" s="2"/>
      <c r="B69" s="2"/>
      <c r="C69" s="25"/>
      <c r="D69" s="25"/>
      <c r="E69" s="25"/>
      <c r="F69" s="25"/>
      <c r="G69" s="25"/>
      <c r="H69" s="2"/>
      <c r="I69" s="2"/>
      <c r="J69" s="2"/>
      <c r="K69" s="3" t="s">
        <v>4</v>
      </c>
      <c r="L69" s="4">
        <v>0</v>
      </c>
      <c r="M69" s="4">
        <v>0</v>
      </c>
      <c r="N69" s="4">
        <v>0</v>
      </c>
      <c r="O69" s="4">
        <v>0</v>
      </c>
      <c r="P69" s="12">
        <f t="shared" si="70"/>
        <v>0</v>
      </c>
      <c r="Q69" s="2"/>
      <c r="R69" s="2"/>
      <c r="S69" s="2"/>
      <c r="T69" s="3" t="s">
        <v>4</v>
      </c>
      <c r="U69" s="4">
        <v>0</v>
      </c>
      <c r="V69" s="4">
        <v>0</v>
      </c>
      <c r="W69" s="4">
        <v>7.1645674000000001</v>
      </c>
      <c r="X69" s="4">
        <v>0</v>
      </c>
      <c r="Y69" s="12">
        <f t="shared" si="71"/>
        <v>7.1645674000000001</v>
      </c>
      <c r="AA69" s="2"/>
      <c r="AB69" s="2"/>
      <c r="AC69" s="3" t="s">
        <v>16</v>
      </c>
      <c r="AD69" s="11">
        <f>SUM(AD65:AD68)</f>
        <v>7211.8493227500003</v>
      </c>
      <c r="AE69" s="11">
        <f t="shared" ref="AE69:AI69" si="72">SUM(AE65:AE68)</f>
        <v>7436.4480137499995</v>
      </c>
      <c r="AF69" s="11">
        <f t="shared" si="72"/>
        <v>6481.4249254999995</v>
      </c>
      <c r="AG69" s="11">
        <f t="shared" si="72"/>
        <v>6425.9925295000012</v>
      </c>
      <c r="AH69" s="11">
        <f t="shared" si="72"/>
        <v>5722.2369137500009</v>
      </c>
      <c r="AI69" s="11">
        <f t="shared" si="72"/>
        <v>1674.0000000000002</v>
      </c>
      <c r="AJ69" s="11">
        <f t="shared" si="68"/>
        <v>34951.951705250001</v>
      </c>
      <c r="AK69" s="2"/>
      <c r="AL69" s="3" t="s">
        <v>16</v>
      </c>
      <c r="AM69" s="11">
        <f>SUM(AM65:AM68)</f>
        <v>7536.2870079249997</v>
      </c>
      <c r="AN69" s="11">
        <f t="shared" ref="AN69:AR69" si="73">SUM(AN65:AN68)</f>
        <v>7675.0389446249992</v>
      </c>
      <c r="AO69" s="11">
        <f t="shared" si="73"/>
        <v>6821.0488443499999</v>
      </c>
      <c r="AP69" s="11">
        <f t="shared" si="73"/>
        <v>6731.4879066499998</v>
      </c>
      <c r="AQ69" s="11">
        <f t="shared" si="73"/>
        <v>5844.7999496249995</v>
      </c>
      <c r="AR69" s="11">
        <f t="shared" si="73"/>
        <v>1853.7999999999997</v>
      </c>
      <c r="AS69" s="11">
        <f>SUM(AS65:AS68)</f>
        <v>36462.462653174996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x14ac:dyDescent="0.25">
      <c r="A70" s="2"/>
      <c r="B70" s="2"/>
      <c r="C70" s="25"/>
      <c r="D70" s="25"/>
      <c r="E70" s="25"/>
      <c r="F70" s="25"/>
      <c r="G70" s="25"/>
      <c r="H70" s="2"/>
      <c r="I70" s="2"/>
      <c r="J70" s="2"/>
      <c r="K70" s="3" t="s">
        <v>16</v>
      </c>
      <c r="L70" s="12">
        <f>SUM(L66:L69)</f>
        <v>0</v>
      </c>
      <c r="M70" s="12">
        <f t="shared" ref="M70" si="74">SUM(M66:M69)</f>
        <v>1.6616731</v>
      </c>
      <c r="N70" s="12">
        <f t="shared" ref="N70" si="75">SUM(N66:N69)</f>
        <v>0</v>
      </c>
      <c r="O70" s="12">
        <f t="shared" ref="O70" si="76">SUM(O66:O69)</f>
        <v>0</v>
      </c>
      <c r="P70" s="12">
        <f>SUM(P66:P69)</f>
        <v>1.6616731</v>
      </c>
      <c r="Q70" s="2"/>
      <c r="R70" s="2"/>
      <c r="S70" s="2"/>
      <c r="T70" s="3" t="s">
        <v>16</v>
      </c>
      <c r="U70" s="12">
        <f>SUM(U66:U69)</f>
        <v>0</v>
      </c>
      <c r="V70" s="12">
        <f t="shared" ref="V70" si="77">SUM(V66:V69)</f>
        <v>11.707541000000001</v>
      </c>
      <c r="W70" s="12">
        <f t="shared" ref="W70" si="78">SUM(W66:W69)</f>
        <v>7.1645674000000001</v>
      </c>
      <c r="X70" s="12">
        <f t="shared" ref="X70" si="79">SUM(X66:X69)</f>
        <v>0</v>
      </c>
      <c r="Y70" s="12">
        <f>SUM(Y66:Y69)</f>
        <v>18.872108400000002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x14ac:dyDescent="0.25">
      <c r="A71" s="2"/>
      <c r="B71" s="2"/>
      <c r="C71" s="25"/>
      <c r="D71" s="25"/>
      <c r="E71" s="25"/>
      <c r="F71" s="25"/>
      <c r="G71" s="25"/>
      <c r="H71" s="2"/>
      <c r="I71" s="2"/>
      <c r="J71" s="2"/>
      <c r="K71" s="2"/>
      <c r="L71" s="15" t="s">
        <v>14</v>
      </c>
      <c r="M71" s="15"/>
      <c r="N71" s="15"/>
      <c r="O71" s="15"/>
      <c r="P71" s="2"/>
      <c r="Q71" s="2"/>
      <c r="R71" s="2"/>
      <c r="S71" s="2"/>
      <c r="T71" s="2"/>
      <c r="U71" s="15" t="s">
        <v>14</v>
      </c>
      <c r="V71" s="15"/>
      <c r="W71" s="15"/>
      <c r="X71" s="15"/>
      <c r="Y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x14ac:dyDescent="0.25">
      <c r="A72" s="2"/>
      <c r="B72" s="2"/>
      <c r="C72" s="25"/>
      <c r="D72" s="25"/>
      <c r="E72" s="25"/>
      <c r="F72" s="25"/>
      <c r="G72" s="25"/>
      <c r="H72" s="2"/>
      <c r="I72" s="2"/>
      <c r="J72" s="2"/>
      <c r="K72" s="2"/>
      <c r="L72" s="3" t="s">
        <v>1</v>
      </c>
      <c r="M72" s="3" t="s">
        <v>2</v>
      </c>
      <c r="N72" s="3" t="s">
        <v>3</v>
      </c>
      <c r="O72" s="3" t="s">
        <v>4</v>
      </c>
      <c r="P72" s="3" t="s">
        <v>16</v>
      </c>
      <c r="Q72" s="2"/>
      <c r="R72" s="2"/>
      <c r="S72" s="2"/>
      <c r="T72" s="2"/>
      <c r="U72" s="3" t="s">
        <v>1</v>
      </c>
      <c r="V72" s="3" t="s">
        <v>2</v>
      </c>
      <c r="W72" s="3" t="s">
        <v>3</v>
      </c>
      <c r="X72" s="3" t="s">
        <v>4</v>
      </c>
      <c r="Y72" s="3" t="s">
        <v>16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3" t="s">
        <v>1</v>
      </c>
      <c r="L73" s="4">
        <v>0</v>
      </c>
      <c r="M73" s="4">
        <v>0</v>
      </c>
      <c r="N73" s="4">
        <v>0</v>
      </c>
      <c r="O73" s="4">
        <v>0</v>
      </c>
      <c r="P73" s="12">
        <f>SUM(L73:O73)</f>
        <v>0</v>
      </c>
      <c r="Q73" s="2"/>
      <c r="R73" s="2"/>
      <c r="S73" s="2"/>
      <c r="T73" s="3" t="s">
        <v>1</v>
      </c>
      <c r="U73" s="4">
        <v>0</v>
      </c>
      <c r="V73" s="4">
        <v>11.30148</v>
      </c>
      <c r="W73" s="4">
        <v>0</v>
      </c>
      <c r="X73" s="4">
        <v>0</v>
      </c>
      <c r="Y73" s="12">
        <f>SUM(U73:X73)</f>
        <v>11.30148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3" t="s">
        <v>2</v>
      </c>
      <c r="L74" s="4">
        <v>0</v>
      </c>
      <c r="M74" s="4">
        <v>0</v>
      </c>
      <c r="N74" s="4">
        <v>0</v>
      </c>
      <c r="O74" s="4">
        <v>0</v>
      </c>
      <c r="P74" s="12">
        <f t="shared" ref="P74:P76" si="80">SUM(L74:O74)</f>
        <v>0</v>
      </c>
      <c r="Q74" s="2"/>
      <c r="R74" s="2"/>
      <c r="S74" s="2"/>
      <c r="T74" s="3" t="s">
        <v>2</v>
      </c>
      <c r="U74" s="4">
        <v>0</v>
      </c>
      <c r="V74" s="4">
        <v>0</v>
      </c>
      <c r="W74" s="4">
        <v>0</v>
      </c>
      <c r="X74" s="4">
        <v>0</v>
      </c>
      <c r="Y74" s="12">
        <f t="shared" ref="Y74:Y76" si="81">SUM(U74:X74)</f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8.75" x14ac:dyDescent="0.25">
      <c r="A75" s="2"/>
      <c r="B75" s="2"/>
      <c r="C75" s="2"/>
      <c r="D75" s="29" t="s">
        <v>84</v>
      </c>
      <c r="E75" s="29"/>
      <c r="F75" s="29"/>
      <c r="G75" s="2"/>
      <c r="H75" s="2"/>
      <c r="I75" s="2"/>
      <c r="J75" s="2"/>
      <c r="K75" s="3" t="s">
        <v>3</v>
      </c>
      <c r="L75" s="4">
        <v>0</v>
      </c>
      <c r="M75" s="4">
        <v>0</v>
      </c>
      <c r="N75" s="4">
        <v>0</v>
      </c>
      <c r="O75" s="4">
        <v>0</v>
      </c>
      <c r="P75" s="12">
        <f t="shared" si="80"/>
        <v>0</v>
      </c>
      <c r="Q75" s="2"/>
      <c r="R75" s="2"/>
      <c r="S75" s="2"/>
      <c r="T75" s="3" t="s">
        <v>3</v>
      </c>
      <c r="U75" s="4">
        <v>0</v>
      </c>
      <c r="V75" s="4">
        <v>0</v>
      </c>
      <c r="W75" s="4">
        <v>0</v>
      </c>
      <c r="X75" s="4">
        <v>0</v>
      </c>
      <c r="Y75" s="12">
        <f t="shared" si="81"/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x14ac:dyDescent="0.25">
      <c r="A76" s="2"/>
      <c r="B76" s="2"/>
      <c r="C76" s="2"/>
      <c r="D76" s="15" t="s">
        <v>79</v>
      </c>
      <c r="E76" s="15"/>
      <c r="F76" s="4"/>
      <c r="G76" s="2"/>
      <c r="H76" s="2"/>
      <c r="I76" s="2"/>
      <c r="J76" s="2"/>
      <c r="K76" s="3" t="s">
        <v>4</v>
      </c>
      <c r="L76" s="4">
        <v>0</v>
      </c>
      <c r="M76" s="4">
        <v>0</v>
      </c>
      <c r="N76" s="4">
        <v>0</v>
      </c>
      <c r="O76" s="4">
        <v>0</v>
      </c>
      <c r="P76" s="12">
        <f t="shared" si="80"/>
        <v>0</v>
      </c>
      <c r="Q76" s="2"/>
      <c r="R76" s="2"/>
      <c r="S76" s="2"/>
      <c r="T76" s="3" t="s">
        <v>4</v>
      </c>
      <c r="U76" s="4">
        <v>0</v>
      </c>
      <c r="V76" s="4">
        <v>0</v>
      </c>
      <c r="W76" s="4">
        <v>6.7318594999999997</v>
      </c>
      <c r="X76" s="4">
        <v>0</v>
      </c>
      <c r="Y76" s="12">
        <f t="shared" si="81"/>
        <v>6.7318594999999997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x14ac:dyDescent="0.25">
      <c r="A77" s="2"/>
      <c r="B77" s="2"/>
      <c r="C77" s="2"/>
      <c r="D77" s="15" t="s">
        <v>80</v>
      </c>
      <c r="E77" s="15"/>
      <c r="F77" s="8"/>
      <c r="G77" s="2"/>
      <c r="H77" s="2"/>
      <c r="I77" s="2"/>
      <c r="J77" s="2"/>
      <c r="K77" s="3" t="s">
        <v>16</v>
      </c>
      <c r="L77" s="12">
        <f>SUM(L73:L76)</f>
        <v>0</v>
      </c>
      <c r="M77" s="12">
        <f t="shared" ref="M77" si="82">SUM(M73:M76)</f>
        <v>0</v>
      </c>
      <c r="N77" s="12">
        <f t="shared" ref="N77" si="83">SUM(N73:N76)</f>
        <v>0</v>
      </c>
      <c r="O77" s="12">
        <f t="shared" ref="O77" si="84">SUM(O73:O76)</f>
        <v>0</v>
      </c>
      <c r="P77" s="12">
        <f>SUM(P73:P76)</f>
        <v>0</v>
      </c>
      <c r="Q77" s="2"/>
      <c r="R77" s="2"/>
      <c r="S77" s="2"/>
      <c r="T77" s="3" t="s">
        <v>16</v>
      </c>
      <c r="U77" s="12">
        <f>SUM(U73:U76)</f>
        <v>0</v>
      </c>
      <c r="V77" s="12">
        <f t="shared" ref="V77" si="85">SUM(V73:V76)</f>
        <v>11.30148</v>
      </c>
      <c r="W77" s="12">
        <f t="shared" ref="W77" si="86">SUM(W73:W76)</f>
        <v>6.7318594999999997</v>
      </c>
      <c r="X77" s="12">
        <f t="shared" ref="X77" si="87">SUM(X73:X76)</f>
        <v>0</v>
      </c>
      <c r="Y77" s="12">
        <f>SUM(Y73:Y76)</f>
        <v>18.0333395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x14ac:dyDescent="0.25">
      <c r="A78" s="2"/>
      <c r="B78" s="2"/>
      <c r="C78" s="2"/>
      <c r="D78" s="15" t="s">
        <v>81</v>
      </c>
      <c r="E78" s="15"/>
      <c r="F78" s="13"/>
      <c r="G78" s="2"/>
      <c r="H78" s="2"/>
      <c r="I78" s="2"/>
      <c r="J78" s="2"/>
      <c r="K78" s="2"/>
      <c r="L78" s="15" t="s">
        <v>15</v>
      </c>
      <c r="M78" s="15"/>
      <c r="N78" s="15"/>
      <c r="O78" s="15"/>
      <c r="P78" s="2"/>
      <c r="Q78" s="2"/>
      <c r="R78" s="2"/>
      <c r="S78" s="2"/>
      <c r="T78" s="2"/>
      <c r="U78" s="15" t="s">
        <v>15</v>
      </c>
      <c r="V78" s="15"/>
      <c r="W78" s="15"/>
      <c r="X78" s="15"/>
      <c r="Y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x14ac:dyDescent="0.25">
      <c r="A79" s="2"/>
      <c r="B79" s="2"/>
      <c r="C79" s="2"/>
      <c r="D79" s="15" t="s">
        <v>82</v>
      </c>
      <c r="E79" s="15"/>
      <c r="F79" s="10"/>
      <c r="G79" s="2"/>
      <c r="H79" s="2"/>
      <c r="I79" s="2"/>
      <c r="J79" s="2"/>
      <c r="K79" s="2"/>
      <c r="L79" s="3" t="s">
        <v>1</v>
      </c>
      <c r="M79" s="3" t="s">
        <v>2</v>
      </c>
      <c r="N79" s="3" t="s">
        <v>3</v>
      </c>
      <c r="O79" s="3" t="s">
        <v>4</v>
      </c>
      <c r="P79" s="3" t="s">
        <v>16</v>
      </c>
      <c r="Q79" s="2"/>
      <c r="R79" s="2"/>
      <c r="S79" s="2"/>
      <c r="T79" s="2"/>
      <c r="U79" s="3" t="s">
        <v>1</v>
      </c>
      <c r="V79" s="3" t="s">
        <v>2</v>
      </c>
      <c r="W79" s="3" t="s">
        <v>3</v>
      </c>
      <c r="X79" s="3" t="s">
        <v>4</v>
      </c>
      <c r="Y79" s="3" t="s">
        <v>16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x14ac:dyDescent="0.25">
      <c r="A80" s="2"/>
      <c r="B80" s="2"/>
      <c r="C80" s="2"/>
      <c r="D80" s="15" t="s">
        <v>83</v>
      </c>
      <c r="E80" s="15"/>
      <c r="F80" s="23"/>
      <c r="G80" s="2"/>
      <c r="H80" s="2"/>
      <c r="I80" s="2"/>
      <c r="J80" s="2"/>
      <c r="K80" s="3" t="s">
        <v>1</v>
      </c>
      <c r="L80" s="4">
        <v>0</v>
      </c>
      <c r="M80" s="4">
        <v>0</v>
      </c>
      <c r="N80" s="4">
        <v>0</v>
      </c>
      <c r="O80" s="4">
        <v>0</v>
      </c>
      <c r="P80" s="12">
        <f>SUM(L80:O80)</f>
        <v>0</v>
      </c>
      <c r="Q80" s="2"/>
      <c r="R80" s="2"/>
      <c r="S80" s="2"/>
      <c r="T80" s="3" t="s">
        <v>1</v>
      </c>
      <c r="U80" s="4">
        <v>0</v>
      </c>
      <c r="V80" s="4">
        <v>10.884570999999999</v>
      </c>
      <c r="W80" s="4">
        <v>0</v>
      </c>
      <c r="X80" s="4">
        <v>0</v>
      </c>
      <c r="Y80" s="12">
        <f>SUM(U80:X80)</f>
        <v>10.884570999999999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x14ac:dyDescent="0.25">
      <c r="A81" s="2"/>
      <c r="B81" s="2"/>
      <c r="C81" s="2"/>
      <c r="D81" s="3"/>
      <c r="E81" s="3"/>
      <c r="F81" s="2"/>
      <c r="G81" s="2"/>
      <c r="H81" s="2"/>
      <c r="I81" s="2"/>
      <c r="J81" s="2"/>
      <c r="K81" s="3" t="s">
        <v>2</v>
      </c>
      <c r="L81" s="4">
        <v>0</v>
      </c>
      <c r="M81" s="4">
        <v>0</v>
      </c>
      <c r="N81" s="4">
        <v>0</v>
      </c>
      <c r="O81" s="4">
        <v>0</v>
      </c>
      <c r="P81" s="12">
        <f t="shared" ref="P81:P83" si="88">SUM(L81:O81)</f>
        <v>0</v>
      </c>
      <c r="Q81" s="2"/>
      <c r="R81" s="2"/>
      <c r="S81" s="2"/>
      <c r="T81" s="3" t="s">
        <v>2</v>
      </c>
      <c r="U81" s="4">
        <v>0</v>
      </c>
      <c r="V81" s="4">
        <v>0</v>
      </c>
      <c r="W81" s="4">
        <v>0</v>
      </c>
      <c r="X81" s="4">
        <v>0</v>
      </c>
      <c r="Y81" s="12">
        <f t="shared" ref="Y81:Y83" si="89">SUM(U81:X81)</f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x14ac:dyDescent="0.25">
      <c r="A82" s="2"/>
      <c r="B82" s="2"/>
      <c r="C82" s="2"/>
      <c r="D82" s="27" t="s">
        <v>85</v>
      </c>
      <c r="E82" s="27"/>
      <c r="F82" s="27"/>
      <c r="G82" s="2"/>
      <c r="H82" s="2"/>
      <c r="I82" s="2"/>
      <c r="J82" s="2"/>
      <c r="K82" s="3" t="s">
        <v>3</v>
      </c>
      <c r="L82" s="4">
        <v>0</v>
      </c>
      <c r="M82" s="4">
        <v>0</v>
      </c>
      <c r="N82" s="4">
        <v>0</v>
      </c>
      <c r="O82" s="4">
        <v>0</v>
      </c>
      <c r="P82" s="12">
        <f t="shared" si="88"/>
        <v>0</v>
      </c>
      <c r="Q82" s="2"/>
      <c r="R82" s="2"/>
      <c r="S82" s="2"/>
      <c r="T82" s="3" t="s">
        <v>3</v>
      </c>
      <c r="U82" s="4">
        <v>0</v>
      </c>
      <c r="V82" s="4">
        <v>0</v>
      </c>
      <c r="W82" s="4">
        <v>0</v>
      </c>
      <c r="X82" s="4">
        <v>0</v>
      </c>
      <c r="Y82" s="12">
        <f t="shared" si="89"/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x14ac:dyDescent="0.25">
      <c r="A83" s="2"/>
      <c r="B83" s="2"/>
      <c r="C83" s="2"/>
      <c r="D83" s="27"/>
      <c r="E83" s="27"/>
      <c r="F83" s="27"/>
      <c r="G83" s="2"/>
      <c r="H83" s="2"/>
      <c r="I83" s="2"/>
      <c r="J83" s="2"/>
      <c r="K83" s="3" t="s">
        <v>4</v>
      </c>
      <c r="L83" s="4">
        <v>0</v>
      </c>
      <c r="M83" s="4">
        <v>0</v>
      </c>
      <c r="N83" s="4">
        <v>0</v>
      </c>
      <c r="O83" s="4">
        <v>0</v>
      </c>
      <c r="P83" s="12">
        <f t="shared" si="88"/>
        <v>0</v>
      </c>
      <c r="Q83" s="2"/>
      <c r="R83" s="2"/>
      <c r="S83" s="2"/>
      <c r="T83" s="3" t="s">
        <v>4</v>
      </c>
      <c r="U83" s="4">
        <v>0</v>
      </c>
      <c r="V83" s="4">
        <v>0</v>
      </c>
      <c r="W83" s="4">
        <v>6.2860835000000002</v>
      </c>
      <c r="X83" s="4">
        <v>0</v>
      </c>
      <c r="Y83" s="12">
        <f t="shared" si="89"/>
        <v>6.2860835000000002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3" t="s">
        <v>16</v>
      </c>
      <c r="L84" s="12">
        <f>SUM(L80:L83)</f>
        <v>0</v>
      </c>
      <c r="M84" s="12">
        <f t="shared" ref="M84" si="90">SUM(M80:M83)</f>
        <v>0</v>
      </c>
      <c r="N84" s="12">
        <f t="shared" ref="N84" si="91">SUM(N80:N83)</f>
        <v>0</v>
      </c>
      <c r="O84" s="12">
        <f t="shared" ref="O84" si="92">SUM(O80:O83)</f>
        <v>0</v>
      </c>
      <c r="P84" s="12">
        <f>SUM(P80:P83)</f>
        <v>0</v>
      </c>
      <c r="Q84" s="2"/>
      <c r="R84" s="2"/>
      <c r="S84" s="2"/>
      <c r="T84" s="3" t="s">
        <v>16</v>
      </c>
      <c r="U84" s="12">
        <f>SUM(U80:U83)</f>
        <v>0</v>
      </c>
      <c r="V84" s="12">
        <f t="shared" ref="V84" si="93">SUM(V80:V83)</f>
        <v>10.884570999999999</v>
      </c>
      <c r="W84" s="12">
        <f t="shared" ref="W84" si="94">SUM(W80:W83)</f>
        <v>6.2860835000000002</v>
      </c>
      <c r="X84" s="12">
        <f t="shared" ref="X84" si="95">SUM(X80:X83)</f>
        <v>0</v>
      </c>
      <c r="Y84" s="12">
        <f>SUM(Y80:Y83)</f>
        <v>17.170654499999998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17" t="s">
        <v>58</v>
      </c>
      <c r="M86" s="17"/>
      <c r="N86" s="17"/>
      <c r="O86" s="17"/>
      <c r="P86" s="2"/>
      <c r="Q86" s="2"/>
      <c r="R86" s="2"/>
      <c r="S86" s="2"/>
      <c r="T86" s="2"/>
      <c r="U86" s="17" t="s">
        <v>59</v>
      </c>
      <c r="V86" s="17"/>
      <c r="W86" s="17"/>
      <c r="X86" s="17"/>
      <c r="Y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3" t="s">
        <v>1</v>
      </c>
      <c r="M87" s="3" t="s">
        <v>2</v>
      </c>
      <c r="N87" s="3" t="s">
        <v>3</v>
      </c>
      <c r="O87" s="3" t="s">
        <v>4</v>
      </c>
      <c r="P87" s="3" t="s">
        <v>16</v>
      </c>
      <c r="Q87" s="2"/>
      <c r="R87" s="2"/>
      <c r="S87" s="2"/>
      <c r="T87" s="2"/>
      <c r="U87" s="3" t="s">
        <v>1</v>
      </c>
      <c r="V87" s="3" t="s">
        <v>2</v>
      </c>
      <c r="W87" s="3" t="s">
        <v>3</v>
      </c>
      <c r="X87" s="3" t="s">
        <v>4</v>
      </c>
      <c r="Y87" s="3" t="s">
        <v>16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3" t="s">
        <v>1</v>
      </c>
      <c r="L88" s="10">
        <f>SUM(L44,L51,L58,L66,L73,L80)</f>
        <v>0</v>
      </c>
      <c r="M88" s="10">
        <f t="shared" ref="M88:O88" si="96">SUM(M44,M51,M58,M66,M73,M80)</f>
        <v>0</v>
      </c>
      <c r="N88" s="10">
        <f t="shared" si="96"/>
        <v>0</v>
      </c>
      <c r="O88" s="10">
        <f t="shared" si="96"/>
        <v>0</v>
      </c>
      <c r="P88" s="11">
        <f>SUM(L88:O88)</f>
        <v>0</v>
      </c>
      <c r="Q88" s="2"/>
      <c r="R88" s="2"/>
      <c r="S88" s="2"/>
      <c r="T88" s="3" t="s">
        <v>1</v>
      </c>
      <c r="U88" s="10">
        <f>SUM(U44,U51,U58,U66,U73,U80)</f>
        <v>0</v>
      </c>
      <c r="V88" s="10">
        <f t="shared" ref="V88:X88" si="97">SUM(V44,V51,V58,V66,V73,V80)</f>
        <v>55.352417299999999</v>
      </c>
      <c r="W88" s="10">
        <f t="shared" si="97"/>
        <v>4.3908720300000006</v>
      </c>
      <c r="X88" s="10">
        <f t="shared" si="97"/>
        <v>0</v>
      </c>
      <c r="Y88" s="11">
        <f>SUM(U88:X88)</f>
        <v>59.743289329999996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3" t="s">
        <v>2</v>
      </c>
      <c r="L89" s="10">
        <f t="shared" ref="L89:O91" si="98">SUM(L45,L52,L59,L67,L74,L81)</f>
        <v>0</v>
      </c>
      <c r="M89" s="10">
        <f t="shared" si="98"/>
        <v>0</v>
      </c>
      <c r="N89" s="10">
        <f t="shared" si="98"/>
        <v>0</v>
      </c>
      <c r="O89" s="10">
        <f t="shared" si="98"/>
        <v>0</v>
      </c>
      <c r="P89" s="11">
        <f t="shared" ref="P89:P91" si="99">SUM(L89:O89)</f>
        <v>0</v>
      </c>
      <c r="Q89" s="2"/>
      <c r="R89" s="2"/>
      <c r="S89" s="2"/>
      <c r="T89" s="3" t="s">
        <v>2</v>
      </c>
      <c r="U89" s="10">
        <f t="shared" ref="U89:X91" si="100">SUM(U45,U52,U59,U67,U74,U81)</f>
        <v>0</v>
      </c>
      <c r="V89" s="10">
        <f t="shared" si="100"/>
        <v>0</v>
      </c>
      <c r="W89" s="10">
        <f t="shared" si="100"/>
        <v>0</v>
      </c>
      <c r="X89" s="10">
        <f t="shared" si="100"/>
        <v>0</v>
      </c>
      <c r="Y89" s="11">
        <f t="shared" ref="Y89:Y91" si="101">SUM(U89:X89)</f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3" t="s">
        <v>3</v>
      </c>
      <c r="L90" s="10">
        <f t="shared" si="98"/>
        <v>0</v>
      </c>
      <c r="M90" s="10">
        <f t="shared" si="98"/>
        <v>1.6616731</v>
      </c>
      <c r="N90" s="10">
        <f t="shared" si="98"/>
        <v>0</v>
      </c>
      <c r="O90" s="10">
        <f t="shared" si="98"/>
        <v>0</v>
      </c>
      <c r="P90" s="11">
        <f t="shared" si="99"/>
        <v>1.6616731</v>
      </c>
      <c r="Q90" s="2"/>
      <c r="R90" s="2"/>
      <c r="S90" s="2"/>
      <c r="T90" s="3" t="s">
        <v>3</v>
      </c>
      <c r="U90" s="10">
        <f t="shared" si="100"/>
        <v>0</v>
      </c>
      <c r="V90" s="10">
        <f t="shared" si="100"/>
        <v>0</v>
      </c>
      <c r="W90" s="10">
        <f t="shared" si="100"/>
        <v>0</v>
      </c>
      <c r="X90" s="10">
        <f t="shared" si="100"/>
        <v>0</v>
      </c>
      <c r="Y90" s="11">
        <f t="shared" si="101"/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3" t="s">
        <v>4</v>
      </c>
      <c r="L91" s="10">
        <f t="shared" si="98"/>
        <v>0</v>
      </c>
      <c r="M91" s="10">
        <f>SUM(M47,M54,M61,M69,M76,M83)</f>
        <v>0</v>
      </c>
      <c r="N91" s="10">
        <f t="shared" si="98"/>
        <v>0</v>
      </c>
      <c r="O91" s="10">
        <f t="shared" si="98"/>
        <v>0</v>
      </c>
      <c r="P91" s="11">
        <f t="shared" si="99"/>
        <v>0</v>
      </c>
      <c r="Q91" s="2"/>
      <c r="R91" s="2"/>
      <c r="S91" s="2"/>
      <c r="T91" s="3" t="s">
        <v>4</v>
      </c>
      <c r="U91" s="10">
        <f t="shared" si="100"/>
        <v>0</v>
      </c>
      <c r="V91" s="10">
        <f t="shared" si="100"/>
        <v>0</v>
      </c>
      <c r="W91" s="10">
        <f t="shared" si="100"/>
        <v>35.757830999999996</v>
      </c>
      <c r="X91" s="10">
        <f t="shared" si="100"/>
        <v>0</v>
      </c>
      <c r="Y91" s="11">
        <f t="shared" si="101"/>
        <v>35.757830999999996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3" t="s">
        <v>16</v>
      </c>
      <c r="L92" s="11">
        <f>SUM(L88:L91)</f>
        <v>0</v>
      </c>
      <c r="M92" s="11">
        <f>SUM(M88:M91)</f>
        <v>1.6616731</v>
      </c>
      <c r="N92" s="11">
        <f t="shared" ref="N92:O92" si="102">SUM(N88:N91)</f>
        <v>0</v>
      </c>
      <c r="O92" s="11">
        <f t="shared" si="102"/>
        <v>0</v>
      </c>
      <c r="P92" s="11">
        <f>SUM(P88:P91)</f>
        <v>1.6616731</v>
      </c>
      <c r="Q92" s="2"/>
      <c r="R92" s="2"/>
      <c r="S92" s="2"/>
      <c r="T92" s="3" t="s">
        <v>16</v>
      </c>
      <c r="U92" s="11">
        <f>SUM(U88:U91)</f>
        <v>0</v>
      </c>
      <c r="V92" s="11">
        <f t="shared" ref="V92:X92" si="103">SUM(V88:V91)</f>
        <v>55.352417299999999</v>
      </c>
      <c r="W92" s="11">
        <f t="shared" si="103"/>
        <v>40.148703029999993</v>
      </c>
      <c r="X92" s="11">
        <f t="shared" si="103"/>
        <v>0</v>
      </c>
      <c r="Y92" s="11">
        <f>SUM(Y88:Y91)</f>
        <v>95.501120329999992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15" t="s">
        <v>60</v>
      </c>
      <c r="M95" s="15"/>
      <c r="N95" s="15"/>
      <c r="O95" s="15"/>
      <c r="P95" s="2"/>
      <c r="Q95" s="2"/>
      <c r="R95" s="2"/>
      <c r="S95" s="2"/>
      <c r="T95" s="2"/>
      <c r="U95" s="15" t="s">
        <v>60</v>
      </c>
      <c r="V95" s="15"/>
      <c r="W95" s="15"/>
      <c r="X95" s="15"/>
      <c r="Y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14">
        <f>SUM(L88,L80,L73,L66,L58,L51,L44)</f>
        <v>0</v>
      </c>
      <c r="M96" s="14">
        <f>SUM(M89,M81,M74,M67,M59,M52,M45)</f>
        <v>0</v>
      </c>
      <c r="N96" s="14">
        <f>SUM(N90,N82,N75,N68,N60,N53,N46)</f>
        <v>0</v>
      </c>
      <c r="O96" s="14">
        <f>SUM(O91,O83,O76,O69,O61,O54,O47)</f>
        <v>0</v>
      </c>
      <c r="P96" s="2"/>
      <c r="Q96" s="2"/>
      <c r="R96" s="2"/>
      <c r="S96" s="2"/>
      <c r="T96" s="2"/>
      <c r="U96" s="14">
        <f>SUM(U88,U80,U73,U66,U58,U51,U44)</f>
        <v>0</v>
      </c>
      <c r="V96" s="14">
        <f>SUM(V89,V81,V74,V67,V59,V52,V45)</f>
        <v>0</v>
      </c>
      <c r="W96" s="14">
        <f>SUM(W90,W82,W75,W68,W60,W53,W46)</f>
        <v>0</v>
      </c>
      <c r="X96" s="14">
        <f>SUM(X91,X83,X76,X69,X61,X54,X47)</f>
        <v>0</v>
      </c>
      <c r="Y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14" t="s">
        <v>19</v>
      </c>
      <c r="M97" s="14" t="s">
        <v>19</v>
      </c>
      <c r="N97" s="14" t="s">
        <v>19</v>
      </c>
      <c r="O97" s="14" t="s">
        <v>19</v>
      </c>
      <c r="P97" s="2"/>
      <c r="Q97" s="2"/>
      <c r="R97" s="2"/>
      <c r="S97" s="2"/>
      <c r="T97" s="2"/>
      <c r="U97" s="14" t="s">
        <v>19</v>
      </c>
      <c r="V97" s="14" t="s">
        <v>19</v>
      </c>
      <c r="W97" s="14" t="s">
        <v>19</v>
      </c>
      <c r="X97" s="14" t="s">
        <v>19</v>
      </c>
      <c r="Y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14">
        <v>0</v>
      </c>
      <c r="M98" s="14">
        <v>0</v>
      </c>
      <c r="N98" s="14">
        <v>0</v>
      </c>
      <c r="O98" s="14">
        <v>0</v>
      </c>
      <c r="P98" s="2"/>
      <c r="Q98" s="2"/>
      <c r="R98" s="2"/>
      <c r="S98" s="2"/>
      <c r="T98" s="2"/>
      <c r="U98" s="14">
        <v>0</v>
      </c>
      <c r="V98" s="14">
        <v>0</v>
      </c>
      <c r="W98" s="14">
        <v>0</v>
      </c>
      <c r="X98" s="14">
        <v>0</v>
      </c>
      <c r="Y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7" t="s">
        <v>77</v>
      </c>
      <c r="M99" s="27"/>
      <c r="N99" s="27"/>
      <c r="O99" s="27"/>
      <c r="P99" s="2"/>
      <c r="Q99" s="2"/>
      <c r="R99" s="2"/>
      <c r="S99" s="2"/>
      <c r="T99" s="2"/>
      <c r="U99" s="27" t="s">
        <v>77</v>
      </c>
      <c r="V99" s="27"/>
      <c r="W99" s="27"/>
      <c r="X99" s="27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x14ac:dyDescent="0.25">
      <c r="L100" s="27"/>
      <c r="M100" s="27"/>
      <c r="N100" s="27"/>
      <c r="O100" s="27"/>
      <c r="U100" s="27"/>
      <c r="V100" s="27"/>
      <c r="W100" s="27"/>
      <c r="X100" s="27"/>
    </row>
    <row r="101" spans="1:68" x14ac:dyDescent="0.25">
      <c r="L101" s="27"/>
      <c r="M101" s="27"/>
      <c r="N101" s="27"/>
      <c r="O101" s="27"/>
      <c r="U101" s="27"/>
      <c r="V101" s="27"/>
      <c r="W101" s="27"/>
      <c r="X101" s="27"/>
    </row>
  </sheetData>
  <mergeCells count="96">
    <mergeCell ref="AN29:AR29"/>
    <mergeCell ref="D80:E80"/>
    <mergeCell ref="D82:F83"/>
    <mergeCell ref="C50:G72"/>
    <mergeCell ref="AM55:AR55"/>
    <mergeCell ref="AM63:AR63"/>
    <mergeCell ref="D75:F75"/>
    <mergeCell ref="D76:E76"/>
    <mergeCell ref="D77:E77"/>
    <mergeCell ref="D78:E78"/>
    <mergeCell ref="D79:E79"/>
    <mergeCell ref="U71:X71"/>
    <mergeCell ref="U64:X64"/>
    <mergeCell ref="U49:X49"/>
    <mergeCell ref="U56:X56"/>
    <mergeCell ref="U42:X42"/>
    <mergeCell ref="L86:O86"/>
    <mergeCell ref="L95:O95"/>
    <mergeCell ref="U95:X95"/>
    <mergeCell ref="U86:X86"/>
    <mergeCell ref="U78:X78"/>
    <mergeCell ref="AN38:AS44"/>
    <mergeCell ref="L99:O101"/>
    <mergeCell ref="U99:X101"/>
    <mergeCell ref="L42:O42"/>
    <mergeCell ref="L41:O41"/>
    <mergeCell ref="U41:X41"/>
    <mergeCell ref="L49:O49"/>
    <mergeCell ref="L56:O56"/>
    <mergeCell ref="L64:O64"/>
    <mergeCell ref="L71:O71"/>
    <mergeCell ref="L78:O78"/>
    <mergeCell ref="D36:F42"/>
    <mergeCell ref="V35:Z39"/>
    <mergeCell ref="M35:Q39"/>
    <mergeCell ref="F47:F48"/>
    <mergeCell ref="D46:E46"/>
    <mergeCell ref="D47:E48"/>
    <mergeCell ref="D44:E44"/>
    <mergeCell ref="AE20:AI21"/>
    <mergeCell ref="D12:G12"/>
    <mergeCell ref="D20:G20"/>
    <mergeCell ref="D28:G28"/>
    <mergeCell ref="U21:AA25"/>
    <mergeCell ref="L21:R25"/>
    <mergeCell ref="AD25:AJ25"/>
    <mergeCell ref="AD32:AJ32"/>
    <mergeCell ref="AD39:AJ39"/>
    <mergeCell ref="AD47:AJ47"/>
    <mergeCell ref="C1:G1"/>
    <mergeCell ref="Y26:Y27"/>
    <mergeCell ref="Z26:Z27"/>
    <mergeCell ref="L28:Q28"/>
    <mergeCell ref="AD5:AI5"/>
    <mergeCell ref="L14:Q14"/>
    <mergeCell ref="M12:M13"/>
    <mergeCell ref="N12:N13"/>
    <mergeCell ref="O12:O13"/>
    <mergeCell ref="P12:P13"/>
    <mergeCell ref="Q12:Q13"/>
    <mergeCell ref="U14:Z14"/>
    <mergeCell ref="U12:U13"/>
    <mergeCell ref="V12:V13"/>
    <mergeCell ref="W12:W13"/>
    <mergeCell ref="X12:X13"/>
    <mergeCell ref="AY30:BD30"/>
    <mergeCell ref="BD41:BI41"/>
    <mergeCell ref="AU41:AZ41"/>
    <mergeCell ref="AN5:AS5"/>
    <mergeCell ref="AN13:AS13"/>
    <mergeCell ref="AM47:AR47"/>
    <mergeCell ref="AY5:BD5"/>
    <mergeCell ref="AY13:BD13"/>
    <mergeCell ref="AY21:BD21"/>
    <mergeCell ref="AN21:AS21"/>
    <mergeCell ref="AU27:AV28"/>
    <mergeCell ref="AD13:AI13"/>
    <mergeCell ref="W26:W27"/>
    <mergeCell ref="X26:X27"/>
    <mergeCell ref="U28:Z28"/>
    <mergeCell ref="L26:L27"/>
    <mergeCell ref="M26:M27"/>
    <mergeCell ref="N26:N27"/>
    <mergeCell ref="O26:O27"/>
    <mergeCell ref="P26:P27"/>
    <mergeCell ref="Q26:Q27"/>
    <mergeCell ref="Y12:Y13"/>
    <mergeCell ref="Z12:Z13"/>
    <mergeCell ref="L12:L13"/>
    <mergeCell ref="C3:G3"/>
    <mergeCell ref="U5:Z5"/>
    <mergeCell ref="L5:Q5"/>
    <mergeCell ref="U26:U27"/>
    <mergeCell ref="V26:V27"/>
    <mergeCell ref="AD55:AJ55"/>
    <mergeCell ref="AD63:AJ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Rental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Abreu</dc:creator>
  <cp:keywords/>
  <dc:description/>
  <cp:lastModifiedBy>Daniel Pereira De Abreu</cp:lastModifiedBy>
  <cp:revision/>
  <dcterms:created xsi:type="dcterms:W3CDTF">2015-06-05T18:17:20Z</dcterms:created>
  <dcterms:modified xsi:type="dcterms:W3CDTF">2024-01-10T23:50:43Z</dcterms:modified>
  <cp:category/>
  <cp:contentStatus/>
</cp:coreProperties>
</file>