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Tesis\Data\"/>
    </mc:Choice>
  </mc:AlternateContent>
  <xr:revisionPtr revIDLastSave="0" documentId="13_ncr:1_{607A499F-7FAC-4BDC-9EF0-C6788C56DAFB}" xr6:coauthVersionLast="47" xr6:coauthVersionMax="47" xr10:uidLastSave="{00000000-0000-0000-0000-000000000000}"/>
  <bookViews>
    <workbookView xWindow="-19310" yWindow="-70" windowWidth="19420" windowHeight="10420" xr2:uid="{376E23FE-797B-46D3-BB30-C124B663EF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E156" i="1"/>
  <c r="D156" i="1"/>
  <c r="E145" i="1"/>
  <c r="D145" i="1"/>
  <c r="D134" i="1"/>
  <c r="D126" i="1"/>
  <c r="E111" i="1"/>
  <c r="D110" i="1"/>
  <c r="E104" i="1"/>
  <c r="D104" i="1"/>
  <c r="D103" i="1"/>
  <c r="D102" i="1"/>
  <c r="D87" i="1"/>
  <c r="D75" i="1"/>
  <c r="D73" i="1"/>
  <c r="D72" i="1"/>
  <c r="E52" i="1"/>
  <c r="D52" i="1"/>
  <c r="E43" i="1"/>
  <c r="E42" i="1"/>
  <c r="E41" i="1"/>
  <c r="D41" i="1"/>
  <c r="D38" i="1"/>
  <c r="E34" i="1"/>
  <c r="D34" i="1"/>
  <c r="D30" i="1"/>
  <c r="D25" i="1"/>
  <c r="D21" i="1"/>
  <c r="D15" i="1"/>
  <c r="D12" i="1"/>
  <c r="D5" i="1"/>
  <c r="E161" i="1"/>
  <c r="E160" i="1"/>
  <c r="D160" i="1"/>
  <c r="D170" i="1"/>
  <c r="E175" i="1"/>
  <c r="E181" i="1"/>
  <c r="E180" i="1"/>
  <c r="H180" i="1" s="1"/>
  <c r="D179" i="1"/>
  <c r="D187" i="1"/>
  <c r="G187" i="1" s="1"/>
  <c r="D188" i="1"/>
  <c r="E193" i="1"/>
  <c r="E209" i="1"/>
  <c r="D211" i="1"/>
  <c r="E220" i="1"/>
  <c r="D221" i="1"/>
  <c r="D224" i="1"/>
  <c r="D234" i="1"/>
  <c r="E233" i="1"/>
  <c r="E239" i="1"/>
  <c r="D239" i="1"/>
  <c r="D246" i="1"/>
  <c r="D248" i="1"/>
  <c r="E249" i="1"/>
  <c r="D249" i="1"/>
  <c r="E252" i="1"/>
  <c r="D252" i="1"/>
  <c r="D260" i="1"/>
  <c r="D259" i="1"/>
  <c r="E268" i="1"/>
  <c r="D268" i="1"/>
  <c r="E267" i="1"/>
  <c r="E266" i="1"/>
  <c r="D266" i="1"/>
  <c r="D265" i="1"/>
  <c r="D264" i="1"/>
  <c r="E276" i="1"/>
  <c r="D283" i="1"/>
  <c r="D293" i="1"/>
  <c r="D292" i="1"/>
  <c r="D291" i="1"/>
  <c r="D290" i="1"/>
  <c r="D289" i="1"/>
  <c r="D288" i="1"/>
  <c r="D287" i="1"/>
  <c r="E286" i="1"/>
  <c r="D286" i="1"/>
  <c r="E285" i="1"/>
  <c r="D284" i="1"/>
  <c r="D282" i="1"/>
  <c r="D281" i="1"/>
  <c r="D280" i="1"/>
  <c r="E278" i="1"/>
  <c r="D278" i="1"/>
  <c r="E277" i="1"/>
  <c r="D277" i="1"/>
  <c r="E275" i="1"/>
  <c r="D275" i="1"/>
  <c r="E274" i="1"/>
  <c r="D274" i="1"/>
  <c r="E273" i="1"/>
  <c r="D273" i="1"/>
  <c r="E271" i="1"/>
  <c r="E272" i="1"/>
  <c r="D272" i="1"/>
  <c r="D271" i="1"/>
  <c r="E263" i="1"/>
  <c r="D263" i="1"/>
  <c r="E262" i="1"/>
  <c r="D261" i="1"/>
  <c r="E257" i="1"/>
  <c r="D256" i="1"/>
  <c r="D255" i="1"/>
  <c r="E254" i="1"/>
  <c r="E253" i="1"/>
  <c r="E251" i="1"/>
  <c r="E250" i="1"/>
  <c r="D250" i="1"/>
  <c r="D247" i="1"/>
  <c r="E245" i="1"/>
  <c r="D245" i="1"/>
  <c r="E244" i="1"/>
  <c r="D244" i="1"/>
  <c r="E243" i="1"/>
  <c r="D243" i="1"/>
  <c r="D241" i="1"/>
  <c r="E242" i="1"/>
  <c r="E241" i="1"/>
  <c r="E240" i="1"/>
  <c r="D240" i="1"/>
  <c r="E238" i="1"/>
  <c r="D237" i="1"/>
  <c r="D236" i="1"/>
  <c r="E235" i="1"/>
  <c r="D235" i="1"/>
  <c r="D232" i="1"/>
  <c r="E231" i="1"/>
  <c r="D231" i="1"/>
  <c r="D230" i="1"/>
  <c r="D229" i="1"/>
  <c r="D228" i="1"/>
  <c r="D227" i="1"/>
  <c r="D226" i="1"/>
  <c r="E225" i="1"/>
  <c r="D225" i="1"/>
  <c r="E223" i="1"/>
  <c r="E222" i="1"/>
  <c r="D222" i="1"/>
  <c r="E219" i="1"/>
  <c r="D219" i="1"/>
  <c r="E217" i="1"/>
  <c r="E218" i="1"/>
  <c r="D217" i="1"/>
  <c r="D218" i="1"/>
  <c r="E216" i="1"/>
  <c r="H216" i="1" s="1"/>
  <c r="D216" i="1"/>
  <c r="D215" i="1"/>
  <c r="E214" i="1"/>
  <c r="D214" i="1"/>
  <c r="E212" i="1"/>
  <c r="E213" i="1"/>
  <c r="D208" i="1"/>
  <c r="E207" i="1"/>
  <c r="D207" i="1"/>
  <c r="D206" i="1"/>
  <c r="E205" i="1"/>
  <c r="D204" i="1"/>
  <c r="D203" i="1"/>
  <c r="D202" i="1"/>
  <c r="E200" i="1"/>
  <c r="D200" i="1"/>
  <c r="D199" i="1"/>
  <c r="G199" i="1" s="1"/>
  <c r="E198" i="1"/>
  <c r="D197" i="1"/>
  <c r="E195" i="1"/>
  <c r="E194" i="1"/>
  <c r="D192" i="1"/>
  <c r="D191" i="1"/>
  <c r="E190" i="1"/>
  <c r="D190" i="1"/>
  <c r="E189" i="1"/>
  <c r="D186" i="1"/>
  <c r="D185" i="1"/>
  <c r="D184" i="1"/>
  <c r="E183" i="1"/>
  <c r="D182" i="1"/>
  <c r="E178" i="1"/>
  <c r="D176" i="1"/>
  <c r="E174" i="1"/>
  <c r="D174" i="1"/>
  <c r="E173" i="1"/>
  <c r="D173" i="1"/>
  <c r="E172" i="1"/>
  <c r="D172" i="1"/>
  <c r="D171" i="1"/>
  <c r="D169" i="1"/>
  <c r="E168" i="1"/>
  <c r="D168" i="1"/>
  <c r="D167" i="1"/>
  <c r="D166" i="1"/>
  <c r="D165" i="1"/>
  <c r="E164" i="1"/>
  <c r="D164" i="1"/>
  <c r="D163" i="1"/>
  <c r="D162" i="1"/>
  <c r="D159" i="1"/>
  <c r="E158" i="1"/>
  <c r="D158" i="1"/>
  <c r="E157" i="1"/>
  <c r="D157" i="1"/>
  <c r="E155" i="1"/>
  <c r="D155" i="1"/>
  <c r="D154" i="1"/>
  <c r="E153" i="1"/>
  <c r="D153" i="1"/>
  <c r="E152" i="1"/>
  <c r="D152" i="1"/>
  <c r="E151" i="1"/>
  <c r="D151" i="1"/>
  <c r="E150" i="1"/>
  <c r="D150" i="1"/>
  <c r="D149" i="1"/>
  <c r="E148" i="1"/>
  <c r="D148" i="1"/>
  <c r="E147" i="1"/>
  <c r="E144" i="1"/>
  <c r="H144" i="1" s="1"/>
  <c r="D144" i="1"/>
  <c r="E143" i="1"/>
  <c r="E142" i="1"/>
  <c r="D142" i="1"/>
  <c r="D141" i="1"/>
  <c r="D140" i="1"/>
  <c r="D139" i="1"/>
  <c r="E138" i="1"/>
  <c r="D138" i="1"/>
  <c r="E137" i="1"/>
  <c r="D137" i="1"/>
  <c r="E136" i="1"/>
  <c r="D136" i="1"/>
  <c r="E135" i="1"/>
  <c r="D135" i="1"/>
  <c r="D133" i="1"/>
  <c r="D132" i="1"/>
  <c r="E131" i="1"/>
  <c r="D131" i="1"/>
  <c r="E129" i="1"/>
  <c r="D129" i="1"/>
  <c r="E128" i="1"/>
  <c r="D128" i="1"/>
  <c r="E127" i="1"/>
  <c r="D127" i="1"/>
  <c r="G127" i="1" s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6" i="1"/>
  <c r="D116" i="1"/>
  <c r="D115" i="1"/>
  <c r="G115" i="1" s="1"/>
  <c r="E114" i="1"/>
  <c r="D114" i="1"/>
  <c r="D112" i="1"/>
  <c r="D111" i="1"/>
  <c r="D109" i="1"/>
  <c r="D108" i="1"/>
  <c r="D107" i="1"/>
  <c r="E106" i="1"/>
  <c r="D106" i="1"/>
  <c r="E105" i="1"/>
  <c r="D105" i="1"/>
  <c r="E101" i="1"/>
  <c r="E100" i="1"/>
  <c r="E99" i="1"/>
  <c r="D99" i="1"/>
  <c r="D98" i="1"/>
  <c r="E98" i="1"/>
  <c r="E97" i="1"/>
  <c r="D97" i="1"/>
  <c r="D96" i="1"/>
  <c r="D94" i="1"/>
  <c r="D92" i="1"/>
  <c r="E91" i="1"/>
  <c r="D91" i="1"/>
  <c r="D90" i="1"/>
  <c r="E89" i="1"/>
  <c r="D89" i="1"/>
  <c r="E86" i="1"/>
  <c r="D86" i="1"/>
  <c r="D85" i="1"/>
  <c r="E84" i="1"/>
  <c r="D84" i="1"/>
  <c r="E83" i="1"/>
  <c r="D83" i="1"/>
  <c r="D82" i="1"/>
  <c r="E81" i="1"/>
  <c r="D81" i="1"/>
  <c r="D80" i="1"/>
  <c r="D77" i="1"/>
  <c r="E77" i="1"/>
  <c r="D78" i="1"/>
  <c r="E78" i="1"/>
  <c r="D79" i="1"/>
  <c r="E79" i="1"/>
  <c r="E76" i="1"/>
  <c r="D76" i="1"/>
  <c r="D74" i="1"/>
  <c r="D71" i="1"/>
  <c r="D70" i="1"/>
  <c r="D69" i="1"/>
  <c r="D68" i="1"/>
  <c r="E66" i="1"/>
  <c r="D66" i="1"/>
  <c r="E63" i="1"/>
  <c r="E64" i="1"/>
  <c r="E65" i="1"/>
  <c r="D63" i="1"/>
  <c r="D64" i="1"/>
  <c r="D65" i="1"/>
  <c r="E62" i="1"/>
  <c r="D62" i="1"/>
  <c r="E61" i="1"/>
  <c r="D61" i="1"/>
  <c r="D60" i="1"/>
  <c r="D57" i="1"/>
  <c r="D56" i="1"/>
  <c r="D55" i="1"/>
  <c r="D54" i="1"/>
  <c r="D53" i="1"/>
  <c r="D51" i="1"/>
  <c r="D50" i="1"/>
  <c r="D49" i="1"/>
  <c r="E49" i="1"/>
  <c r="E48" i="1"/>
  <c r="D48" i="1"/>
  <c r="E47" i="1"/>
  <c r="E46" i="1"/>
  <c r="E45" i="1"/>
  <c r="E44" i="1"/>
  <c r="D44" i="1"/>
  <c r="E40" i="1"/>
  <c r="D40" i="1"/>
  <c r="E39" i="1"/>
  <c r="D39" i="1"/>
  <c r="E37" i="1"/>
  <c r="D37" i="1"/>
  <c r="D36" i="1"/>
  <c r="D35" i="1"/>
  <c r="E33" i="1"/>
  <c r="D33" i="1"/>
  <c r="D32" i="1"/>
  <c r="E31" i="1"/>
  <c r="D31" i="1"/>
  <c r="G31" i="1" s="1"/>
  <c r="E29" i="1"/>
  <c r="D29" i="1"/>
  <c r="E28" i="1"/>
  <c r="D28" i="1"/>
  <c r="E27" i="1"/>
  <c r="D24" i="1"/>
  <c r="D23" i="1"/>
  <c r="D20" i="1"/>
  <c r="E19" i="1"/>
  <c r="D19" i="1"/>
  <c r="G19" i="1" s="1"/>
  <c r="D18" i="1"/>
  <c r="D13" i="1"/>
  <c r="D9" i="1"/>
  <c r="D8" i="1"/>
  <c r="C3" i="1"/>
  <c r="F3" i="1" s="1"/>
  <c r="I3" i="1" s="1"/>
  <c r="C4" i="1"/>
  <c r="C5" i="1"/>
  <c r="H5" i="1" s="1"/>
  <c r="C6" i="1"/>
  <c r="C7" i="1"/>
  <c r="H7" i="1" s="1"/>
  <c r="C8" i="1"/>
  <c r="H8" i="1" s="1"/>
  <c r="C9" i="1"/>
  <c r="H9" i="1" s="1"/>
  <c r="C10" i="1"/>
  <c r="C11" i="1"/>
  <c r="C12" i="1"/>
  <c r="H12" i="1" s="1"/>
  <c r="C13" i="1"/>
  <c r="H13" i="1" s="1"/>
  <c r="C14" i="1"/>
  <c r="C15" i="1"/>
  <c r="H15" i="1" s="1"/>
  <c r="C16" i="1"/>
  <c r="F16" i="1" s="1"/>
  <c r="I16" i="1" s="1"/>
  <c r="C17" i="1"/>
  <c r="C18" i="1"/>
  <c r="H18" i="1" s="1"/>
  <c r="C19" i="1"/>
  <c r="F19" i="1" s="1"/>
  <c r="I19" i="1" s="1"/>
  <c r="C20" i="1"/>
  <c r="H20" i="1" s="1"/>
  <c r="C21" i="1"/>
  <c r="H21" i="1" s="1"/>
  <c r="C22" i="1"/>
  <c r="C23" i="1"/>
  <c r="H23" i="1" s="1"/>
  <c r="C24" i="1"/>
  <c r="H24" i="1" s="1"/>
  <c r="C25" i="1"/>
  <c r="C26" i="1"/>
  <c r="F26" i="1" s="1"/>
  <c r="I26" i="1" s="1"/>
  <c r="C27" i="1"/>
  <c r="G27" i="1" s="1"/>
  <c r="C28" i="1"/>
  <c r="C29" i="1"/>
  <c r="F29" i="1" s="1"/>
  <c r="I29" i="1" s="1"/>
  <c r="C30" i="1"/>
  <c r="C31" i="1"/>
  <c r="F31" i="1" s="1"/>
  <c r="I31" i="1" s="1"/>
  <c r="C32" i="1"/>
  <c r="H32" i="1" s="1"/>
  <c r="C33" i="1"/>
  <c r="F33" i="1" s="1"/>
  <c r="I33" i="1" s="1"/>
  <c r="C34" i="1"/>
  <c r="F34" i="1" s="1"/>
  <c r="I34" i="1" s="1"/>
  <c r="C35" i="1"/>
  <c r="H35" i="1" s="1"/>
  <c r="C36" i="1"/>
  <c r="H36" i="1" s="1"/>
  <c r="C37" i="1"/>
  <c r="F37" i="1" s="1"/>
  <c r="I37" i="1" s="1"/>
  <c r="C38" i="1"/>
  <c r="H38" i="1" s="1"/>
  <c r="C39" i="1"/>
  <c r="F39" i="1" s="1"/>
  <c r="I39" i="1" s="1"/>
  <c r="C40" i="1"/>
  <c r="F40" i="1" s="1"/>
  <c r="I40" i="1" s="1"/>
  <c r="C41" i="1"/>
  <c r="F41" i="1" s="1"/>
  <c r="I41" i="1" s="1"/>
  <c r="C42" i="1"/>
  <c r="G42" i="1" s="1"/>
  <c r="C43" i="1"/>
  <c r="G43" i="1" s="1"/>
  <c r="C44" i="1"/>
  <c r="F44" i="1" s="1"/>
  <c r="I44" i="1" s="1"/>
  <c r="C45" i="1"/>
  <c r="G45" i="1" s="1"/>
  <c r="C46" i="1"/>
  <c r="C47" i="1"/>
  <c r="G47" i="1" s="1"/>
  <c r="C48" i="1"/>
  <c r="H48" i="1" s="1"/>
  <c r="C49" i="1"/>
  <c r="F49" i="1" s="1"/>
  <c r="I49" i="1" s="1"/>
  <c r="C50" i="1"/>
  <c r="H50" i="1" s="1"/>
  <c r="C51" i="1"/>
  <c r="H51" i="1" s="1"/>
  <c r="C52" i="1"/>
  <c r="F52" i="1" s="1"/>
  <c r="I52" i="1" s="1"/>
  <c r="C53" i="1"/>
  <c r="H53" i="1" s="1"/>
  <c r="C54" i="1"/>
  <c r="H54" i="1" s="1"/>
  <c r="C55" i="1"/>
  <c r="G55" i="1" s="1"/>
  <c r="C56" i="1"/>
  <c r="H56" i="1" s="1"/>
  <c r="C57" i="1"/>
  <c r="H57" i="1" s="1"/>
  <c r="C58" i="1"/>
  <c r="C59" i="1"/>
  <c r="C60" i="1"/>
  <c r="H60" i="1" s="1"/>
  <c r="C61" i="1"/>
  <c r="F61" i="1" s="1"/>
  <c r="I61" i="1" s="1"/>
  <c r="C62" i="1"/>
  <c r="F62" i="1" s="1"/>
  <c r="I62" i="1" s="1"/>
  <c r="C63" i="1"/>
  <c r="C64" i="1"/>
  <c r="C65" i="1"/>
  <c r="C66" i="1"/>
  <c r="F66" i="1" s="1"/>
  <c r="I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C77" i="1"/>
  <c r="F77" i="1" s="1"/>
  <c r="I77" i="1" s="1"/>
  <c r="C78" i="1"/>
  <c r="C79" i="1"/>
  <c r="F79" i="1" s="1"/>
  <c r="I79" i="1" s="1"/>
  <c r="C80" i="1"/>
  <c r="H80" i="1" s="1"/>
  <c r="C81" i="1"/>
  <c r="C82" i="1"/>
  <c r="H82" i="1" s="1"/>
  <c r="C83" i="1"/>
  <c r="F83" i="1" s="1"/>
  <c r="I83" i="1" s="1"/>
  <c r="C84" i="1"/>
  <c r="H84" i="1" s="1"/>
  <c r="C85" i="1"/>
  <c r="H85" i="1" s="1"/>
  <c r="C86" i="1"/>
  <c r="C87" i="1"/>
  <c r="H87" i="1" s="1"/>
  <c r="C88" i="1"/>
  <c r="F88" i="1" s="1"/>
  <c r="I88" i="1" s="1"/>
  <c r="C89" i="1"/>
  <c r="F89" i="1" s="1"/>
  <c r="I89" i="1" s="1"/>
  <c r="C90" i="1"/>
  <c r="H90" i="1" s="1"/>
  <c r="C91" i="1"/>
  <c r="G91" i="1" s="1"/>
  <c r="C92" i="1"/>
  <c r="H92" i="1" s="1"/>
  <c r="C93" i="1"/>
  <c r="C94" i="1"/>
  <c r="H94" i="1" s="1"/>
  <c r="C95" i="1"/>
  <c r="C96" i="1"/>
  <c r="F96" i="1" s="1"/>
  <c r="I96" i="1" s="1"/>
  <c r="C97" i="1"/>
  <c r="F97" i="1" s="1"/>
  <c r="I97" i="1" s="1"/>
  <c r="C98" i="1"/>
  <c r="F98" i="1" s="1"/>
  <c r="I98" i="1" s="1"/>
  <c r="C99" i="1"/>
  <c r="F99" i="1" s="1"/>
  <c r="I99" i="1" s="1"/>
  <c r="C100" i="1"/>
  <c r="G100" i="1" s="1"/>
  <c r="C101" i="1"/>
  <c r="G101" i="1" s="1"/>
  <c r="C102" i="1"/>
  <c r="H102" i="1" s="1"/>
  <c r="C103" i="1"/>
  <c r="H103" i="1" s="1"/>
  <c r="C104" i="1"/>
  <c r="F104" i="1" s="1"/>
  <c r="I104" i="1" s="1"/>
  <c r="C105" i="1"/>
  <c r="F105" i="1" s="1"/>
  <c r="I105" i="1" s="1"/>
  <c r="C106" i="1"/>
  <c r="C107" i="1"/>
  <c r="H107" i="1" s="1"/>
  <c r="C108" i="1"/>
  <c r="F108" i="1" s="1"/>
  <c r="I108" i="1" s="1"/>
  <c r="C109" i="1"/>
  <c r="H109" i="1" s="1"/>
  <c r="C110" i="1"/>
  <c r="H110" i="1" s="1"/>
  <c r="C111" i="1"/>
  <c r="C112" i="1"/>
  <c r="H112" i="1" s="1"/>
  <c r="C113" i="1"/>
  <c r="F113" i="1" s="1"/>
  <c r="I113" i="1" s="1"/>
  <c r="C114" i="1"/>
  <c r="F114" i="1" s="1"/>
  <c r="I114" i="1" s="1"/>
  <c r="C115" i="1"/>
  <c r="H115" i="1" s="1"/>
  <c r="C116" i="1"/>
  <c r="C117" i="1"/>
  <c r="C118" i="1"/>
  <c r="F118" i="1" s="1"/>
  <c r="I118" i="1" s="1"/>
  <c r="C119" i="1"/>
  <c r="F119" i="1" s="1"/>
  <c r="I119" i="1" s="1"/>
  <c r="C120" i="1"/>
  <c r="H120" i="1" s="1"/>
  <c r="C121" i="1"/>
  <c r="C122" i="1"/>
  <c r="F122" i="1" s="1"/>
  <c r="I122" i="1" s="1"/>
  <c r="C123" i="1"/>
  <c r="F123" i="1" s="1"/>
  <c r="I123" i="1" s="1"/>
  <c r="C124" i="1"/>
  <c r="F124" i="1" s="1"/>
  <c r="I124" i="1" s="1"/>
  <c r="C125" i="1"/>
  <c r="C126" i="1"/>
  <c r="H126" i="1" s="1"/>
  <c r="C127" i="1"/>
  <c r="F127" i="1" s="1"/>
  <c r="I127" i="1" s="1"/>
  <c r="C128" i="1"/>
  <c r="C129" i="1"/>
  <c r="F129" i="1" s="1"/>
  <c r="I129" i="1" s="1"/>
  <c r="C130" i="1"/>
  <c r="C131" i="1"/>
  <c r="F131" i="1" s="1"/>
  <c r="I131" i="1" s="1"/>
  <c r="C132" i="1"/>
  <c r="F132" i="1" s="1"/>
  <c r="I132" i="1" s="1"/>
  <c r="C133" i="1"/>
  <c r="H133" i="1" s="1"/>
  <c r="C134" i="1"/>
  <c r="H134" i="1" s="1"/>
  <c r="C135" i="1"/>
  <c r="F135" i="1" s="1"/>
  <c r="I135" i="1" s="1"/>
  <c r="C136" i="1"/>
  <c r="F136" i="1" s="1"/>
  <c r="I136" i="1" s="1"/>
  <c r="C137" i="1"/>
  <c r="F137" i="1" s="1"/>
  <c r="I137" i="1" s="1"/>
  <c r="C138" i="1"/>
  <c r="F138" i="1" s="1"/>
  <c r="I138" i="1" s="1"/>
  <c r="C139" i="1"/>
  <c r="H139" i="1" s="1"/>
  <c r="C140" i="1"/>
  <c r="H140" i="1" s="1"/>
  <c r="C141" i="1"/>
  <c r="H141" i="1" s="1"/>
  <c r="C142" i="1"/>
  <c r="F142" i="1" s="1"/>
  <c r="I142" i="1" s="1"/>
  <c r="C143" i="1"/>
  <c r="G143" i="1" s="1"/>
  <c r="C144" i="1"/>
  <c r="F144" i="1" s="1"/>
  <c r="I144" i="1" s="1"/>
  <c r="C145" i="1"/>
  <c r="C146" i="1"/>
  <c r="C147" i="1"/>
  <c r="G147" i="1" s="1"/>
  <c r="C148" i="1"/>
  <c r="F148" i="1" s="1"/>
  <c r="I148" i="1" s="1"/>
  <c r="C149" i="1"/>
  <c r="H149" i="1" s="1"/>
  <c r="C150" i="1"/>
  <c r="F150" i="1" s="1"/>
  <c r="I150" i="1" s="1"/>
  <c r="C151" i="1"/>
  <c r="G151" i="1" s="1"/>
  <c r="C152" i="1"/>
  <c r="C153" i="1"/>
  <c r="F153" i="1" s="1"/>
  <c r="I153" i="1" s="1"/>
  <c r="C154" i="1"/>
  <c r="H154" i="1" s="1"/>
  <c r="C155" i="1"/>
  <c r="F155" i="1" s="1"/>
  <c r="I155" i="1" s="1"/>
  <c r="C156" i="1"/>
  <c r="C157" i="1"/>
  <c r="C158" i="1"/>
  <c r="F158" i="1" s="1"/>
  <c r="I158" i="1" s="1"/>
  <c r="C159" i="1"/>
  <c r="H159" i="1" s="1"/>
  <c r="C160" i="1"/>
  <c r="C161" i="1"/>
  <c r="F161" i="1" s="1"/>
  <c r="I161" i="1" s="1"/>
  <c r="C162" i="1"/>
  <c r="H162" i="1" s="1"/>
  <c r="C163" i="1"/>
  <c r="H163" i="1" s="1"/>
  <c r="C164" i="1"/>
  <c r="F164" i="1" s="1"/>
  <c r="I164" i="1" s="1"/>
  <c r="C165" i="1"/>
  <c r="H165" i="1" s="1"/>
  <c r="C166" i="1"/>
  <c r="H166" i="1" s="1"/>
  <c r="C167" i="1"/>
  <c r="H167" i="1" s="1"/>
  <c r="C168" i="1"/>
  <c r="H168" i="1" s="1"/>
  <c r="C169" i="1"/>
  <c r="H169" i="1" s="1"/>
  <c r="C170" i="1"/>
  <c r="H170" i="1" s="1"/>
  <c r="C171" i="1"/>
  <c r="H171" i="1" s="1"/>
  <c r="C172" i="1"/>
  <c r="F172" i="1" s="1"/>
  <c r="I172" i="1" s="1"/>
  <c r="C173" i="1"/>
  <c r="F173" i="1" s="1"/>
  <c r="I173" i="1" s="1"/>
  <c r="C174" i="1"/>
  <c r="F174" i="1" s="1"/>
  <c r="I174" i="1" s="1"/>
  <c r="C175" i="1"/>
  <c r="G175" i="1" s="1"/>
  <c r="C176" i="1"/>
  <c r="H176" i="1" s="1"/>
  <c r="C177" i="1"/>
  <c r="F177" i="1" s="1"/>
  <c r="I177" i="1" s="1"/>
  <c r="C178" i="1"/>
  <c r="G178" i="1" s="1"/>
  <c r="C179" i="1"/>
  <c r="H179" i="1" s="1"/>
  <c r="C180" i="1"/>
  <c r="G180" i="1" s="1"/>
  <c r="C181" i="1"/>
  <c r="G181" i="1" s="1"/>
  <c r="C182" i="1"/>
  <c r="H182" i="1" s="1"/>
  <c r="C183" i="1"/>
  <c r="G183" i="1" s="1"/>
  <c r="C184" i="1"/>
  <c r="H184" i="1" s="1"/>
  <c r="C185" i="1"/>
  <c r="H185" i="1" s="1"/>
  <c r="C186" i="1"/>
  <c r="H186" i="1" s="1"/>
  <c r="C187" i="1"/>
  <c r="H187" i="1" s="1"/>
  <c r="C188" i="1"/>
  <c r="H188" i="1" s="1"/>
  <c r="C189" i="1"/>
  <c r="G189" i="1" s="1"/>
  <c r="C190" i="1"/>
  <c r="F190" i="1" s="1"/>
  <c r="I190" i="1" s="1"/>
  <c r="C191" i="1"/>
  <c r="H191" i="1" s="1"/>
  <c r="C192" i="1"/>
  <c r="H192" i="1" s="1"/>
  <c r="C193" i="1"/>
  <c r="G193" i="1" s="1"/>
  <c r="C194" i="1"/>
  <c r="G194" i="1" s="1"/>
  <c r="C195" i="1"/>
  <c r="G195" i="1" s="1"/>
  <c r="C196" i="1"/>
  <c r="C197" i="1"/>
  <c r="H197" i="1" s="1"/>
  <c r="C198" i="1"/>
  <c r="G198" i="1" s="1"/>
  <c r="C199" i="1"/>
  <c r="H199" i="1" s="1"/>
  <c r="C200" i="1"/>
  <c r="F200" i="1" s="1"/>
  <c r="I200" i="1" s="1"/>
  <c r="C201" i="1"/>
  <c r="C202" i="1"/>
  <c r="H202" i="1" s="1"/>
  <c r="C203" i="1"/>
  <c r="H203" i="1" s="1"/>
  <c r="C204" i="1"/>
  <c r="H204" i="1" s="1"/>
  <c r="C205" i="1"/>
  <c r="G205" i="1" s="1"/>
  <c r="C206" i="1"/>
  <c r="H206" i="1" s="1"/>
  <c r="C207" i="1"/>
  <c r="F207" i="1" s="1"/>
  <c r="I207" i="1" s="1"/>
  <c r="C208" i="1"/>
  <c r="H208" i="1" s="1"/>
  <c r="C209" i="1"/>
  <c r="G209" i="1" s="1"/>
  <c r="C210" i="1"/>
  <c r="C211" i="1"/>
  <c r="H211" i="1" s="1"/>
  <c r="C212" i="1"/>
  <c r="G212" i="1" s="1"/>
  <c r="C213" i="1"/>
  <c r="G213" i="1" s="1"/>
  <c r="C214" i="1"/>
  <c r="F214" i="1" s="1"/>
  <c r="I214" i="1" s="1"/>
  <c r="C215" i="1"/>
  <c r="H215" i="1" s="1"/>
  <c r="C216" i="1"/>
  <c r="F216" i="1" s="1"/>
  <c r="I216" i="1" s="1"/>
  <c r="C217" i="1"/>
  <c r="C218" i="1"/>
  <c r="C219" i="1"/>
  <c r="F219" i="1" s="1"/>
  <c r="I219" i="1" s="1"/>
  <c r="C220" i="1"/>
  <c r="G220" i="1" s="1"/>
  <c r="C221" i="1"/>
  <c r="H221" i="1" s="1"/>
  <c r="C222" i="1"/>
  <c r="F222" i="1" s="1"/>
  <c r="I222" i="1" s="1"/>
  <c r="C223" i="1"/>
  <c r="G223" i="1" s="1"/>
  <c r="C224" i="1"/>
  <c r="H224" i="1" s="1"/>
  <c r="C225" i="1"/>
  <c r="F225" i="1" s="1"/>
  <c r="I225" i="1" s="1"/>
  <c r="C226" i="1"/>
  <c r="H226" i="1" s="1"/>
  <c r="C227" i="1"/>
  <c r="H227" i="1" s="1"/>
  <c r="C228" i="1"/>
  <c r="H228" i="1" s="1"/>
  <c r="C229" i="1"/>
  <c r="H229" i="1" s="1"/>
  <c r="C230" i="1"/>
  <c r="H230" i="1" s="1"/>
  <c r="C231" i="1"/>
  <c r="F231" i="1" s="1"/>
  <c r="I231" i="1" s="1"/>
  <c r="C232" i="1"/>
  <c r="H232" i="1" s="1"/>
  <c r="C233" i="1"/>
  <c r="G233" i="1" s="1"/>
  <c r="C234" i="1"/>
  <c r="H234" i="1" s="1"/>
  <c r="C235" i="1"/>
  <c r="F235" i="1" s="1"/>
  <c r="I235" i="1" s="1"/>
  <c r="C236" i="1"/>
  <c r="H236" i="1" s="1"/>
  <c r="C237" i="1"/>
  <c r="H237" i="1" s="1"/>
  <c r="C238" i="1"/>
  <c r="G238" i="1" s="1"/>
  <c r="C239" i="1"/>
  <c r="F239" i="1" s="1"/>
  <c r="I239" i="1" s="1"/>
  <c r="C240" i="1"/>
  <c r="F240" i="1" s="1"/>
  <c r="I240" i="1" s="1"/>
  <c r="C241" i="1"/>
  <c r="F241" i="1" s="1"/>
  <c r="I241" i="1" s="1"/>
  <c r="C242" i="1"/>
  <c r="G242" i="1" s="1"/>
  <c r="C243" i="1"/>
  <c r="C244" i="1"/>
  <c r="F244" i="1" s="1"/>
  <c r="I244" i="1" s="1"/>
  <c r="C245" i="1"/>
  <c r="C246" i="1"/>
  <c r="H246" i="1" s="1"/>
  <c r="C247" i="1"/>
  <c r="H247" i="1" s="1"/>
  <c r="C248" i="1"/>
  <c r="H248" i="1" s="1"/>
  <c r="C249" i="1"/>
  <c r="F249" i="1" s="1"/>
  <c r="I249" i="1" s="1"/>
  <c r="C250" i="1"/>
  <c r="F250" i="1" s="1"/>
  <c r="I250" i="1" s="1"/>
  <c r="C251" i="1"/>
  <c r="G251" i="1" s="1"/>
  <c r="C252" i="1"/>
  <c r="H252" i="1" s="1"/>
  <c r="C253" i="1"/>
  <c r="C254" i="1"/>
  <c r="G254" i="1" s="1"/>
  <c r="C255" i="1"/>
  <c r="H255" i="1" s="1"/>
  <c r="C256" i="1"/>
  <c r="H256" i="1" s="1"/>
  <c r="C257" i="1"/>
  <c r="G257" i="1" s="1"/>
  <c r="C258" i="1"/>
  <c r="C259" i="1"/>
  <c r="H259" i="1" s="1"/>
  <c r="C260" i="1"/>
  <c r="H260" i="1" s="1"/>
  <c r="C261" i="1"/>
  <c r="H261" i="1" s="1"/>
  <c r="C262" i="1"/>
  <c r="G262" i="1" s="1"/>
  <c r="C263" i="1"/>
  <c r="C264" i="1"/>
  <c r="F264" i="1" s="1"/>
  <c r="I264" i="1" s="1"/>
  <c r="C265" i="1"/>
  <c r="H265" i="1" s="1"/>
  <c r="C266" i="1"/>
  <c r="F266" i="1" s="1"/>
  <c r="I266" i="1" s="1"/>
  <c r="C267" i="1"/>
  <c r="G267" i="1" s="1"/>
  <c r="C268" i="1"/>
  <c r="F268" i="1" s="1"/>
  <c r="I268" i="1" s="1"/>
  <c r="C269" i="1"/>
  <c r="C270" i="1"/>
  <c r="C271" i="1"/>
  <c r="F271" i="1" s="1"/>
  <c r="I271" i="1" s="1"/>
  <c r="C272" i="1"/>
  <c r="F272" i="1" s="1"/>
  <c r="I272" i="1" s="1"/>
  <c r="C273" i="1"/>
  <c r="F273" i="1" s="1"/>
  <c r="I273" i="1" s="1"/>
  <c r="C274" i="1"/>
  <c r="F274" i="1" s="1"/>
  <c r="I274" i="1" s="1"/>
  <c r="C275" i="1"/>
  <c r="F275" i="1" s="1"/>
  <c r="I275" i="1" s="1"/>
  <c r="C276" i="1"/>
  <c r="G276" i="1" s="1"/>
  <c r="C277" i="1"/>
  <c r="C278" i="1"/>
  <c r="F278" i="1" s="1"/>
  <c r="I278" i="1" s="1"/>
  <c r="C279" i="1"/>
  <c r="F279" i="1" s="1"/>
  <c r="I279" i="1" s="1"/>
  <c r="C280" i="1"/>
  <c r="H280" i="1" s="1"/>
  <c r="C281" i="1"/>
  <c r="H281" i="1" s="1"/>
  <c r="C282" i="1"/>
  <c r="H282" i="1" s="1"/>
  <c r="C283" i="1"/>
  <c r="H283" i="1" s="1"/>
  <c r="C284" i="1"/>
  <c r="H284" i="1" s="1"/>
  <c r="C285" i="1"/>
  <c r="G285" i="1" s="1"/>
  <c r="C286" i="1"/>
  <c r="F286" i="1" s="1"/>
  <c r="I286" i="1" s="1"/>
  <c r="C287" i="1"/>
  <c r="H287" i="1" s="1"/>
  <c r="C288" i="1"/>
  <c r="H288" i="1" s="1"/>
  <c r="C289" i="1"/>
  <c r="H289" i="1" s="1"/>
  <c r="C290" i="1"/>
  <c r="H290" i="1" s="1"/>
  <c r="C291" i="1"/>
  <c r="H291" i="1" s="1"/>
  <c r="C292" i="1"/>
  <c r="H292" i="1" s="1"/>
  <c r="C293" i="1"/>
  <c r="H293" i="1" s="1"/>
  <c r="C2" i="1"/>
  <c r="F2" i="1" s="1"/>
  <c r="I2" i="1" s="1"/>
  <c r="D7" i="1"/>
  <c r="G7" i="1" s="1"/>
  <c r="D6" i="1"/>
  <c r="G6" i="1" s="1"/>
  <c r="E4" i="1"/>
  <c r="F25" i="1" l="1"/>
  <c r="I25" i="1" s="1"/>
  <c r="H25" i="1"/>
  <c r="F282" i="1"/>
  <c r="I282" i="1" s="1"/>
  <c r="F254" i="1"/>
  <c r="I254" i="1" s="1"/>
  <c r="F208" i="1"/>
  <c r="I208" i="1" s="1"/>
  <c r="F194" i="1"/>
  <c r="I194" i="1" s="1"/>
  <c r="F180" i="1"/>
  <c r="I180" i="1" s="1"/>
  <c r="F168" i="1"/>
  <c r="I168" i="1" s="1"/>
  <c r="F149" i="1"/>
  <c r="I149" i="1" s="1"/>
  <c r="F103" i="1"/>
  <c r="I103" i="1" s="1"/>
  <c r="F72" i="1"/>
  <c r="I72" i="1" s="1"/>
  <c r="F53" i="1"/>
  <c r="I53" i="1" s="1"/>
  <c r="F27" i="1"/>
  <c r="I27" i="1" s="1"/>
  <c r="F9" i="1"/>
  <c r="I9" i="1" s="1"/>
  <c r="G24" i="1"/>
  <c r="F36" i="1"/>
  <c r="I36" i="1" s="1"/>
  <c r="G36" i="1"/>
  <c r="G48" i="1"/>
  <c r="G61" i="1"/>
  <c r="F68" i="1"/>
  <c r="I68" i="1" s="1"/>
  <c r="G68" i="1"/>
  <c r="G77" i="1"/>
  <c r="G89" i="1"/>
  <c r="G99" i="1"/>
  <c r="G137" i="1"/>
  <c r="H147" i="1"/>
  <c r="H174" i="1"/>
  <c r="G192" i="1"/>
  <c r="G206" i="1"/>
  <c r="G217" i="1"/>
  <c r="H250" i="1"/>
  <c r="G272" i="1"/>
  <c r="H278" i="1"/>
  <c r="G291" i="1"/>
  <c r="G224" i="1"/>
  <c r="G170" i="1"/>
  <c r="G38" i="1"/>
  <c r="G271" i="1"/>
  <c r="H276" i="1"/>
  <c r="H132" i="1"/>
  <c r="G253" i="1"/>
  <c r="F253" i="1"/>
  <c r="I253" i="1" s="1"/>
  <c r="F293" i="1"/>
  <c r="I293" i="1" s="1"/>
  <c r="F281" i="1"/>
  <c r="I281" i="1" s="1"/>
  <c r="F267" i="1"/>
  <c r="I267" i="1" s="1"/>
  <c r="F252" i="1"/>
  <c r="I252" i="1" s="1"/>
  <c r="F238" i="1"/>
  <c r="I238" i="1" s="1"/>
  <c r="F224" i="1"/>
  <c r="I224" i="1" s="1"/>
  <c r="F193" i="1"/>
  <c r="I193" i="1" s="1"/>
  <c r="F179" i="1"/>
  <c r="I179" i="1" s="1"/>
  <c r="F167" i="1"/>
  <c r="I167" i="1" s="1"/>
  <c r="F120" i="1"/>
  <c r="I120" i="1" s="1"/>
  <c r="F102" i="1"/>
  <c r="I102" i="1" s="1"/>
  <c r="F87" i="1"/>
  <c r="I87" i="1" s="1"/>
  <c r="F71" i="1"/>
  <c r="I71" i="1" s="1"/>
  <c r="F8" i="1"/>
  <c r="I8" i="1" s="1"/>
  <c r="H27" i="1"/>
  <c r="G37" i="1"/>
  <c r="H61" i="1"/>
  <c r="G80" i="1"/>
  <c r="H89" i="1"/>
  <c r="H99" i="1"/>
  <c r="G114" i="1"/>
  <c r="H121" i="1"/>
  <c r="H128" i="1"/>
  <c r="H137" i="1"/>
  <c r="G148" i="1"/>
  <c r="G155" i="1"/>
  <c r="G166" i="1"/>
  <c r="G176" i="1"/>
  <c r="H194" i="1"/>
  <c r="G207" i="1"/>
  <c r="H218" i="1"/>
  <c r="G229" i="1"/>
  <c r="H241" i="1"/>
  <c r="H251" i="1"/>
  <c r="H272" i="1"/>
  <c r="G292" i="1"/>
  <c r="G260" i="1"/>
  <c r="G221" i="1"/>
  <c r="G41" i="1"/>
  <c r="G104" i="1"/>
  <c r="G259" i="1"/>
  <c r="H264" i="1"/>
  <c r="H146" i="1"/>
  <c r="G146" i="1"/>
  <c r="H26" i="1"/>
  <c r="G26" i="1"/>
  <c r="G95" i="1"/>
  <c r="H95" i="1"/>
  <c r="G59" i="1"/>
  <c r="H59" i="1"/>
  <c r="G11" i="1"/>
  <c r="H11" i="1"/>
  <c r="F292" i="1"/>
  <c r="I292" i="1" s="1"/>
  <c r="F251" i="1"/>
  <c r="I251" i="1" s="1"/>
  <c r="F237" i="1"/>
  <c r="I237" i="1" s="1"/>
  <c r="F223" i="1"/>
  <c r="I223" i="1" s="1"/>
  <c r="F206" i="1"/>
  <c r="I206" i="1" s="1"/>
  <c r="F192" i="1"/>
  <c r="I192" i="1" s="1"/>
  <c r="F178" i="1"/>
  <c r="I178" i="1" s="1"/>
  <c r="F166" i="1"/>
  <c r="I166" i="1" s="1"/>
  <c r="F147" i="1"/>
  <c r="I147" i="1" s="1"/>
  <c r="F134" i="1"/>
  <c r="I134" i="1" s="1"/>
  <c r="F85" i="1"/>
  <c r="I85" i="1" s="1"/>
  <c r="F70" i="1"/>
  <c r="I70" i="1" s="1"/>
  <c r="F45" i="1"/>
  <c r="I45" i="1" s="1"/>
  <c r="F24" i="1"/>
  <c r="I24" i="1" s="1"/>
  <c r="F7" i="1"/>
  <c r="I7" i="1" s="1"/>
  <c r="G28" i="1"/>
  <c r="H37" i="1"/>
  <c r="H49" i="1"/>
  <c r="G62" i="1"/>
  <c r="G70" i="1"/>
  <c r="G81" i="1"/>
  <c r="G90" i="1"/>
  <c r="H114" i="1"/>
  <c r="G122" i="1"/>
  <c r="G129" i="1"/>
  <c r="G138" i="1"/>
  <c r="H148" i="1"/>
  <c r="H155" i="1"/>
  <c r="G167" i="1"/>
  <c r="H178" i="1"/>
  <c r="H195" i="1"/>
  <c r="H207" i="1"/>
  <c r="H242" i="1"/>
  <c r="H253" i="1"/>
  <c r="H271" i="1"/>
  <c r="G281" i="1"/>
  <c r="G293" i="1"/>
  <c r="G252" i="1"/>
  <c r="H160" i="1"/>
  <c r="H41" i="1"/>
  <c r="H104" i="1"/>
  <c r="G247" i="1"/>
  <c r="G103" i="1"/>
  <c r="H108" i="1"/>
  <c r="H196" i="1"/>
  <c r="G196" i="1"/>
  <c r="G130" i="1"/>
  <c r="H130" i="1"/>
  <c r="G58" i="1"/>
  <c r="H58" i="1"/>
  <c r="G46" i="1"/>
  <c r="F46" i="1"/>
  <c r="I46" i="1" s="1"/>
  <c r="F22" i="1"/>
  <c r="I22" i="1" s="1"/>
  <c r="G22" i="1"/>
  <c r="H22" i="1"/>
  <c r="G10" i="1"/>
  <c r="H10" i="1"/>
  <c r="F291" i="1"/>
  <c r="I291" i="1" s="1"/>
  <c r="F265" i="1"/>
  <c r="I265" i="1" s="1"/>
  <c r="F236" i="1"/>
  <c r="I236" i="1" s="1"/>
  <c r="F203" i="1"/>
  <c r="I203" i="1" s="1"/>
  <c r="F146" i="1"/>
  <c r="I146" i="1" s="1"/>
  <c r="F133" i="1"/>
  <c r="I133" i="1" s="1"/>
  <c r="F84" i="1"/>
  <c r="I84" i="1" s="1"/>
  <c r="F67" i="1"/>
  <c r="I67" i="1" s="1"/>
  <c r="F23" i="1"/>
  <c r="I23" i="1" s="1"/>
  <c r="H28" i="1"/>
  <c r="G39" i="1"/>
  <c r="G49" i="1"/>
  <c r="H62" i="1"/>
  <c r="G71" i="1"/>
  <c r="H81" i="1"/>
  <c r="H122" i="1"/>
  <c r="H129" i="1"/>
  <c r="H138" i="1"/>
  <c r="G149" i="1"/>
  <c r="F157" i="1"/>
  <c r="I157" i="1" s="1"/>
  <c r="G157" i="1"/>
  <c r="G168" i="1"/>
  <c r="G182" i="1"/>
  <c r="G197" i="1"/>
  <c r="G208" i="1"/>
  <c r="G219" i="1"/>
  <c r="G231" i="1"/>
  <c r="G241" i="1"/>
  <c r="H254" i="1"/>
  <c r="G273" i="1"/>
  <c r="G282" i="1"/>
  <c r="H161" i="1"/>
  <c r="G110" i="1"/>
  <c r="G235" i="1"/>
  <c r="H240" i="1"/>
  <c r="H96" i="1"/>
  <c r="H4" i="1"/>
  <c r="G201" i="1"/>
  <c r="H201" i="1"/>
  <c r="G177" i="1"/>
  <c r="H177" i="1"/>
  <c r="G117" i="1"/>
  <c r="H117" i="1"/>
  <c r="G93" i="1"/>
  <c r="H93" i="1"/>
  <c r="F290" i="1"/>
  <c r="I290" i="1" s="1"/>
  <c r="F276" i="1"/>
  <c r="I276" i="1" s="1"/>
  <c r="F221" i="1"/>
  <c r="I221" i="1" s="1"/>
  <c r="F202" i="1"/>
  <c r="I202" i="1" s="1"/>
  <c r="F189" i="1"/>
  <c r="I189" i="1" s="1"/>
  <c r="F176" i="1"/>
  <c r="I176" i="1" s="1"/>
  <c r="F162" i="1"/>
  <c r="I162" i="1" s="1"/>
  <c r="F117" i="1"/>
  <c r="I117" i="1" s="1"/>
  <c r="F43" i="1"/>
  <c r="I43" i="1" s="1"/>
  <c r="F21" i="1"/>
  <c r="I21" i="1" s="1"/>
  <c r="G9" i="1"/>
  <c r="G29" i="1"/>
  <c r="H39" i="1"/>
  <c r="F50" i="1"/>
  <c r="I50" i="1" s="1"/>
  <c r="G50" i="1"/>
  <c r="G65" i="1"/>
  <c r="G74" i="1"/>
  <c r="G82" i="1"/>
  <c r="F91" i="1"/>
  <c r="I91" i="1" s="1"/>
  <c r="H91" i="1"/>
  <c r="G105" i="1"/>
  <c r="G123" i="1"/>
  <c r="G131" i="1"/>
  <c r="G150" i="1"/>
  <c r="H157" i="1"/>
  <c r="H183" i="1"/>
  <c r="H198" i="1"/>
  <c r="H213" i="1"/>
  <c r="H219" i="1"/>
  <c r="H231" i="1"/>
  <c r="G243" i="1"/>
  <c r="G255" i="1"/>
  <c r="H273" i="1"/>
  <c r="G284" i="1"/>
  <c r="G249" i="1"/>
  <c r="H209" i="1"/>
  <c r="G5" i="1"/>
  <c r="H43" i="1"/>
  <c r="H111" i="1"/>
  <c r="G79" i="1"/>
  <c r="F289" i="1"/>
  <c r="I289" i="1" s="1"/>
  <c r="F262" i="1"/>
  <c r="I262" i="1" s="1"/>
  <c r="F248" i="1"/>
  <c r="I248" i="1" s="1"/>
  <c r="F234" i="1"/>
  <c r="I234" i="1" s="1"/>
  <c r="F201" i="1"/>
  <c r="I201" i="1" s="1"/>
  <c r="F188" i="1"/>
  <c r="I188" i="1" s="1"/>
  <c r="F175" i="1"/>
  <c r="I175" i="1" s="1"/>
  <c r="F143" i="1"/>
  <c r="I143" i="1" s="1"/>
  <c r="F115" i="1"/>
  <c r="I115" i="1" s="1"/>
  <c r="F82" i="1"/>
  <c r="I82" i="1" s="1"/>
  <c r="F20" i="1"/>
  <c r="I20" i="1" s="1"/>
  <c r="G13" i="1"/>
  <c r="H29" i="1"/>
  <c r="G40" i="1"/>
  <c r="G51" i="1"/>
  <c r="G64" i="1"/>
  <c r="G76" i="1"/>
  <c r="G83" i="1"/>
  <c r="G92" i="1"/>
  <c r="H105" i="1"/>
  <c r="H116" i="1"/>
  <c r="H123" i="1"/>
  <c r="H131" i="1"/>
  <c r="G140" i="1"/>
  <c r="H150" i="1"/>
  <c r="G158" i="1"/>
  <c r="G169" i="1"/>
  <c r="F184" i="1"/>
  <c r="I184" i="1" s="1"/>
  <c r="G184" i="1"/>
  <c r="H212" i="1"/>
  <c r="G222" i="1"/>
  <c r="G232" i="1"/>
  <c r="H243" i="1"/>
  <c r="G256" i="1"/>
  <c r="G274" i="1"/>
  <c r="H285" i="1"/>
  <c r="G264" i="1"/>
  <c r="H249" i="1"/>
  <c r="H193" i="1"/>
  <c r="G12" i="1"/>
  <c r="G52" i="1"/>
  <c r="G126" i="1"/>
  <c r="G211" i="1"/>
  <c r="G67" i="1"/>
  <c r="F288" i="1"/>
  <c r="I288" i="1" s="1"/>
  <c r="F261" i="1"/>
  <c r="I261" i="1" s="1"/>
  <c r="F247" i="1"/>
  <c r="I247" i="1" s="1"/>
  <c r="F233" i="1"/>
  <c r="I233" i="1" s="1"/>
  <c r="F187" i="1"/>
  <c r="I187" i="1" s="1"/>
  <c r="F159" i="1"/>
  <c r="I159" i="1" s="1"/>
  <c r="F130" i="1"/>
  <c r="I130" i="1" s="1"/>
  <c r="F95" i="1"/>
  <c r="I95" i="1" s="1"/>
  <c r="F80" i="1"/>
  <c r="I80" i="1" s="1"/>
  <c r="F60" i="1"/>
  <c r="I60" i="1" s="1"/>
  <c r="F18" i="1"/>
  <c r="I18" i="1" s="1"/>
  <c r="H40" i="1"/>
  <c r="G53" i="1"/>
  <c r="F63" i="1"/>
  <c r="I63" i="1" s="1"/>
  <c r="G63" i="1"/>
  <c r="H76" i="1"/>
  <c r="H83" i="1"/>
  <c r="G94" i="1"/>
  <c r="G118" i="1"/>
  <c r="G124" i="1"/>
  <c r="G132" i="1"/>
  <c r="G141" i="1"/>
  <c r="H158" i="1"/>
  <c r="G171" i="1"/>
  <c r="G185" i="1"/>
  <c r="G200" i="1"/>
  <c r="G214" i="1"/>
  <c r="H222" i="1"/>
  <c r="G244" i="1"/>
  <c r="H257" i="1"/>
  <c r="H274" i="1"/>
  <c r="G286" i="1"/>
  <c r="G265" i="1"/>
  <c r="G248" i="1"/>
  <c r="G188" i="1"/>
  <c r="G15" i="1"/>
  <c r="H52" i="1"/>
  <c r="G134" i="1"/>
  <c r="H55" i="1"/>
  <c r="F55" i="1"/>
  <c r="I55" i="1" s="1"/>
  <c r="H2" i="1"/>
  <c r="G2" i="1"/>
  <c r="H270" i="1"/>
  <c r="G270" i="1"/>
  <c r="H258" i="1"/>
  <c r="G258" i="1"/>
  <c r="H210" i="1"/>
  <c r="G210" i="1"/>
  <c r="H30" i="1"/>
  <c r="F30" i="1"/>
  <c r="I30" i="1" s="1"/>
  <c r="H6" i="1"/>
  <c r="F6" i="1"/>
  <c r="I6" i="1" s="1"/>
  <c r="F287" i="1"/>
  <c r="I287" i="1" s="1"/>
  <c r="F260" i="1"/>
  <c r="I260" i="1" s="1"/>
  <c r="F246" i="1"/>
  <c r="I246" i="1" s="1"/>
  <c r="F232" i="1"/>
  <c r="I232" i="1" s="1"/>
  <c r="F215" i="1"/>
  <c r="I215" i="1" s="1"/>
  <c r="F199" i="1"/>
  <c r="I199" i="1" s="1"/>
  <c r="F186" i="1"/>
  <c r="I186" i="1" s="1"/>
  <c r="F141" i="1"/>
  <c r="I141" i="1" s="1"/>
  <c r="F94" i="1"/>
  <c r="I94" i="1" s="1"/>
  <c r="F59" i="1"/>
  <c r="I59" i="1" s="1"/>
  <c r="F15" i="1"/>
  <c r="I15" i="1" s="1"/>
  <c r="G18" i="1"/>
  <c r="H31" i="1"/>
  <c r="G44" i="1"/>
  <c r="G54" i="1"/>
  <c r="H65" i="1"/>
  <c r="H79" i="1"/>
  <c r="G84" i="1"/>
  <c r="G96" i="1"/>
  <c r="H106" i="1"/>
  <c r="H118" i="1"/>
  <c r="H124" i="1"/>
  <c r="G133" i="1"/>
  <c r="G142" i="1"/>
  <c r="H151" i="1"/>
  <c r="G159" i="1"/>
  <c r="G172" i="1"/>
  <c r="G186" i="1"/>
  <c r="H200" i="1"/>
  <c r="H214" i="1"/>
  <c r="H223" i="1"/>
  <c r="H235" i="1"/>
  <c r="H244" i="1"/>
  <c r="G261" i="1"/>
  <c r="G275" i="1"/>
  <c r="H286" i="1"/>
  <c r="G266" i="1"/>
  <c r="G246" i="1"/>
  <c r="G21" i="1"/>
  <c r="G72" i="1"/>
  <c r="F145" i="1"/>
  <c r="I145" i="1" s="1"/>
  <c r="H269" i="1"/>
  <c r="G269" i="1"/>
  <c r="H113" i="1"/>
  <c r="G113" i="1"/>
  <c r="H17" i="1"/>
  <c r="G17" i="1"/>
  <c r="F17" i="1"/>
  <c r="I17" i="1" s="1"/>
  <c r="F259" i="1"/>
  <c r="I259" i="1" s="1"/>
  <c r="F198" i="1"/>
  <c r="I198" i="1" s="1"/>
  <c r="F185" i="1"/>
  <c r="I185" i="1" s="1"/>
  <c r="F140" i="1"/>
  <c r="I140" i="1" s="1"/>
  <c r="F110" i="1"/>
  <c r="I110" i="1" s="1"/>
  <c r="F93" i="1"/>
  <c r="I93" i="1" s="1"/>
  <c r="F58" i="1"/>
  <c r="I58" i="1" s="1"/>
  <c r="F38" i="1"/>
  <c r="I38" i="1" s="1"/>
  <c r="F13" i="1"/>
  <c r="I13" i="1" s="1"/>
  <c r="F32" i="1"/>
  <c r="I32" i="1" s="1"/>
  <c r="G32" i="1"/>
  <c r="H44" i="1"/>
  <c r="H64" i="1"/>
  <c r="G97" i="1"/>
  <c r="G107" i="1"/>
  <c r="G119" i="1"/>
  <c r="F125" i="1"/>
  <c r="I125" i="1" s="1"/>
  <c r="G125" i="1"/>
  <c r="G135" i="1"/>
  <c r="H142" i="1"/>
  <c r="F152" i="1"/>
  <c r="I152" i="1" s="1"/>
  <c r="G152" i="1"/>
  <c r="G162" i="1"/>
  <c r="H172" i="1"/>
  <c r="H189" i="1"/>
  <c r="G202" i="1"/>
  <c r="G215" i="1"/>
  <c r="G225" i="1"/>
  <c r="G236" i="1"/>
  <c r="F245" i="1"/>
  <c r="I245" i="1" s="1"/>
  <c r="G245" i="1"/>
  <c r="H262" i="1"/>
  <c r="H275" i="1"/>
  <c r="G287" i="1"/>
  <c r="H266" i="1"/>
  <c r="G239" i="1"/>
  <c r="G179" i="1"/>
  <c r="G25" i="1"/>
  <c r="G73" i="1"/>
  <c r="H145" i="1"/>
  <c r="G4" i="1"/>
  <c r="F4" i="1"/>
  <c r="I4" i="1" s="1"/>
  <c r="F285" i="1"/>
  <c r="I285" i="1" s="1"/>
  <c r="F258" i="1"/>
  <c r="I258" i="1" s="1"/>
  <c r="F242" i="1"/>
  <c r="I242" i="1" s="1"/>
  <c r="F229" i="1"/>
  <c r="I229" i="1" s="1"/>
  <c r="F211" i="1"/>
  <c r="I211" i="1" s="1"/>
  <c r="F197" i="1"/>
  <c r="I197" i="1" s="1"/>
  <c r="F183" i="1"/>
  <c r="I183" i="1" s="1"/>
  <c r="F171" i="1"/>
  <c r="I171" i="1" s="1"/>
  <c r="F139" i="1"/>
  <c r="I139" i="1" s="1"/>
  <c r="F126" i="1"/>
  <c r="I126" i="1" s="1"/>
  <c r="F92" i="1"/>
  <c r="I92" i="1" s="1"/>
  <c r="F75" i="1"/>
  <c r="I75" i="1" s="1"/>
  <c r="F57" i="1"/>
  <c r="I57" i="1" s="1"/>
  <c r="F12" i="1"/>
  <c r="I12" i="1" s="1"/>
  <c r="H19" i="1"/>
  <c r="G33" i="1"/>
  <c r="H45" i="1"/>
  <c r="G56" i="1"/>
  <c r="H63" i="1"/>
  <c r="F78" i="1"/>
  <c r="I78" i="1" s="1"/>
  <c r="H78" i="1"/>
  <c r="G85" i="1"/>
  <c r="H97" i="1"/>
  <c r="G108" i="1"/>
  <c r="H119" i="1"/>
  <c r="H125" i="1"/>
  <c r="H135" i="1"/>
  <c r="H143" i="1"/>
  <c r="H152" i="1"/>
  <c r="F163" i="1"/>
  <c r="I163" i="1" s="1"/>
  <c r="G173" i="1"/>
  <c r="G190" i="1"/>
  <c r="G203" i="1"/>
  <c r="G216" i="1"/>
  <c r="H225" i="1"/>
  <c r="G237" i="1"/>
  <c r="H245" i="1"/>
  <c r="G263" i="1"/>
  <c r="G277" i="1"/>
  <c r="G288" i="1"/>
  <c r="H267" i="1"/>
  <c r="H239" i="1"/>
  <c r="G30" i="1"/>
  <c r="G75" i="1"/>
  <c r="G156" i="1"/>
  <c r="G163" i="1"/>
  <c r="H88" i="1"/>
  <c r="G88" i="1"/>
  <c r="H16" i="1"/>
  <c r="G16" i="1"/>
  <c r="H279" i="1"/>
  <c r="G279" i="1"/>
  <c r="H3" i="1"/>
  <c r="G3" i="1"/>
  <c r="F284" i="1"/>
  <c r="I284" i="1" s="1"/>
  <c r="F270" i="1"/>
  <c r="I270" i="1" s="1"/>
  <c r="F257" i="1"/>
  <c r="I257" i="1" s="1"/>
  <c r="F227" i="1"/>
  <c r="I227" i="1" s="1"/>
  <c r="F210" i="1"/>
  <c r="I210" i="1" s="1"/>
  <c r="F196" i="1"/>
  <c r="I196" i="1" s="1"/>
  <c r="F182" i="1"/>
  <c r="I182" i="1" s="1"/>
  <c r="F170" i="1"/>
  <c r="I170" i="1" s="1"/>
  <c r="F151" i="1"/>
  <c r="I151" i="1" s="1"/>
  <c r="F107" i="1"/>
  <c r="I107" i="1" s="1"/>
  <c r="F90" i="1"/>
  <c r="I90" i="1" s="1"/>
  <c r="F74" i="1"/>
  <c r="I74" i="1" s="1"/>
  <c r="F56" i="1"/>
  <c r="I56" i="1" s="1"/>
  <c r="F11" i="1"/>
  <c r="I11" i="1" s="1"/>
  <c r="G20" i="1"/>
  <c r="H33" i="1"/>
  <c r="H46" i="1"/>
  <c r="G57" i="1"/>
  <c r="G66" i="1"/>
  <c r="G78" i="1"/>
  <c r="G86" i="1"/>
  <c r="H98" i="1"/>
  <c r="F109" i="1"/>
  <c r="I109" i="1" s="1"/>
  <c r="G109" i="1"/>
  <c r="G120" i="1"/>
  <c r="G136" i="1"/>
  <c r="G144" i="1"/>
  <c r="G153" i="1"/>
  <c r="G164" i="1"/>
  <c r="H173" i="1"/>
  <c r="H190" i="1"/>
  <c r="F204" i="1"/>
  <c r="I204" i="1" s="1"/>
  <c r="G204" i="1"/>
  <c r="G226" i="1"/>
  <c r="H238" i="1"/>
  <c r="F263" i="1"/>
  <c r="I263" i="1" s="1"/>
  <c r="H263" i="1"/>
  <c r="F277" i="1"/>
  <c r="I277" i="1" s="1"/>
  <c r="H277" i="1"/>
  <c r="G289" i="1"/>
  <c r="G268" i="1"/>
  <c r="H233" i="1"/>
  <c r="H181" i="1"/>
  <c r="G34" i="1"/>
  <c r="G87" i="1"/>
  <c r="F156" i="1"/>
  <c r="I156" i="1" s="1"/>
  <c r="H156" i="1"/>
  <c r="H14" i="1"/>
  <c r="G14" i="1"/>
  <c r="F14" i="1"/>
  <c r="I14" i="1" s="1"/>
  <c r="G8" i="1"/>
  <c r="F283" i="1"/>
  <c r="I283" i="1" s="1"/>
  <c r="F269" i="1"/>
  <c r="I269" i="1" s="1"/>
  <c r="F255" i="1"/>
  <c r="I255" i="1" s="1"/>
  <c r="F226" i="1"/>
  <c r="I226" i="1" s="1"/>
  <c r="F209" i="1"/>
  <c r="I209" i="1" s="1"/>
  <c r="F195" i="1"/>
  <c r="I195" i="1" s="1"/>
  <c r="F181" i="1"/>
  <c r="I181" i="1" s="1"/>
  <c r="F169" i="1"/>
  <c r="I169" i="1" s="1"/>
  <c r="F73" i="1"/>
  <c r="I73" i="1" s="1"/>
  <c r="F54" i="1"/>
  <c r="I54" i="1" s="1"/>
  <c r="F10" i="1"/>
  <c r="I10" i="1" s="1"/>
  <c r="G23" i="1"/>
  <c r="F35" i="1"/>
  <c r="I35" i="1" s="1"/>
  <c r="G35" i="1"/>
  <c r="F47" i="1"/>
  <c r="I47" i="1" s="1"/>
  <c r="H47" i="1"/>
  <c r="G60" i="1"/>
  <c r="H66" i="1"/>
  <c r="H77" i="1"/>
  <c r="H86" i="1"/>
  <c r="G98" i="1"/>
  <c r="F111" i="1"/>
  <c r="I111" i="1" s="1"/>
  <c r="G111" i="1"/>
  <c r="H127" i="1"/>
  <c r="H136" i="1"/>
  <c r="H153" i="1"/>
  <c r="H164" i="1"/>
  <c r="G174" i="1"/>
  <c r="F191" i="1"/>
  <c r="I191" i="1" s="1"/>
  <c r="G191" i="1"/>
  <c r="F205" i="1"/>
  <c r="I205" i="1" s="1"/>
  <c r="H205" i="1"/>
  <c r="G218" i="1"/>
  <c r="G227" i="1"/>
  <c r="G240" i="1"/>
  <c r="G250" i="1"/>
  <c r="G278" i="1"/>
  <c r="G290" i="1"/>
  <c r="H268" i="1"/>
  <c r="G234" i="1"/>
  <c r="H175" i="1"/>
  <c r="H34" i="1"/>
  <c r="G102" i="1"/>
  <c r="G283" i="1"/>
  <c r="G139" i="1"/>
  <c r="G161" i="1"/>
  <c r="F48" i="1"/>
  <c r="I48" i="1" s="1"/>
  <c r="F69" i="1"/>
  <c r="I69" i="1" s="1"/>
  <c r="F112" i="1"/>
  <c r="I112" i="1" s="1"/>
  <c r="F121" i="1"/>
  <c r="I121" i="1" s="1"/>
  <c r="F128" i="1"/>
  <c r="I128" i="1" s="1"/>
  <c r="F154" i="1"/>
  <c r="I154" i="1" s="1"/>
  <c r="F165" i="1"/>
  <c r="I165" i="1" s="1"/>
  <c r="F228" i="1"/>
  <c r="I228" i="1" s="1"/>
  <c r="F100" i="1"/>
  <c r="I100" i="1" s="1"/>
  <c r="F101" i="1"/>
  <c r="I101" i="1" s="1"/>
  <c r="F217" i="1"/>
  <c r="I217" i="1" s="1"/>
  <c r="F230" i="1"/>
  <c r="I230" i="1" s="1"/>
  <c r="F280" i="1"/>
  <c r="I280" i="1" s="1"/>
  <c r="F160" i="1"/>
  <c r="I160" i="1" s="1"/>
  <c r="G280" i="1"/>
  <c r="G160" i="1"/>
  <c r="G112" i="1"/>
  <c r="F220" i="1"/>
  <c r="I220" i="1" s="1"/>
  <c r="F51" i="1"/>
  <c r="I51" i="1" s="1"/>
  <c r="F64" i="1"/>
  <c r="I64" i="1" s="1"/>
  <c r="F116" i="1"/>
  <c r="I116" i="1" s="1"/>
  <c r="F213" i="1"/>
  <c r="I213" i="1" s="1"/>
  <c r="F243" i="1"/>
  <c r="I243" i="1" s="1"/>
  <c r="F42" i="1"/>
  <c r="I42" i="1" s="1"/>
  <c r="G230" i="1"/>
  <c r="F212" i="1"/>
  <c r="I212" i="1" s="1"/>
  <c r="F5" i="1"/>
  <c r="I5" i="1" s="1"/>
  <c r="G145" i="1"/>
  <c r="G121" i="1"/>
  <c r="H42" i="1"/>
  <c r="F106" i="1"/>
  <c r="I106" i="1" s="1"/>
  <c r="F256" i="1"/>
  <c r="I256" i="1" s="1"/>
  <c r="G228" i="1"/>
  <c r="H101" i="1"/>
  <c r="H220" i="1"/>
  <c r="H100" i="1"/>
  <c r="G154" i="1"/>
  <c r="G106" i="1"/>
  <c r="G165" i="1"/>
  <c r="G69" i="1"/>
  <c r="G128" i="1"/>
  <c r="G116" i="1"/>
  <c r="H217" i="1"/>
  <c r="F218" i="1"/>
  <c r="I218" i="1" s="1"/>
  <c r="F86" i="1"/>
  <c r="I86" i="1" s="1"/>
  <c r="F81" i="1"/>
  <c r="I81" i="1" s="1"/>
  <c r="F76" i="1"/>
  <c r="I76" i="1" s="1"/>
  <c r="F65" i="1"/>
  <c r="I65" i="1" s="1"/>
  <c r="F28" i="1"/>
  <c r="I28" i="1" s="1"/>
</calcChain>
</file>

<file path=xl/sharedStrings.xml><?xml version="1.0" encoding="utf-8"?>
<sst xmlns="http://schemas.openxmlformats.org/spreadsheetml/2006/main" count="593" uniqueCount="593">
  <si>
    <t>1lyp</t>
  </si>
  <si>
    <t>GLRKRLRKFRNKIKEKLKKIGQKIQGLLPKLA</t>
  </si>
  <si>
    <t>1myn</t>
  </si>
  <si>
    <t>DCLSGRYKGPCAVWDNETCRRVCKEEGRSSGHCSPSLKCWCEGC</t>
  </si>
  <si>
    <t>1s6w</t>
  </si>
  <si>
    <t>GCRFCCNCCPNMSGCGVCCRF</t>
  </si>
  <si>
    <t>2ap7-2ap8</t>
  </si>
  <si>
    <t>IIGPVLGLVGSALGGLLKKI</t>
  </si>
  <si>
    <t>2l3i</t>
  </si>
  <si>
    <t>GIRCPKSWKCKAFKQRVLKRLLAMLRQHAF</t>
  </si>
  <si>
    <t>2lt8</t>
  </si>
  <si>
    <t>GFGCPGDAYQCSEHCRALGGGRTGGYCAGPWYLGHPTCTCSF</t>
  </si>
  <si>
    <t>2mbd</t>
  </si>
  <si>
    <t>GLPRKILCAIAKKKGKCKGPLKLVCKC</t>
  </si>
  <si>
    <t>2mhw</t>
  </si>
  <si>
    <t>GIGGVLLSAGKAALKGLAKVLAEKYAN</t>
  </si>
  <si>
    <t>2mwt</t>
  </si>
  <si>
    <t>KRFKKFFKKVKKSVKKRLKKIFKKPMVIGVTIPF</t>
  </si>
  <si>
    <t>5j6v</t>
  </si>
  <si>
    <t>DIFGAIWPLALGALKNLIK</t>
  </si>
  <si>
    <t>5j6w-5j6t</t>
  </si>
  <si>
    <t>KIFGAIWPLALGALKNLIK</t>
  </si>
  <si>
    <t>5z1y</t>
  </si>
  <si>
    <t>NLCASLRARHTIPQCRKFGRR</t>
  </si>
  <si>
    <t>6dst-2mlt-2mw6-1bh1-6o4m</t>
  </si>
  <si>
    <t>GIGAVLKVLTTGLPALISWIKRKRQQ</t>
  </si>
  <si>
    <t>6hz2</t>
  </si>
  <si>
    <t>GIGGKILSGLKTALKGAAKELASTYLH</t>
  </si>
  <si>
    <t>6ry9</t>
  </si>
  <si>
    <t>GRRKRKWLRRIGKGVKIIGGAALDHL</t>
  </si>
  <si>
    <t>6rzc</t>
  </si>
  <si>
    <t>GWGSIFKHGRHAAKHIGHAAVNHYL</t>
  </si>
  <si>
    <t>1dum</t>
  </si>
  <si>
    <t>GIGKYLHSAKKFGKAWVGEIMNS</t>
  </si>
  <si>
    <t>2b68</t>
  </si>
  <si>
    <t>GFGCPGNQLKCNNHCKSISCRAGYCDAATLWLRCTCTDCNGKK</t>
  </si>
  <si>
    <t>2l5r</t>
  </si>
  <si>
    <t>GLKEIFKAGLGSLVKGIAAHVAS</t>
  </si>
  <si>
    <t>2mag-2lsa</t>
  </si>
  <si>
    <t>GIGKFLHSAKKFGKAFVGEIMNS</t>
  </si>
  <si>
    <t>GIGKFLHAAKKFAKAFVAEIMNS</t>
  </si>
  <si>
    <t>5xa6</t>
  </si>
  <si>
    <t>GFGCPFNQGKCHRHCRSIRRRGGYCDGFLKQRCVCYRK</t>
  </si>
  <si>
    <t>6e3y</t>
  </si>
  <si>
    <t>ACDTATCVTHRLAGLLSRSGGVVKNNFVPTNVGSKAF</t>
  </si>
  <si>
    <t>6g4i-6g4k-6g4u</t>
  </si>
  <si>
    <t>FLPILASLAAKFGPKLFCLVTKKC</t>
  </si>
  <si>
    <t>6rz1</t>
  </si>
  <si>
    <t>FLGALIKGAIHGGRFIHGMIQNHH</t>
  </si>
  <si>
    <t>1dfn</t>
  </si>
  <si>
    <t>DCYCRIPACIAGERRYGTCIYQGRLWAFCC</t>
  </si>
  <si>
    <t>1ica</t>
  </si>
  <si>
    <t>ATCDLLSGTGINHSACAAHCLLRGNRGGYCNGKGVCVCRN</t>
  </si>
  <si>
    <t>1l4v</t>
  </si>
  <si>
    <t>ATCDLLSGTGINHSACAAHCLLRGNRGGYCNGKAVCVCRN</t>
  </si>
  <si>
    <t>1z6w-1z6v</t>
  </si>
  <si>
    <t>GRRRRSVQWCAVSQPEATKCFQWQRNMRKVRGPPVSCIKRDSPIQCIQA</t>
  </si>
  <si>
    <t>2e3g</t>
  </si>
  <si>
    <t>ATCDLASKWNWNHTLCAAHCIARRYRGGYCNSKAVCVCRN</t>
  </si>
  <si>
    <t>2kj7</t>
  </si>
  <si>
    <t>KCNTATCATQRLANFLVRSSNNLGPVLPPTNVGSNTY</t>
  </si>
  <si>
    <t>2kux</t>
  </si>
  <si>
    <t>GTPCGESCVYIPCISGVIGCSCTDKVCYLN</t>
  </si>
  <si>
    <t>2leu-1cw6-3leu</t>
  </si>
  <si>
    <t>KYYGNGVHCTKSGCSVNWGEAFSAGVHRLANGGNGFW</t>
  </si>
  <si>
    <t>2ljq</t>
  </si>
  <si>
    <t>KYYGNGVHSTKSGSSVNWGEAFSAGVHRLANGGNGFW</t>
  </si>
  <si>
    <t>2ljt</t>
  </si>
  <si>
    <t>KYYGNGVHLTKSGLSVNWGEAFSAGVHRLANGGNGFW</t>
  </si>
  <si>
    <t>2lld</t>
  </si>
  <si>
    <t>ATCDLLSGTGVKHSACAAHCLLRGNRGGYCNGRAICVCRN</t>
  </si>
  <si>
    <t>2mcw-2mcx-6pez</t>
  </si>
  <si>
    <t>FIHHIFRGIVHAGRSIGRFLTG</t>
  </si>
  <si>
    <t>2ny8</t>
  </si>
  <si>
    <t>ATCDLASGFGVGSSLCAAHCIARRYRGGYCNSKAVCVCRN</t>
  </si>
  <si>
    <t>2nz3</t>
  </si>
  <si>
    <t>ATCDLASIFNVNHALCAAHCIARRYRGGYCNSKAVCVCRN</t>
  </si>
  <si>
    <t>3e7u-3e7r-1zfu</t>
  </si>
  <si>
    <t>GFGCNGPWDEDDMQCHNHCKSIKGYKGGYCAKGGFVCKCY</t>
  </si>
  <si>
    <t>3go0-3gny-3hjd-2kht</t>
  </si>
  <si>
    <t>ACYCRIPACIAGERRYGTCIYQGRLWAFCC</t>
  </si>
  <si>
    <t>3h6c</t>
  </si>
  <si>
    <t>ACYCRIPACIAGERRYGTCIYAGRLWAFCC</t>
  </si>
  <si>
    <t>3hj2</t>
  </si>
  <si>
    <t>CGGACYCRIPACIAGERRYGTCIYQGRLWAFCC</t>
  </si>
  <si>
    <t>3lvx</t>
  </si>
  <si>
    <t>ACYCRAPACIAGERRYGTCIYQGRLWAFCC</t>
  </si>
  <si>
    <t>4du0</t>
  </si>
  <si>
    <t>ACYCRIPACIAGERRYATCIYQGRLWAFCC</t>
  </si>
  <si>
    <t>4lbb</t>
  </si>
  <si>
    <t>ACYCRIPACIAGERRYGTCAYQGRLWAFCC</t>
  </si>
  <si>
    <t>6k50</t>
  </si>
  <si>
    <t>GFGCNGPWNEDDLRCHNHCKSIKGYKGGYCAKGGFVCKCY</t>
  </si>
  <si>
    <t>6k51</t>
  </si>
  <si>
    <t>GFGCNGPWQEDDLKCHNHCKSIKGYKGGYCAKGGFVCKCY</t>
  </si>
  <si>
    <t>6ryq</t>
  </si>
  <si>
    <t>WLRRIGKGVKIIGGAALDHL</t>
  </si>
  <si>
    <t>6s2d</t>
  </si>
  <si>
    <t>GKGRWLERIGKAGFIIIGGALDHL</t>
  </si>
  <si>
    <t>1kj5-1e4s-1ijv-1iju</t>
  </si>
  <si>
    <t>DHYNCVSSGGQCLYSACPIFTKIQGTCYRGKAKCCK</t>
  </si>
  <si>
    <t>1zrx</t>
  </si>
  <si>
    <t>RGFRKHFNKLVKKVKHTISETAHVAKDTAVIAGSGAAVVAAT</t>
  </si>
  <si>
    <t>2g9l</t>
  </si>
  <si>
    <t>GILDTLKQFAKGVGKDLVKGAAQGVLSTVSCKLAKTC</t>
  </si>
  <si>
    <t>2g9p</t>
  </si>
  <si>
    <t>GLFGKLIKKFGRKAISYAVKKARGKH</t>
  </si>
  <si>
    <t>2k98</t>
  </si>
  <si>
    <t>GIGKFLKKAKKGIGAVLKVLTTGL</t>
  </si>
  <si>
    <t>2l36</t>
  </si>
  <si>
    <t>GIGKALKKAKKGIGAVLKVLTTGL</t>
  </si>
  <si>
    <t>2m8v</t>
  </si>
  <si>
    <t>ADRGWIKTLTKDCPNVISSICAGTIITACKNCA</t>
  </si>
  <si>
    <t>2ncx</t>
  </si>
  <si>
    <t>GLNALKKVFQGIHEAIKLINNHVQ</t>
  </si>
  <si>
    <t>2ncy</t>
  </si>
  <si>
    <t>GLNALKKVFQPIHEAIKLINNHVQ</t>
  </si>
  <si>
    <t>2nlb</t>
  </si>
  <si>
    <t>DHYACVSSGGQCLYSACPIFTKIQGTCYRGKAKCCK</t>
  </si>
  <si>
    <t>2nlc</t>
  </si>
  <si>
    <t>DHYNCVSAGGQCLYSACPIFTKIQGTCYRGKAKCCK</t>
  </si>
  <si>
    <t>2nld</t>
  </si>
  <si>
    <t>DHYNCVSSGGACLYSACPIFTKIQGTCYRGKAKCCK</t>
  </si>
  <si>
    <t>2nlh</t>
  </si>
  <si>
    <t>DHYNCVSSGGQCLYSACPIFTKIAGTCYRGKAKCCK</t>
  </si>
  <si>
    <t>2nlp</t>
  </si>
  <si>
    <t>DHYNCVSSGGQCLYSACPIFTKIEGTCYRGKAKCCK</t>
  </si>
  <si>
    <t>5gwg</t>
  </si>
  <si>
    <t>LRVRRTLQCSCRRVCRNTCSCIRLSRSTYAS</t>
  </si>
  <si>
    <t>5lwc</t>
  </si>
  <si>
    <t>MAGLLRFLLSKGRALYNWAKSHVGKVWEWLKSGATYEQIKEWIENALGWR</t>
  </si>
  <si>
    <t>5ujr</t>
  </si>
  <si>
    <t>WGWKEVVQNGQTIFSAGQKLGNMVGKIVPLPFG</t>
  </si>
  <si>
    <t>6c41</t>
  </si>
  <si>
    <t>VFQFLGKIIHHVGNFVHGFSHVF</t>
  </si>
  <si>
    <t>6cl3</t>
  </si>
  <si>
    <t>IWLTALKFLGKNLGKLAKQQLAKL</t>
  </si>
  <si>
    <t>6fs4</t>
  </si>
  <si>
    <t>TKLTEEEKNRLNFLKKISQRYQKFALPQYLK</t>
  </si>
  <si>
    <t>6g4x-6g4v</t>
  </si>
  <si>
    <t>FLPILASLAAKFGPKLFSLVTKKS</t>
  </si>
  <si>
    <t>6r95-6r96</t>
  </si>
  <si>
    <t>FLPILASLAAKFGPKLFALVTKKA</t>
  </si>
  <si>
    <t>6rsf</t>
  </si>
  <si>
    <t>GWGSFFRRAAHVGRHVGRAALTHYL</t>
  </si>
  <si>
    <t>1f0d-1d9j</t>
  </si>
  <si>
    <t>KWKLFKKIGIGKFLHSAKKF</t>
  </si>
  <si>
    <t>1i2u</t>
  </si>
  <si>
    <t>DKLIGSCVWGAVNYTSDCNGECKRRGYKGGHCGSFANVNCWCET</t>
  </si>
  <si>
    <t>1i2v</t>
  </si>
  <si>
    <t>DKLIGSCVWGAVNYTSDCNGECLLRGYKGGHCGSFANVNCWCET</t>
  </si>
  <si>
    <t>1p00</t>
  </si>
  <si>
    <t>DKLIGSCVWGAVNYTSNCRAECKRRGYKGGHCGSFANVNCWCET</t>
  </si>
  <si>
    <t>1p0a</t>
  </si>
  <si>
    <t>DKLIGSCVWGAVNYTSNCNAECKRRGYKGGHCGSFLNVNCWCET</t>
  </si>
  <si>
    <t>2amn</t>
  </si>
  <si>
    <t>RVKRVWPLVIRTVIAGYNLYRAIKKK</t>
  </si>
  <si>
    <t>2gl1</t>
  </si>
  <si>
    <t>KTCENLANTYRGPCFTTGSCDDHCKNKEHLRSGRCRDDFRCWCTRNC</t>
  </si>
  <si>
    <t>2l2r</t>
  </si>
  <si>
    <t>GSGRGSCRSQCMRRHEDEPWRVQECVSQCRRRRGGGD</t>
  </si>
  <si>
    <t>2lj7</t>
  </si>
  <si>
    <t>KTCENLSDSFKGPCIPDGNCNKHCKEKEHLLSGRCRDDFRCWCTRNC</t>
  </si>
  <si>
    <t>2lr3</t>
  </si>
  <si>
    <t>RTCESQSHKFKGPCASDHNCASVCQTERFSGGRCRGFRRRCFCTTHC</t>
  </si>
  <si>
    <t>2mmm</t>
  </si>
  <si>
    <t>GGLKKLGKKLEGAGKRVFKASEKALPVVVGIKAIGK</t>
  </si>
  <si>
    <t>3psm</t>
  </si>
  <si>
    <t>KTCENLADTFRGPCFTDGSCDDHCKNKEHLIKGRCRDDFRCWCTRNC</t>
  </si>
  <si>
    <t>5u9y-5ua8-5u9s</t>
  </si>
  <si>
    <t>GVVDILKGAAKDIAGHLASKVMNKL</t>
  </si>
  <si>
    <t>5ua7-5u9x-5u9r</t>
  </si>
  <si>
    <t>GVVDILKGAAKDIAGHLASKVMN</t>
  </si>
  <si>
    <t>5ukz</t>
  </si>
  <si>
    <t>KYYGNGVTCGKHSCSVDWGKATTCIINNGALAWATGGHQGNHKC</t>
  </si>
  <si>
    <t>6duu</t>
  </si>
  <si>
    <t>FLPIIINLKALAALAKKIL</t>
  </si>
  <si>
    <t>6nom</t>
  </si>
  <si>
    <t>KTCENLSGTFKGPCIPDGNCNKHCRNNEHLLSGRCRDDFRCWCTNRC</t>
  </si>
  <si>
    <t>6o8j</t>
  </si>
  <si>
    <t>AGKETIRQYLKNEIKKKGRKAVIAW</t>
  </si>
  <si>
    <t>6o8p</t>
  </si>
  <si>
    <t>AGKEKIRKKLKNEIKKKGRKAVIAW</t>
  </si>
  <si>
    <t>6o8r</t>
  </si>
  <si>
    <t>AWKEKIRKKLKNEIKKKGRKAVIAW</t>
  </si>
  <si>
    <t>6o8s</t>
  </si>
  <si>
    <t>AGKEKIRKKLKNEIKKKWRKAVIAW</t>
  </si>
  <si>
    <t>6o8t</t>
  </si>
  <si>
    <t>AWKEKIRKKLKNEIKKKWRKAVIAW</t>
  </si>
  <si>
    <t>6vpn</t>
  </si>
  <si>
    <t>KTCENLADTYKGPCFTTGSCDDHCKNKEHLRSGRCRDDFRCWCTKNC</t>
  </si>
  <si>
    <t>7c2p</t>
  </si>
  <si>
    <t>RTCESQSHKFKGPCLRASNCANVCKTEGFHGGKCRGFRRRCFCTKHC</t>
  </si>
  <si>
    <t>1bk8</t>
  </si>
  <si>
    <t>LCNERPSQTWSGNCGNTAHCDKQCQDWEKASHGACHKRENHWKCFCYFNC</t>
  </si>
  <si>
    <t>1cix</t>
  </si>
  <si>
    <t>YSRCQLQGFNCVVRSYGLPTIPCCRGLTCRSYFPGSTYGRCQRY</t>
  </si>
  <si>
    <t>1e4q</t>
  </si>
  <si>
    <t>PVTCLKSGAICHPVFCPRRYKQIGTCGLPGTKCCKKP</t>
  </si>
  <si>
    <t>1f0g-1d9p</t>
  </si>
  <si>
    <t>KLKLFKKIGIGKFLHSAKKF</t>
  </si>
  <si>
    <t>1f0h-1d9o</t>
  </si>
  <si>
    <t>KAKLFKKIGIGKFLHSAKKF</t>
  </si>
  <si>
    <t>1fqq-1fd4-1fd3-6cs9</t>
  </si>
  <si>
    <t>GIGDPVTCLKSGAICHPVFCPRRYKQIGTCGLPGTKCCKKP</t>
  </si>
  <si>
    <t>1jkz</t>
  </si>
  <si>
    <t>KTCEHLADTYRGVCFTNASCDDHCKNKAHLISGTCHNWKCFCTQNC</t>
  </si>
  <si>
    <t>1zmm</t>
  </si>
  <si>
    <t>VCSCRLVFCRRTELRVGNCLIGGVSFTYCCTRV</t>
  </si>
  <si>
    <t>2gdl</t>
  </si>
  <si>
    <t>LVQRGRFGRFLRKIRRFRPKVTITIQGSARF</t>
  </si>
  <si>
    <t>2jpy</t>
  </si>
  <si>
    <t>FLSLIPHAINAVSTLVHHF</t>
  </si>
  <si>
    <t>2jq1</t>
  </si>
  <si>
    <t>FLSLIPHAINAVSALANHG</t>
  </si>
  <si>
    <t>2k6o-5nnk-5nmn-5nnm-5nnt</t>
  </si>
  <si>
    <t>LLGDFFRKSKEKIGKEFKRIVQRIKDFLRNLVPRTES</t>
  </si>
  <si>
    <t>2k7g</t>
  </si>
  <si>
    <t>GVPICGETCTLGTCYTAGCSCSWPVCTRN</t>
  </si>
  <si>
    <t>2la2</t>
  </si>
  <si>
    <t>RWKIFKKIEKVGRNVRDGIIKAGPAVAVVGQAATVVK</t>
  </si>
  <si>
    <t>2lxo</t>
  </si>
  <si>
    <t>GIINTLQKYYCRVRGAICHPVFCPRRYKQIGTCGLPGTKCCKKP</t>
  </si>
  <si>
    <t>3ngg</t>
  </si>
  <si>
    <t>KDRPKKPGLCPPRPQKPCVKECKNDDSCPGQQKCCNYGCKDECRDPIFVG</t>
  </si>
  <si>
    <t>5khb</t>
  </si>
  <si>
    <t>MGIIAGIIKVIKSLIEQFTGK</t>
  </si>
  <si>
    <t>5lcs</t>
  </si>
  <si>
    <t>QPFIPRPIDTCRLRNGICFPGICRRPYYWIGTCNNGIGSCCARGWRS</t>
  </si>
  <si>
    <t>5u9q-5ua6-5u9v</t>
  </si>
  <si>
    <t>GVVDILKGAAKDIAGHLASKVM</t>
  </si>
  <si>
    <t>6b9w</t>
  </si>
  <si>
    <t>GSACQFWSCNSSCISRGYRQGYCWGIQYKYCQCQ</t>
  </si>
  <si>
    <t>6bam</t>
  </si>
  <si>
    <t>GSACQFWSCNSSCISRGYRQGKCWGIQYKYCQCQ</t>
  </si>
  <si>
    <t>6bb6</t>
  </si>
  <si>
    <t>GMACQFWSCNSSCISRGYRQGKCWGIQYKYCQCY</t>
  </si>
  <si>
    <t>6bi5</t>
  </si>
  <si>
    <t>GMACQFWSCNSSCISRGYRQGKCWGKYCQCY</t>
  </si>
  <si>
    <t>6dhr</t>
  </si>
  <si>
    <t>GLPICGETCLLGKCYTPGCSCRRPVCYKN</t>
  </si>
  <si>
    <t>6dmq</t>
  </si>
  <si>
    <t>VCSCRLVFCRRTELRVGNCLIGGVSFAYCCTRV</t>
  </si>
  <si>
    <t>1kj6</t>
  </si>
  <si>
    <t>GIINTLQKYYCRVRGGRCAVLSCLPKEEQIGKCSTRGRKCCRRKK</t>
  </si>
  <si>
    <t>2mmj</t>
  </si>
  <si>
    <t>GLFGVLAKVAGHVVGAIAEHF</t>
  </si>
  <si>
    <t>2mn8-2mn9</t>
  </si>
  <si>
    <t>GLFGVLAKVAAHGVGAIAEHF</t>
  </si>
  <si>
    <t>2pm4</t>
  </si>
  <si>
    <t>DCYCRIPACIAGEKKYGTCIYQGKLWAFCC</t>
  </si>
  <si>
    <t>6dmm</t>
  </si>
  <si>
    <t>VCSCRLVFCRRTELRVGNCLIGAVSFTYCCTRV</t>
  </si>
  <si>
    <t>1cz6</t>
  </si>
  <si>
    <t>RSVCRQIKICRRRGGCYYKCTNRPY</t>
  </si>
  <si>
    <t>1fry</t>
  </si>
  <si>
    <t>RGLRRLGRKIAHGVKKYGPTVLRIIRIAG</t>
  </si>
  <si>
    <t>1lfc</t>
  </si>
  <si>
    <t>FKCRRWQWRMKKLGAPSITCVRRAF</t>
  </si>
  <si>
    <t>1ohm</t>
  </si>
  <si>
    <t>KYYGNGVHCGKHSCTVDWGTAIGCIGNNAAANWATGGNAGWNKC</t>
  </si>
  <si>
    <t>1x22</t>
  </si>
  <si>
    <t>GKIPVKAIKKAGAAIGKGLRAINIASTAHDVYSFFKPKHKKK</t>
  </si>
  <si>
    <t>1xc0-2kns</t>
  </si>
  <si>
    <t>GFFALIPKIISSPLFKTLLSAVGSALSSSGGQE</t>
  </si>
  <si>
    <t>1ytr</t>
  </si>
  <si>
    <t>KSSAYSLQMGATAIKQVKKLFKKWGW</t>
  </si>
  <si>
    <t>2b5k</t>
  </si>
  <si>
    <t>RRWCFRVCYRGRFCYRKCR</t>
  </si>
  <si>
    <t>2dcv</t>
  </si>
  <si>
    <t>YVSCLFRGARCRVYSGRSCCFGYYCRRDFPGSIFGTCSRRNF</t>
  </si>
  <si>
    <t>2dcw</t>
  </si>
  <si>
    <t>YITCLFRGARCRVYSGRSCCFGYYCRRDFPGSIFGTCSRRNF</t>
  </si>
  <si>
    <t>2jq0</t>
  </si>
  <si>
    <t>FLSLIPHAINAVSAIAKHN</t>
  </si>
  <si>
    <t>2jr8</t>
  </si>
  <si>
    <t>GKIPVKAIKQAGKVIGKGLRAINIAGTTHDVVSFFRPKKKKH</t>
  </si>
  <si>
    <t>2k38</t>
  </si>
  <si>
    <t>GFGALFKFLAKKVAKTVAKQAAKQGAKYVVNKQME</t>
  </si>
  <si>
    <t>2l1q</t>
  </si>
  <si>
    <t>MTPFWRGVSLRPIGASCRDDSECITRLCRKRRCSLSVAQE</t>
  </si>
  <si>
    <t>2lam</t>
  </si>
  <si>
    <t>GLPTCGETCTLGTCYVPDCSCSWPICMKN</t>
  </si>
  <si>
    <t>2m9o</t>
  </si>
  <si>
    <t>GLPVCGETCTLGTCYTQGCTCSWPICKRN</t>
  </si>
  <si>
    <t>4gv5-1z99-1h5o</t>
  </si>
  <si>
    <t>YKQCHKKGGHCFPKEKICLPPSSDFGKMDCRWRWKCCKKGSG</t>
  </si>
  <si>
    <t>5id5-5i4g</t>
  </si>
  <si>
    <t>SKCRQWQSKIRRTNPIFCIRRASPT</t>
  </si>
  <si>
    <t>5v0y</t>
  </si>
  <si>
    <t>GFCWYVCVYRNGVRVCYRRCN</t>
  </si>
  <si>
    <t>5v11</t>
  </si>
  <si>
    <t>GFCWYVCARRNGARVCYRRCN</t>
  </si>
  <si>
    <t>5x3l</t>
  </si>
  <si>
    <t>GLGSVFGRLARILGRVIPKV</t>
  </si>
  <si>
    <t>5y0h</t>
  </si>
  <si>
    <t>GFAWNVCVYRNGVRVCHRRAN</t>
  </si>
  <si>
    <t>5y0i</t>
  </si>
  <si>
    <t>GFCWNVCVYRNGVRVCHRRCN</t>
  </si>
  <si>
    <t>5y0j</t>
  </si>
  <si>
    <t>AFCWNVCVYRNAVRVCHRRCN</t>
  </si>
  <si>
    <t>7c31</t>
  </si>
  <si>
    <t>RVCESQSHKFEGACMGDHNCALVCRNEGFSGGKCKGLRRRCFCTKLC</t>
  </si>
  <si>
    <t>1cw5</t>
  </si>
  <si>
    <t>VNYGNGVSCSKTKCSVNWGQAFQERYTAGINSFVSGVASGAGSIGRRP</t>
  </si>
  <si>
    <t>1fjn</t>
  </si>
  <si>
    <t>GFGCPNNYQCHRHCKSIPGRCGGYCGGWHRLRCTCYRCG</t>
  </si>
  <si>
    <t>1ib9-1ha9</t>
  </si>
  <si>
    <t>SGSDGGVCPKILKKCRRDSDCPGACICRGNGYCG</t>
  </si>
  <si>
    <t>1iyc</t>
  </si>
  <si>
    <t>ELPKLPDDKVLIRSRSNCPKGKVWNGFDCKSPFAFS</t>
  </si>
  <si>
    <t>1jmn</t>
  </si>
  <si>
    <t>KSCCPNTTGRNIYNTCRFGGGSRQVCASLSGCKIISASTCPSDYPK</t>
  </si>
  <si>
    <t>1jmp</t>
  </si>
  <si>
    <t>KSCCPNTTGRNIYNTCRLGGGSRERCASLSGCKIISASTCPSDYPK</t>
  </si>
  <si>
    <t>1ohn-1og7</t>
  </si>
  <si>
    <t>KYYGNGVHCGKHSCTVDWGTAIGNIGNNAAANWATGGNAGWNK</t>
  </si>
  <si>
    <t>1okh-1ed0</t>
  </si>
  <si>
    <t>KSCCPNTTGRNIYNACRLTGAPRPTCAKLSGCKIISGSTCPSDYPK</t>
  </si>
  <si>
    <t>2a2b</t>
  </si>
  <si>
    <t>ARSYGNGVYCNNKKCWVNRGEATQSIIGGMISGWASGLAGM</t>
  </si>
  <si>
    <t>2fcg</t>
  </si>
  <si>
    <t>IGKEFKRIVQRIKDFLRNLVPRTES</t>
  </si>
  <si>
    <t>2it8</t>
  </si>
  <si>
    <t>GVCPKILKKCRRDSDCPGACICRGNGYCG</t>
  </si>
  <si>
    <t>2l96</t>
  </si>
  <si>
    <t>KKLKLAPAKLALLWKALALKLKKA</t>
  </si>
  <si>
    <t>2l99</t>
  </si>
  <si>
    <t>KKLKLALAKPALLWKALALKLKKA</t>
  </si>
  <si>
    <t>2l9a</t>
  </si>
  <si>
    <t>KKLKLALAKLAPLWKALALKLKKA</t>
  </si>
  <si>
    <t>2lb7</t>
  </si>
  <si>
    <t>AQRCGDQARGAKCPNCLCCGKYGFCGSGDAYCGAGSCQSQCRGC</t>
  </si>
  <si>
    <t>2lmf</t>
  </si>
  <si>
    <t>LLGDFFRKSKEKIGKEFKRIVQR</t>
  </si>
  <si>
    <t>2n1c-2n30</t>
  </si>
  <si>
    <t>FEDLPNFGHIQVKVFNHGEHIHH</t>
  </si>
  <si>
    <t>2n4k</t>
  </si>
  <si>
    <t>KYYGNGVSCNKKGCSVDWGKAIGIIGNNAAANLTTGGKAGWKG</t>
  </si>
  <si>
    <t>2po8</t>
  </si>
  <si>
    <t>CPKILKKCRRDSDCPGACICRGNGYCGSGSDGGV</t>
  </si>
  <si>
    <t>2v9b</t>
  </si>
  <si>
    <t>KSCCPNTTGRDIYNTCRLGGGSRERCASLSGCKIISASTCPSDYPK</t>
  </si>
  <si>
    <t>3c8p</t>
  </si>
  <si>
    <t>KSCCPSTTGRNIYNTCRLTGSSRETCAKLSGCKIISASTCPSNYPK</t>
  </si>
  <si>
    <t>4qae-2kef-1m4f-6wbv</t>
  </si>
  <si>
    <t>DTHFPICIFCCGCCHRSKCGMCCKT</t>
  </si>
  <si>
    <t>5wov</t>
  </si>
  <si>
    <t>GGVCPKILQRCRRDSDCPGACICRGNGYCGSGSD</t>
  </si>
  <si>
    <t>5wow</t>
  </si>
  <si>
    <t>GGVCPKILQRCRRDSDCPGACICRGNGYCGYPYDVPDYA</t>
  </si>
  <si>
    <t>6kra</t>
  </si>
  <si>
    <t>RRTCRCRFGRCFRRESYSGSCNINGRIFSLCCR</t>
  </si>
  <si>
    <t>1jau-1jav</t>
  </si>
  <si>
    <t>KWASLWNWFNITNWLWYIK</t>
  </si>
  <si>
    <t>1pt4-2kch</t>
  </si>
  <si>
    <t>CGETCFGGTCNTPGCSCTWPICTRDGLPV</t>
  </si>
  <si>
    <t>1q71-1pp5</t>
  </si>
  <si>
    <t>GGAGHVPEYFVGIGTPISFYG</t>
  </si>
  <si>
    <t>1u0i</t>
  </si>
  <si>
    <t>EIAALEKEIAALEKEIAALEK</t>
  </si>
  <si>
    <t>1ut3</t>
  </si>
  <si>
    <t>SFGLCRLRRGFCARGRCRFPSIPIGRCSRFVQCCRRVW</t>
  </si>
  <si>
    <t>1xv3</t>
  </si>
  <si>
    <t>HSSGYTRPLRKPSRPIFIRPIGCDVCYGIPSSTARLCCFRYGDCCHL</t>
  </si>
  <si>
    <t>2i2j</t>
  </si>
  <si>
    <t>SGSLSTFFRLFNRSFTQALGK</t>
  </si>
  <si>
    <t>2igr</t>
  </si>
  <si>
    <t>KWKVFKKIEKKWKVFKKIEKAGPKWKVFKKIEK</t>
  </si>
  <si>
    <t>2jpk-2jpm</t>
  </si>
  <si>
    <t>KKWGWLAWVDPAYEFIKGFGKGAIKEGNKDKWKNI</t>
  </si>
  <si>
    <t>2jpl-2jpj</t>
  </si>
  <si>
    <t>GTWDDIGQGIGRVAYWVGKALGNLSDVNQASRINRKKKH</t>
  </si>
  <si>
    <t>2jwm</t>
  </si>
  <si>
    <t>CGETCTLGTCYTQGCTCSWPICKRNGLPV</t>
  </si>
  <si>
    <t>2k1i</t>
  </si>
  <si>
    <t>RRTCHCRSRCLRRESNSGSCNINGRIFSLCCR</t>
  </si>
  <si>
    <t>2lg4</t>
  </si>
  <si>
    <t>AACSDRAHGHICESFKSFCKDSGRNGVKLRANCKKTCGLC</t>
  </si>
  <si>
    <t>2m6a</t>
  </si>
  <si>
    <t>ADDRCERMCQRYHDRREKKQCMKGCRYG</t>
  </si>
  <si>
    <t>2m9r-2m9s-2lmo-2lmp-2m4j</t>
  </si>
  <si>
    <t>DAEFRHDSGYEVHHQKLVFFAEDVGSNKGAIIGLMVGGVV</t>
  </si>
  <si>
    <t>2mfs</t>
  </si>
  <si>
    <t>CVLIGQRCDNDRGPRCCSGQGNCVPLPFLGGVCAV</t>
  </si>
  <si>
    <t>2n1e</t>
  </si>
  <si>
    <t>VKVKVKVKVPPTKVKVKVKV</t>
  </si>
  <si>
    <t>2n6m-5xdj</t>
  </si>
  <si>
    <t>GIFSKLAGKKIKNLLISGLKG</t>
  </si>
  <si>
    <t>2pv6</t>
  </si>
  <si>
    <t>ELDKWASLWNWFNITNWLWYIK</t>
  </si>
  <si>
    <t>3e4h</t>
  </si>
  <si>
    <t>CGETCTLGTCYTAGCSCSWPVCTRNGVPI</t>
  </si>
  <si>
    <t>5lm0</t>
  </si>
  <si>
    <t>ADDRCYRMCQRYHDRREKKQCKEGCRYG</t>
  </si>
  <si>
    <t>5nce</t>
  </si>
  <si>
    <t>RMCKTPSGKFKGYCVNNTNCKNVCRTEGFPTGSCDFHVAGRKCYCYKPCP</t>
  </si>
  <si>
    <t>5xol</t>
  </si>
  <si>
    <t>GSKKPVPIIYCNAATGKCQRM</t>
  </si>
  <si>
    <t>6r2x</t>
  </si>
  <si>
    <t>FETLRGDERILSILRHQNLLKELQD</t>
  </si>
  <si>
    <t>6wpo</t>
  </si>
  <si>
    <t>GIGDILKNLAKAAGKAALHAVGESL</t>
  </si>
  <si>
    <t>1bh4</t>
  </si>
  <si>
    <t>CGESCVWIPCISAALGCSCKNKVCYRNGIP</t>
  </si>
  <si>
    <t>1bnb</t>
  </si>
  <si>
    <t>APLSCGRNGGVCIPIRCPVPMRQIGTCFGRPVKCCRSW</t>
  </si>
  <si>
    <t>1kv4</t>
  </si>
  <si>
    <t>AKIPIKAIKTVGKAVGKGLRAINIASTANDVFNFLKPKKRKA</t>
  </si>
  <si>
    <t>1mm0</t>
  </si>
  <si>
    <t>ACNFQSCWATCQAQHSIYFRRAFCDRSQCKCVFVRG</t>
  </si>
  <si>
    <t>1pxq</t>
  </si>
  <si>
    <t>NKGCATCSIGAACLVDGPIPDFEIAGATGLFGLWG</t>
  </si>
  <si>
    <t>1tyk-1lu8</t>
  </si>
  <si>
    <t>GCLEFWWKCNPNDDKCCRPKLKCSKLFKLCNFSF</t>
  </si>
  <si>
    <t>1w9n</t>
  </si>
  <si>
    <t>ASIVKTTIKAAKKLCRGFTLTCGCHFTGKK</t>
  </si>
  <si>
    <t>1zrv-1zrw</t>
  </si>
  <si>
    <t>HVDKKVADKVLLLKQLRIMRLLTRL</t>
  </si>
  <si>
    <t>2eri</t>
  </si>
  <si>
    <t>CGESCVFIPCISTLLGCSCKNKVCYRNGVIP</t>
  </si>
  <si>
    <t>2fqa</t>
  </si>
  <si>
    <t>SAISCGETCFKFKCYTPRCSCSYPVCK</t>
  </si>
  <si>
    <t>2kus</t>
  </si>
  <si>
    <t>SGPNGQCGPGWGGCRGGLCCSQYGYCGSGPKYCAH</t>
  </si>
  <si>
    <t>2mij</t>
  </si>
  <si>
    <t>GLGKAQCAALWLQCASGGTIGCGGGAVACQNYRQFCR</t>
  </si>
  <si>
    <t>2nle</t>
  </si>
  <si>
    <t>DHYNCVSSGGQCAYSACPIFTKIQGTCYRGKAKCCK</t>
  </si>
  <si>
    <t>2nlg</t>
  </si>
  <si>
    <t>DHYNCVSSGGQCLYSACPIFTEIQGTCYRGKAKCCK</t>
  </si>
  <si>
    <t>2nlq</t>
  </si>
  <si>
    <t>DHYNCVSSGGQCLYSACPIFTKIQGTCYRGAAKCCK</t>
  </si>
  <si>
    <t>2nls</t>
  </si>
  <si>
    <t>DHYNCVSSGGQCLYSACPIFTKIQGTCYRGEAKCCK</t>
  </si>
  <si>
    <t>4lbf</t>
  </si>
  <si>
    <t>ACYCRIPACIAGERRYGTCAYQGRAWAFCC</t>
  </si>
  <si>
    <t>6wux</t>
  </si>
  <si>
    <t>NLVSDIIGSKKHMEKLISIIKKCR</t>
  </si>
  <si>
    <t>1avf</t>
  </si>
  <si>
    <t>AVVKVPLKKFKSIRETMKEKGLLGEF</t>
  </si>
  <si>
    <t>1dkc</t>
  </si>
  <si>
    <t>AGCIKNGGRCNASAGPPYCCSSYCFQIAGQSYGVCKNR</t>
  </si>
  <si>
    <t>1ot0-1p0j</t>
  </si>
  <si>
    <t>AKKVFKRLEKLFSKIQNWK</t>
  </si>
  <si>
    <t>1ozz</t>
  </si>
  <si>
    <t>DKLIGSCVWGAVNYTSNCNAECKRRGYKGGHCGSFANVNCWCET</t>
  </si>
  <si>
    <t>1p0g</t>
  </si>
  <si>
    <t>AKKVFKRLEKLFSKIQNDK</t>
  </si>
  <si>
    <t>1p0l</t>
  </si>
  <si>
    <t>AKKVFKRLEKLFSKIWNDK</t>
  </si>
  <si>
    <t>1p0o</t>
  </si>
  <si>
    <t>AKKVFKRLEKLFSKIWNWK</t>
  </si>
  <si>
    <t>1p5k</t>
  </si>
  <si>
    <t>AKKVFKRLEKSFSKIQNDK</t>
  </si>
  <si>
    <t>1p5l</t>
  </si>
  <si>
    <t>AKKVSKRLEKLFSKIQNDK</t>
  </si>
  <si>
    <t>1q3j</t>
  </si>
  <si>
    <t>CIKNGNGCQPNGSQGNCCSGYCHKQPGWVAGYCRRK</t>
  </si>
  <si>
    <t>1vb8</t>
  </si>
  <si>
    <t>CAESCVWIPCTVTALLGCSCSNKVCYNGIP</t>
  </si>
  <si>
    <t>1zmk-1zmh</t>
  </si>
  <si>
    <t>CYCRIPACIAGERRYATCIYQGRLWAFCC</t>
  </si>
  <si>
    <t>2jos-2ojm-2mcv-2mcu-6pf0</t>
  </si>
  <si>
    <t>FFHHIFRGIVHVGKTIHRLVTG</t>
  </si>
  <si>
    <t>2nao</t>
  </si>
  <si>
    <t>DAEFRHDSGYEVHHQKLVFFAEDVGSNKGAIIGLMVGGVVIA</t>
  </si>
  <si>
    <t>2ojn</t>
  </si>
  <si>
    <t>FFHHIFRPIVHVGKTIHRLVTG</t>
  </si>
  <si>
    <t>2ojo</t>
  </si>
  <si>
    <t>FFHHIFRAIVHVAKTIHRLVTG</t>
  </si>
  <si>
    <t>4ozk</t>
  </si>
  <si>
    <t>ACQCPDAISGWTHTDYQCHGLENKMYRHVYAICMNGTQVYCRTEWGSSC</t>
  </si>
  <si>
    <t>5kk4-5vyp</t>
  </si>
  <si>
    <t>AKDCKRESNTFPGICITKPPCRKACIREKFTDGHCSKILRRCLCTKPC</t>
  </si>
  <si>
    <t>5zv6</t>
  </si>
  <si>
    <t>AGECVRGRCPGGLCCSKFGFCGSGPAYCGG</t>
  </si>
  <si>
    <t>6b55</t>
  </si>
  <si>
    <t>ARECKTESNTFPGICITKPPCRKACISEKFTDGHCSKILRRCLCTKPC</t>
  </si>
  <si>
    <t>6lwy</t>
  </si>
  <si>
    <t>ACQCPDAISGWTHTDYQCHGLEKKMYRHVYAICMNGSQVYCRTEWGSSC</t>
  </si>
  <si>
    <t>6mry</t>
  </si>
  <si>
    <t>ARQCKAESNTFTGICIAKPPCRQACIREKFTDGHCSKVLRRCLCTKRC</t>
  </si>
  <si>
    <t>7kpd</t>
  </si>
  <si>
    <t>AIPCGESCVYIPCISVVIGCSCRNKVCYR</t>
  </si>
  <si>
    <t>2k10</t>
  </si>
  <si>
    <t>GILSSFKGVAKGVAKDLAGKLLETLKCKITGC</t>
  </si>
  <si>
    <t>2k9b-2jx6</t>
  </si>
  <si>
    <t>GLWSKIKAAGKEAAKAAAKAAGKAALNAVSEAV</t>
  </si>
  <si>
    <t>2ket</t>
  </si>
  <si>
    <t>GRFKRFRKKFKKLFKKLSPVIPLLHL</t>
  </si>
  <si>
    <t>2khg-2khf</t>
  </si>
  <si>
    <t>GAWKNFWSSLRKGFYDGEAGRAIRR</t>
  </si>
  <si>
    <t>2knm-2kcg-2knn</t>
  </si>
  <si>
    <t>GIPCGESCVWIPCISSAIGCSCKSKVCYRN</t>
  </si>
  <si>
    <t>2lr5</t>
  </si>
  <si>
    <t>GFGCPFNENECHAHCLSIGRKFGFCAGPLRATCTCGKQ</t>
  </si>
  <si>
    <t>2mn1</t>
  </si>
  <si>
    <t>GLPVCGETCVGGTCNTPGCTCSWWPVCTRN</t>
  </si>
  <si>
    <t>4ttm-2khb</t>
  </si>
  <si>
    <t>GLPVCGETCVGGTCNTPGCTCSWPVCTRN</t>
  </si>
  <si>
    <t>4ttn</t>
  </si>
  <si>
    <t>GLPVCAETCVGGTCNTPGCTCSWPVCTRN</t>
  </si>
  <si>
    <t>4tto</t>
  </si>
  <si>
    <t>GLPVCGETCVGGTCNTPGCTCSWPACTRN</t>
  </si>
  <si>
    <t>5cgo</t>
  </si>
  <si>
    <t>GIGKFLHAAKKFGKAFVAEIMNS</t>
  </si>
  <si>
    <t>5h2s</t>
  </si>
  <si>
    <t>FIHHIIGGLFSAGKAIHRLIRRRRR</t>
  </si>
  <si>
    <t>5xok</t>
  </si>
  <si>
    <t>GSKKPVPIIACNRRTGKCQRA</t>
  </si>
  <si>
    <t>1jjz-1k48</t>
  </si>
  <si>
    <t>NGLPVCGETCVGGTCNTPGCTCSWPVCTR</t>
  </si>
  <si>
    <t>2df0-2na5</t>
  </si>
  <si>
    <t>IKPEAPGEDASPEELNRYYASLRHYLNLVTRQRY</t>
  </si>
  <si>
    <t>2dtb-2kam-1dtc</t>
  </si>
  <si>
    <t>MAQDIISTIGDLVKWIIDTVNKFTKK</t>
  </si>
  <si>
    <t>2hfr</t>
  </si>
  <si>
    <t>KRFWPLVPVAINTVAAGINLYKAIRRK</t>
  </si>
  <si>
    <t>2lg5</t>
  </si>
  <si>
    <t>LFCKGGSCHFGGCPSHLIKVGSCFGFRSCCKWPWNA</t>
  </si>
  <si>
    <t>2lg6</t>
  </si>
  <si>
    <t>LFCKGGSCHFGGCPSHLIKVGSCFGFRSCCAWPWNA</t>
  </si>
  <si>
    <t>2ls9-1z64</t>
  </si>
  <si>
    <t>GWGSFFKKAAHVGKHVGKAALTHYL</t>
  </si>
  <si>
    <t>2rri-2rrh</t>
  </si>
  <si>
    <t>HSDAVFTDNYTRLRKQMAVKKYLNSILNG</t>
  </si>
  <si>
    <t>4aaz-4ab0-4cqk-1mr4</t>
  </si>
  <si>
    <t>RECKTESNTFPGICITKPPCRKACISEKFTDGHCSKILRRCLCTKPC</t>
  </si>
  <si>
    <t>5xo3-5xoa-6afq</t>
  </si>
  <si>
    <t>GSKKPVPIIYCNRRTGKCQRF</t>
  </si>
  <si>
    <t>5xo9-5xo4-6aab-8tfv</t>
  </si>
  <si>
    <t>GSKKPVPIIYCNRRTGKCQRM</t>
  </si>
  <si>
    <t>6rsg</t>
  </si>
  <si>
    <t>GWGSFFKKAAHAGKHAGKAALTHYL</t>
  </si>
  <si>
    <t>1lv4</t>
  </si>
  <si>
    <t>SSMKLSFRARAYGFRGPGPQL</t>
  </si>
  <si>
    <t>1mmc</t>
  </si>
  <si>
    <t>VGECVRGRCPSGMCCSQFGYCGKGPKYCGR</t>
  </si>
  <si>
    <t>1ti5</t>
  </si>
  <si>
    <t>RTCMIKKEGWGKCLIDTTCAHSCKNRGYIGGNCKGMTRTCYCLVNC</t>
  </si>
  <si>
    <t>1znt</t>
  </si>
  <si>
    <t>VGECVRGRCPSGMCCSQFGFCGKGPKYCGR</t>
  </si>
  <si>
    <t>1zuv</t>
  </si>
  <si>
    <t>VGECVRGRCPSGMCCSQWGYCGKGPKYCGR</t>
  </si>
  <si>
    <t>1zwu</t>
  </si>
  <si>
    <t>VGECVRGRCPSGMCCSQAGYCGKGPKYCGR</t>
  </si>
  <si>
    <t>2jni-2l8x</t>
  </si>
  <si>
    <t>RWCVYAYVRIRGVLVRYRRCW</t>
  </si>
  <si>
    <t>2jsb</t>
  </si>
  <si>
    <t>RWCVYAYVRVRGVLVRYRRCW</t>
  </si>
  <si>
    <t>2ln4</t>
  </si>
  <si>
    <t>VTCDVLSFEAKGIAVNHSACALHCIALRKKGGSCQNGVCVCRN</t>
  </si>
  <si>
    <t>2mdl</t>
  </si>
  <si>
    <t>TCHIRRKPKFRKFKLYHEGKFWCP</t>
  </si>
  <si>
    <t>2n92</t>
  </si>
  <si>
    <t>SWLSKTAKKLENSAKKRISEGIAIAIQGGPR</t>
  </si>
  <si>
    <t>2oon</t>
  </si>
  <si>
    <t>YPAKPEAPGEDASAEELSRYYASLRHYLNLVTRQRY</t>
  </si>
  <si>
    <t>2pco</t>
  </si>
  <si>
    <t>SMWSGMWRRKLKKLRNALKKKLKGEK</t>
  </si>
  <si>
    <t>2rlk-1qbf-1ru5-1ruu</t>
  </si>
  <si>
    <t>YPAKPEAPGEDASPEELSRYYASLRHYLNLVTRQRY</t>
  </si>
  <si>
    <t>5j6t</t>
  </si>
  <si>
    <t>IFGAIWPLALGALKNLIK</t>
  </si>
  <si>
    <t>5m9u</t>
  </si>
  <si>
    <t>RWCVYAYRRVRGVLVRYRRCW</t>
  </si>
  <si>
    <t>6dmz</t>
  </si>
  <si>
    <t>RTCQSQSHRFRGPCLRRSNCANVCRTEGFPGGRCRGFRRRCFCTTHC</t>
  </si>
  <si>
    <t>1f8p</t>
  </si>
  <si>
    <t>YPSKPDNPGEDAPAEDLARYYSALRHYINLITRQRY</t>
  </si>
  <si>
    <t>1fvn</t>
  </si>
  <si>
    <t>YPSKPDNPGEDAPAEDLARYYSALRHYINLAARQRY</t>
  </si>
  <si>
    <t>1icy</t>
  </si>
  <si>
    <t>YPSKPDNPGEDAPAEDLARYYSALRHYINLAPRQRY</t>
  </si>
  <si>
    <t>1ron</t>
  </si>
  <si>
    <t>YPSKPDNPGEDAPAEDMARYYSALRHYINLITRQRY</t>
  </si>
  <si>
    <t>1tz4</t>
  </si>
  <si>
    <t>YPSKPDNPGEDAPAEDLAQYAADLRHYINLITRQRY</t>
  </si>
  <si>
    <t>2dez</t>
  </si>
  <si>
    <t>YPIKPEAPGEDASPEELNRYYASLRHYLNLVTRQRY</t>
  </si>
  <si>
    <t>2oop</t>
  </si>
  <si>
    <t>YPAKPEYPGEDASPEELSRYYASLRHYLNLVTRQRY</t>
  </si>
  <si>
    <t>pdb_id</t>
  </si>
  <si>
    <t>sequence</t>
  </si>
  <si>
    <t>helix_residues</t>
  </si>
  <si>
    <t>sheet_residues</t>
  </si>
  <si>
    <t>sequence_length</t>
  </si>
  <si>
    <t>coil_residue</t>
  </si>
  <si>
    <t>4mgp-5cgn</t>
  </si>
  <si>
    <t>helix%</t>
  </si>
  <si>
    <t>coil%</t>
  </si>
  <si>
    <t>sheet%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</si>
</sst>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728D-4B63-4738-A363-53AE902ECC0E}">
  <dimension ref="A1:I293"/>
  <sheetViews>
    <sheetView tabSelected="1" workbookViewId="0">
      <selection activeCell="I1" sqref="I1"/>
    </sheetView>
  </sheetViews>
  <sheetFormatPr baseColWidth="10" defaultRowHeight="14.4" x14ac:dyDescent="0.3"/>
  <sheetData>
    <row r="1" spans="1:9" x14ac:dyDescent="0.3">
      <c r="A1" t="s">
        <v>583</v>
      </c>
      <c r="B1" t="s">
        <v>584</v>
      </c>
      <c r="C1" t="s">
        <v>587</v>
      </c>
      <c r="D1" t="s">
        <v>585</v>
      </c>
      <c r="E1" t="s">
        <v>586</v>
      </c>
      <c r="F1" t="s">
        <v>588</v>
      </c>
      <c r="G1" t="s">
        <v>590</v>
      </c>
      <c r="H1" t="s">
        <v>592</v>
      </c>
      <c r="I1" t="s">
        <v>591</v>
      </c>
    </row>
    <row r="2" spans="1:9" x14ac:dyDescent="0.3">
      <c r="A2" t="s">
        <v>0</v>
      </c>
      <c r="B2" t="s">
        <v>1</v>
      </c>
      <c r="C2">
        <f>LEN(B2)</f>
        <v>32</v>
      </c>
      <c r="D2">
        <v>32</v>
      </c>
      <c r="E2">
        <v>0</v>
      </c>
      <c r="F2">
        <f>C2-D2-E2</f>
        <v>0</v>
      </c>
      <c r="G2" s="1">
        <f>(D2/C2)*100</f>
        <v>100</v>
      </c>
      <c r="H2" s="1">
        <f>(E2/C2)*100</f>
        <v>0</v>
      </c>
      <c r="I2" s="1">
        <f>(F2/C2)*100</f>
        <v>0</v>
      </c>
    </row>
    <row r="3" spans="1:9" x14ac:dyDescent="0.3">
      <c r="A3" t="s">
        <v>2</v>
      </c>
      <c r="B3" t="s">
        <v>3</v>
      </c>
      <c r="C3">
        <f t="shared" ref="C3:C66" si="0">LEN(B3)</f>
        <v>44</v>
      </c>
      <c r="D3">
        <v>13</v>
      </c>
      <c r="E3">
        <v>12</v>
      </c>
      <c r="F3">
        <f t="shared" ref="F3:F66" si="1">C3-D3-E3</f>
        <v>19</v>
      </c>
      <c r="G3" s="1">
        <f t="shared" ref="G3:G66" si="2">(D3/C3)*100</f>
        <v>29.545454545454547</v>
      </c>
      <c r="H3" s="1">
        <f t="shared" ref="H3:H66" si="3">(E3/C3)*100</f>
        <v>27.27272727272727</v>
      </c>
      <c r="I3" s="1">
        <f t="shared" ref="I3:I66" si="4">(F3/C3)*100</f>
        <v>43.18181818181818</v>
      </c>
    </row>
    <row r="4" spans="1:9" x14ac:dyDescent="0.3">
      <c r="A4" t="s">
        <v>4</v>
      </c>
      <c r="B4" t="s">
        <v>5</v>
      </c>
      <c r="C4">
        <f t="shared" si="0"/>
        <v>21</v>
      </c>
      <c r="D4">
        <v>0</v>
      </c>
      <c r="E4">
        <f>5-3+1+18-16+1</f>
        <v>6</v>
      </c>
      <c r="F4">
        <f t="shared" si="1"/>
        <v>15</v>
      </c>
      <c r="G4" s="1">
        <f t="shared" si="2"/>
        <v>0</v>
      </c>
      <c r="H4" s="1">
        <f t="shared" si="3"/>
        <v>28.571428571428569</v>
      </c>
      <c r="I4" s="1">
        <f t="shared" si="4"/>
        <v>71.428571428571431</v>
      </c>
    </row>
    <row r="5" spans="1:9" x14ac:dyDescent="0.3">
      <c r="A5" t="s">
        <v>6</v>
      </c>
      <c r="B5" t="s">
        <v>7</v>
      </c>
      <c r="C5">
        <f t="shared" si="0"/>
        <v>20</v>
      </c>
      <c r="D5">
        <f>20-3+1</f>
        <v>18</v>
      </c>
      <c r="E5">
        <v>0</v>
      </c>
      <c r="F5">
        <f t="shared" si="1"/>
        <v>2</v>
      </c>
      <c r="G5" s="1">
        <f t="shared" si="2"/>
        <v>90</v>
      </c>
      <c r="H5" s="1">
        <f t="shared" si="3"/>
        <v>0</v>
      </c>
      <c r="I5" s="1">
        <f t="shared" si="4"/>
        <v>10</v>
      </c>
    </row>
    <row r="6" spans="1:9" x14ac:dyDescent="0.3">
      <c r="A6" t="s">
        <v>8</v>
      </c>
      <c r="B6" t="s">
        <v>9</v>
      </c>
      <c r="C6">
        <f t="shared" si="0"/>
        <v>30</v>
      </c>
      <c r="D6">
        <f>27-11+1</f>
        <v>17</v>
      </c>
      <c r="E6">
        <v>0</v>
      </c>
      <c r="F6">
        <f t="shared" si="1"/>
        <v>13</v>
      </c>
      <c r="G6" s="1">
        <f t="shared" si="2"/>
        <v>56.666666666666664</v>
      </c>
      <c r="H6" s="1">
        <f t="shared" si="3"/>
        <v>0</v>
      </c>
      <c r="I6" s="1">
        <f t="shared" si="4"/>
        <v>43.333333333333336</v>
      </c>
    </row>
    <row r="7" spans="1:9" x14ac:dyDescent="0.3">
      <c r="A7" t="s">
        <v>10</v>
      </c>
      <c r="B7" t="s">
        <v>11</v>
      </c>
      <c r="C7">
        <f t="shared" si="0"/>
        <v>42</v>
      </c>
      <c r="D7">
        <f>15-3+1+26-20+1</f>
        <v>20</v>
      </c>
      <c r="E7">
        <v>0</v>
      </c>
      <c r="F7">
        <f t="shared" si="1"/>
        <v>22</v>
      </c>
      <c r="G7" s="1">
        <f t="shared" si="2"/>
        <v>47.619047619047613</v>
      </c>
      <c r="H7" s="1">
        <f t="shared" si="3"/>
        <v>0</v>
      </c>
      <c r="I7" s="1">
        <f t="shared" si="4"/>
        <v>52.380952380952387</v>
      </c>
    </row>
    <row r="8" spans="1:9" x14ac:dyDescent="0.3">
      <c r="A8" t="s">
        <v>12</v>
      </c>
      <c r="B8" t="s">
        <v>13</v>
      </c>
      <c r="C8">
        <f t="shared" si="0"/>
        <v>27</v>
      </c>
      <c r="D8">
        <f>15-3+1+26-20+1</f>
        <v>20</v>
      </c>
      <c r="E8">
        <v>0</v>
      </c>
      <c r="F8">
        <f t="shared" si="1"/>
        <v>7</v>
      </c>
      <c r="G8" s="1">
        <f t="shared" si="2"/>
        <v>74.074074074074076</v>
      </c>
      <c r="H8" s="1">
        <f t="shared" si="3"/>
        <v>0</v>
      </c>
      <c r="I8" s="1">
        <f t="shared" si="4"/>
        <v>25.925925925925924</v>
      </c>
    </row>
    <row r="9" spans="1:9" x14ac:dyDescent="0.3">
      <c r="A9" t="s">
        <v>14</v>
      </c>
      <c r="B9" t="s">
        <v>15</v>
      </c>
      <c r="C9">
        <f t="shared" si="0"/>
        <v>27</v>
      </c>
      <c r="D9">
        <f>16-7+1+25-17+1</f>
        <v>19</v>
      </c>
      <c r="E9">
        <v>0</v>
      </c>
      <c r="F9">
        <f t="shared" si="1"/>
        <v>8</v>
      </c>
      <c r="G9" s="1">
        <f t="shared" si="2"/>
        <v>70.370370370370367</v>
      </c>
      <c r="H9" s="1">
        <f t="shared" si="3"/>
        <v>0</v>
      </c>
      <c r="I9" s="1">
        <f t="shared" si="4"/>
        <v>29.629629629629626</v>
      </c>
    </row>
    <row r="10" spans="1:9" x14ac:dyDescent="0.3">
      <c r="A10" t="s">
        <v>16</v>
      </c>
      <c r="B10" t="s">
        <v>17</v>
      </c>
      <c r="C10">
        <f t="shared" si="0"/>
        <v>34</v>
      </c>
      <c r="D10">
        <v>21</v>
      </c>
      <c r="E10">
        <v>0</v>
      </c>
      <c r="F10">
        <f t="shared" si="1"/>
        <v>13</v>
      </c>
      <c r="G10" s="1">
        <f t="shared" si="2"/>
        <v>61.764705882352942</v>
      </c>
      <c r="H10" s="1">
        <f t="shared" si="3"/>
        <v>0</v>
      </c>
      <c r="I10" s="1">
        <f t="shared" si="4"/>
        <v>38.235294117647058</v>
      </c>
    </row>
    <row r="11" spans="1:9" x14ac:dyDescent="0.3">
      <c r="A11" t="s">
        <v>18</v>
      </c>
      <c r="B11" t="s">
        <v>19</v>
      </c>
      <c r="C11">
        <f t="shared" si="0"/>
        <v>19</v>
      </c>
      <c r="D11">
        <v>15</v>
      </c>
      <c r="E11">
        <v>0</v>
      </c>
      <c r="F11">
        <f t="shared" si="1"/>
        <v>4</v>
      </c>
      <c r="G11" s="1">
        <f t="shared" si="2"/>
        <v>78.94736842105263</v>
      </c>
      <c r="H11" s="1">
        <f t="shared" si="3"/>
        <v>0</v>
      </c>
      <c r="I11" s="1">
        <f t="shared" si="4"/>
        <v>21.052631578947366</v>
      </c>
    </row>
    <row r="12" spans="1:9" x14ac:dyDescent="0.3">
      <c r="A12" t="s">
        <v>20</v>
      </c>
      <c r="B12" t="s">
        <v>21</v>
      </c>
      <c r="C12">
        <f t="shared" si="0"/>
        <v>19</v>
      </c>
      <c r="D12">
        <f>19-6+1</f>
        <v>14</v>
      </c>
      <c r="E12">
        <v>0</v>
      </c>
      <c r="F12">
        <f t="shared" si="1"/>
        <v>5</v>
      </c>
      <c r="G12" s="1">
        <f t="shared" si="2"/>
        <v>73.68421052631578</v>
      </c>
      <c r="H12" s="1">
        <f t="shared" si="3"/>
        <v>0</v>
      </c>
      <c r="I12" s="1">
        <f t="shared" si="4"/>
        <v>26.315789473684209</v>
      </c>
    </row>
    <row r="13" spans="1:9" x14ac:dyDescent="0.3">
      <c r="A13" t="s">
        <v>22</v>
      </c>
      <c r="B13" t="s">
        <v>23</v>
      </c>
      <c r="C13">
        <f t="shared" si="0"/>
        <v>21</v>
      </c>
      <c r="D13">
        <f>12-7+1+19-13+1</f>
        <v>13</v>
      </c>
      <c r="E13">
        <v>0</v>
      </c>
      <c r="F13">
        <f t="shared" si="1"/>
        <v>8</v>
      </c>
      <c r="G13" s="1">
        <f t="shared" si="2"/>
        <v>61.904761904761905</v>
      </c>
      <c r="H13" s="1">
        <f t="shared" si="3"/>
        <v>0</v>
      </c>
      <c r="I13" s="1">
        <f t="shared" si="4"/>
        <v>38.095238095238095</v>
      </c>
    </row>
    <row r="14" spans="1:9" x14ac:dyDescent="0.3">
      <c r="A14" t="s">
        <v>24</v>
      </c>
      <c r="B14" t="s">
        <v>25</v>
      </c>
      <c r="C14">
        <f t="shared" si="0"/>
        <v>26</v>
      </c>
      <c r="D14">
        <v>26</v>
      </c>
      <c r="E14">
        <v>0</v>
      </c>
      <c r="F14">
        <f t="shared" si="1"/>
        <v>0</v>
      </c>
      <c r="G14" s="1">
        <f t="shared" si="2"/>
        <v>100</v>
      </c>
      <c r="H14" s="1">
        <f t="shared" si="3"/>
        <v>0</v>
      </c>
      <c r="I14" s="1">
        <f t="shared" si="4"/>
        <v>0</v>
      </c>
    </row>
    <row r="15" spans="1:9" x14ac:dyDescent="0.3">
      <c r="A15" t="s">
        <v>26</v>
      </c>
      <c r="B15" t="s">
        <v>27</v>
      </c>
      <c r="C15">
        <f t="shared" si="0"/>
        <v>27</v>
      </c>
      <c r="D15">
        <f>21-2+1</f>
        <v>20</v>
      </c>
      <c r="E15">
        <v>0</v>
      </c>
      <c r="F15">
        <f t="shared" si="1"/>
        <v>7</v>
      </c>
      <c r="G15" s="1">
        <f t="shared" si="2"/>
        <v>74.074074074074076</v>
      </c>
      <c r="H15" s="1">
        <f t="shared" si="3"/>
        <v>0</v>
      </c>
      <c r="I15" s="1">
        <f t="shared" si="4"/>
        <v>25.925925925925924</v>
      </c>
    </row>
    <row r="16" spans="1:9" x14ac:dyDescent="0.3">
      <c r="A16" t="s">
        <v>28</v>
      </c>
      <c r="B16" t="s">
        <v>29</v>
      </c>
      <c r="C16">
        <f t="shared" si="0"/>
        <v>26</v>
      </c>
      <c r="D16">
        <v>6</v>
      </c>
      <c r="E16">
        <v>0</v>
      </c>
      <c r="F16">
        <f t="shared" si="1"/>
        <v>20</v>
      </c>
      <c r="G16" s="1">
        <f t="shared" si="2"/>
        <v>23.076923076923077</v>
      </c>
      <c r="H16" s="1">
        <f t="shared" si="3"/>
        <v>0</v>
      </c>
      <c r="I16" s="1">
        <f t="shared" si="4"/>
        <v>76.923076923076934</v>
      </c>
    </row>
    <row r="17" spans="1:9" x14ac:dyDescent="0.3">
      <c r="A17" t="s">
        <v>30</v>
      </c>
      <c r="B17" t="s">
        <v>31</v>
      </c>
      <c r="C17">
        <f t="shared" si="0"/>
        <v>25</v>
      </c>
      <c r="D17">
        <v>0</v>
      </c>
      <c r="E17">
        <v>0</v>
      </c>
      <c r="F17">
        <f t="shared" si="1"/>
        <v>25</v>
      </c>
      <c r="G17" s="1">
        <f t="shared" si="2"/>
        <v>0</v>
      </c>
      <c r="H17" s="1">
        <f t="shared" si="3"/>
        <v>0</v>
      </c>
      <c r="I17" s="1">
        <f t="shared" si="4"/>
        <v>100</v>
      </c>
    </row>
    <row r="18" spans="1:9" x14ac:dyDescent="0.3">
      <c r="A18" t="s">
        <v>32</v>
      </c>
      <c r="B18" t="s">
        <v>33</v>
      </c>
      <c r="C18">
        <f t="shared" si="0"/>
        <v>23</v>
      </c>
      <c r="D18">
        <f>21-8+1</f>
        <v>14</v>
      </c>
      <c r="E18">
        <v>0</v>
      </c>
      <c r="F18">
        <f t="shared" si="1"/>
        <v>9</v>
      </c>
      <c r="G18" s="1">
        <f t="shared" si="2"/>
        <v>60.869565217391312</v>
      </c>
      <c r="H18" s="1">
        <f t="shared" si="3"/>
        <v>0</v>
      </c>
      <c r="I18" s="1">
        <f t="shared" si="4"/>
        <v>39.130434782608695</v>
      </c>
    </row>
    <row r="19" spans="1:9" x14ac:dyDescent="0.3">
      <c r="A19" t="s">
        <v>34</v>
      </c>
      <c r="B19" t="s">
        <v>35</v>
      </c>
      <c r="C19">
        <f t="shared" si="0"/>
        <v>43</v>
      </c>
      <c r="D19">
        <f>19-8+1</f>
        <v>12</v>
      </c>
      <c r="E19">
        <f>24-22+1+37-35+1</f>
        <v>6</v>
      </c>
      <c r="F19">
        <f t="shared" si="1"/>
        <v>25</v>
      </c>
      <c r="G19" s="1">
        <f t="shared" si="2"/>
        <v>27.906976744186046</v>
      </c>
      <c r="H19" s="1">
        <f t="shared" si="3"/>
        <v>13.953488372093023</v>
      </c>
      <c r="I19" s="1">
        <f t="shared" si="4"/>
        <v>58.139534883720934</v>
      </c>
    </row>
    <row r="20" spans="1:9" x14ac:dyDescent="0.3">
      <c r="A20" t="s">
        <v>36</v>
      </c>
      <c r="B20" t="s">
        <v>37</v>
      </c>
      <c r="C20">
        <f t="shared" si="0"/>
        <v>23</v>
      </c>
      <c r="D20">
        <f>22</f>
        <v>22</v>
      </c>
      <c r="E20">
        <v>0</v>
      </c>
      <c r="F20">
        <f t="shared" si="1"/>
        <v>1</v>
      </c>
      <c r="G20" s="1">
        <f t="shared" si="2"/>
        <v>95.652173913043484</v>
      </c>
      <c r="H20" s="1">
        <f t="shared" si="3"/>
        <v>0</v>
      </c>
      <c r="I20" s="1">
        <f t="shared" si="4"/>
        <v>4.3478260869565215</v>
      </c>
    </row>
    <row r="21" spans="1:9" x14ac:dyDescent="0.3">
      <c r="A21" t="s">
        <v>38</v>
      </c>
      <c r="B21" t="s">
        <v>39</v>
      </c>
      <c r="C21">
        <f t="shared" si="0"/>
        <v>23</v>
      </c>
      <c r="D21">
        <f>21-4+1</f>
        <v>18</v>
      </c>
      <c r="E21">
        <v>0</v>
      </c>
      <c r="F21">
        <f t="shared" si="1"/>
        <v>5</v>
      </c>
      <c r="G21" s="1">
        <f t="shared" si="2"/>
        <v>78.260869565217391</v>
      </c>
      <c r="H21" s="1">
        <f t="shared" si="3"/>
        <v>0</v>
      </c>
      <c r="I21" s="1">
        <f t="shared" si="4"/>
        <v>21.739130434782609</v>
      </c>
    </row>
    <row r="22" spans="1:9" x14ac:dyDescent="0.3">
      <c r="A22" t="s">
        <v>589</v>
      </c>
      <c r="B22" t="s">
        <v>40</v>
      </c>
      <c r="C22">
        <f t="shared" si="0"/>
        <v>23</v>
      </c>
      <c r="D22">
        <v>21</v>
      </c>
      <c r="E22">
        <v>0</v>
      </c>
      <c r="F22">
        <f t="shared" si="1"/>
        <v>2</v>
      </c>
      <c r="G22" s="1">
        <f t="shared" si="2"/>
        <v>91.304347826086953</v>
      </c>
      <c r="H22" s="1">
        <f t="shared" si="3"/>
        <v>0</v>
      </c>
      <c r="I22" s="1">
        <f t="shared" si="4"/>
        <v>8.695652173913043</v>
      </c>
    </row>
    <row r="23" spans="1:9" x14ac:dyDescent="0.3">
      <c r="A23" t="s">
        <v>41</v>
      </c>
      <c r="B23" t="s">
        <v>42</v>
      </c>
      <c r="C23">
        <f t="shared" si="0"/>
        <v>38</v>
      </c>
      <c r="D23">
        <f>17-7+1</f>
        <v>11</v>
      </c>
      <c r="E23">
        <v>0</v>
      </c>
      <c r="F23">
        <f t="shared" si="1"/>
        <v>27</v>
      </c>
      <c r="G23" s="1">
        <f t="shared" si="2"/>
        <v>28.947368421052634</v>
      </c>
      <c r="H23" s="1">
        <f t="shared" si="3"/>
        <v>0</v>
      </c>
      <c r="I23" s="1">
        <f t="shared" si="4"/>
        <v>71.05263157894737</v>
      </c>
    </row>
    <row r="24" spans="1:9" x14ac:dyDescent="0.3">
      <c r="A24" t="s">
        <v>43</v>
      </c>
      <c r="B24" t="s">
        <v>44</v>
      </c>
      <c r="C24">
        <f t="shared" si="0"/>
        <v>37</v>
      </c>
      <c r="D24">
        <f>20-7+1</f>
        <v>14</v>
      </c>
      <c r="E24">
        <v>0</v>
      </c>
      <c r="F24">
        <f t="shared" si="1"/>
        <v>23</v>
      </c>
      <c r="G24" s="1">
        <f t="shared" si="2"/>
        <v>37.837837837837839</v>
      </c>
      <c r="H24" s="1">
        <f t="shared" si="3"/>
        <v>0</v>
      </c>
      <c r="I24" s="1">
        <f t="shared" si="4"/>
        <v>62.162162162162161</v>
      </c>
    </row>
    <row r="25" spans="1:9" x14ac:dyDescent="0.3">
      <c r="A25" t="s">
        <v>45</v>
      </c>
      <c r="B25" t="s">
        <v>46</v>
      </c>
      <c r="C25">
        <f t="shared" si="0"/>
        <v>24</v>
      </c>
      <c r="D25">
        <f>21-3+1</f>
        <v>19</v>
      </c>
      <c r="E25">
        <v>0</v>
      </c>
      <c r="F25">
        <f t="shared" si="1"/>
        <v>5</v>
      </c>
      <c r="G25" s="1">
        <f t="shared" si="2"/>
        <v>79.166666666666657</v>
      </c>
      <c r="H25" s="1">
        <f t="shared" si="3"/>
        <v>0</v>
      </c>
      <c r="I25" s="1">
        <f t="shared" si="4"/>
        <v>20.833333333333336</v>
      </c>
    </row>
    <row r="26" spans="1:9" x14ac:dyDescent="0.3">
      <c r="A26" t="s">
        <v>47</v>
      </c>
      <c r="B26" t="s">
        <v>48</v>
      </c>
      <c r="C26">
        <f t="shared" si="0"/>
        <v>24</v>
      </c>
      <c r="D26">
        <v>0</v>
      </c>
      <c r="E26">
        <v>0</v>
      </c>
      <c r="F26">
        <f t="shared" si="1"/>
        <v>24</v>
      </c>
      <c r="G26" s="1">
        <f t="shared" si="2"/>
        <v>0</v>
      </c>
      <c r="H26" s="1">
        <f t="shared" si="3"/>
        <v>0</v>
      </c>
      <c r="I26" s="1">
        <f t="shared" si="4"/>
        <v>100</v>
      </c>
    </row>
    <row r="27" spans="1:9" x14ac:dyDescent="0.3">
      <c r="A27" t="s">
        <v>49</v>
      </c>
      <c r="B27" t="s">
        <v>50</v>
      </c>
      <c r="C27">
        <f t="shared" si="0"/>
        <v>30</v>
      </c>
      <c r="D27">
        <v>0</v>
      </c>
      <c r="E27">
        <f>5-3+1+21-14+1+30-24+1</f>
        <v>18</v>
      </c>
      <c r="F27">
        <f t="shared" si="1"/>
        <v>12</v>
      </c>
      <c r="G27" s="1">
        <f t="shared" si="2"/>
        <v>0</v>
      </c>
      <c r="H27" s="1">
        <f t="shared" si="3"/>
        <v>60</v>
      </c>
      <c r="I27" s="1">
        <f t="shared" si="4"/>
        <v>40</v>
      </c>
    </row>
    <row r="28" spans="1:9" x14ac:dyDescent="0.3">
      <c r="A28" t="s">
        <v>51</v>
      </c>
      <c r="B28" t="s">
        <v>52</v>
      </c>
      <c r="C28">
        <f t="shared" si="0"/>
        <v>40</v>
      </c>
      <c r="D28">
        <f>24-13+1</f>
        <v>12</v>
      </c>
      <c r="E28">
        <f>30-29+1+37-36+1</f>
        <v>4</v>
      </c>
      <c r="F28">
        <f t="shared" si="1"/>
        <v>24</v>
      </c>
      <c r="G28" s="1">
        <f t="shared" si="2"/>
        <v>30</v>
      </c>
      <c r="H28" s="1">
        <f t="shared" si="3"/>
        <v>10</v>
      </c>
      <c r="I28" s="1">
        <f t="shared" si="4"/>
        <v>60</v>
      </c>
    </row>
    <row r="29" spans="1:9" x14ac:dyDescent="0.3">
      <c r="A29" t="s">
        <v>53</v>
      </c>
      <c r="B29" t="s">
        <v>54</v>
      </c>
      <c r="C29">
        <f t="shared" si="0"/>
        <v>40</v>
      </c>
      <c r="D29">
        <f>25-13+1</f>
        <v>13</v>
      </c>
      <c r="E29">
        <f>31-27+1+39-35+1</f>
        <v>10</v>
      </c>
      <c r="F29">
        <f t="shared" si="1"/>
        <v>17</v>
      </c>
      <c r="G29" s="1">
        <f t="shared" si="2"/>
        <v>32.5</v>
      </c>
      <c r="H29" s="1">
        <f t="shared" si="3"/>
        <v>25</v>
      </c>
      <c r="I29" s="1">
        <f t="shared" si="4"/>
        <v>42.5</v>
      </c>
    </row>
    <row r="30" spans="1:9" x14ac:dyDescent="0.3">
      <c r="A30" t="s">
        <v>55</v>
      </c>
      <c r="B30" t="s">
        <v>56</v>
      </c>
      <c r="C30">
        <f t="shared" si="0"/>
        <v>49</v>
      </c>
      <c r="D30">
        <f>14-9+1+18-13+1+27-18+1</f>
        <v>22</v>
      </c>
      <c r="E30">
        <v>0</v>
      </c>
      <c r="F30">
        <f t="shared" si="1"/>
        <v>27</v>
      </c>
      <c r="G30" s="1">
        <f t="shared" si="2"/>
        <v>44.897959183673471</v>
      </c>
      <c r="H30" s="1">
        <f t="shared" si="3"/>
        <v>0</v>
      </c>
      <c r="I30" s="1">
        <f t="shared" si="4"/>
        <v>55.102040816326522</v>
      </c>
    </row>
    <row r="31" spans="1:9" x14ac:dyDescent="0.3">
      <c r="A31" t="s">
        <v>57</v>
      </c>
      <c r="B31" t="s">
        <v>58</v>
      </c>
      <c r="C31">
        <f t="shared" si="0"/>
        <v>40</v>
      </c>
      <c r="D31">
        <f>14-11+1+24-15+1</f>
        <v>14</v>
      </c>
      <c r="E31">
        <f>30-27+1+39-36+1</f>
        <v>8</v>
      </c>
      <c r="F31">
        <f t="shared" si="1"/>
        <v>18</v>
      </c>
      <c r="G31" s="1">
        <f t="shared" si="2"/>
        <v>35</v>
      </c>
      <c r="H31" s="1">
        <f t="shared" si="3"/>
        <v>20</v>
      </c>
      <c r="I31" s="1">
        <f t="shared" si="4"/>
        <v>45</v>
      </c>
    </row>
    <row r="32" spans="1:9" x14ac:dyDescent="0.3">
      <c r="A32" t="s">
        <v>59</v>
      </c>
      <c r="B32" t="s">
        <v>60</v>
      </c>
      <c r="C32">
        <f t="shared" si="0"/>
        <v>37</v>
      </c>
      <c r="D32">
        <f>18-4+1+24-19+1</f>
        <v>21</v>
      </c>
      <c r="E32">
        <v>0</v>
      </c>
      <c r="F32">
        <f t="shared" si="1"/>
        <v>16</v>
      </c>
      <c r="G32" s="1">
        <f t="shared" si="2"/>
        <v>56.756756756756758</v>
      </c>
      <c r="H32" s="1">
        <f t="shared" si="3"/>
        <v>0</v>
      </c>
      <c r="I32" s="1">
        <f t="shared" si="4"/>
        <v>43.243243243243242</v>
      </c>
    </row>
    <row r="33" spans="1:9" x14ac:dyDescent="0.3">
      <c r="A33" t="s">
        <v>61</v>
      </c>
      <c r="B33" t="s">
        <v>62</v>
      </c>
      <c r="C33">
        <f t="shared" si="0"/>
        <v>30</v>
      </c>
      <c r="D33">
        <f>19-14+1</f>
        <v>6</v>
      </c>
      <c r="E33">
        <f>7-2+1+23-21+1+29-26+1</f>
        <v>13</v>
      </c>
      <c r="F33">
        <f t="shared" si="1"/>
        <v>11</v>
      </c>
      <c r="G33" s="1">
        <f t="shared" si="2"/>
        <v>20</v>
      </c>
      <c r="H33" s="1">
        <f t="shared" si="3"/>
        <v>43.333333333333336</v>
      </c>
      <c r="I33" s="1">
        <f t="shared" si="4"/>
        <v>36.666666666666664</v>
      </c>
    </row>
    <row r="34" spans="1:9" x14ac:dyDescent="0.3">
      <c r="A34" t="s">
        <v>63</v>
      </c>
      <c r="B34" t="s">
        <v>64</v>
      </c>
      <c r="C34">
        <f t="shared" si="0"/>
        <v>37</v>
      </c>
      <c r="D34">
        <f>31-17+1</f>
        <v>15</v>
      </c>
      <c r="E34">
        <f>4-2+1+10-7+1+16-13+1</f>
        <v>11</v>
      </c>
      <c r="F34">
        <f t="shared" si="1"/>
        <v>11</v>
      </c>
      <c r="G34" s="1">
        <f t="shared" si="2"/>
        <v>40.54054054054054</v>
      </c>
      <c r="H34" s="1">
        <f t="shared" si="3"/>
        <v>29.72972972972973</v>
      </c>
      <c r="I34" s="1">
        <f t="shared" si="4"/>
        <v>29.72972972972973</v>
      </c>
    </row>
    <row r="35" spans="1:9" x14ac:dyDescent="0.3">
      <c r="A35" t="s">
        <v>65</v>
      </c>
      <c r="B35" t="s">
        <v>66</v>
      </c>
      <c r="C35">
        <f t="shared" si="0"/>
        <v>37</v>
      </c>
      <c r="D35">
        <f>32-9+1</f>
        <v>24</v>
      </c>
      <c r="E35">
        <v>0</v>
      </c>
      <c r="F35">
        <f t="shared" si="1"/>
        <v>13</v>
      </c>
      <c r="G35" s="1">
        <f t="shared" si="2"/>
        <v>64.86486486486487</v>
      </c>
      <c r="H35" s="1">
        <f t="shared" si="3"/>
        <v>0</v>
      </c>
      <c r="I35" s="1">
        <f t="shared" si="4"/>
        <v>35.135135135135137</v>
      </c>
    </row>
    <row r="36" spans="1:9" x14ac:dyDescent="0.3">
      <c r="A36" t="s">
        <v>67</v>
      </c>
      <c r="B36" t="s">
        <v>68</v>
      </c>
      <c r="C36">
        <f t="shared" si="0"/>
        <v>37</v>
      </c>
      <c r="D36">
        <f>31-6+1</f>
        <v>26</v>
      </c>
      <c r="E36">
        <v>0</v>
      </c>
      <c r="F36">
        <f t="shared" si="1"/>
        <v>11</v>
      </c>
      <c r="G36" s="1">
        <f t="shared" si="2"/>
        <v>70.270270270270274</v>
      </c>
      <c r="H36" s="1">
        <f t="shared" si="3"/>
        <v>0</v>
      </c>
      <c r="I36" s="1">
        <f t="shared" si="4"/>
        <v>29.72972972972973</v>
      </c>
    </row>
    <row r="37" spans="1:9" x14ac:dyDescent="0.3">
      <c r="A37" t="s">
        <v>69</v>
      </c>
      <c r="B37" t="s">
        <v>70</v>
      </c>
      <c r="C37">
        <f t="shared" si="0"/>
        <v>40</v>
      </c>
      <c r="D37">
        <f>22-14+1</f>
        <v>9</v>
      </c>
      <c r="E37">
        <f>30-28+1+38-36+1</f>
        <v>6</v>
      </c>
      <c r="F37">
        <f t="shared" si="1"/>
        <v>25</v>
      </c>
      <c r="G37" s="1">
        <f t="shared" si="2"/>
        <v>22.5</v>
      </c>
      <c r="H37" s="1">
        <f t="shared" si="3"/>
        <v>15</v>
      </c>
      <c r="I37" s="1">
        <f t="shared" si="4"/>
        <v>62.5</v>
      </c>
    </row>
    <row r="38" spans="1:9" x14ac:dyDescent="0.3">
      <c r="A38" t="s">
        <v>71</v>
      </c>
      <c r="B38" t="s">
        <v>72</v>
      </c>
      <c r="C38">
        <f t="shared" si="0"/>
        <v>22</v>
      </c>
      <c r="D38">
        <f>22</f>
        <v>22</v>
      </c>
      <c r="E38">
        <v>0</v>
      </c>
      <c r="F38">
        <f t="shared" si="1"/>
        <v>0</v>
      </c>
      <c r="G38" s="1">
        <f t="shared" si="2"/>
        <v>100</v>
      </c>
      <c r="H38" s="1">
        <f t="shared" si="3"/>
        <v>0</v>
      </c>
      <c r="I38" s="1">
        <f t="shared" si="4"/>
        <v>0</v>
      </c>
    </row>
    <row r="39" spans="1:9" x14ac:dyDescent="0.3">
      <c r="A39" t="s">
        <v>73</v>
      </c>
      <c r="B39" t="s">
        <v>74</v>
      </c>
      <c r="C39">
        <f t="shared" si="0"/>
        <v>40</v>
      </c>
      <c r="D39">
        <f>22-14+1</f>
        <v>9</v>
      </c>
      <c r="E39">
        <f>28-27+1+39-38+1</f>
        <v>4</v>
      </c>
      <c r="F39">
        <f t="shared" si="1"/>
        <v>27</v>
      </c>
      <c r="G39" s="1">
        <f t="shared" si="2"/>
        <v>22.5</v>
      </c>
      <c r="H39" s="1">
        <f t="shared" si="3"/>
        <v>10</v>
      </c>
      <c r="I39" s="1">
        <f t="shared" si="4"/>
        <v>67.5</v>
      </c>
    </row>
    <row r="40" spans="1:9" x14ac:dyDescent="0.3">
      <c r="A40" t="s">
        <v>75</v>
      </c>
      <c r="B40" t="s">
        <v>76</v>
      </c>
      <c r="C40">
        <f t="shared" si="0"/>
        <v>40</v>
      </c>
      <c r="D40">
        <f>23-13+1</f>
        <v>11</v>
      </c>
      <c r="E40">
        <f>30-28+1+38-36+1</f>
        <v>6</v>
      </c>
      <c r="F40">
        <f t="shared" si="1"/>
        <v>23</v>
      </c>
      <c r="G40" s="1">
        <f t="shared" si="2"/>
        <v>27.500000000000004</v>
      </c>
      <c r="H40" s="1">
        <f t="shared" si="3"/>
        <v>15</v>
      </c>
      <c r="I40" s="1">
        <f t="shared" si="4"/>
        <v>57.499999999999993</v>
      </c>
    </row>
    <row r="41" spans="1:9" x14ac:dyDescent="0.3">
      <c r="A41" t="s">
        <v>77</v>
      </c>
      <c r="B41" t="s">
        <v>78</v>
      </c>
      <c r="C41">
        <f t="shared" si="0"/>
        <v>40</v>
      </c>
      <c r="D41">
        <f>22-11+1</f>
        <v>12</v>
      </c>
      <c r="E41">
        <f>31-27+1+40-36+1</f>
        <v>10</v>
      </c>
      <c r="F41">
        <f t="shared" si="1"/>
        <v>18</v>
      </c>
      <c r="G41" s="1">
        <f t="shared" si="2"/>
        <v>30</v>
      </c>
      <c r="H41" s="1">
        <f t="shared" si="3"/>
        <v>25</v>
      </c>
      <c r="I41" s="1">
        <f t="shared" si="4"/>
        <v>45</v>
      </c>
    </row>
    <row r="42" spans="1:9" x14ac:dyDescent="0.3">
      <c r="A42" t="s">
        <v>79</v>
      </c>
      <c r="B42" t="s">
        <v>80</v>
      </c>
      <c r="C42">
        <f t="shared" si="0"/>
        <v>30</v>
      </c>
      <c r="D42">
        <v>0</v>
      </c>
      <c r="E42">
        <f>5-3+1+21-14+1+30-24+1</f>
        <v>18</v>
      </c>
      <c r="F42">
        <f t="shared" si="1"/>
        <v>12</v>
      </c>
      <c r="G42" s="1">
        <f t="shared" si="2"/>
        <v>0</v>
      </c>
      <c r="H42" s="1">
        <f t="shared" si="3"/>
        <v>60</v>
      </c>
      <c r="I42" s="1">
        <f t="shared" si="4"/>
        <v>40</v>
      </c>
    </row>
    <row r="43" spans="1:9" x14ac:dyDescent="0.3">
      <c r="A43" t="s">
        <v>81</v>
      </c>
      <c r="B43" t="s">
        <v>82</v>
      </c>
      <c r="C43">
        <f t="shared" si="0"/>
        <v>30</v>
      </c>
      <c r="D43">
        <v>0</v>
      </c>
      <c r="E43">
        <f>5-2+1+21-14+1+30-24+1</f>
        <v>19</v>
      </c>
      <c r="F43">
        <f t="shared" si="1"/>
        <v>11</v>
      </c>
      <c r="G43" s="1">
        <f t="shared" si="2"/>
        <v>0</v>
      </c>
      <c r="H43" s="1">
        <f t="shared" si="3"/>
        <v>63.333333333333329</v>
      </c>
      <c r="I43" s="1">
        <f t="shared" si="4"/>
        <v>36.666666666666664</v>
      </c>
    </row>
    <row r="44" spans="1:9" x14ac:dyDescent="0.3">
      <c r="A44" t="s">
        <v>83</v>
      </c>
      <c r="B44" t="s">
        <v>84</v>
      </c>
      <c r="C44">
        <f t="shared" si="0"/>
        <v>33</v>
      </c>
      <c r="D44">
        <f>0</f>
        <v>0</v>
      </c>
      <c r="E44">
        <f>8-6+1+24-17+1+33-27+1</f>
        <v>18</v>
      </c>
      <c r="F44">
        <f t="shared" si="1"/>
        <v>15</v>
      </c>
      <c r="G44" s="1">
        <f t="shared" si="2"/>
        <v>0</v>
      </c>
      <c r="H44" s="1">
        <f t="shared" si="3"/>
        <v>54.54545454545454</v>
      </c>
      <c r="I44" s="1">
        <f t="shared" si="4"/>
        <v>45.454545454545453</v>
      </c>
    </row>
    <row r="45" spans="1:9" x14ac:dyDescent="0.3">
      <c r="A45" t="s">
        <v>85</v>
      </c>
      <c r="B45" t="s">
        <v>86</v>
      </c>
      <c r="C45">
        <f t="shared" si="0"/>
        <v>30</v>
      </c>
      <c r="D45">
        <v>0</v>
      </c>
      <c r="E45">
        <f>5-3+1+21-14+1+30-24+1</f>
        <v>18</v>
      </c>
      <c r="F45">
        <f t="shared" si="1"/>
        <v>12</v>
      </c>
      <c r="G45" s="1">
        <f t="shared" si="2"/>
        <v>0</v>
      </c>
      <c r="H45" s="1">
        <f t="shared" si="3"/>
        <v>60</v>
      </c>
      <c r="I45" s="1">
        <f t="shared" si="4"/>
        <v>40</v>
      </c>
    </row>
    <row r="46" spans="1:9" x14ac:dyDescent="0.3">
      <c r="A46" t="s">
        <v>87</v>
      </c>
      <c r="B46" t="s">
        <v>88</v>
      </c>
      <c r="C46">
        <f t="shared" si="0"/>
        <v>30</v>
      </c>
      <c r="D46">
        <v>0</v>
      </c>
      <c r="E46">
        <f>5-3+1+21-14+1+30-24+1</f>
        <v>18</v>
      </c>
      <c r="F46">
        <f t="shared" si="1"/>
        <v>12</v>
      </c>
      <c r="G46" s="1">
        <f t="shared" si="2"/>
        <v>0</v>
      </c>
      <c r="H46" s="1">
        <f t="shared" si="3"/>
        <v>60</v>
      </c>
      <c r="I46" s="1">
        <f t="shared" si="4"/>
        <v>40</v>
      </c>
    </row>
    <row r="47" spans="1:9" x14ac:dyDescent="0.3">
      <c r="A47" t="s">
        <v>89</v>
      </c>
      <c r="B47" t="s">
        <v>90</v>
      </c>
      <c r="C47">
        <f t="shared" si="0"/>
        <v>30</v>
      </c>
      <c r="D47">
        <v>0</v>
      </c>
      <c r="E47">
        <f>5-3+1+21-14+1+30-24+1</f>
        <v>18</v>
      </c>
      <c r="F47">
        <f t="shared" si="1"/>
        <v>12</v>
      </c>
      <c r="G47" s="1">
        <f t="shared" si="2"/>
        <v>0</v>
      </c>
      <c r="H47" s="1">
        <f t="shared" si="3"/>
        <v>60</v>
      </c>
      <c r="I47" s="1">
        <f t="shared" si="4"/>
        <v>40</v>
      </c>
    </row>
    <row r="48" spans="1:9" x14ac:dyDescent="0.3">
      <c r="A48" t="s">
        <v>91</v>
      </c>
      <c r="B48" t="s">
        <v>92</v>
      </c>
      <c r="C48">
        <f t="shared" si="0"/>
        <v>40</v>
      </c>
      <c r="D48">
        <f>20-11+1+35-32+1</f>
        <v>14</v>
      </c>
      <c r="E48">
        <f>39-37+1+30-28+1</f>
        <v>6</v>
      </c>
      <c r="F48">
        <f t="shared" si="1"/>
        <v>20</v>
      </c>
      <c r="G48" s="1">
        <f t="shared" si="2"/>
        <v>35</v>
      </c>
      <c r="H48" s="1">
        <f t="shared" si="3"/>
        <v>15</v>
      </c>
      <c r="I48" s="1">
        <f t="shared" si="4"/>
        <v>50</v>
      </c>
    </row>
    <row r="49" spans="1:9" x14ac:dyDescent="0.3">
      <c r="A49" t="s">
        <v>93</v>
      </c>
      <c r="B49" t="s">
        <v>94</v>
      </c>
      <c r="C49">
        <f t="shared" si="0"/>
        <v>40</v>
      </c>
      <c r="D49">
        <f>21-11+1</f>
        <v>11</v>
      </c>
      <c r="E49">
        <f>30-28+1+39-37+1</f>
        <v>6</v>
      </c>
      <c r="F49">
        <f t="shared" si="1"/>
        <v>23</v>
      </c>
      <c r="G49" s="1">
        <f t="shared" si="2"/>
        <v>27.500000000000004</v>
      </c>
      <c r="H49" s="1">
        <f t="shared" si="3"/>
        <v>15</v>
      </c>
      <c r="I49" s="1">
        <f t="shared" si="4"/>
        <v>57.499999999999993</v>
      </c>
    </row>
    <row r="50" spans="1:9" x14ac:dyDescent="0.3">
      <c r="A50" t="s">
        <v>95</v>
      </c>
      <c r="B50" t="s">
        <v>96</v>
      </c>
      <c r="C50">
        <f t="shared" si="0"/>
        <v>20</v>
      </c>
      <c r="D50">
        <f>20-15+1</f>
        <v>6</v>
      </c>
      <c r="E50">
        <v>0</v>
      </c>
      <c r="F50">
        <f t="shared" si="1"/>
        <v>14</v>
      </c>
      <c r="G50" s="1">
        <f t="shared" si="2"/>
        <v>30</v>
      </c>
      <c r="H50" s="1">
        <f t="shared" si="3"/>
        <v>0</v>
      </c>
      <c r="I50" s="1">
        <f t="shared" si="4"/>
        <v>70</v>
      </c>
    </row>
    <row r="51" spans="1:9" x14ac:dyDescent="0.3">
      <c r="A51" t="s">
        <v>97</v>
      </c>
      <c r="B51" t="s">
        <v>98</v>
      </c>
      <c r="C51">
        <f t="shared" si="0"/>
        <v>24</v>
      </c>
      <c r="D51">
        <f>23-18+1</f>
        <v>6</v>
      </c>
      <c r="E51">
        <v>0</v>
      </c>
      <c r="F51">
        <f t="shared" si="1"/>
        <v>18</v>
      </c>
      <c r="G51" s="1">
        <f t="shared" si="2"/>
        <v>25</v>
      </c>
      <c r="H51" s="1">
        <f t="shared" si="3"/>
        <v>0</v>
      </c>
      <c r="I51" s="1">
        <f t="shared" si="4"/>
        <v>75</v>
      </c>
    </row>
    <row r="52" spans="1:9" x14ac:dyDescent="0.3">
      <c r="A52" t="s">
        <v>99</v>
      </c>
      <c r="B52" t="s">
        <v>100</v>
      </c>
      <c r="C52">
        <f t="shared" si="0"/>
        <v>36</v>
      </c>
      <c r="D52">
        <f>8</f>
        <v>8</v>
      </c>
      <c r="E52">
        <f>13-11+1+27-23+1+35-32+1</f>
        <v>12</v>
      </c>
      <c r="F52">
        <f t="shared" si="1"/>
        <v>16</v>
      </c>
      <c r="G52" s="1">
        <f t="shared" si="2"/>
        <v>22.222222222222221</v>
      </c>
      <c r="H52" s="1">
        <f t="shared" si="3"/>
        <v>33.333333333333329</v>
      </c>
      <c r="I52" s="1">
        <f t="shared" si="4"/>
        <v>44.444444444444443</v>
      </c>
    </row>
    <row r="53" spans="1:9" x14ac:dyDescent="0.3">
      <c r="A53" t="s">
        <v>101</v>
      </c>
      <c r="B53" t="s">
        <v>102</v>
      </c>
      <c r="C53">
        <f t="shared" si="0"/>
        <v>42</v>
      </c>
      <c r="D53">
        <f>23-3+1+29-23+1+34-31+1+42-35+1</f>
        <v>40</v>
      </c>
      <c r="E53">
        <v>0</v>
      </c>
      <c r="F53">
        <f t="shared" si="1"/>
        <v>2</v>
      </c>
      <c r="G53" s="1">
        <f t="shared" si="2"/>
        <v>95.238095238095227</v>
      </c>
      <c r="H53" s="1">
        <f t="shared" si="3"/>
        <v>0</v>
      </c>
      <c r="I53" s="1">
        <f t="shared" si="4"/>
        <v>4.7619047619047619</v>
      </c>
    </row>
    <row r="54" spans="1:9" x14ac:dyDescent="0.3">
      <c r="A54" t="s">
        <v>103</v>
      </c>
      <c r="B54" t="s">
        <v>104</v>
      </c>
      <c r="C54">
        <f t="shared" si="0"/>
        <v>37</v>
      </c>
      <c r="D54">
        <f>11-11+22-14+1+32-25+1</f>
        <v>17</v>
      </c>
      <c r="E54">
        <v>0</v>
      </c>
      <c r="F54">
        <f t="shared" si="1"/>
        <v>20</v>
      </c>
      <c r="G54" s="1">
        <f t="shared" si="2"/>
        <v>45.945945945945951</v>
      </c>
      <c r="H54" s="1">
        <f t="shared" si="3"/>
        <v>0</v>
      </c>
      <c r="I54" s="1">
        <f t="shared" si="4"/>
        <v>54.054054054054056</v>
      </c>
    </row>
    <row r="55" spans="1:9" x14ac:dyDescent="0.3">
      <c r="A55" t="s">
        <v>105</v>
      </c>
      <c r="B55" t="s">
        <v>106</v>
      </c>
      <c r="C55">
        <f t="shared" si="0"/>
        <v>26</v>
      </c>
      <c r="D55">
        <f>11-1+1+22-12+1</f>
        <v>22</v>
      </c>
      <c r="E55">
        <v>0</v>
      </c>
      <c r="F55">
        <f t="shared" si="1"/>
        <v>4</v>
      </c>
      <c r="G55" s="1">
        <f t="shared" si="2"/>
        <v>84.615384615384613</v>
      </c>
      <c r="H55" s="1">
        <f t="shared" si="3"/>
        <v>0</v>
      </c>
      <c r="I55" s="1">
        <f t="shared" si="4"/>
        <v>15.384615384615385</v>
      </c>
    </row>
    <row r="56" spans="1:9" x14ac:dyDescent="0.3">
      <c r="A56" t="s">
        <v>107</v>
      </c>
      <c r="B56" t="s">
        <v>108</v>
      </c>
      <c r="C56">
        <f t="shared" si="0"/>
        <v>24</v>
      </c>
      <c r="D56">
        <f>9-1+1+24-12+1</f>
        <v>22</v>
      </c>
      <c r="E56">
        <v>0</v>
      </c>
      <c r="F56">
        <f t="shared" si="1"/>
        <v>2</v>
      </c>
      <c r="G56" s="1">
        <f t="shared" si="2"/>
        <v>91.666666666666657</v>
      </c>
      <c r="H56" s="1">
        <f t="shared" si="3"/>
        <v>0</v>
      </c>
      <c r="I56" s="1">
        <f t="shared" si="4"/>
        <v>8.3333333333333321</v>
      </c>
    </row>
    <row r="57" spans="1:9" x14ac:dyDescent="0.3">
      <c r="A57" t="s">
        <v>109</v>
      </c>
      <c r="B57" t="s">
        <v>110</v>
      </c>
      <c r="C57">
        <f t="shared" si="0"/>
        <v>24</v>
      </c>
      <c r="D57">
        <f>10-2+1+13-11+1+19-14+1+23-20+1</f>
        <v>22</v>
      </c>
      <c r="E57">
        <v>0</v>
      </c>
      <c r="F57">
        <f t="shared" si="1"/>
        <v>2</v>
      </c>
      <c r="G57" s="1">
        <f t="shared" si="2"/>
        <v>91.666666666666657</v>
      </c>
      <c r="H57" s="1">
        <f t="shared" si="3"/>
        <v>0</v>
      </c>
      <c r="I57" s="1">
        <f t="shared" si="4"/>
        <v>8.3333333333333321</v>
      </c>
    </row>
    <row r="58" spans="1:9" x14ac:dyDescent="0.3">
      <c r="A58" t="s">
        <v>111</v>
      </c>
      <c r="B58" t="s">
        <v>112</v>
      </c>
      <c r="C58">
        <f t="shared" si="0"/>
        <v>33</v>
      </c>
      <c r="D58">
        <v>0</v>
      </c>
      <c r="E58">
        <v>0</v>
      </c>
      <c r="F58">
        <f t="shared" si="1"/>
        <v>33</v>
      </c>
      <c r="G58" s="1">
        <f t="shared" si="2"/>
        <v>0</v>
      </c>
      <c r="H58" s="1">
        <f t="shared" si="3"/>
        <v>0</v>
      </c>
      <c r="I58" s="1">
        <f t="shared" si="4"/>
        <v>100</v>
      </c>
    </row>
    <row r="59" spans="1:9" x14ac:dyDescent="0.3">
      <c r="A59" t="s">
        <v>113</v>
      </c>
      <c r="B59" t="s">
        <v>114</v>
      </c>
      <c r="C59">
        <f t="shared" si="0"/>
        <v>24</v>
      </c>
      <c r="D59">
        <v>22</v>
      </c>
      <c r="E59">
        <v>0</v>
      </c>
      <c r="F59">
        <f t="shared" si="1"/>
        <v>2</v>
      </c>
      <c r="G59" s="1">
        <f t="shared" si="2"/>
        <v>91.666666666666657</v>
      </c>
      <c r="H59" s="1">
        <f t="shared" si="3"/>
        <v>0</v>
      </c>
      <c r="I59" s="1">
        <f t="shared" si="4"/>
        <v>8.3333333333333321</v>
      </c>
    </row>
    <row r="60" spans="1:9" x14ac:dyDescent="0.3">
      <c r="A60" t="s">
        <v>115</v>
      </c>
      <c r="B60" t="s">
        <v>116</v>
      </c>
      <c r="C60">
        <f t="shared" si="0"/>
        <v>24</v>
      </c>
      <c r="D60">
        <f>10-2+1+23-12+1</f>
        <v>21</v>
      </c>
      <c r="E60">
        <v>0</v>
      </c>
      <c r="F60">
        <f t="shared" si="1"/>
        <v>3</v>
      </c>
      <c r="G60" s="1">
        <f t="shared" si="2"/>
        <v>87.5</v>
      </c>
      <c r="H60" s="1">
        <f t="shared" si="3"/>
        <v>0</v>
      </c>
      <c r="I60" s="1">
        <f t="shared" si="4"/>
        <v>12.5</v>
      </c>
    </row>
    <row r="61" spans="1:9" x14ac:dyDescent="0.3">
      <c r="A61" t="s">
        <v>117</v>
      </c>
      <c r="B61" t="s">
        <v>118</v>
      </c>
      <c r="C61">
        <f t="shared" si="0"/>
        <v>36</v>
      </c>
      <c r="D61">
        <f>8</f>
        <v>8</v>
      </c>
      <c r="E61">
        <f>13-11+1+27-23+1+35-32+1</f>
        <v>12</v>
      </c>
      <c r="F61">
        <f t="shared" si="1"/>
        <v>16</v>
      </c>
      <c r="G61" s="1">
        <f t="shared" si="2"/>
        <v>22.222222222222221</v>
      </c>
      <c r="H61" s="1">
        <f t="shared" si="3"/>
        <v>33.333333333333329</v>
      </c>
      <c r="I61" s="1">
        <f t="shared" si="4"/>
        <v>44.444444444444443</v>
      </c>
    </row>
    <row r="62" spans="1:9" x14ac:dyDescent="0.3">
      <c r="A62" t="s">
        <v>119</v>
      </c>
      <c r="B62" t="s">
        <v>120</v>
      </c>
      <c r="C62">
        <f t="shared" si="0"/>
        <v>36</v>
      </c>
      <c r="D62">
        <f>8</f>
        <v>8</v>
      </c>
      <c r="E62">
        <f>13-11+1+27-23+1+35-32+1</f>
        <v>12</v>
      </c>
      <c r="F62">
        <f t="shared" si="1"/>
        <v>16</v>
      </c>
      <c r="G62" s="1">
        <f t="shared" si="2"/>
        <v>22.222222222222221</v>
      </c>
      <c r="H62" s="1">
        <f t="shared" si="3"/>
        <v>33.333333333333329</v>
      </c>
      <c r="I62" s="1">
        <f t="shared" si="4"/>
        <v>44.444444444444443</v>
      </c>
    </row>
    <row r="63" spans="1:9" x14ac:dyDescent="0.3">
      <c r="A63" t="s">
        <v>121</v>
      </c>
      <c r="B63" t="s">
        <v>122</v>
      </c>
      <c r="C63">
        <f t="shared" si="0"/>
        <v>36</v>
      </c>
      <c r="D63">
        <f>8</f>
        <v>8</v>
      </c>
      <c r="E63">
        <f t="shared" ref="E63:E65" si="5">13-11+1+27-23+1+35-32+1</f>
        <v>12</v>
      </c>
      <c r="F63">
        <f t="shared" si="1"/>
        <v>16</v>
      </c>
      <c r="G63" s="1">
        <f t="shared" si="2"/>
        <v>22.222222222222221</v>
      </c>
      <c r="H63" s="1">
        <f t="shared" si="3"/>
        <v>33.333333333333329</v>
      </c>
      <c r="I63" s="1">
        <f t="shared" si="4"/>
        <v>44.444444444444443</v>
      </c>
    </row>
    <row r="64" spans="1:9" x14ac:dyDescent="0.3">
      <c r="A64" t="s">
        <v>123</v>
      </c>
      <c r="B64" t="s">
        <v>124</v>
      </c>
      <c r="C64">
        <f t="shared" si="0"/>
        <v>36</v>
      </c>
      <c r="D64">
        <f>8</f>
        <v>8</v>
      </c>
      <c r="E64">
        <f t="shared" si="5"/>
        <v>12</v>
      </c>
      <c r="F64">
        <f t="shared" si="1"/>
        <v>16</v>
      </c>
      <c r="G64" s="1">
        <f t="shared" si="2"/>
        <v>22.222222222222221</v>
      </c>
      <c r="H64" s="1">
        <f t="shared" si="3"/>
        <v>33.333333333333329</v>
      </c>
      <c r="I64" s="1">
        <f t="shared" si="4"/>
        <v>44.444444444444443</v>
      </c>
    </row>
    <row r="65" spans="1:9" x14ac:dyDescent="0.3">
      <c r="A65" t="s">
        <v>125</v>
      </c>
      <c r="B65" t="s">
        <v>126</v>
      </c>
      <c r="C65">
        <f t="shared" si="0"/>
        <v>36</v>
      </c>
      <c r="D65">
        <f>8</f>
        <v>8</v>
      </c>
      <c r="E65">
        <f t="shared" si="5"/>
        <v>12</v>
      </c>
      <c r="F65">
        <f t="shared" si="1"/>
        <v>16</v>
      </c>
      <c r="G65" s="1">
        <f t="shared" si="2"/>
        <v>22.222222222222221</v>
      </c>
      <c r="H65" s="1">
        <f t="shared" si="3"/>
        <v>33.333333333333329</v>
      </c>
      <c r="I65" s="1">
        <f t="shared" si="4"/>
        <v>44.444444444444443</v>
      </c>
    </row>
    <row r="66" spans="1:9" x14ac:dyDescent="0.3">
      <c r="A66" t="s">
        <v>127</v>
      </c>
      <c r="B66" t="s">
        <v>128</v>
      </c>
      <c r="C66">
        <f t="shared" si="0"/>
        <v>31</v>
      </c>
      <c r="D66">
        <f>0</f>
        <v>0</v>
      </c>
      <c r="E66">
        <f>12-8+22-18+2</f>
        <v>10</v>
      </c>
      <c r="F66">
        <f t="shared" si="1"/>
        <v>21</v>
      </c>
      <c r="G66" s="1">
        <f t="shared" si="2"/>
        <v>0</v>
      </c>
      <c r="H66" s="1">
        <f t="shared" si="3"/>
        <v>32.258064516129032</v>
      </c>
      <c r="I66" s="1">
        <f t="shared" si="4"/>
        <v>67.741935483870961</v>
      </c>
    </row>
    <row r="67" spans="1:9" x14ac:dyDescent="0.3">
      <c r="A67" t="s">
        <v>129</v>
      </c>
      <c r="B67" t="s">
        <v>130</v>
      </c>
      <c r="C67">
        <f t="shared" ref="C67:C130" si="6">LEN(B67)</f>
        <v>50</v>
      </c>
      <c r="D67">
        <v>49</v>
      </c>
      <c r="E67">
        <v>0</v>
      </c>
      <c r="F67">
        <f t="shared" ref="F67:F130" si="7">C67-D67-E67</f>
        <v>1</v>
      </c>
      <c r="G67" s="1">
        <f t="shared" ref="G67:G130" si="8">(D67/C67)*100</f>
        <v>98</v>
      </c>
      <c r="H67" s="1">
        <f t="shared" ref="H67:H130" si="9">(E67/C67)*100</f>
        <v>0</v>
      </c>
      <c r="I67" s="1">
        <f t="shared" ref="I67:I130" si="10">(F67/C67)*100</f>
        <v>2</v>
      </c>
    </row>
    <row r="68" spans="1:9" x14ac:dyDescent="0.3">
      <c r="A68" t="s">
        <v>131</v>
      </c>
      <c r="B68" t="s">
        <v>132</v>
      </c>
      <c r="C68">
        <f t="shared" si="6"/>
        <v>33</v>
      </c>
      <c r="D68">
        <f>15-2+20-15+26-21+3</f>
        <v>26</v>
      </c>
      <c r="E68">
        <v>0</v>
      </c>
      <c r="F68">
        <f t="shared" si="7"/>
        <v>7</v>
      </c>
      <c r="G68" s="1">
        <f t="shared" si="8"/>
        <v>78.787878787878782</v>
      </c>
      <c r="H68" s="1">
        <f t="shared" si="9"/>
        <v>0</v>
      </c>
      <c r="I68" s="1">
        <f t="shared" si="10"/>
        <v>21.212121212121211</v>
      </c>
    </row>
    <row r="69" spans="1:9" x14ac:dyDescent="0.3">
      <c r="A69" t="s">
        <v>133</v>
      </c>
      <c r="B69" t="s">
        <v>134</v>
      </c>
      <c r="C69">
        <f t="shared" si="6"/>
        <v>23</v>
      </c>
      <c r="D69">
        <f>23</f>
        <v>23</v>
      </c>
      <c r="E69">
        <v>0</v>
      </c>
      <c r="F69">
        <f t="shared" si="7"/>
        <v>0</v>
      </c>
      <c r="G69" s="1">
        <f t="shared" si="8"/>
        <v>100</v>
      </c>
      <c r="H69" s="1">
        <f t="shared" si="9"/>
        <v>0</v>
      </c>
      <c r="I69" s="1">
        <f t="shared" si="10"/>
        <v>0</v>
      </c>
    </row>
    <row r="70" spans="1:9" x14ac:dyDescent="0.3">
      <c r="A70" t="s">
        <v>135</v>
      </c>
      <c r="B70" t="s">
        <v>136</v>
      </c>
      <c r="C70">
        <f t="shared" si="6"/>
        <v>24</v>
      </c>
      <c r="D70">
        <f>25-2+1</f>
        <v>24</v>
      </c>
      <c r="E70">
        <v>0</v>
      </c>
      <c r="F70">
        <f t="shared" si="7"/>
        <v>0</v>
      </c>
      <c r="G70" s="1">
        <f t="shared" si="8"/>
        <v>100</v>
      </c>
      <c r="H70" s="1">
        <f t="shared" si="9"/>
        <v>0</v>
      </c>
      <c r="I70" s="1">
        <f t="shared" si="10"/>
        <v>0</v>
      </c>
    </row>
    <row r="71" spans="1:9" x14ac:dyDescent="0.3">
      <c r="A71" t="s">
        <v>137</v>
      </c>
      <c r="B71" t="s">
        <v>138</v>
      </c>
      <c r="C71">
        <f t="shared" si="6"/>
        <v>31</v>
      </c>
      <c r="D71">
        <f>19-2+1</f>
        <v>18</v>
      </c>
      <c r="E71">
        <v>0</v>
      </c>
      <c r="F71">
        <f t="shared" si="7"/>
        <v>13</v>
      </c>
      <c r="G71" s="1">
        <f t="shared" si="8"/>
        <v>58.064516129032263</v>
      </c>
      <c r="H71" s="1">
        <f t="shared" si="9"/>
        <v>0</v>
      </c>
      <c r="I71" s="1">
        <f t="shared" si="10"/>
        <v>41.935483870967744</v>
      </c>
    </row>
    <row r="72" spans="1:9" x14ac:dyDescent="0.3">
      <c r="A72" t="s">
        <v>139</v>
      </c>
      <c r="B72" t="s">
        <v>140</v>
      </c>
      <c r="C72">
        <f t="shared" si="6"/>
        <v>24</v>
      </c>
      <c r="D72">
        <f>13-3+1+21-13+1</f>
        <v>20</v>
      </c>
      <c r="E72">
        <v>0</v>
      </c>
      <c r="F72">
        <f t="shared" si="7"/>
        <v>4</v>
      </c>
      <c r="G72" s="1">
        <f t="shared" si="8"/>
        <v>83.333333333333343</v>
      </c>
      <c r="H72" s="1">
        <f t="shared" si="9"/>
        <v>0</v>
      </c>
      <c r="I72" s="1">
        <f t="shared" si="10"/>
        <v>16.666666666666664</v>
      </c>
    </row>
    <row r="73" spans="1:9" x14ac:dyDescent="0.3">
      <c r="A73" t="s">
        <v>141</v>
      </c>
      <c r="B73" t="s">
        <v>142</v>
      </c>
      <c r="C73">
        <f t="shared" si="6"/>
        <v>24</v>
      </c>
      <c r="D73">
        <f>13-2+1+22-13+1</f>
        <v>22</v>
      </c>
      <c r="E73">
        <v>0</v>
      </c>
      <c r="F73">
        <f t="shared" si="7"/>
        <v>2</v>
      </c>
      <c r="G73" s="1">
        <f t="shared" si="8"/>
        <v>91.666666666666657</v>
      </c>
      <c r="H73" s="1">
        <f t="shared" si="9"/>
        <v>0</v>
      </c>
      <c r="I73" s="1">
        <f t="shared" si="10"/>
        <v>8.3333333333333321</v>
      </c>
    </row>
    <row r="74" spans="1:9" x14ac:dyDescent="0.3">
      <c r="A74" t="s">
        <v>143</v>
      </c>
      <c r="B74" t="s">
        <v>144</v>
      </c>
      <c r="C74">
        <f t="shared" si="6"/>
        <v>25</v>
      </c>
      <c r="D74">
        <f>10-6+1</f>
        <v>5</v>
      </c>
      <c r="E74">
        <v>0</v>
      </c>
      <c r="F74">
        <f t="shared" si="7"/>
        <v>20</v>
      </c>
      <c r="G74" s="1">
        <f t="shared" si="8"/>
        <v>20</v>
      </c>
      <c r="H74" s="1">
        <f t="shared" si="9"/>
        <v>0</v>
      </c>
      <c r="I74" s="1">
        <f t="shared" si="10"/>
        <v>80</v>
      </c>
    </row>
    <row r="75" spans="1:9" x14ac:dyDescent="0.3">
      <c r="A75" t="s">
        <v>145</v>
      </c>
      <c r="B75" t="s">
        <v>146</v>
      </c>
      <c r="C75">
        <f t="shared" si="6"/>
        <v>20</v>
      </c>
      <c r="D75">
        <f>8-2+1+19-15+1</f>
        <v>12</v>
      </c>
      <c r="E75">
        <v>0</v>
      </c>
      <c r="F75">
        <f t="shared" si="7"/>
        <v>8</v>
      </c>
      <c r="G75" s="1">
        <f t="shared" si="8"/>
        <v>60</v>
      </c>
      <c r="H75" s="1">
        <f t="shared" si="9"/>
        <v>0</v>
      </c>
      <c r="I75" s="1">
        <f t="shared" si="10"/>
        <v>40</v>
      </c>
    </row>
    <row r="76" spans="1:9" x14ac:dyDescent="0.3">
      <c r="A76" t="s">
        <v>147</v>
      </c>
      <c r="B76" t="s">
        <v>148</v>
      </c>
      <c r="C76">
        <f t="shared" si="6"/>
        <v>44</v>
      </c>
      <c r="D76">
        <f>25-17+1</f>
        <v>9</v>
      </c>
      <c r="E76">
        <f>6-2+1+32-30+1+42-39+1</f>
        <v>12</v>
      </c>
      <c r="F76">
        <f t="shared" si="7"/>
        <v>23</v>
      </c>
      <c r="G76" s="1">
        <f t="shared" si="8"/>
        <v>20.454545454545457</v>
      </c>
      <c r="H76" s="1">
        <f t="shared" si="9"/>
        <v>27.27272727272727</v>
      </c>
      <c r="I76" s="1">
        <f t="shared" si="10"/>
        <v>52.272727272727273</v>
      </c>
    </row>
    <row r="77" spans="1:9" x14ac:dyDescent="0.3">
      <c r="A77" t="s">
        <v>149</v>
      </c>
      <c r="B77" t="s">
        <v>150</v>
      </c>
      <c r="C77">
        <f t="shared" si="6"/>
        <v>44</v>
      </c>
      <c r="D77">
        <f t="shared" ref="D77:D79" si="11">25-17+1</f>
        <v>9</v>
      </c>
      <c r="E77">
        <f t="shared" ref="E77:E79" si="12">6-2+1+32-30+1+42-39+1</f>
        <v>12</v>
      </c>
      <c r="F77">
        <f t="shared" si="7"/>
        <v>23</v>
      </c>
      <c r="G77" s="1">
        <f t="shared" si="8"/>
        <v>20.454545454545457</v>
      </c>
      <c r="H77" s="1">
        <f t="shared" si="9"/>
        <v>27.27272727272727</v>
      </c>
      <c r="I77" s="1">
        <f t="shared" si="10"/>
        <v>52.272727272727273</v>
      </c>
    </row>
    <row r="78" spans="1:9" x14ac:dyDescent="0.3">
      <c r="A78" t="s">
        <v>151</v>
      </c>
      <c r="B78" t="s">
        <v>152</v>
      </c>
      <c r="C78">
        <f t="shared" si="6"/>
        <v>44</v>
      </c>
      <c r="D78">
        <f t="shared" si="11"/>
        <v>9</v>
      </c>
      <c r="E78">
        <f t="shared" si="12"/>
        <v>12</v>
      </c>
      <c r="F78">
        <f t="shared" si="7"/>
        <v>23</v>
      </c>
      <c r="G78" s="1">
        <f t="shared" si="8"/>
        <v>20.454545454545457</v>
      </c>
      <c r="H78" s="1">
        <f t="shared" si="9"/>
        <v>27.27272727272727</v>
      </c>
      <c r="I78" s="1">
        <f t="shared" si="10"/>
        <v>52.272727272727273</v>
      </c>
    </row>
    <row r="79" spans="1:9" x14ac:dyDescent="0.3">
      <c r="A79" t="s">
        <v>153</v>
      </c>
      <c r="B79" t="s">
        <v>154</v>
      </c>
      <c r="C79">
        <f t="shared" si="6"/>
        <v>44</v>
      </c>
      <c r="D79">
        <f t="shared" si="11"/>
        <v>9</v>
      </c>
      <c r="E79">
        <f t="shared" si="12"/>
        <v>12</v>
      </c>
      <c r="F79">
        <f t="shared" si="7"/>
        <v>23</v>
      </c>
      <c r="G79" s="1">
        <f t="shared" si="8"/>
        <v>20.454545454545457</v>
      </c>
      <c r="H79" s="1">
        <f t="shared" si="9"/>
        <v>27.27272727272727</v>
      </c>
      <c r="I79" s="1">
        <f t="shared" si="10"/>
        <v>52.272727272727273</v>
      </c>
    </row>
    <row r="80" spans="1:9" x14ac:dyDescent="0.3">
      <c r="A80" t="s">
        <v>155</v>
      </c>
      <c r="B80" t="s">
        <v>156</v>
      </c>
      <c r="C80">
        <f t="shared" si="6"/>
        <v>26</v>
      </c>
      <c r="D80">
        <f>18-8+1+25-20+1</f>
        <v>17</v>
      </c>
      <c r="E80">
        <v>0</v>
      </c>
      <c r="F80">
        <f t="shared" si="7"/>
        <v>9</v>
      </c>
      <c r="G80" s="1">
        <f t="shared" si="8"/>
        <v>65.384615384615387</v>
      </c>
      <c r="H80" s="1">
        <f t="shared" si="9"/>
        <v>0</v>
      </c>
      <c r="I80" s="1">
        <f t="shared" si="10"/>
        <v>34.615384615384613</v>
      </c>
    </row>
    <row r="81" spans="1:9" x14ac:dyDescent="0.3">
      <c r="A81" t="s">
        <v>157</v>
      </c>
      <c r="B81" t="s">
        <v>158</v>
      </c>
      <c r="C81">
        <f t="shared" si="6"/>
        <v>47</v>
      </c>
      <c r="D81">
        <f>27-16+1</f>
        <v>12</v>
      </c>
      <c r="E81">
        <f>6-2+35-32+46-41+3</f>
        <v>15</v>
      </c>
      <c r="F81">
        <f t="shared" si="7"/>
        <v>20</v>
      </c>
      <c r="G81" s="1">
        <f t="shared" si="8"/>
        <v>25.531914893617021</v>
      </c>
      <c r="H81" s="1">
        <f t="shared" si="9"/>
        <v>31.914893617021278</v>
      </c>
      <c r="I81" s="1">
        <f t="shared" si="10"/>
        <v>42.553191489361701</v>
      </c>
    </row>
    <row r="82" spans="1:9" x14ac:dyDescent="0.3">
      <c r="A82" t="s">
        <v>159</v>
      </c>
      <c r="B82" t="s">
        <v>160</v>
      </c>
      <c r="C82">
        <f t="shared" si="6"/>
        <v>37</v>
      </c>
      <c r="D82">
        <f>15-6+1+20-18-1+31-21+1</f>
        <v>22</v>
      </c>
      <c r="E82">
        <v>0</v>
      </c>
      <c r="F82">
        <f t="shared" si="7"/>
        <v>15</v>
      </c>
      <c r="G82" s="1">
        <f t="shared" si="8"/>
        <v>59.45945945945946</v>
      </c>
      <c r="H82" s="1">
        <f t="shared" si="9"/>
        <v>0</v>
      </c>
      <c r="I82" s="1">
        <f t="shared" si="10"/>
        <v>40.54054054054054</v>
      </c>
    </row>
    <row r="83" spans="1:9" x14ac:dyDescent="0.3">
      <c r="A83" t="s">
        <v>161</v>
      </c>
      <c r="B83" t="s">
        <v>162</v>
      </c>
      <c r="C83">
        <f t="shared" si="6"/>
        <v>47</v>
      </c>
      <c r="D83">
        <f>27-19+1</f>
        <v>9</v>
      </c>
      <c r="E83">
        <f>6-2+1+35-32+1+46-41+1</f>
        <v>15</v>
      </c>
      <c r="F83">
        <f t="shared" si="7"/>
        <v>23</v>
      </c>
      <c r="G83" s="1">
        <f t="shared" si="8"/>
        <v>19.148936170212767</v>
      </c>
      <c r="H83" s="1">
        <f t="shared" si="9"/>
        <v>31.914893617021278</v>
      </c>
      <c r="I83" s="1">
        <f t="shared" si="10"/>
        <v>48.936170212765958</v>
      </c>
    </row>
    <row r="84" spans="1:9" x14ac:dyDescent="0.3">
      <c r="A84" t="s">
        <v>163</v>
      </c>
      <c r="B84" t="s">
        <v>164</v>
      </c>
      <c r="C84">
        <f t="shared" si="6"/>
        <v>47</v>
      </c>
      <c r="D84">
        <f>28-16+1</f>
        <v>13</v>
      </c>
      <c r="E84">
        <f>6-2+1+34-31+1+46-41+1</f>
        <v>15</v>
      </c>
      <c r="F84">
        <f t="shared" si="7"/>
        <v>19</v>
      </c>
      <c r="G84" s="1">
        <f t="shared" si="8"/>
        <v>27.659574468085108</v>
      </c>
      <c r="H84" s="1">
        <f t="shared" si="9"/>
        <v>31.914893617021278</v>
      </c>
      <c r="I84" s="1">
        <f t="shared" si="10"/>
        <v>40.425531914893611</v>
      </c>
    </row>
    <row r="85" spans="1:9" x14ac:dyDescent="0.3">
      <c r="A85" t="s">
        <v>165</v>
      </c>
      <c r="B85" t="s">
        <v>166</v>
      </c>
      <c r="C85">
        <f t="shared" si="6"/>
        <v>36</v>
      </c>
      <c r="D85">
        <f>23-2+1+35-24+1</f>
        <v>34</v>
      </c>
      <c r="E85">
        <v>0</v>
      </c>
      <c r="F85">
        <f t="shared" si="7"/>
        <v>2</v>
      </c>
      <c r="G85" s="1">
        <f t="shared" si="8"/>
        <v>94.444444444444443</v>
      </c>
      <c r="H85" s="1">
        <f t="shared" si="9"/>
        <v>0</v>
      </c>
      <c r="I85" s="1">
        <f t="shared" si="10"/>
        <v>5.5555555555555554</v>
      </c>
    </row>
    <row r="86" spans="1:9" x14ac:dyDescent="0.3">
      <c r="A86" t="s">
        <v>167</v>
      </c>
      <c r="B86" t="s">
        <v>168</v>
      </c>
      <c r="C86">
        <f t="shared" si="6"/>
        <v>47</v>
      </c>
      <c r="D86">
        <f>27-16+1</f>
        <v>12</v>
      </c>
      <c r="E86">
        <f>6-2+35-32+46-41+3</f>
        <v>15</v>
      </c>
      <c r="F86">
        <f t="shared" si="7"/>
        <v>20</v>
      </c>
      <c r="G86" s="1">
        <f t="shared" si="8"/>
        <v>25.531914893617021</v>
      </c>
      <c r="H86" s="1">
        <f t="shared" si="9"/>
        <v>31.914893617021278</v>
      </c>
      <c r="I86" s="1">
        <f t="shared" si="10"/>
        <v>42.553191489361701</v>
      </c>
    </row>
    <row r="87" spans="1:9" x14ac:dyDescent="0.3">
      <c r="A87" t="s">
        <v>169</v>
      </c>
      <c r="B87" t="s">
        <v>170</v>
      </c>
      <c r="C87">
        <f t="shared" si="6"/>
        <v>25</v>
      </c>
      <c r="D87">
        <f>25</f>
        <v>25</v>
      </c>
      <c r="E87">
        <v>0</v>
      </c>
      <c r="F87">
        <f t="shared" si="7"/>
        <v>0</v>
      </c>
      <c r="G87" s="1">
        <f t="shared" si="8"/>
        <v>100</v>
      </c>
      <c r="H87" s="1">
        <f t="shared" si="9"/>
        <v>0</v>
      </c>
      <c r="I87" s="1">
        <f t="shared" si="10"/>
        <v>0</v>
      </c>
    </row>
    <row r="88" spans="1:9" x14ac:dyDescent="0.3">
      <c r="A88" t="s">
        <v>171</v>
      </c>
      <c r="B88" t="s">
        <v>172</v>
      </c>
      <c r="C88">
        <f t="shared" si="6"/>
        <v>23</v>
      </c>
      <c r="D88">
        <v>23</v>
      </c>
      <c r="E88">
        <v>0</v>
      </c>
      <c r="F88">
        <f t="shared" si="7"/>
        <v>0</v>
      </c>
      <c r="G88" s="1">
        <f t="shared" si="8"/>
        <v>100</v>
      </c>
      <c r="H88" s="1">
        <f t="shared" si="9"/>
        <v>0</v>
      </c>
      <c r="I88" s="1">
        <f t="shared" si="10"/>
        <v>0</v>
      </c>
    </row>
    <row r="89" spans="1:9" x14ac:dyDescent="0.3">
      <c r="A89" t="s">
        <v>173</v>
      </c>
      <c r="B89" t="s">
        <v>174</v>
      </c>
      <c r="C89">
        <f t="shared" si="6"/>
        <v>44</v>
      </c>
      <c r="D89">
        <f>36-22+1</f>
        <v>15</v>
      </c>
      <c r="E89">
        <f>9-7+1+16-14+1</f>
        <v>6</v>
      </c>
      <c r="F89">
        <f t="shared" si="7"/>
        <v>23</v>
      </c>
      <c r="G89" s="1">
        <f t="shared" si="8"/>
        <v>34.090909090909086</v>
      </c>
      <c r="H89" s="1">
        <f t="shared" si="9"/>
        <v>13.636363636363635</v>
      </c>
      <c r="I89" s="1">
        <f t="shared" si="10"/>
        <v>52.272727272727273</v>
      </c>
    </row>
    <row r="90" spans="1:9" x14ac:dyDescent="0.3">
      <c r="A90" t="s">
        <v>175</v>
      </c>
      <c r="B90" t="s">
        <v>176</v>
      </c>
      <c r="C90">
        <f t="shared" si="6"/>
        <v>19</v>
      </c>
      <c r="D90">
        <f>19-3+1</f>
        <v>17</v>
      </c>
      <c r="E90">
        <v>0</v>
      </c>
      <c r="F90">
        <f t="shared" si="7"/>
        <v>2</v>
      </c>
      <c r="G90" s="1">
        <f t="shared" si="8"/>
        <v>89.473684210526315</v>
      </c>
      <c r="H90" s="1">
        <f t="shared" si="9"/>
        <v>0</v>
      </c>
      <c r="I90" s="1">
        <f t="shared" si="10"/>
        <v>10.526315789473683</v>
      </c>
    </row>
    <row r="91" spans="1:9" x14ac:dyDescent="0.3">
      <c r="A91" t="s">
        <v>177</v>
      </c>
      <c r="B91" t="s">
        <v>178</v>
      </c>
      <c r="C91">
        <f t="shared" si="6"/>
        <v>47</v>
      </c>
      <c r="D91">
        <f>27-19+1</f>
        <v>9</v>
      </c>
      <c r="E91">
        <f>7-4+1+44-41+1</f>
        <v>8</v>
      </c>
      <c r="F91">
        <f t="shared" si="7"/>
        <v>30</v>
      </c>
      <c r="G91" s="1">
        <f t="shared" si="8"/>
        <v>19.148936170212767</v>
      </c>
      <c r="H91" s="1">
        <f t="shared" si="9"/>
        <v>17.021276595744681</v>
      </c>
      <c r="I91" s="1">
        <f t="shared" si="10"/>
        <v>63.829787234042556</v>
      </c>
    </row>
    <row r="92" spans="1:9" x14ac:dyDescent="0.3">
      <c r="A92" t="s">
        <v>179</v>
      </c>
      <c r="B92" t="s">
        <v>180</v>
      </c>
      <c r="C92">
        <f t="shared" si="6"/>
        <v>25</v>
      </c>
      <c r="D92">
        <f>24-19+1</f>
        <v>6</v>
      </c>
      <c r="E92">
        <v>0</v>
      </c>
      <c r="F92">
        <f t="shared" si="7"/>
        <v>19</v>
      </c>
      <c r="G92" s="1">
        <f t="shared" si="8"/>
        <v>24</v>
      </c>
      <c r="H92" s="1">
        <f t="shared" si="9"/>
        <v>0</v>
      </c>
      <c r="I92" s="1">
        <f t="shared" si="10"/>
        <v>76</v>
      </c>
    </row>
    <row r="93" spans="1:9" x14ac:dyDescent="0.3">
      <c r="A93" t="s">
        <v>181</v>
      </c>
      <c r="B93" t="s">
        <v>182</v>
      </c>
      <c r="C93">
        <f t="shared" si="6"/>
        <v>25</v>
      </c>
      <c r="D93">
        <v>0</v>
      </c>
      <c r="E93">
        <v>0</v>
      </c>
      <c r="F93">
        <f t="shared" si="7"/>
        <v>25</v>
      </c>
      <c r="G93" s="1">
        <f t="shared" si="8"/>
        <v>0</v>
      </c>
      <c r="H93" s="1">
        <f t="shared" si="9"/>
        <v>0</v>
      </c>
      <c r="I93" s="1">
        <f t="shared" si="10"/>
        <v>100</v>
      </c>
    </row>
    <row r="94" spans="1:9" x14ac:dyDescent="0.3">
      <c r="A94" t="s">
        <v>183</v>
      </c>
      <c r="B94" t="s">
        <v>184</v>
      </c>
      <c r="C94">
        <f t="shared" si="6"/>
        <v>25</v>
      </c>
      <c r="D94">
        <f>16-12+1</f>
        <v>5</v>
      </c>
      <c r="E94">
        <v>0</v>
      </c>
      <c r="F94">
        <f t="shared" si="7"/>
        <v>20</v>
      </c>
      <c r="G94" s="1">
        <f t="shared" si="8"/>
        <v>20</v>
      </c>
      <c r="H94" s="1">
        <f t="shared" si="9"/>
        <v>0</v>
      </c>
      <c r="I94" s="1">
        <f t="shared" si="10"/>
        <v>80</v>
      </c>
    </row>
    <row r="95" spans="1:9" x14ac:dyDescent="0.3">
      <c r="A95" t="s">
        <v>185</v>
      </c>
      <c r="B95" t="s">
        <v>186</v>
      </c>
      <c r="C95">
        <f t="shared" si="6"/>
        <v>25</v>
      </c>
      <c r="D95">
        <v>0</v>
      </c>
      <c r="E95">
        <v>0</v>
      </c>
      <c r="F95">
        <f t="shared" si="7"/>
        <v>25</v>
      </c>
      <c r="G95" s="1">
        <f t="shared" si="8"/>
        <v>0</v>
      </c>
      <c r="H95" s="1">
        <f t="shared" si="9"/>
        <v>0</v>
      </c>
      <c r="I95" s="1">
        <f t="shared" si="10"/>
        <v>100</v>
      </c>
    </row>
    <row r="96" spans="1:9" x14ac:dyDescent="0.3">
      <c r="A96" t="s">
        <v>187</v>
      </c>
      <c r="B96" t="s">
        <v>188</v>
      </c>
      <c r="C96">
        <f t="shared" si="6"/>
        <v>25</v>
      </c>
      <c r="D96">
        <f>7-3+1</f>
        <v>5</v>
      </c>
      <c r="E96">
        <v>0</v>
      </c>
      <c r="F96">
        <f t="shared" si="7"/>
        <v>20</v>
      </c>
      <c r="G96" s="1">
        <f t="shared" si="8"/>
        <v>20</v>
      </c>
      <c r="H96" s="1">
        <f t="shared" si="9"/>
        <v>0</v>
      </c>
      <c r="I96" s="1">
        <f t="shared" si="10"/>
        <v>80</v>
      </c>
    </row>
    <row r="97" spans="1:9" x14ac:dyDescent="0.3">
      <c r="A97" t="s">
        <v>189</v>
      </c>
      <c r="B97" t="s">
        <v>190</v>
      </c>
      <c r="C97">
        <f t="shared" si="6"/>
        <v>47</v>
      </c>
      <c r="D97">
        <f>27-16+1</f>
        <v>12</v>
      </c>
      <c r="E97">
        <f>6-2+1+35-32+1+46-41+1</f>
        <v>15</v>
      </c>
      <c r="F97">
        <f t="shared" si="7"/>
        <v>20</v>
      </c>
      <c r="G97" s="1">
        <f t="shared" si="8"/>
        <v>25.531914893617021</v>
      </c>
      <c r="H97" s="1">
        <f t="shared" si="9"/>
        <v>31.914893617021278</v>
      </c>
      <c r="I97" s="1">
        <f t="shared" si="10"/>
        <v>42.553191489361701</v>
      </c>
    </row>
    <row r="98" spans="1:9" x14ac:dyDescent="0.3">
      <c r="A98" t="s">
        <v>191</v>
      </c>
      <c r="B98" t="s">
        <v>192</v>
      </c>
      <c r="C98">
        <f t="shared" si="6"/>
        <v>47</v>
      </c>
      <c r="D98">
        <f>26-16+1</f>
        <v>11</v>
      </c>
      <c r="E98">
        <f>6-2+1+35-31+1+46-40+1</f>
        <v>17</v>
      </c>
      <c r="F98">
        <f t="shared" si="7"/>
        <v>19</v>
      </c>
      <c r="G98" s="1">
        <f t="shared" si="8"/>
        <v>23.404255319148938</v>
      </c>
      <c r="H98" s="1">
        <f t="shared" si="9"/>
        <v>36.170212765957451</v>
      </c>
      <c r="I98" s="1">
        <f t="shared" si="10"/>
        <v>40.425531914893611</v>
      </c>
    </row>
    <row r="99" spans="1:9" x14ac:dyDescent="0.3">
      <c r="A99" t="s">
        <v>193</v>
      </c>
      <c r="B99" t="s">
        <v>194</v>
      </c>
      <c r="C99">
        <f t="shared" si="6"/>
        <v>50</v>
      </c>
      <c r="D99">
        <f>26-16+1</f>
        <v>11</v>
      </c>
      <c r="E99">
        <f>5-3+1+38-32+1+48-41+1</f>
        <v>18</v>
      </c>
      <c r="F99">
        <f t="shared" si="7"/>
        <v>21</v>
      </c>
      <c r="G99" s="1">
        <f t="shared" si="8"/>
        <v>22</v>
      </c>
      <c r="H99" s="1">
        <f t="shared" si="9"/>
        <v>36</v>
      </c>
      <c r="I99" s="1">
        <f t="shared" si="10"/>
        <v>42</v>
      </c>
    </row>
    <row r="100" spans="1:9" x14ac:dyDescent="0.3">
      <c r="A100" t="s">
        <v>195</v>
      </c>
      <c r="B100" t="s">
        <v>196</v>
      </c>
      <c r="C100">
        <f t="shared" si="6"/>
        <v>44</v>
      </c>
      <c r="D100">
        <v>0</v>
      </c>
      <c r="E100">
        <f>11-9+1+31-28+1+42-39+1</f>
        <v>11</v>
      </c>
      <c r="F100">
        <f t="shared" si="7"/>
        <v>33</v>
      </c>
      <c r="G100" s="1">
        <f t="shared" si="8"/>
        <v>0</v>
      </c>
      <c r="H100" s="1">
        <f t="shared" si="9"/>
        <v>25</v>
      </c>
      <c r="I100" s="1">
        <f t="shared" si="10"/>
        <v>75</v>
      </c>
    </row>
    <row r="101" spans="1:9" x14ac:dyDescent="0.3">
      <c r="A101" t="s">
        <v>197</v>
      </c>
      <c r="B101" t="s">
        <v>198</v>
      </c>
      <c r="C101">
        <f t="shared" si="6"/>
        <v>37</v>
      </c>
      <c r="D101">
        <v>0</v>
      </c>
      <c r="E101">
        <f>13-1+1+22-21+1+35-31+1</f>
        <v>20</v>
      </c>
      <c r="F101">
        <f t="shared" si="7"/>
        <v>17</v>
      </c>
      <c r="G101" s="1">
        <f t="shared" si="8"/>
        <v>0</v>
      </c>
      <c r="H101" s="1">
        <f t="shared" si="9"/>
        <v>54.054054054054056</v>
      </c>
      <c r="I101" s="1">
        <f t="shared" si="10"/>
        <v>45.945945945945951</v>
      </c>
    </row>
    <row r="102" spans="1:9" x14ac:dyDescent="0.3">
      <c r="A102" t="s">
        <v>199</v>
      </c>
      <c r="B102" t="s">
        <v>200</v>
      </c>
      <c r="C102">
        <f t="shared" si="6"/>
        <v>20</v>
      </c>
      <c r="D102">
        <f>9-3+1+19-10+1</f>
        <v>17</v>
      </c>
      <c r="E102">
        <v>0</v>
      </c>
      <c r="F102">
        <f t="shared" si="7"/>
        <v>3</v>
      </c>
      <c r="G102" s="1">
        <f t="shared" si="8"/>
        <v>85</v>
      </c>
      <c r="H102" s="1">
        <f t="shared" si="9"/>
        <v>0</v>
      </c>
      <c r="I102" s="1">
        <f t="shared" si="10"/>
        <v>15</v>
      </c>
    </row>
    <row r="103" spans="1:9" x14ac:dyDescent="0.3">
      <c r="A103" t="s">
        <v>201</v>
      </c>
      <c r="B103" t="s">
        <v>202</v>
      </c>
      <c r="C103">
        <f t="shared" si="6"/>
        <v>20</v>
      </c>
      <c r="D103">
        <f>20-9</f>
        <v>11</v>
      </c>
      <c r="E103">
        <v>0</v>
      </c>
      <c r="F103">
        <f t="shared" si="7"/>
        <v>9</v>
      </c>
      <c r="G103" s="1">
        <f t="shared" si="8"/>
        <v>55.000000000000007</v>
      </c>
      <c r="H103" s="1">
        <f t="shared" si="9"/>
        <v>0</v>
      </c>
      <c r="I103" s="1">
        <f t="shared" si="10"/>
        <v>45</v>
      </c>
    </row>
    <row r="104" spans="1:9" x14ac:dyDescent="0.3">
      <c r="A104" t="s">
        <v>203</v>
      </c>
      <c r="B104" t="s">
        <v>204</v>
      </c>
      <c r="C104">
        <f t="shared" si="6"/>
        <v>41</v>
      </c>
      <c r="D104">
        <f>11-4+1</f>
        <v>8</v>
      </c>
      <c r="E104">
        <f>3-2+1+17-14+1+29-25+1+39-35+1</f>
        <v>16</v>
      </c>
      <c r="F104">
        <f t="shared" si="7"/>
        <v>17</v>
      </c>
      <c r="G104" s="1">
        <f t="shared" si="8"/>
        <v>19.512195121951219</v>
      </c>
      <c r="H104" s="1">
        <f t="shared" si="9"/>
        <v>39.024390243902438</v>
      </c>
      <c r="I104" s="1">
        <f t="shared" si="10"/>
        <v>41.463414634146339</v>
      </c>
    </row>
    <row r="105" spans="1:9" x14ac:dyDescent="0.3">
      <c r="A105" t="s">
        <v>205</v>
      </c>
      <c r="B105" t="s">
        <v>206</v>
      </c>
      <c r="C105">
        <f t="shared" si="6"/>
        <v>46</v>
      </c>
      <c r="D105">
        <f>28-16+1</f>
        <v>13</v>
      </c>
      <c r="E105">
        <f>6-2+1+36-31+45-39+1</f>
        <v>17</v>
      </c>
      <c r="F105">
        <f t="shared" si="7"/>
        <v>16</v>
      </c>
      <c r="G105" s="1">
        <f t="shared" si="8"/>
        <v>28.260869565217391</v>
      </c>
      <c r="H105" s="1">
        <f t="shared" si="9"/>
        <v>36.95652173913043</v>
      </c>
      <c r="I105" s="1">
        <f t="shared" si="10"/>
        <v>34.782608695652172</v>
      </c>
    </row>
    <row r="106" spans="1:9" x14ac:dyDescent="0.3">
      <c r="A106" t="s">
        <v>207</v>
      </c>
      <c r="B106" t="s">
        <v>208</v>
      </c>
      <c r="C106">
        <f t="shared" si="6"/>
        <v>33</v>
      </c>
      <c r="D106">
        <f>0</f>
        <v>0</v>
      </c>
      <c r="E106">
        <f>5-2+1+21-14+1+30-24+1</f>
        <v>19</v>
      </c>
      <c r="F106">
        <f t="shared" si="7"/>
        <v>14</v>
      </c>
      <c r="G106" s="1">
        <f t="shared" si="8"/>
        <v>0</v>
      </c>
      <c r="H106" s="1">
        <f t="shared" si="9"/>
        <v>57.575757575757578</v>
      </c>
      <c r="I106" s="1">
        <f t="shared" si="10"/>
        <v>42.424242424242422</v>
      </c>
    </row>
    <row r="107" spans="1:9" x14ac:dyDescent="0.3">
      <c r="A107" t="s">
        <v>209</v>
      </c>
      <c r="B107" t="s">
        <v>210</v>
      </c>
      <c r="C107">
        <f t="shared" si="6"/>
        <v>31</v>
      </c>
      <c r="D107">
        <f>9-4+1+31-21</f>
        <v>16</v>
      </c>
      <c r="E107">
        <v>0</v>
      </c>
      <c r="F107">
        <f t="shared" si="7"/>
        <v>15</v>
      </c>
      <c r="G107" s="1">
        <f t="shared" si="8"/>
        <v>51.612903225806448</v>
      </c>
      <c r="H107" s="1">
        <f t="shared" si="9"/>
        <v>0</v>
      </c>
      <c r="I107" s="1">
        <f t="shared" si="10"/>
        <v>48.387096774193552</v>
      </c>
    </row>
    <row r="108" spans="1:9" x14ac:dyDescent="0.3">
      <c r="A108" t="s">
        <v>211</v>
      </c>
      <c r="B108" t="s">
        <v>212</v>
      </c>
      <c r="C108">
        <f t="shared" si="6"/>
        <v>19</v>
      </c>
      <c r="D108">
        <f>19-4+1</f>
        <v>16</v>
      </c>
      <c r="E108">
        <v>0</v>
      </c>
      <c r="F108">
        <f t="shared" si="7"/>
        <v>3</v>
      </c>
      <c r="G108" s="1">
        <f t="shared" si="8"/>
        <v>84.210526315789465</v>
      </c>
      <c r="H108" s="1">
        <f t="shared" si="9"/>
        <v>0</v>
      </c>
      <c r="I108" s="1">
        <f t="shared" si="10"/>
        <v>15.789473684210526</v>
      </c>
    </row>
    <row r="109" spans="1:9" x14ac:dyDescent="0.3">
      <c r="A109" t="s">
        <v>213</v>
      </c>
      <c r="B109" t="s">
        <v>214</v>
      </c>
      <c r="C109">
        <f t="shared" si="6"/>
        <v>19</v>
      </c>
      <c r="D109">
        <f>16-4+1</f>
        <v>13</v>
      </c>
      <c r="E109">
        <v>0</v>
      </c>
      <c r="F109">
        <f t="shared" si="7"/>
        <v>6</v>
      </c>
      <c r="G109" s="1">
        <f t="shared" si="8"/>
        <v>68.421052631578945</v>
      </c>
      <c r="H109" s="1">
        <f t="shared" si="9"/>
        <v>0</v>
      </c>
      <c r="I109" s="1">
        <f t="shared" si="10"/>
        <v>31.578947368421051</v>
      </c>
    </row>
    <row r="110" spans="1:9" x14ac:dyDescent="0.3">
      <c r="A110" t="s">
        <v>215</v>
      </c>
      <c r="B110" t="s">
        <v>216</v>
      </c>
      <c r="C110">
        <f t="shared" si="6"/>
        <v>37</v>
      </c>
      <c r="D110">
        <f>32</f>
        <v>32</v>
      </c>
      <c r="E110">
        <v>0</v>
      </c>
      <c r="F110">
        <f t="shared" si="7"/>
        <v>5</v>
      </c>
      <c r="G110" s="1">
        <f t="shared" si="8"/>
        <v>86.486486486486484</v>
      </c>
      <c r="H110" s="1">
        <f t="shared" si="9"/>
        <v>0</v>
      </c>
      <c r="I110" s="1">
        <f t="shared" si="10"/>
        <v>13.513513513513514</v>
      </c>
    </row>
    <row r="111" spans="1:9" x14ac:dyDescent="0.3">
      <c r="A111" t="s">
        <v>217</v>
      </c>
      <c r="B111" t="s">
        <v>218</v>
      </c>
      <c r="C111">
        <f t="shared" si="6"/>
        <v>29</v>
      </c>
      <c r="D111">
        <f>12-10+1</f>
        <v>3</v>
      </c>
      <c r="E111">
        <f>8-2+1+22-19+1+28-25+1</f>
        <v>15</v>
      </c>
      <c r="F111">
        <f t="shared" si="7"/>
        <v>11</v>
      </c>
      <c r="G111" s="1">
        <f t="shared" si="8"/>
        <v>10.344827586206897</v>
      </c>
      <c r="H111" s="1">
        <f t="shared" si="9"/>
        <v>51.724137931034484</v>
      </c>
      <c r="I111" s="1">
        <f t="shared" si="10"/>
        <v>37.931034482758619</v>
      </c>
    </row>
    <row r="112" spans="1:9" x14ac:dyDescent="0.3">
      <c r="A112" t="s">
        <v>219</v>
      </c>
      <c r="B112" t="s">
        <v>220</v>
      </c>
      <c r="C112">
        <f t="shared" si="6"/>
        <v>37</v>
      </c>
      <c r="D112">
        <f>37-25+1+22-2+1</f>
        <v>34</v>
      </c>
      <c r="E112">
        <v>0</v>
      </c>
      <c r="F112">
        <f t="shared" si="7"/>
        <v>3</v>
      </c>
      <c r="G112" s="1">
        <f t="shared" si="8"/>
        <v>91.891891891891902</v>
      </c>
      <c r="H112" s="1">
        <f t="shared" si="9"/>
        <v>0</v>
      </c>
      <c r="I112" s="1">
        <f t="shared" si="10"/>
        <v>8.1081081081081088</v>
      </c>
    </row>
    <row r="113" spans="1:9" x14ac:dyDescent="0.3">
      <c r="A113" t="s">
        <v>221</v>
      </c>
      <c r="B113" t="s">
        <v>222</v>
      </c>
      <c r="C113">
        <f t="shared" si="6"/>
        <v>44</v>
      </c>
      <c r="D113">
        <v>0</v>
      </c>
      <c r="E113">
        <v>0</v>
      </c>
      <c r="F113">
        <f t="shared" si="7"/>
        <v>44</v>
      </c>
      <c r="G113" s="1">
        <f t="shared" si="8"/>
        <v>0</v>
      </c>
      <c r="H113" s="1">
        <f t="shared" si="9"/>
        <v>0</v>
      </c>
      <c r="I113" s="1">
        <f t="shared" si="10"/>
        <v>100</v>
      </c>
    </row>
    <row r="114" spans="1:9" x14ac:dyDescent="0.3">
      <c r="A114" t="s">
        <v>223</v>
      </c>
      <c r="B114" t="s">
        <v>224</v>
      </c>
      <c r="C114">
        <f t="shared" si="6"/>
        <v>50</v>
      </c>
      <c r="D114">
        <f>28-24+1</f>
        <v>5</v>
      </c>
      <c r="E114">
        <f>36-33+1+44-41+1</f>
        <v>8</v>
      </c>
      <c r="F114">
        <f t="shared" si="7"/>
        <v>37</v>
      </c>
      <c r="G114" s="1">
        <f t="shared" si="8"/>
        <v>10</v>
      </c>
      <c r="H114" s="1">
        <f t="shared" si="9"/>
        <v>16</v>
      </c>
      <c r="I114" s="1">
        <f t="shared" si="10"/>
        <v>74</v>
      </c>
    </row>
    <row r="115" spans="1:9" x14ac:dyDescent="0.3">
      <c r="A115" t="s">
        <v>225</v>
      </c>
      <c r="B115" t="s">
        <v>226</v>
      </c>
      <c r="C115">
        <f t="shared" si="6"/>
        <v>21</v>
      </c>
      <c r="D115">
        <f>19-6+1</f>
        <v>14</v>
      </c>
      <c r="E115">
        <v>0</v>
      </c>
      <c r="F115">
        <f t="shared" si="7"/>
        <v>7</v>
      </c>
      <c r="G115" s="1">
        <f t="shared" si="8"/>
        <v>66.666666666666657</v>
      </c>
      <c r="H115" s="1">
        <f t="shared" si="9"/>
        <v>0</v>
      </c>
      <c r="I115" s="1">
        <f t="shared" si="10"/>
        <v>33.333333333333329</v>
      </c>
    </row>
    <row r="116" spans="1:9" x14ac:dyDescent="0.3">
      <c r="A116" t="s">
        <v>227</v>
      </c>
      <c r="B116" t="s">
        <v>228</v>
      </c>
      <c r="C116">
        <f t="shared" si="6"/>
        <v>47</v>
      </c>
      <c r="D116">
        <f>36-34+1</f>
        <v>3</v>
      </c>
      <c r="E116">
        <f>20-18+1+33-27+1+43-38+1</f>
        <v>16</v>
      </c>
      <c r="F116">
        <f t="shared" si="7"/>
        <v>28</v>
      </c>
      <c r="G116" s="1">
        <f t="shared" si="8"/>
        <v>6.3829787234042552</v>
      </c>
      <c r="H116" s="1">
        <f t="shared" si="9"/>
        <v>34.042553191489361</v>
      </c>
      <c r="I116" s="1">
        <f t="shared" si="10"/>
        <v>59.574468085106382</v>
      </c>
    </row>
    <row r="117" spans="1:9" x14ac:dyDescent="0.3">
      <c r="A117" t="s">
        <v>229</v>
      </c>
      <c r="B117" t="s">
        <v>230</v>
      </c>
      <c r="C117">
        <f t="shared" si="6"/>
        <v>22</v>
      </c>
      <c r="D117">
        <v>22</v>
      </c>
      <c r="E117">
        <v>0</v>
      </c>
      <c r="F117">
        <f t="shared" si="7"/>
        <v>0</v>
      </c>
      <c r="G117" s="1">
        <f t="shared" si="8"/>
        <v>100</v>
      </c>
      <c r="H117" s="1">
        <f t="shared" si="9"/>
        <v>0</v>
      </c>
      <c r="I117" s="1">
        <f t="shared" si="10"/>
        <v>0</v>
      </c>
    </row>
    <row r="118" spans="1:9" x14ac:dyDescent="0.3">
      <c r="A118" t="s">
        <v>231</v>
      </c>
      <c r="B118" t="s">
        <v>232</v>
      </c>
      <c r="C118">
        <f t="shared" si="6"/>
        <v>34</v>
      </c>
      <c r="D118">
        <f>15-5+1</f>
        <v>11</v>
      </c>
      <c r="E118">
        <f>22-21+1+33-32+1</f>
        <v>4</v>
      </c>
      <c r="F118">
        <f t="shared" si="7"/>
        <v>19</v>
      </c>
      <c r="G118" s="1">
        <f t="shared" si="8"/>
        <v>32.352941176470587</v>
      </c>
      <c r="H118" s="1">
        <f t="shared" si="9"/>
        <v>11.76470588235294</v>
      </c>
      <c r="I118" s="1">
        <f t="shared" si="10"/>
        <v>55.882352941176471</v>
      </c>
    </row>
    <row r="119" spans="1:9" x14ac:dyDescent="0.3">
      <c r="A119" t="s">
        <v>233</v>
      </c>
      <c r="B119" t="s">
        <v>234</v>
      </c>
      <c r="C119">
        <f t="shared" si="6"/>
        <v>34</v>
      </c>
      <c r="D119">
        <f>16-7+1</f>
        <v>10</v>
      </c>
      <c r="E119">
        <f>22-20+1+34-32+1</f>
        <v>6</v>
      </c>
      <c r="F119">
        <f t="shared" si="7"/>
        <v>18</v>
      </c>
      <c r="G119" s="1">
        <f t="shared" si="8"/>
        <v>29.411764705882355</v>
      </c>
      <c r="H119" s="1">
        <f t="shared" si="9"/>
        <v>17.647058823529413</v>
      </c>
      <c r="I119" s="1">
        <f t="shared" si="10"/>
        <v>52.941176470588239</v>
      </c>
    </row>
    <row r="120" spans="1:9" x14ac:dyDescent="0.3">
      <c r="A120" t="s">
        <v>235</v>
      </c>
      <c r="B120" t="s">
        <v>236</v>
      </c>
      <c r="C120">
        <f t="shared" si="6"/>
        <v>34</v>
      </c>
      <c r="D120">
        <f>17-5+1</f>
        <v>13</v>
      </c>
      <c r="E120">
        <f>22-21+1+33-32+1</f>
        <v>4</v>
      </c>
      <c r="F120">
        <f t="shared" si="7"/>
        <v>17</v>
      </c>
      <c r="G120" s="1">
        <f t="shared" si="8"/>
        <v>38.235294117647058</v>
      </c>
      <c r="H120" s="1">
        <f t="shared" si="9"/>
        <v>11.76470588235294</v>
      </c>
      <c r="I120" s="1">
        <f t="shared" si="10"/>
        <v>50</v>
      </c>
    </row>
    <row r="121" spans="1:9" x14ac:dyDescent="0.3">
      <c r="A121" t="s">
        <v>237</v>
      </c>
      <c r="B121" t="s">
        <v>238</v>
      </c>
      <c r="C121">
        <f t="shared" si="6"/>
        <v>31</v>
      </c>
      <c r="D121">
        <f>17-5+1</f>
        <v>13</v>
      </c>
      <c r="E121">
        <f>22-20+1+31-29+1</f>
        <v>6</v>
      </c>
      <c r="F121">
        <f t="shared" si="7"/>
        <v>12</v>
      </c>
      <c r="G121" s="1">
        <f t="shared" si="8"/>
        <v>41.935483870967744</v>
      </c>
      <c r="H121" s="1">
        <f t="shared" si="9"/>
        <v>19.35483870967742</v>
      </c>
      <c r="I121" s="1">
        <f t="shared" si="10"/>
        <v>38.70967741935484</v>
      </c>
    </row>
    <row r="122" spans="1:9" x14ac:dyDescent="0.3">
      <c r="A122" t="s">
        <v>239</v>
      </c>
      <c r="B122" t="s">
        <v>240</v>
      </c>
      <c r="C122">
        <f t="shared" si="6"/>
        <v>29</v>
      </c>
      <c r="D122">
        <f>0</f>
        <v>0</v>
      </c>
      <c r="E122">
        <f>22-20+1+27-25+1</f>
        <v>6</v>
      </c>
      <c r="F122">
        <f t="shared" si="7"/>
        <v>23</v>
      </c>
      <c r="G122" s="1">
        <f t="shared" si="8"/>
        <v>0</v>
      </c>
      <c r="H122" s="1">
        <f t="shared" si="9"/>
        <v>20.689655172413794</v>
      </c>
      <c r="I122" s="1">
        <f t="shared" si="10"/>
        <v>79.310344827586206</v>
      </c>
    </row>
    <row r="123" spans="1:9" x14ac:dyDescent="0.3">
      <c r="A123" t="s">
        <v>241</v>
      </c>
      <c r="B123" t="s">
        <v>242</v>
      </c>
      <c r="C123">
        <f t="shared" si="6"/>
        <v>33</v>
      </c>
      <c r="D123">
        <f>0</f>
        <v>0</v>
      </c>
      <c r="E123">
        <f>5-2+1+21-13+1+31-24+1</f>
        <v>21</v>
      </c>
      <c r="F123">
        <f t="shared" si="7"/>
        <v>12</v>
      </c>
      <c r="G123" s="1">
        <f t="shared" si="8"/>
        <v>0</v>
      </c>
      <c r="H123" s="1">
        <f t="shared" si="9"/>
        <v>63.636363636363633</v>
      </c>
      <c r="I123" s="1">
        <f t="shared" si="10"/>
        <v>36.363636363636367</v>
      </c>
    </row>
    <row r="124" spans="1:9" x14ac:dyDescent="0.3">
      <c r="A124" t="s">
        <v>243</v>
      </c>
      <c r="B124" t="s">
        <v>244</v>
      </c>
      <c r="C124">
        <f t="shared" si="6"/>
        <v>45</v>
      </c>
      <c r="D124">
        <f>15-9+1</f>
        <v>7</v>
      </c>
      <c r="E124">
        <f>19-17+1+31-27+1+43-39+1</f>
        <v>13</v>
      </c>
      <c r="F124">
        <f t="shared" si="7"/>
        <v>25</v>
      </c>
      <c r="G124" s="1">
        <f t="shared" si="8"/>
        <v>15.555555555555555</v>
      </c>
      <c r="H124" s="1">
        <f t="shared" si="9"/>
        <v>28.888888888888886</v>
      </c>
      <c r="I124" s="1">
        <f t="shared" si="10"/>
        <v>55.555555555555557</v>
      </c>
    </row>
    <row r="125" spans="1:9" x14ac:dyDescent="0.3">
      <c r="A125" t="s">
        <v>245</v>
      </c>
      <c r="B125" t="s">
        <v>246</v>
      </c>
      <c r="C125">
        <f t="shared" si="6"/>
        <v>21</v>
      </c>
      <c r="D125">
        <f>7-2+1+10-8+1+21-12+1</f>
        <v>19</v>
      </c>
      <c r="E125">
        <f>0</f>
        <v>0</v>
      </c>
      <c r="F125">
        <f t="shared" si="7"/>
        <v>2</v>
      </c>
      <c r="G125" s="1">
        <f t="shared" si="8"/>
        <v>90.476190476190482</v>
      </c>
      <c r="H125" s="1">
        <f t="shared" si="9"/>
        <v>0</v>
      </c>
      <c r="I125" s="1">
        <f t="shared" si="10"/>
        <v>9.5238095238095237</v>
      </c>
    </row>
    <row r="126" spans="1:9" x14ac:dyDescent="0.3">
      <c r="A126" t="s">
        <v>247</v>
      </c>
      <c r="B126" t="s">
        <v>248</v>
      </c>
      <c r="C126">
        <f t="shared" si="6"/>
        <v>21</v>
      </c>
      <c r="D126">
        <f>11-2+1+21-14+1</f>
        <v>18</v>
      </c>
      <c r="E126">
        <v>0</v>
      </c>
      <c r="F126">
        <f t="shared" si="7"/>
        <v>3</v>
      </c>
      <c r="G126" s="1">
        <f t="shared" si="8"/>
        <v>85.714285714285708</v>
      </c>
      <c r="H126" s="1">
        <f t="shared" si="9"/>
        <v>0</v>
      </c>
      <c r="I126" s="1">
        <f t="shared" si="10"/>
        <v>14.285714285714285</v>
      </c>
    </row>
    <row r="127" spans="1:9" x14ac:dyDescent="0.3">
      <c r="A127" t="s">
        <v>249</v>
      </c>
      <c r="B127" t="s">
        <v>250</v>
      </c>
      <c r="C127">
        <f t="shared" si="6"/>
        <v>30</v>
      </c>
      <c r="D127">
        <f>0</f>
        <v>0</v>
      </c>
      <c r="E127">
        <f>5-3+1+21-14+30-24+1</f>
        <v>17</v>
      </c>
      <c r="F127">
        <f t="shared" si="7"/>
        <v>13</v>
      </c>
      <c r="G127" s="1">
        <f t="shared" si="8"/>
        <v>0</v>
      </c>
      <c r="H127" s="1">
        <f t="shared" si="9"/>
        <v>56.666666666666664</v>
      </c>
      <c r="I127" s="1">
        <f t="shared" si="10"/>
        <v>43.333333333333336</v>
      </c>
    </row>
    <row r="128" spans="1:9" x14ac:dyDescent="0.3">
      <c r="A128" t="s">
        <v>251</v>
      </c>
      <c r="B128" t="s">
        <v>252</v>
      </c>
      <c r="C128">
        <f t="shared" si="6"/>
        <v>33</v>
      </c>
      <c r="D128">
        <f>0</f>
        <v>0</v>
      </c>
      <c r="E128">
        <f>5-2+1+21-13+1+31-24+1</f>
        <v>21</v>
      </c>
      <c r="F128">
        <f t="shared" si="7"/>
        <v>12</v>
      </c>
      <c r="G128" s="1">
        <f t="shared" si="8"/>
        <v>0</v>
      </c>
      <c r="H128" s="1">
        <f t="shared" si="9"/>
        <v>63.636363636363633</v>
      </c>
      <c r="I128" s="1">
        <f t="shared" si="10"/>
        <v>36.363636363636367</v>
      </c>
    </row>
    <row r="129" spans="1:9" x14ac:dyDescent="0.3">
      <c r="A129" t="s">
        <v>253</v>
      </c>
      <c r="B129" t="s">
        <v>254</v>
      </c>
      <c r="C129">
        <f t="shared" si="6"/>
        <v>25</v>
      </c>
      <c r="D129">
        <f>0</f>
        <v>0</v>
      </c>
      <c r="E129">
        <f>9-6+1+20-17+1</f>
        <v>8</v>
      </c>
      <c r="F129">
        <f t="shared" si="7"/>
        <v>17</v>
      </c>
      <c r="G129" s="1">
        <f t="shared" si="8"/>
        <v>0</v>
      </c>
      <c r="H129" s="1">
        <f t="shared" si="9"/>
        <v>32</v>
      </c>
      <c r="I129" s="1">
        <f t="shared" si="10"/>
        <v>68</v>
      </c>
    </row>
    <row r="130" spans="1:9" x14ac:dyDescent="0.3">
      <c r="A130" t="s">
        <v>255</v>
      </c>
      <c r="B130" t="s">
        <v>256</v>
      </c>
      <c r="C130">
        <f t="shared" si="6"/>
        <v>29</v>
      </c>
      <c r="D130">
        <v>0</v>
      </c>
      <c r="E130">
        <v>0</v>
      </c>
      <c r="F130">
        <f t="shared" si="7"/>
        <v>29</v>
      </c>
      <c r="G130" s="1">
        <f t="shared" si="8"/>
        <v>0</v>
      </c>
      <c r="H130" s="1">
        <f t="shared" si="9"/>
        <v>0</v>
      </c>
      <c r="I130" s="1">
        <f t="shared" si="10"/>
        <v>100</v>
      </c>
    </row>
    <row r="131" spans="1:9" x14ac:dyDescent="0.3">
      <c r="A131" t="s">
        <v>257</v>
      </c>
      <c r="B131" t="s">
        <v>258</v>
      </c>
      <c r="C131">
        <f t="shared" ref="C131:C194" si="13">LEN(B131)</f>
        <v>25</v>
      </c>
      <c r="D131">
        <f>0</f>
        <v>0</v>
      </c>
      <c r="E131">
        <f>9-7+1+19-17+1</f>
        <v>6</v>
      </c>
      <c r="F131">
        <f t="shared" ref="F131:F194" si="14">C131-D131-E131</f>
        <v>19</v>
      </c>
      <c r="G131" s="1">
        <f t="shared" ref="G131:G194" si="15">(D131/C131)*100</f>
        <v>0</v>
      </c>
      <c r="H131" s="1">
        <f t="shared" ref="H131:H194" si="16">(E131/C131)*100</f>
        <v>24</v>
      </c>
      <c r="I131" s="1">
        <f t="shared" ref="I131:I194" si="17">(F131/C131)*100</f>
        <v>76</v>
      </c>
    </row>
    <row r="132" spans="1:9" x14ac:dyDescent="0.3">
      <c r="A132" t="s">
        <v>259</v>
      </c>
      <c r="B132" t="s">
        <v>260</v>
      </c>
      <c r="C132">
        <f t="shared" si="13"/>
        <v>44</v>
      </c>
      <c r="D132">
        <f>33-18+1</f>
        <v>16</v>
      </c>
      <c r="E132">
        <v>0</v>
      </c>
      <c r="F132">
        <f t="shared" si="14"/>
        <v>28</v>
      </c>
      <c r="G132" s="1">
        <f t="shared" si="15"/>
        <v>36.363636363636367</v>
      </c>
      <c r="H132" s="1">
        <f t="shared" si="16"/>
        <v>0</v>
      </c>
      <c r="I132" s="1">
        <f t="shared" si="17"/>
        <v>63.636363636363633</v>
      </c>
    </row>
    <row r="133" spans="1:9" x14ac:dyDescent="0.3">
      <c r="A133" t="s">
        <v>261</v>
      </c>
      <c r="B133" t="s">
        <v>262</v>
      </c>
      <c r="C133">
        <f t="shared" si="13"/>
        <v>42</v>
      </c>
      <c r="D133">
        <f>36-4+1</f>
        <v>33</v>
      </c>
      <c r="E133">
        <v>0</v>
      </c>
      <c r="F133">
        <f t="shared" si="14"/>
        <v>9</v>
      </c>
      <c r="G133" s="1">
        <f t="shared" si="15"/>
        <v>78.571428571428569</v>
      </c>
      <c r="H133" s="1">
        <f t="shared" si="16"/>
        <v>0</v>
      </c>
      <c r="I133" s="1">
        <f t="shared" si="17"/>
        <v>21.428571428571427</v>
      </c>
    </row>
    <row r="134" spans="1:9" x14ac:dyDescent="0.3">
      <c r="A134" t="s">
        <v>263</v>
      </c>
      <c r="B134" t="s">
        <v>264</v>
      </c>
      <c r="C134">
        <f t="shared" si="13"/>
        <v>33</v>
      </c>
      <c r="D134">
        <f>12-4+27-15+33-29+3</f>
        <v>27</v>
      </c>
      <c r="E134">
        <v>0</v>
      </c>
      <c r="F134">
        <f t="shared" si="14"/>
        <v>6</v>
      </c>
      <c r="G134" s="1">
        <f t="shared" si="15"/>
        <v>81.818181818181827</v>
      </c>
      <c r="H134" s="1">
        <f t="shared" si="16"/>
        <v>0</v>
      </c>
      <c r="I134" s="1">
        <f t="shared" si="17"/>
        <v>18.181818181818183</v>
      </c>
    </row>
    <row r="135" spans="1:9" x14ac:dyDescent="0.3">
      <c r="A135" t="s">
        <v>265</v>
      </c>
      <c r="B135" t="s">
        <v>266</v>
      </c>
      <c r="C135">
        <f t="shared" si="13"/>
        <v>26</v>
      </c>
      <c r="D135">
        <f>22-11+1</f>
        <v>12</v>
      </c>
      <c r="E135">
        <f>0</f>
        <v>0</v>
      </c>
      <c r="F135">
        <f t="shared" si="14"/>
        <v>14</v>
      </c>
      <c r="G135" s="1">
        <f t="shared" si="15"/>
        <v>46.153846153846153</v>
      </c>
      <c r="H135" s="1">
        <f t="shared" si="16"/>
        <v>0</v>
      </c>
      <c r="I135" s="1">
        <f t="shared" si="17"/>
        <v>53.846153846153847</v>
      </c>
    </row>
    <row r="136" spans="1:9" x14ac:dyDescent="0.3">
      <c r="A136" t="s">
        <v>267</v>
      </c>
      <c r="B136" t="s">
        <v>268</v>
      </c>
      <c r="C136">
        <f t="shared" si="13"/>
        <v>19</v>
      </c>
      <c r="D136">
        <f>0</f>
        <v>0</v>
      </c>
      <c r="E136">
        <f>15-14+1+8-7+1</f>
        <v>4</v>
      </c>
      <c r="F136">
        <f t="shared" si="14"/>
        <v>15</v>
      </c>
      <c r="G136" s="1">
        <f t="shared" si="15"/>
        <v>0</v>
      </c>
      <c r="H136" s="1">
        <f t="shared" si="16"/>
        <v>21.052631578947366</v>
      </c>
      <c r="I136" s="1">
        <f t="shared" si="17"/>
        <v>78.94736842105263</v>
      </c>
    </row>
    <row r="137" spans="1:9" x14ac:dyDescent="0.3">
      <c r="A137" t="s">
        <v>269</v>
      </c>
      <c r="B137" t="s">
        <v>270</v>
      </c>
      <c r="C137">
        <f t="shared" si="13"/>
        <v>42</v>
      </c>
      <c r="D137">
        <f>0</f>
        <v>0</v>
      </c>
      <c r="E137">
        <f>12-10+1+27-23+1+39-34+1</f>
        <v>14</v>
      </c>
      <c r="F137">
        <f t="shared" si="14"/>
        <v>28</v>
      </c>
      <c r="G137" s="1">
        <f t="shared" si="15"/>
        <v>0</v>
      </c>
      <c r="H137" s="1">
        <f t="shared" si="16"/>
        <v>33.333333333333329</v>
      </c>
      <c r="I137" s="1">
        <f t="shared" si="17"/>
        <v>66.666666666666657</v>
      </c>
    </row>
    <row r="138" spans="1:9" x14ac:dyDescent="0.3">
      <c r="A138" t="s">
        <v>271</v>
      </c>
      <c r="B138" t="s">
        <v>272</v>
      </c>
      <c r="C138">
        <f t="shared" si="13"/>
        <v>42</v>
      </c>
      <c r="D138">
        <f>0</f>
        <v>0</v>
      </c>
      <c r="E138">
        <f>12-10+1+27-23+1+39-34+1</f>
        <v>14</v>
      </c>
      <c r="F138">
        <f t="shared" si="14"/>
        <v>28</v>
      </c>
      <c r="G138" s="1">
        <f t="shared" si="15"/>
        <v>0</v>
      </c>
      <c r="H138" s="1">
        <f t="shared" si="16"/>
        <v>33.333333333333329</v>
      </c>
      <c r="I138" s="1">
        <f t="shared" si="17"/>
        <v>66.666666666666657</v>
      </c>
    </row>
    <row r="139" spans="1:9" x14ac:dyDescent="0.3">
      <c r="A139" t="s">
        <v>273</v>
      </c>
      <c r="B139" t="s">
        <v>274</v>
      </c>
      <c r="C139">
        <f t="shared" si="13"/>
        <v>19</v>
      </c>
      <c r="D139">
        <f>19-4+1</f>
        <v>16</v>
      </c>
      <c r="E139">
        <v>0</v>
      </c>
      <c r="F139">
        <f t="shared" si="14"/>
        <v>3</v>
      </c>
      <c r="G139" s="1">
        <f t="shared" si="15"/>
        <v>84.210526315789465</v>
      </c>
      <c r="H139" s="1">
        <f t="shared" si="16"/>
        <v>0</v>
      </c>
      <c r="I139" s="1">
        <f t="shared" si="17"/>
        <v>15.789473684210526</v>
      </c>
    </row>
    <row r="140" spans="1:9" x14ac:dyDescent="0.3">
      <c r="A140" t="s">
        <v>275</v>
      </c>
      <c r="B140" t="s">
        <v>276</v>
      </c>
      <c r="C140">
        <f t="shared" si="13"/>
        <v>42</v>
      </c>
      <c r="D140">
        <f>36-4+1</f>
        <v>33</v>
      </c>
      <c r="E140">
        <v>0</v>
      </c>
      <c r="F140">
        <f t="shared" si="14"/>
        <v>9</v>
      </c>
      <c r="G140" s="1">
        <f t="shared" si="15"/>
        <v>78.571428571428569</v>
      </c>
      <c r="H140" s="1">
        <f t="shared" si="16"/>
        <v>0</v>
      </c>
      <c r="I140" s="1">
        <f t="shared" si="17"/>
        <v>21.428571428571427</v>
      </c>
    </row>
    <row r="141" spans="1:9" x14ac:dyDescent="0.3">
      <c r="A141" t="s">
        <v>277</v>
      </c>
      <c r="B141" t="s">
        <v>278</v>
      </c>
      <c r="C141">
        <f t="shared" si="13"/>
        <v>35</v>
      </c>
      <c r="D141">
        <f>9-4+1+17-12+1</f>
        <v>12</v>
      </c>
      <c r="E141">
        <v>0</v>
      </c>
      <c r="F141">
        <f t="shared" si="14"/>
        <v>23</v>
      </c>
      <c r="G141" s="1">
        <f t="shared" si="15"/>
        <v>34.285714285714285</v>
      </c>
      <c r="H141" s="1">
        <f t="shared" si="16"/>
        <v>0</v>
      </c>
      <c r="I141" s="1">
        <f t="shared" si="17"/>
        <v>65.714285714285708</v>
      </c>
    </row>
    <row r="142" spans="1:9" x14ac:dyDescent="0.3">
      <c r="A142" t="s">
        <v>279</v>
      </c>
      <c r="B142" t="s">
        <v>280</v>
      </c>
      <c r="C142">
        <f t="shared" si="13"/>
        <v>40</v>
      </c>
      <c r="D142">
        <f>22-19+1</f>
        <v>4</v>
      </c>
      <c r="E142">
        <f>29-28+1+33-32+1</f>
        <v>4</v>
      </c>
      <c r="F142">
        <f t="shared" si="14"/>
        <v>32</v>
      </c>
      <c r="G142" s="1">
        <f t="shared" si="15"/>
        <v>10</v>
      </c>
      <c r="H142" s="1">
        <f t="shared" si="16"/>
        <v>10</v>
      </c>
      <c r="I142" s="1">
        <f t="shared" si="17"/>
        <v>80</v>
      </c>
    </row>
    <row r="143" spans="1:9" x14ac:dyDescent="0.3">
      <c r="A143" t="s">
        <v>281</v>
      </c>
      <c r="B143" t="s">
        <v>282</v>
      </c>
      <c r="C143">
        <f t="shared" si="13"/>
        <v>29</v>
      </c>
      <c r="D143">
        <v>0</v>
      </c>
      <c r="E143">
        <f>22-20+1+27-25+1</f>
        <v>6</v>
      </c>
      <c r="F143">
        <f t="shared" si="14"/>
        <v>23</v>
      </c>
      <c r="G143" s="1">
        <f t="shared" si="15"/>
        <v>0</v>
      </c>
      <c r="H143" s="1">
        <f t="shared" si="16"/>
        <v>20.689655172413794</v>
      </c>
      <c r="I143" s="1">
        <f t="shared" si="17"/>
        <v>79.310344827586206</v>
      </c>
    </row>
    <row r="144" spans="1:9" x14ac:dyDescent="0.3">
      <c r="A144" t="s">
        <v>283</v>
      </c>
      <c r="B144" t="s">
        <v>284</v>
      </c>
      <c r="C144">
        <f t="shared" si="13"/>
        <v>29</v>
      </c>
      <c r="D144">
        <f>0</f>
        <v>0</v>
      </c>
      <c r="E144">
        <f>22-19+1+28-25+1</f>
        <v>8</v>
      </c>
      <c r="F144">
        <f t="shared" si="14"/>
        <v>21</v>
      </c>
      <c r="G144" s="1">
        <f t="shared" si="15"/>
        <v>0</v>
      </c>
      <c r="H144" s="1">
        <f t="shared" si="16"/>
        <v>27.586206896551722</v>
      </c>
      <c r="I144" s="1">
        <f t="shared" si="17"/>
        <v>72.41379310344827</v>
      </c>
    </row>
    <row r="145" spans="1:9" x14ac:dyDescent="0.3">
      <c r="A145" t="s">
        <v>285</v>
      </c>
      <c r="B145" t="s">
        <v>286</v>
      </c>
      <c r="C145">
        <f t="shared" si="13"/>
        <v>42</v>
      </c>
      <c r="D145">
        <f>7+23-20+1</f>
        <v>11</v>
      </c>
      <c r="E145">
        <f>13-9+1+38-34+1</f>
        <v>10</v>
      </c>
      <c r="F145">
        <f t="shared" si="14"/>
        <v>21</v>
      </c>
      <c r="G145" s="1">
        <f t="shared" si="15"/>
        <v>26.190476190476193</v>
      </c>
      <c r="H145" s="1">
        <f t="shared" si="16"/>
        <v>23.809523809523807</v>
      </c>
      <c r="I145" s="1">
        <f t="shared" si="17"/>
        <v>50</v>
      </c>
    </row>
    <row r="146" spans="1:9" x14ac:dyDescent="0.3">
      <c r="A146" t="s">
        <v>287</v>
      </c>
      <c r="B146" t="s">
        <v>288</v>
      </c>
      <c r="C146">
        <f t="shared" si="13"/>
        <v>25</v>
      </c>
      <c r="D146">
        <v>19</v>
      </c>
      <c r="E146">
        <v>0</v>
      </c>
      <c r="F146">
        <f t="shared" si="14"/>
        <v>6</v>
      </c>
      <c r="G146" s="1">
        <f t="shared" si="15"/>
        <v>76</v>
      </c>
      <c r="H146" s="1">
        <f t="shared" si="16"/>
        <v>0</v>
      </c>
      <c r="I146" s="1">
        <f t="shared" si="17"/>
        <v>24</v>
      </c>
    </row>
    <row r="147" spans="1:9" x14ac:dyDescent="0.3">
      <c r="A147" t="s">
        <v>289</v>
      </c>
      <c r="B147" t="s">
        <v>290</v>
      </c>
      <c r="C147">
        <f t="shared" si="13"/>
        <v>21</v>
      </c>
      <c r="D147">
        <v>0</v>
      </c>
      <c r="E147">
        <f>9-3+1+20-14+1</f>
        <v>14</v>
      </c>
      <c r="F147">
        <f t="shared" si="14"/>
        <v>7</v>
      </c>
      <c r="G147" s="1">
        <f t="shared" si="15"/>
        <v>0</v>
      </c>
      <c r="H147" s="1">
        <f t="shared" si="16"/>
        <v>66.666666666666657</v>
      </c>
      <c r="I147" s="1">
        <f t="shared" si="17"/>
        <v>33.333333333333329</v>
      </c>
    </row>
    <row r="148" spans="1:9" x14ac:dyDescent="0.3">
      <c r="A148" t="s">
        <v>291</v>
      </c>
      <c r="B148" t="s">
        <v>292</v>
      </c>
      <c r="C148">
        <f t="shared" si="13"/>
        <v>21</v>
      </c>
      <c r="D148">
        <f>0</f>
        <v>0</v>
      </c>
      <c r="E148">
        <f>10-3+1+20-13+1</f>
        <v>16</v>
      </c>
      <c r="F148">
        <f t="shared" si="14"/>
        <v>5</v>
      </c>
      <c r="G148" s="1">
        <f t="shared" si="15"/>
        <v>0</v>
      </c>
      <c r="H148" s="1">
        <f t="shared" si="16"/>
        <v>76.19047619047619</v>
      </c>
      <c r="I148" s="1">
        <f t="shared" si="17"/>
        <v>23.809523809523807</v>
      </c>
    </row>
    <row r="149" spans="1:9" x14ac:dyDescent="0.3">
      <c r="A149" t="s">
        <v>293</v>
      </c>
      <c r="B149" t="s">
        <v>294</v>
      </c>
      <c r="C149">
        <f t="shared" si="13"/>
        <v>20</v>
      </c>
      <c r="D149">
        <f>13-5+1</f>
        <v>9</v>
      </c>
      <c r="E149">
        <v>0</v>
      </c>
      <c r="F149">
        <f t="shared" si="14"/>
        <v>11</v>
      </c>
      <c r="G149" s="1">
        <f t="shared" si="15"/>
        <v>45</v>
      </c>
      <c r="H149" s="1">
        <f t="shared" si="16"/>
        <v>0</v>
      </c>
      <c r="I149" s="1">
        <f t="shared" si="17"/>
        <v>55.000000000000007</v>
      </c>
    </row>
    <row r="150" spans="1:9" x14ac:dyDescent="0.3">
      <c r="A150" t="s">
        <v>295</v>
      </c>
      <c r="B150" t="s">
        <v>296</v>
      </c>
      <c r="C150">
        <f t="shared" si="13"/>
        <v>21</v>
      </c>
      <c r="D150">
        <f>0</f>
        <v>0</v>
      </c>
      <c r="E150">
        <f>10-5+1+19-13+1</f>
        <v>13</v>
      </c>
      <c r="F150">
        <f t="shared" si="14"/>
        <v>8</v>
      </c>
      <c r="G150" s="1">
        <f t="shared" si="15"/>
        <v>0</v>
      </c>
      <c r="H150" s="1">
        <f t="shared" si="16"/>
        <v>61.904761904761905</v>
      </c>
      <c r="I150" s="1">
        <f t="shared" si="17"/>
        <v>38.095238095238095</v>
      </c>
    </row>
    <row r="151" spans="1:9" x14ac:dyDescent="0.3">
      <c r="A151" t="s">
        <v>297</v>
      </c>
      <c r="B151" t="s">
        <v>298</v>
      </c>
      <c r="C151">
        <f t="shared" si="13"/>
        <v>21</v>
      </c>
      <c r="D151">
        <f>0</f>
        <v>0</v>
      </c>
      <c r="E151">
        <f>10-2+1+21-13+1</f>
        <v>18</v>
      </c>
      <c r="F151">
        <f t="shared" si="14"/>
        <v>3</v>
      </c>
      <c r="G151" s="1">
        <f t="shared" si="15"/>
        <v>0</v>
      </c>
      <c r="H151" s="1">
        <f t="shared" si="16"/>
        <v>85.714285714285708</v>
      </c>
      <c r="I151" s="1">
        <f t="shared" si="17"/>
        <v>14.285714285714285</v>
      </c>
    </row>
    <row r="152" spans="1:9" x14ac:dyDescent="0.3">
      <c r="A152" t="s">
        <v>299</v>
      </c>
      <c r="B152" t="s">
        <v>300</v>
      </c>
      <c r="C152">
        <f t="shared" si="13"/>
        <v>21</v>
      </c>
      <c r="D152">
        <f>0</f>
        <v>0</v>
      </c>
      <c r="E152">
        <f>10-3+1+20-13+1</f>
        <v>16</v>
      </c>
      <c r="F152">
        <f t="shared" si="14"/>
        <v>5</v>
      </c>
      <c r="G152" s="1">
        <f t="shared" si="15"/>
        <v>0</v>
      </c>
      <c r="H152" s="1">
        <f t="shared" si="16"/>
        <v>76.19047619047619</v>
      </c>
      <c r="I152" s="1">
        <f t="shared" si="17"/>
        <v>23.809523809523807</v>
      </c>
    </row>
    <row r="153" spans="1:9" x14ac:dyDescent="0.3">
      <c r="A153" t="s">
        <v>301</v>
      </c>
      <c r="B153" t="s">
        <v>302</v>
      </c>
      <c r="C153">
        <f t="shared" si="13"/>
        <v>47</v>
      </c>
      <c r="D153">
        <f>27-16+1</f>
        <v>12</v>
      </c>
      <c r="E153">
        <f>6-2+1+35-31+1+46-40+1</f>
        <v>17</v>
      </c>
      <c r="F153">
        <f t="shared" si="14"/>
        <v>18</v>
      </c>
      <c r="G153" s="1">
        <f t="shared" si="15"/>
        <v>25.531914893617021</v>
      </c>
      <c r="H153" s="1">
        <f t="shared" si="16"/>
        <v>36.170212765957451</v>
      </c>
      <c r="I153" s="1">
        <f t="shared" si="17"/>
        <v>38.297872340425535</v>
      </c>
    </row>
    <row r="154" spans="1:9" x14ac:dyDescent="0.3">
      <c r="A154" t="s">
        <v>303</v>
      </c>
      <c r="B154" t="s">
        <v>304</v>
      </c>
      <c r="C154">
        <f t="shared" si="13"/>
        <v>48</v>
      </c>
      <c r="D154">
        <f>42-17+1</f>
        <v>26</v>
      </c>
      <c r="E154">
        <v>0</v>
      </c>
      <c r="F154">
        <f t="shared" si="14"/>
        <v>22</v>
      </c>
      <c r="G154" s="1">
        <f t="shared" si="15"/>
        <v>54.166666666666664</v>
      </c>
      <c r="H154" s="1">
        <f t="shared" si="16"/>
        <v>0</v>
      </c>
      <c r="I154" s="1">
        <f t="shared" si="17"/>
        <v>45.833333333333329</v>
      </c>
    </row>
    <row r="155" spans="1:9" x14ac:dyDescent="0.3">
      <c r="A155" t="s">
        <v>305</v>
      </c>
      <c r="B155" t="s">
        <v>306</v>
      </c>
      <c r="C155">
        <f t="shared" si="13"/>
        <v>39</v>
      </c>
      <c r="D155">
        <f>17-6+1</f>
        <v>12</v>
      </c>
      <c r="E155">
        <f>25-22+1+36-33+1</f>
        <v>8</v>
      </c>
      <c r="F155">
        <f t="shared" si="14"/>
        <v>19</v>
      </c>
      <c r="G155" s="1">
        <f t="shared" si="15"/>
        <v>30.76923076923077</v>
      </c>
      <c r="H155" s="1">
        <f t="shared" si="16"/>
        <v>20.512820512820511</v>
      </c>
      <c r="I155" s="1">
        <f t="shared" si="17"/>
        <v>48.717948717948715</v>
      </c>
    </row>
    <row r="156" spans="1:9" x14ac:dyDescent="0.3">
      <c r="A156" t="s">
        <v>307</v>
      </c>
      <c r="B156" t="s">
        <v>308</v>
      </c>
      <c r="C156">
        <f t="shared" si="13"/>
        <v>34</v>
      </c>
      <c r="D156">
        <f>21-17+1</f>
        <v>5</v>
      </c>
      <c r="E156">
        <f>27-26+1+34-33+1</f>
        <v>4</v>
      </c>
      <c r="F156">
        <f t="shared" si="14"/>
        <v>25</v>
      </c>
      <c r="G156" s="1">
        <f t="shared" si="15"/>
        <v>14.705882352941178</v>
      </c>
      <c r="H156" s="1">
        <f t="shared" si="16"/>
        <v>11.76470588235294</v>
      </c>
      <c r="I156" s="1">
        <f t="shared" si="17"/>
        <v>73.529411764705884</v>
      </c>
    </row>
    <row r="157" spans="1:9" x14ac:dyDescent="0.3">
      <c r="A157" t="s">
        <v>309</v>
      </c>
      <c r="B157" t="s">
        <v>310</v>
      </c>
      <c r="C157">
        <f t="shared" si="13"/>
        <v>36</v>
      </c>
      <c r="D157">
        <f>35-31+1</f>
        <v>5</v>
      </c>
      <c r="E157">
        <f>25-23+1+30-28+1</f>
        <v>6</v>
      </c>
      <c r="F157">
        <f t="shared" si="14"/>
        <v>25</v>
      </c>
      <c r="G157" s="1">
        <f t="shared" si="15"/>
        <v>13.888888888888889</v>
      </c>
      <c r="H157" s="1">
        <f t="shared" si="16"/>
        <v>16.666666666666664</v>
      </c>
      <c r="I157" s="1">
        <f t="shared" si="17"/>
        <v>69.444444444444443</v>
      </c>
    </row>
    <row r="158" spans="1:9" x14ac:dyDescent="0.3">
      <c r="A158" t="s">
        <v>311</v>
      </c>
      <c r="B158" t="s">
        <v>312</v>
      </c>
      <c r="C158">
        <f t="shared" si="13"/>
        <v>46</v>
      </c>
      <c r="D158">
        <f>18-6+1+31-23+1</f>
        <v>22</v>
      </c>
      <c r="E158">
        <f>3-2+1+34-33+1</f>
        <v>4</v>
      </c>
      <c r="F158">
        <f t="shared" si="14"/>
        <v>20</v>
      </c>
      <c r="G158" s="1">
        <f t="shared" si="15"/>
        <v>47.826086956521742</v>
      </c>
      <c r="H158" s="1">
        <f t="shared" si="16"/>
        <v>8.695652173913043</v>
      </c>
      <c r="I158" s="1">
        <f t="shared" si="17"/>
        <v>43.478260869565219</v>
      </c>
    </row>
    <row r="159" spans="1:9" x14ac:dyDescent="0.3">
      <c r="A159" t="s">
        <v>313</v>
      </c>
      <c r="B159" t="s">
        <v>314</v>
      </c>
      <c r="C159">
        <f t="shared" si="13"/>
        <v>46</v>
      </c>
      <c r="D159">
        <f>19-6+1+30-22+1</f>
        <v>23</v>
      </c>
      <c r="E159">
        <v>0</v>
      </c>
      <c r="F159">
        <f t="shared" si="14"/>
        <v>23</v>
      </c>
      <c r="G159" s="1">
        <f t="shared" si="15"/>
        <v>50</v>
      </c>
      <c r="H159" s="1">
        <f t="shared" si="16"/>
        <v>0</v>
      </c>
      <c r="I159" s="1">
        <f t="shared" si="17"/>
        <v>50</v>
      </c>
    </row>
    <row r="160" spans="1:9" x14ac:dyDescent="0.3">
      <c r="A160" t="s">
        <v>315</v>
      </c>
      <c r="B160" t="s">
        <v>316</v>
      </c>
      <c r="C160">
        <f t="shared" si="13"/>
        <v>43</v>
      </c>
      <c r="D160">
        <f>33-18+1</f>
        <v>16</v>
      </c>
      <c r="E160">
        <f>4-2+1+8-7+1</f>
        <v>5</v>
      </c>
      <c r="F160">
        <f t="shared" si="14"/>
        <v>22</v>
      </c>
      <c r="G160" s="1">
        <f t="shared" si="15"/>
        <v>37.209302325581397</v>
      </c>
      <c r="H160" s="1">
        <f t="shared" si="16"/>
        <v>11.627906976744185</v>
      </c>
      <c r="I160" s="1">
        <f t="shared" si="17"/>
        <v>51.162790697674424</v>
      </c>
    </row>
    <row r="161" spans="1:9" x14ac:dyDescent="0.3">
      <c r="A161" t="s">
        <v>317</v>
      </c>
      <c r="B161" t="s">
        <v>318</v>
      </c>
      <c r="C161">
        <f t="shared" si="13"/>
        <v>46</v>
      </c>
      <c r="D161">
        <f>19-6+1+31-22+1</f>
        <v>24</v>
      </c>
      <c r="E161">
        <f>3-2+1+34-33+1</f>
        <v>4</v>
      </c>
      <c r="F161">
        <f t="shared" si="14"/>
        <v>18</v>
      </c>
      <c r="G161" s="1">
        <f t="shared" si="15"/>
        <v>52.173913043478258</v>
      </c>
      <c r="H161" s="1">
        <f t="shared" si="16"/>
        <v>8.695652173913043</v>
      </c>
      <c r="I161" s="1">
        <f t="shared" si="17"/>
        <v>39.130434782608695</v>
      </c>
    </row>
    <row r="162" spans="1:9" x14ac:dyDescent="0.3">
      <c r="A162" t="s">
        <v>319</v>
      </c>
      <c r="B162" t="s">
        <v>320</v>
      </c>
      <c r="C162">
        <f t="shared" si="13"/>
        <v>41</v>
      </c>
      <c r="D162">
        <f>25-18+1+40-28+1</f>
        <v>21</v>
      </c>
      <c r="E162">
        <v>0</v>
      </c>
      <c r="F162">
        <f t="shared" si="14"/>
        <v>20</v>
      </c>
      <c r="G162" s="1">
        <f t="shared" si="15"/>
        <v>51.219512195121951</v>
      </c>
      <c r="H162" s="1">
        <f t="shared" si="16"/>
        <v>0</v>
      </c>
      <c r="I162" s="1">
        <f t="shared" si="17"/>
        <v>48.780487804878049</v>
      </c>
    </row>
    <row r="163" spans="1:9" x14ac:dyDescent="0.3">
      <c r="A163" t="s">
        <v>321</v>
      </c>
      <c r="B163" t="s">
        <v>322</v>
      </c>
      <c r="C163">
        <f t="shared" si="13"/>
        <v>25</v>
      </c>
      <c r="D163">
        <f>19-4+1</f>
        <v>16</v>
      </c>
      <c r="E163">
        <v>0</v>
      </c>
      <c r="F163">
        <f t="shared" si="14"/>
        <v>9</v>
      </c>
      <c r="G163" s="1">
        <f t="shared" si="15"/>
        <v>64</v>
      </c>
      <c r="H163" s="1">
        <f t="shared" si="16"/>
        <v>0</v>
      </c>
      <c r="I163" s="1">
        <f t="shared" si="17"/>
        <v>36</v>
      </c>
    </row>
    <row r="164" spans="1:9" x14ac:dyDescent="0.3">
      <c r="A164" t="s">
        <v>323</v>
      </c>
      <c r="B164" t="s">
        <v>324</v>
      </c>
      <c r="C164">
        <f t="shared" si="13"/>
        <v>29</v>
      </c>
      <c r="D164">
        <f>16-12+1</f>
        <v>5</v>
      </c>
      <c r="E164">
        <f>22-21+1+29-28+1</f>
        <v>4</v>
      </c>
      <c r="F164">
        <f t="shared" si="14"/>
        <v>20</v>
      </c>
      <c r="G164" s="1">
        <f t="shared" si="15"/>
        <v>17.241379310344829</v>
      </c>
      <c r="H164" s="1">
        <f t="shared" si="16"/>
        <v>13.793103448275861</v>
      </c>
      <c r="I164" s="1">
        <f t="shared" si="17"/>
        <v>68.965517241379317</v>
      </c>
    </row>
    <row r="165" spans="1:9" x14ac:dyDescent="0.3">
      <c r="A165" t="s">
        <v>325</v>
      </c>
      <c r="B165" t="s">
        <v>326</v>
      </c>
      <c r="C165">
        <f t="shared" si="13"/>
        <v>24</v>
      </c>
      <c r="D165">
        <f>10-6+1+21-16+1</f>
        <v>11</v>
      </c>
      <c r="E165">
        <v>0</v>
      </c>
      <c r="F165">
        <f t="shared" si="14"/>
        <v>13</v>
      </c>
      <c r="G165" s="1">
        <f t="shared" si="15"/>
        <v>45.833333333333329</v>
      </c>
      <c r="H165" s="1">
        <f t="shared" si="16"/>
        <v>0</v>
      </c>
      <c r="I165" s="1">
        <f t="shared" si="17"/>
        <v>54.166666666666664</v>
      </c>
    </row>
    <row r="166" spans="1:9" x14ac:dyDescent="0.3">
      <c r="A166" t="s">
        <v>327</v>
      </c>
      <c r="B166" t="s">
        <v>328</v>
      </c>
      <c r="C166">
        <f t="shared" si="13"/>
        <v>24</v>
      </c>
      <c r="D166">
        <f>8-3+1+9-13+1+22-14+1</f>
        <v>12</v>
      </c>
      <c r="E166">
        <v>0</v>
      </c>
      <c r="F166">
        <f t="shared" si="14"/>
        <v>12</v>
      </c>
      <c r="G166" s="1">
        <f t="shared" si="15"/>
        <v>50</v>
      </c>
      <c r="H166" s="1">
        <f t="shared" si="16"/>
        <v>0</v>
      </c>
      <c r="I166" s="1">
        <f t="shared" si="17"/>
        <v>50</v>
      </c>
    </row>
    <row r="167" spans="1:9" x14ac:dyDescent="0.3">
      <c r="A167" t="s">
        <v>329</v>
      </c>
      <c r="B167" t="s">
        <v>330</v>
      </c>
      <c r="C167">
        <f t="shared" si="13"/>
        <v>24</v>
      </c>
      <c r="D167">
        <f>22-12+1</f>
        <v>11</v>
      </c>
      <c r="E167">
        <v>0</v>
      </c>
      <c r="F167">
        <f t="shared" si="14"/>
        <v>13</v>
      </c>
      <c r="G167" s="1">
        <f t="shared" si="15"/>
        <v>45.833333333333329</v>
      </c>
      <c r="H167" s="1">
        <f t="shared" si="16"/>
        <v>0</v>
      </c>
      <c r="I167" s="1">
        <f t="shared" si="17"/>
        <v>54.166666666666664</v>
      </c>
    </row>
    <row r="168" spans="1:9" x14ac:dyDescent="0.3">
      <c r="A168" t="s">
        <v>331</v>
      </c>
      <c r="B168" t="s">
        <v>332</v>
      </c>
      <c r="C168">
        <f t="shared" si="13"/>
        <v>44</v>
      </c>
      <c r="D168">
        <f>9-5+1+33-28+1</f>
        <v>11</v>
      </c>
      <c r="E168">
        <f>3-2+1+20-18+1+26-24+1+39-37+1</f>
        <v>11</v>
      </c>
      <c r="F168">
        <f t="shared" si="14"/>
        <v>22</v>
      </c>
      <c r="G168" s="1">
        <f t="shared" si="15"/>
        <v>25</v>
      </c>
      <c r="H168" s="1">
        <f t="shared" si="16"/>
        <v>25</v>
      </c>
      <c r="I168" s="1">
        <f t="shared" si="17"/>
        <v>50</v>
      </c>
    </row>
    <row r="169" spans="1:9" x14ac:dyDescent="0.3">
      <c r="A169" t="s">
        <v>333</v>
      </c>
      <c r="B169" t="s">
        <v>334</v>
      </c>
      <c r="C169">
        <f t="shared" si="13"/>
        <v>23</v>
      </c>
      <c r="D169">
        <f>21-1+1</f>
        <v>21</v>
      </c>
      <c r="E169">
        <v>0</v>
      </c>
      <c r="F169">
        <f t="shared" si="14"/>
        <v>2</v>
      </c>
      <c r="G169" s="1">
        <f t="shared" si="15"/>
        <v>91.304347826086953</v>
      </c>
      <c r="H169" s="1">
        <f t="shared" si="16"/>
        <v>0</v>
      </c>
      <c r="I169" s="1">
        <f t="shared" si="17"/>
        <v>8.695652173913043</v>
      </c>
    </row>
    <row r="170" spans="1:9" x14ac:dyDescent="0.3">
      <c r="A170" t="s">
        <v>335</v>
      </c>
      <c r="B170" t="s">
        <v>336</v>
      </c>
      <c r="C170">
        <f t="shared" si="13"/>
        <v>23</v>
      </c>
      <c r="D170">
        <f>21-6+1</f>
        <v>16</v>
      </c>
      <c r="E170">
        <v>0</v>
      </c>
      <c r="F170">
        <f t="shared" si="14"/>
        <v>7</v>
      </c>
      <c r="G170" s="1">
        <f t="shared" si="15"/>
        <v>69.565217391304344</v>
      </c>
      <c r="H170" s="1">
        <f t="shared" si="16"/>
        <v>0</v>
      </c>
      <c r="I170" s="1">
        <f t="shared" si="17"/>
        <v>30.434782608695656</v>
      </c>
    </row>
    <row r="171" spans="1:9" x14ac:dyDescent="0.3">
      <c r="A171" t="s">
        <v>337</v>
      </c>
      <c r="B171" t="s">
        <v>338</v>
      </c>
      <c r="C171">
        <f t="shared" si="13"/>
        <v>43</v>
      </c>
      <c r="D171">
        <f>35-20</f>
        <v>15</v>
      </c>
      <c r="E171">
        <v>0</v>
      </c>
      <c r="F171">
        <f t="shared" si="14"/>
        <v>28</v>
      </c>
      <c r="G171" s="1">
        <f t="shared" si="15"/>
        <v>34.883720930232556</v>
      </c>
      <c r="H171" s="1">
        <f t="shared" si="16"/>
        <v>0</v>
      </c>
      <c r="I171" s="1">
        <f t="shared" si="17"/>
        <v>65.116279069767444</v>
      </c>
    </row>
    <row r="172" spans="1:9" x14ac:dyDescent="0.3">
      <c r="A172" t="s">
        <v>339</v>
      </c>
      <c r="B172" t="s">
        <v>340</v>
      </c>
      <c r="C172">
        <f t="shared" si="13"/>
        <v>34</v>
      </c>
      <c r="D172">
        <f>14-10+1+32-30+1</f>
        <v>8</v>
      </c>
      <c r="E172">
        <f>20-18+1+28-26+1</f>
        <v>6</v>
      </c>
      <c r="F172">
        <f t="shared" si="14"/>
        <v>20</v>
      </c>
      <c r="G172" s="1">
        <f t="shared" si="15"/>
        <v>23.52941176470588</v>
      </c>
      <c r="H172" s="1">
        <f t="shared" si="16"/>
        <v>17.647058823529413</v>
      </c>
      <c r="I172" s="1">
        <f t="shared" si="17"/>
        <v>58.82352941176471</v>
      </c>
    </row>
    <row r="173" spans="1:9" x14ac:dyDescent="0.3">
      <c r="A173" t="s">
        <v>341</v>
      </c>
      <c r="B173" t="s">
        <v>342</v>
      </c>
      <c r="C173">
        <f t="shared" si="13"/>
        <v>46</v>
      </c>
      <c r="D173">
        <f>19-6+1+31-22+1</f>
        <v>24</v>
      </c>
      <c r="E173">
        <f>3-2+1+34-33+1</f>
        <v>4</v>
      </c>
      <c r="F173">
        <f t="shared" si="14"/>
        <v>18</v>
      </c>
      <c r="G173" s="1">
        <f t="shared" si="15"/>
        <v>52.173913043478258</v>
      </c>
      <c r="H173" s="1">
        <f t="shared" si="16"/>
        <v>8.695652173913043</v>
      </c>
      <c r="I173" s="1">
        <f t="shared" si="17"/>
        <v>39.130434782608695</v>
      </c>
    </row>
    <row r="174" spans="1:9" x14ac:dyDescent="0.3">
      <c r="A174" t="s">
        <v>343</v>
      </c>
      <c r="B174" t="s">
        <v>344</v>
      </c>
      <c r="C174">
        <f t="shared" si="13"/>
        <v>46</v>
      </c>
      <c r="D174">
        <f>18-6+1+31-22+1</f>
        <v>23</v>
      </c>
      <c r="E174">
        <f>3-2+34-33</f>
        <v>2</v>
      </c>
      <c r="F174">
        <f t="shared" si="14"/>
        <v>21</v>
      </c>
      <c r="G174" s="1">
        <f t="shared" si="15"/>
        <v>50</v>
      </c>
      <c r="H174" s="1">
        <f t="shared" si="16"/>
        <v>4.3478260869565215</v>
      </c>
      <c r="I174" s="1">
        <f t="shared" si="17"/>
        <v>45.652173913043477</v>
      </c>
    </row>
    <row r="175" spans="1:9" x14ac:dyDescent="0.3">
      <c r="A175" t="s">
        <v>345</v>
      </c>
      <c r="B175" t="s">
        <v>346</v>
      </c>
      <c r="C175">
        <f t="shared" si="13"/>
        <v>25</v>
      </c>
      <c r="D175">
        <v>0</v>
      </c>
      <c r="E175">
        <f>11-7+1+23-19+1</f>
        <v>10</v>
      </c>
      <c r="F175">
        <f t="shared" si="14"/>
        <v>15</v>
      </c>
      <c r="G175" s="1">
        <f t="shared" si="15"/>
        <v>0</v>
      </c>
      <c r="H175" s="1">
        <f t="shared" si="16"/>
        <v>40</v>
      </c>
      <c r="I175" s="1">
        <f t="shared" si="17"/>
        <v>60</v>
      </c>
    </row>
    <row r="176" spans="1:9" x14ac:dyDescent="0.3">
      <c r="A176" t="s">
        <v>347</v>
      </c>
      <c r="B176" t="s">
        <v>348</v>
      </c>
      <c r="C176">
        <f t="shared" si="13"/>
        <v>34</v>
      </c>
      <c r="D176">
        <f>17-13+1+34-29+1</f>
        <v>11</v>
      </c>
      <c r="E176">
        <v>0</v>
      </c>
      <c r="F176">
        <f t="shared" si="14"/>
        <v>23</v>
      </c>
      <c r="G176" s="1">
        <f t="shared" si="15"/>
        <v>32.352941176470587</v>
      </c>
      <c r="H176" s="1">
        <f t="shared" si="16"/>
        <v>0</v>
      </c>
      <c r="I176" s="1">
        <f t="shared" si="17"/>
        <v>67.64705882352942</v>
      </c>
    </row>
    <row r="177" spans="1:9" x14ac:dyDescent="0.3">
      <c r="A177" t="s">
        <v>349</v>
      </c>
      <c r="B177" t="s">
        <v>350</v>
      </c>
      <c r="C177">
        <f t="shared" si="13"/>
        <v>39</v>
      </c>
      <c r="D177">
        <v>0</v>
      </c>
      <c r="E177">
        <v>0</v>
      </c>
      <c r="F177">
        <f t="shared" si="14"/>
        <v>39</v>
      </c>
      <c r="G177" s="1">
        <f t="shared" si="15"/>
        <v>0</v>
      </c>
      <c r="H177" s="1">
        <f t="shared" si="16"/>
        <v>0</v>
      </c>
      <c r="I177" s="1">
        <f t="shared" si="17"/>
        <v>100</v>
      </c>
    </row>
    <row r="178" spans="1:9" x14ac:dyDescent="0.3">
      <c r="A178" t="s">
        <v>351</v>
      </c>
      <c r="B178" t="s">
        <v>352</v>
      </c>
      <c r="C178">
        <f t="shared" si="13"/>
        <v>33</v>
      </c>
      <c r="D178">
        <v>0</v>
      </c>
      <c r="E178">
        <f>7-4+1+23-16+1+32-26+1</f>
        <v>19</v>
      </c>
      <c r="F178">
        <f t="shared" si="14"/>
        <v>14</v>
      </c>
      <c r="G178" s="1">
        <f t="shared" si="15"/>
        <v>0</v>
      </c>
      <c r="H178" s="1">
        <f t="shared" si="16"/>
        <v>57.575757575757578</v>
      </c>
      <c r="I178" s="1">
        <f t="shared" si="17"/>
        <v>42.424242424242422</v>
      </c>
    </row>
    <row r="179" spans="1:9" x14ac:dyDescent="0.3">
      <c r="A179" t="s">
        <v>353</v>
      </c>
      <c r="B179" t="s">
        <v>354</v>
      </c>
      <c r="C179">
        <f t="shared" si="13"/>
        <v>19</v>
      </c>
      <c r="D179">
        <f>10-5+1+19-10+1</f>
        <v>16</v>
      </c>
      <c r="E179">
        <v>0</v>
      </c>
      <c r="F179">
        <f t="shared" si="14"/>
        <v>3</v>
      </c>
      <c r="G179" s="1">
        <f t="shared" si="15"/>
        <v>84.210526315789465</v>
      </c>
      <c r="H179" s="1">
        <f t="shared" si="16"/>
        <v>0</v>
      </c>
      <c r="I179" s="1">
        <f t="shared" si="17"/>
        <v>15.789473684210526</v>
      </c>
    </row>
    <row r="180" spans="1:9" x14ac:dyDescent="0.3">
      <c r="A180" t="s">
        <v>355</v>
      </c>
      <c r="B180" t="s">
        <v>356</v>
      </c>
      <c r="C180">
        <f t="shared" si="13"/>
        <v>29</v>
      </c>
      <c r="D180">
        <v>0</v>
      </c>
      <c r="E180">
        <f>18-15+1+24-21+1</f>
        <v>8</v>
      </c>
      <c r="F180">
        <f t="shared" si="14"/>
        <v>21</v>
      </c>
      <c r="G180" s="1">
        <f t="shared" si="15"/>
        <v>0</v>
      </c>
      <c r="H180" s="1">
        <f t="shared" si="16"/>
        <v>27.586206896551722</v>
      </c>
      <c r="I180" s="1">
        <f t="shared" si="17"/>
        <v>72.41379310344827</v>
      </c>
    </row>
    <row r="181" spans="1:9" x14ac:dyDescent="0.3">
      <c r="A181" t="s">
        <v>357</v>
      </c>
      <c r="B181" t="s">
        <v>358</v>
      </c>
      <c r="C181">
        <f t="shared" si="13"/>
        <v>21</v>
      </c>
      <c r="D181">
        <v>0</v>
      </c>
      <c r="E181">
        <f>7-6+1+20-19+1</f>
        <v>4</v>
      </c>
      <c r="F181">
        <f t="shared" si="14"/>
        <v>17</v>
      </c>
      <c r="G181" s="1">
        <f t="shared" si="15"/>
        <v>0</v>
      </c>
      <c r="H181" s="1">
        <f t="shared" si="16"/>
        <v>19.047619047619047</v>
      </c>
      <c r="I181" s="1">
        <f t="shared" si="17"/>
        <v>80.952380952380949</v>
      </c>
    </row>
    <row r="182" spans="1:9" x14ac:dyDescent="0.3">
      <c r="A182" t="s">
        <v>359</v>
      </c>
      <c r="B182" t="s">
        <v>360</v>
      </c>
      <c r="C182">
        <f t="shared" si="13"/>
        <v>21</v>
      </c>
      <c r="D182">
        <f>21</f>
        <v>21</v>
      </c>
      <c r="E182">
        <v>0</v>
      </c>
      <c r="F182">
        <f t="shared" si="14"/>
        <v>0</v>
      </c>
      <c r="G182" s="1">
        <f t="shared" si="15"/>
        <v>100</v>
      </c>
      <c r="H182" s="1">
        <f t="shared" si="16"/>
        <v>0</v>
      </c>
      <c r="I182" s="1">
        <f t="shared" si="17"/>
        <v>0</v>
      </c>
    </row>
    <row r="183" spans="1:9" x14ac:dyDescent="0.3">
      <c r="A183" t="s">
        <v>361</v>
      </c>
      <c r="B183" t="s">
        <v>362</v>
      </c>
      <c r="C183">
        <f t="shared" si="13"/>
        <v>38</v>
      </c>
      <c r="D183">
        <v>0</v>
      </c>
      <c r="E183">
        <f>13-11+26-21+36-32+3</f>
        <v>14</v>
      </c>
      <c r="F183">
        <f t="shared" si="14"/>
        <v>24</v>
      </c>
      <c r="G183" s="1">
        <f t="shared" si="15"/>
        <v>0</v>
      </c>
      <c r="H183" s="1">
        <f t="shared" si="16"/>
        <v>36.84210526315789</v>
      </c>
      <c r="I183" s="1">
        <f t="shared" si="17"/>
        <v>63.157894736842103</v>
      </c>
    </row>
    <row r="184" spans="1:9" x14ac:dyDescent="0.3">
      <c r="A184" t="s">
        <v>363</v>
      </c>
      <c r="B184" t="s">
        <v>364</v>
      </c>
      <c r="C184">
        <f t="shared" si="13"/>
        <v>47</v>
      </c>
      <c r="D184">
        <f>40-30+1</f>
        <v>11</v>
      </c>
      <c r="E184">
        <v>0</v>
      </c>
      <c r="F184">
        <f t="shared" si="14"/>
        <v>36</v>
      </c>
      <c r="G184" s="1">
        <f t="shared" si="15"/>
        <v>23.404255319148938</v>
      </c>
      <c r="H184" s="1">
        <f t="shared" si="16"/>
        <v>0</v>
      </c>
      <c r="I184" s="1">
        <f t="shared" si="17"/>
        <v>76.59574468085107</v>
      </c>
    </row>
    <row r="185" spans="1:9" x14ac:dyDescent="0.3">
      <c r="A185" t="s">
        <v>365</v>
      </c>
      <c r="B185" t="s">
        <v>366</v>
      </c>
      <c r="C185">
        <f t="shared" si="13"/>
        <v>21</v>
      </c>
      <c r="D185">
        <f>20-4+1</f>
        <v>17</v>
      </c>
      <c r="E185">
        <v>0</v>
      </c>
      <c r="F185">
        <f t="shared" si="14"/>
        <v>4</v>
      </c>
      <c r="G185" s="1">
        <f t="shared" si="15"/>
        <v>80.952380952380949</v>
      </c>
      <c r="H185" s="1">
        <f t="shared" si="16"/>
        <v>0</v>
      </c>
      <c r="I185" s="1">
        <f t="shared" si="17"/>
        <v>19.047619047619047</v>
      </c>
    </row>
    <row r="186" spans="1:9" x14ac:dyDescent="0.3">
      <c r="A186" t="s">
        <v>367</v>
      </c>
      <c r="B186" t="s">
        <v>368</v>
      </c>
      <c r="C186">
        <f t="shared" si="13"/>
        <v>33</v>
      </c>
      <c r="D186">
        <f>22-3+1+33-23+1</f>
        <v>31</v>
      </c>
      <c r="E186">
        <v>0</v>
      </c>
      <c r="F186">
        <f t="shared" si="14"/>
        <v>2</v>
      </c>
      <c r="G186" s="1">
        <f t="shared" si="15"/>
        <v>93.939393939393938</v>
      </c>
      <c r="H186" s="1">
        <f t="shared" si="16"/>
        <v>0</v>
      </c>
      <c r="I186" s="1">
        <f t="shared" si="17"/>
        <v>6.0606060606060606</v>
      </c>
    </row>
    <row r="187" spans="1:9" x14ac:dyDescent="0.3">
      <c r="A187" t="s">
        <v>369</v>
      </c>
      <c r="B187" t="s">
        <v>370</v>
      </c>
      <c r="C187">
        <f t="shared" si="13"/>
        <v>35</v>
      </c>
      <c r="D187">
        <f>20-4+1+35-31+1</f>
        <v>22</v>
      </c>
      <c r="E187">
        <v>0</v>
      </c>
      <c r="F187">
        <f t="shared" si="14"/>
        <v>13</v>
      </c>
      <c r="G187" s="1">
        <f t="shared" si="15"/>
        <v>62.857142857142854</v>
      </c>
      <c r="H187" s="1">
        <f t="shared" si="16"/>
        <v>0</v>
      </c>
      <c r="I187" s="1">
        <f t="shared" si="17"/>
        <v>37.142857142857146</v>
      </c>
    </row>
    <row r="188" spans="1:9" x14ac:dyDescent="0.3">
      <c r="A188" t="s">
        <v>371</v>
      </c>
      <c r="B188" t="s">
        <v>372</v>
      </c>
      <c r="C188">
        <f t="shared" si="13"/>
        <v>39</v>
      </c>
      <c r="D188">
        <f>22-2+1+35-25+1+38-36+1</f>
        <v>35</v>
      </c>
      <c r="E188">
        <v>0</v>
      </c>
      <c r="F188">
        <f t="shared" si="14"/>
        <v>4</v>
      </c>
      <c r="G188" s="1">
        <f t="shared" si="15"/>
        <v>89.743589743589752</v>
      </c>
      <c r="H188" s="1">
        <f t="shared" si="16"/>
        <v>0</v>
      </c>
      <c r="I188" s="1">
        <f t="shared" si="17"/>
        <v>10.256410256410255</v>
      </c>
    </row>
    <row r="189" spans="1:9" x14ac:dyDescent="0.3">
      <c r="A189" t="s">
        <v>373</v>
      </c>
      <c r="B189" t="s">
        <v>374</v>
      </c>
      <c r="C189">
        <f t="shared" si="13"/>
        <v>29</v>
      </c>
      <c r="D189">
        <v>0</v>
      </c>
      <c r="E189">
        <f>18-16+23-21+2</f>
        <v>6</v>
      </c>
      <c r="F189">
        <f t="shared" si="14"/>
        <v>23</v>
      </c>
      <c r="G189" s="1">
        <f t="shared" si="15"/>
        <v>0</v>
      </c>
      <c r="H189" s="1">
        <f t="shared" si="16"/>
        <v>20.689655172413794</v>
      </c>
      <c r="I189" s="1">
        <f t="shared" si="17"/>
        <v>79.310344827586206</v>
      </c>
    </row>
    <row r="190" spans="1:9" x14ac:dyDescent="0.3">
      <c r="A190" t="s">
        <v>375</v>
      </c>
      <c r="B190" t="s">
        <v>376</v>
      </c>
      <c r="C190">
        <f t="shared" si="13"/>
        <v>32</v>
      </c>
      <c r="D190">
        <f>0</f>
        <v>0</v>
      </c>
      <c r="E190">
        <f>7-4+1+22-15+1+31-25+1</f>
        <v>19</v>
      </c>
      <c r="F190">
        <f t="shared" si="14"/>
        <v>13</v>
      </c>
      <c r="G190" s="1">
        <f t="shared" si="15"/>
        <v>0</v>
      </c>
      <c r="H190" s="1">
        <f t="shared" si="16"/>
        <v>59.375</v>
      </c>
      <c r="I190" s="1">
        <f t="shared" si="17"/>
        <v>40.625</v>
      </c>
    </row>
    <row r="191" spans="1:9" x14ac:dyDescent="0.3">
      <c r="A191" t="s">
        <v>377</v>
      </c>
      <c r="B191" t="s">
        <v>378</v>
      </c>
      <c r="C191">
        <f t="shared" si="13"/>
        <v>40</v>
      </c>
      <c r="D191">
        <f>15-9+1+33-23+1</f>
        <v>18</v>
      </c>
      <c r="E191">
        <v>0</v>
      </c>
      <c r="F191">
        <f t="shared" si="14"/>
        <v>22</v>
      </c>
      <c r="G191" s="1">
        <f t="shared" si="15"/>
        <v>45</v>
      </c>
      <c r="H191" s="1">
        <f t="shared" si="16"/>
        <v>0</v>
      </c>
      <c r="I191" s="1">
        <f t="shared" si="17"/>
        <v>55.000000000000007</v>
      </c>
    </row>
    <row r="192" spans="1:9" x14ac:dyDescent="0.3">
      <c r="A192" t="s">
        <v>379</v>
      </c>
      <c r="B192" t="s">
        <v>380</v>
      </c>
      <c r="C192">
        <f t="shared" si="13"/>
        <v>28</v>
      </c>
      <c r="D192">
        <f>9-3+1+12-10+1+25-14+1</f>
        <v>22</v>
      </c>
      <c r="E192">
        <v>0</v>
      </c>
      <c r="F192">
        <f t="shared" si="14"/>
        <v>6</v>
      </c>
      <c r="G192" s="1">
        <f t="shared" si="15"/>
        <v>78.571428571428569</v>
      </c>
      <c r="H192" s="1">
        <f t="shared" si="16"/>
        <v>0</v>
      </c>
      <c r="I192" s="1">
        <f t="shared" si="17"/>
        <v>21.428571428571427</v>
      </c>
    </row>
    <row r="193" spans="1:9" x14ac:dyDescent="0.3">
      <c r="A193" t="s">
        <v>381</v>
      </c>
      <c r="B193" t="s">
        <v>382</v>
      </c>
      <c r="C193">
        <f t="shared" si="13"/>
        <v>40</v>
      </c>
      <c r="D193">
        <v>0</v>
      </c>
      <c r="E193">
        <f>13-12+1+19-18+1+36-35+1</f>
        <v>6</v>
      </c>
      <c r="F193">
        <f t="shared" si="14"/>
        <v>34</v>
      </c>
      <c r="G193" s="1">
        <f t="shared" si="15"/>
        <v>0</v>
      </c>
      <c r="H193" s="1">
        <f t="shared" si="16"/>
        <v>15</v>
      </c>
      <c r="I193" s="1">
        <f t="shared" si="17"/>
        <v>85</v>
      </c>
    </row>
    <row r="194" spans="1:9" x14ac:dyDescent="0.3">
      <c r="A194" t="s">
        <v>383</v>
      </c>
      <c r="B194" t="s">
        <v>384</v>
      </c>
      <c r="C194">
        <f t="shared" si="13"/>
        <v>35</v>
      </c>
      <c r="D194">
        <v>0</v>
      </c>
      <c r="E194">
        <f>26-22+1+34-30+1</f>
        <v>10</v>
      </c>
      <c r="F194">
        <f t="shared" si="14"/>
        <v>25</v>
      </c>
      <c r="G194" s="1">
        <f t="shared" si="15"/>
        <v>0</v>
      </c>
      <c r="H194" s="1">
        <f t="shared" si="16"/>
        <v>28.571428571428569</v>
      </c>
      <c r="I194" s="1">
        <f t="shared" si="17"/>
        <v>71.428571428571431</v>
      </c>
    </row>
    <row r="195" spans="1:9" x14ac:dyDescent="0.3">
      <c r="A195" t="s">
        <v>385</v>
      </c>
      <c r="B195" t="s">
        <v>386</v>
      </c>
      <c r="C195">
        <f t="shared" ref="C195:C258" si="18">LEN(B195)</f>
        <v>20</v>
      </c>
      <c r="D195">
        <v>0</v>
      </c>
      <c r="E195">
        <f>9-2+1+19-12+1</f>
        <v>16</v>
      </c>
      <c r="F195">
        <f t="shared" ref="F195:F258" si="19">C195-D195-E195</f>
        <v>4</v>
      </c>
      <c r="G195" s="1">
        <f t="shared" ref="G195:G258" si="20">(D195/C195)*100</f>
        <v>0</v>
      </c>
      <c r="H195" s="1">
        <f t="shared" ref="H195:H258" si="21">(E195/C195)*100</f>
        <v>80</v>
      </c>
      <c r="I195" s="1">
        <f t="shared" ref="I195:I258" si="22">(F195/C195)*100</f>
        <v>20</v>
      </c>
    </row>
    <row r="196" spans="1:9" x14ac:dyDescent="0.3">
      <c r="A196" t="s">
        <v>387</v>
      </c>
      <c r="B196" t="s">
        <v>388</v>
      </c>
      <c r="C196">
        <f t="shared" si="18"/>
        <v>21</v>
      </c>
      <c r="D196">
        <v>21</v>
      </c>
      <c r="E196">
        <v>0</v>
      </c>
      <c r="F196">
        <f t="shared" si="19"/>
        <v>0</v>
      </c>
      <c r="G196" s="1">
        <f t="shared" si="20"/>
        <v>100</v>
      </c>
      <c r="H196" s="1">
        <f t="shared" si="21"/>
        <v>0</v>
      </c>
      <c r="I196" s="1">
        <f t="shared" si="22"/>
        <v>0</v>
      </c>
    </row>
    <row r="197" spans="1:9" x14ac:dyDescent="0.3">
      <c r="A197" t="s">
        <v>389</v>
      </c>
      <c r="B197" t="s">
        <v>390</v>
      </c>
      <c r="C197">
        <f t="shared" si="18"/>
        <v>22</v>
      </c>
      <c r="D197">
        <f>12-2+1+18-13+1+22-19+1</f>
        <v>21</v>
      </c>
      <c r="E197">
        <v>0</v>
      </c>
      <c r="F197">
        <f t="shared" si="19"/>
        <v>1</v>
      </c>
      <c r="G197" s="1">
        <f t="shared" si="20"/>
        <v>95.454545454545453</v>
      </c>
      <c r="H197" s="1">
        <f t="shared" si="21"/>
        <v>0</v>
      </c>
      <c r="I197" s="1">
        <f t="shared" si="22"/>
        <v>4.5454545454545459</v>
      </c>
    </row>
    <row r="198" spans="1:9" x14ac:dyDescent="0.3">
      <c r="A198" t="s">
        <v>391</v>
      </c>
      <c r="B198" t="s">
        <v>392</v>
      </c>
      <c r="C198">
        <f t="shared" si="18"/>
        <v>29</v>
      </c>
      <c r="D198">
        <v>0</v>
      </c>
      <c r="E198">
        <f>18-16+1+23-21+1</f>
        <v>6</v>
      </c>
      <c r="F198">
        <f t="shared" si="19"/>
        <v>23</v>
      </c>
      <c r="G198" s="1">
        <f t="shared" si="20"/>
        <v>0</v>
      </c>
      <c r="H198" s="1">
        <f t="shared" si="21"/>
        <v>20.689655172413794</v>
      </c>
      <c r="I198" s="1">
        <f t="shared" si="22"/>
        <v>79.310344827586206</v>
      </c>
    </row>
    <row r="199" spans="1:9" x14ac:dyDescent="0.3">
      <c r="A199" t="s">
        <v>393</v>
      </c>
      <c r="B199" t="s">
        <v>394</v>
      </c>
      <c r="C199">
        <f t="shared" si="18"/>
        <v>28</v>
      </c>
      <c r="D199">
        <f>10-1+1+26-14+1</f>
        <v>23</v>
      </c>
      <c r="E199">
        <v>0</v>
      </c>
      <c r="F199">
        <f t="shared" si="19"/>
        <v>5</v>
      </c>
      <c r="G199" s="1">
        <f t="shared" si="20"/>
        <v>82.142857142857139</v>
      </c>
      <c r="H199" s="1">
        <f t="shared" si="21"/>
        <v>0</v>
      </c>
      <c r="I199" s="1">
        <f t="shared" si="22"/>
        <v>17.857142857142858</v>
      </c>
    </row>
    <row r="200" spans="1:9" x14ac:dyDescent="0.3">
      <c r="A200" t="s">
        <v>395</v>
      </c>
      <c r="B200" t="s">
        <v>396</v>
      </c>
      <c r="C200">
        <f t="shared" si="18"/>
        <v>50</v>
      </c>
      <c r="D200">
        <f>28-16+1</f>
        <v>13</v>
      </c>
      <c r="E200">
        <f>6-2+1+35-31+1+48-42+1</f>
        <v>17</v>
      </c>
      <c r="F200">
        <f t="shared" si="19"/>
        <v>20</v>
      </c>
      <c r="G200" s="1">
        <f t="shared" si="20"/>
        <v>26</v>
      </c>
      <c r="H200" s="1">
        <f t="shared" si="21"/>
        <v>34</v>
      </c>
      <c r="I200" s="1">
        <f t="shared" si="22"/>
        <v>40</v>
      </c>
    </row>
    <row r="201" spans="1:9" x14ac:dyDescent="0.3">
      <c r="A201" t="s">
        <v>397</v>
      </c>
      <c r="B201" t="s">
        <v>398</v>
      </c>
      <c r="C201">
        <f t="shared" si="18"/>
        <v>21</v>
      </c>
      <c r="D201">
        <v>0</v>
      </c>
      <c r="E201">
        <v>0</v>
      </c>
      <c r="F201">
        <f t="shared" si="19"/>
        <v>21</v>
      </c>
      <c r="G201" s="1">
        <f t="shared" si="20"/>
        <v>0</v>
      </c>
      <c r="H201" s="1">
        <f t="shared" si="21"/>
        <v>0</v>
      </c>
      <c r="I201" s="1">
        <f t="shared" si="22"/>
        <v>100</v>
      </c>
    </row>
    <row r="202" spans="1:9" x14ac:dyDescent="0.3">
      <c r="A202" t="s">
        <v>399</v>
      </c>
      <c r="B202" t="s">
        <v>400</v>
      </c>
      <c r="C202">
        <f t="shared" si="18"/>
        <v>25</v>
      </c>
      <c r="D202">
        <f>21-6+1</f>
        <v>16</v>
      </c>
      <c r="E202">
        <v>0</v>
      </c>
      <c r="F202">
        <f t="shared" si="19"/>
        <v>9</v>
      </c>
      <c r="G202" s="1">
        <f t="shared" si="20"/>
        <v>64</v>
      </c>
      <c r="H202" s="1">
        <f t="shared" si="21"/>
        <v>0</v>
      </c>
      <c r="I202" s="1">
        <f t="shared" si="22"/>
        <v>36</v>
      </c>
    </row>
    <row r="203" spans="1:9" x14ac:dyDescent="0.3">
      <c r="A203" t="s">
        <v>401</v>
      </c>
      <c r="B203" t="s">
        <v>402</v>
      </c>
      <c r="C203">
        <f t="shared" si="18"/>
        <v>25</v>
      </c>
      <c r="D203">
        <f>25-1+1</f>
        <v>25</v>
      </c>
      <c r="E203">
        <v>0</v>
      </c>
      <c r="F203">
        <f t="shared" si="19"/>
        <v>0</v>
      </c>
      <c r="G203" s="1">
        <f t="shared" si="20"/>
        <v>100</v>
      </c>
      <c r="H203" s="1">
        <f t="shared" si="21"/>
        <v>0</v>
      </c>
      <c r="I203" s="1">
        <f t="shared" si="22"/>
        <v>0</v>
      </c>
    </row>
    <row r="204" spans="1:9" x14ac:dyDescent="0.3">
      <c r="A204" t="s">
        <v>403</v>
      </c>
      <c r="B204" t="s">
        <v>404</v>
      </c>
      <c r="C204">
        <f t="shared" si="18"/>
        <v>30</v>
      </c>
      <c r="D204">
        <f>16-11+1</f>
        <v>6</v>
      </c>
      <c r="E204">
        <v>0</v>
      </c>
      <c r="F204">
        <f t="shared" si="19"/>
        <v>24</v>
      </c>
      <c r="G204" s="1">
        <f t="shared" si="20"/>
        <v>20</v>
      </c>
      <c r="H204" s="1">
        <f t="shared" si="21"/>
        <v>0</v>
      </c>
      <c r="I204" s="1">
        <f t="shared" si="22"/>
        <v>80</v>
      </c>
    </row>
    <row r="205" spans="1:9" x14ac:dyDescent="0.3">
      <c r="A205" t="s">
        <v>405</v>
      </c>
      <c r="B205" t="s">
        <v>406</v>
      </c>
      <c r="C205">
        <f t="shared" si="18"/>
        <v>38</v>
      </c>
      <c r="D205">
        <v>0</v>
      </c>
      <c r="E205">
        <f>14-11+1+27-22+1+36-32+1</f>
        <v>15</v>
      </c>
      <c r="F205">
        <f t="shared" si="19"/>
        <v>23</v>
      </c>
      <c r="G205" s="1">
        <f t="shared" si="20"/>
        <v>0</v>
      </c>
      <c r="H205" s="1">
        <f t="shared" si="21"/>
        <v>39.473684210526315</v>
      </c>
      <c r="I205" s="1">
        <f t="shared" si="22"/>
        <v>60.526315789473685</v>
      </c>
    </row>
    <row r="206" spans="1:9" x14ac:dyDescent="0.3">
      <c r="A206" t="s">
        <v>407</v>
      </c>
      <c r="B206" t="s">
        <v>408</v>
      </c>
      <c r="C206">
        <f t="shared" si="18"/>
        <v>42</v>
      </c>
      <c r="D206">
        <f>35-4+1</f>
        <v>32</v>
      </c>
      <c r="E206">
        <v>0</v>
      </c>
      <c r="F206">
        <f t="shared" si="19"/>
        <v>10</v>
      </c>
      <c r="G206" s="1">
        <f t="shared" si="20"/>
        <v>76.19047619047619</v>
      </c>
      <c r="H206" s="1">
        <f t="shared" si="21"/>
        <v>0</v>
      </c>
      <c r="I206" s="1">
        <f t="shared" si="22"/>
        <v>23.809523809523807</v>
      </c>
    </row>
    <row r="207" spans="1:9" x14ac:dyDescent="0.3">
      <c r="A207" t="s">
        <v>409</v>
      </c>
      <c r="B207" t="s">
        <v>410</v>
      </c>
      <c r="C207">
        <f t="shared" si="18"/>
        <v>36</v>
      </c>
      <c r="D207">
        <f>15-3+1</f>
        <v>13</v>
      </c>
      <c r="E207">
        <f>25-19+1+33-28+1</f>
        <v>13</v>
      </c>
      <c r="F207">
        <f t="shared" si="19"/>
        <v>10</v>
      </c>
      <c r="G207" s="1">
        <f t="shared" si="20"/>
        <v>36.111111111111107</v>
      </c>
      <c r="H207" s="1">
        <f t="shared" si="21"/>
        <v>36.111111111111107</v>
      </c>
      <c r="I207" s="1">
        <f t="shared" si="22"/>
        <v>27.777777777777779</v>
      </c>
    </row>
    <row r="208" spans="1:9" x14ac:dyDescent="0.3">
      <c r="A208" t="s">
        <v>411</v>
      </c>
      <c r="B208" t="s">
        <v>412</v>
      </c>
      <c r="C208">
        <f t="shared" si="18"/>
        <v>35</v>
      </c>
      <c r="D208">
        <f>35-28+1</f>
        <v>8</v>
      </c>
      <c r="E208">
        <v>0</v>
      </c>
      <c r="F208">
        <f t="shared" si="19"/>
        <v>27</v>
      </c>
      <c r="G208" s="1">
        <f t="shared" si="20"/>
        <v>22.857142857142858</v>
      </c>
      <c r="H208" s="1">
        <f t="shared" si="21"/>
        <v>0</v>
      </c>
      <c r="I208" s="1">
        <f t="shared" si="22"/>
        <v>77.142857142857153</v>
      </c>
    </row>
    <row r="209" spans="1:9" x14ac:dyDescent="0.3">
      <c r="A209" t="s">
        <v>413</v>
      </c>
      <c r="B209" t="s">
        <v>414</v>
      </c>
      <c r="C209">
        <f t="shared" si="18"/>
        <v>34</v>
      </c>
      <c r="D209">
        <v>0</v>
      </c>
      <c r="E209">
        <f>24-21+1+32-29+1</f>
        <v>8</v>
      </c>
      <c r="F209">
        <f t="shared" si="19"/>
        <v>26</v>
      </c>
      <c r="G209" s="1">
        <f t="shared" si="20"/>
        <v>0</v>
      </c>
      <c r="H209" s="1">
        <f t="shared" si="21"/>
        <v>23.52941176470588</v>
      </c>
      <c r="I209" s="1">
        <f t="shared" si="22"/>
        <v>76.470588235294116</v>
      </c>
    </row>
    <row r="210" spans="1:9" x14ac:dyDescent="0.3">
      <c r="A210" t="s">
        <v>415</v>
      </c>
      <c r="B210" t="s">
        <v>416</v>
      </c>
      <c r="C210">
        <f t="shared" si="18"/>
        <v>30</v>
      </c>
      <c r="D210">
        <v>0</v>
      </c>
      <c r="E210">
        <v>0</v>
      </c>
      <c r="F210">
        <f t="shared" si="19"/>
        <v>30</v>
      </c>
      <c r="G210" s="1">
        <f t="shared" si="20"/>
        <v>0</v>
      </c>
      <c r="H210" s="1">
        <f t="shared" si="21"/>
        <v>0</v>
      </c>
      <c r="I210" s="1">
        <f t="shared" si="22"/>
        <v>100</v>
      </c>
    </row>
    <row r="211" spans="1:9" x14ac:dyDescent="0.3">
      <c r="A211" t="s">
        <v>417</v>
      </c>
      <c r="B211" t="s">
        <v>418</v>
      </c>
      <c r="C211">
        <f t="shared" si="18"/>
        <v>25</v>
      </c>
      <c r="D211">
        <f>24-3+1</f>
        <v>22</v>
      </c>
      <c r="E211">
        <v>0</v>
      </c>
      <c r="F211">
        <f t="shared" si="19"/>
        <v>3</v>
      </c>
      <c r="G211" s="1">
        <f t="shared" si="20"/>
        <v>88</v>
      </c>
      <c r="H211" s="1">
        <f t="shared" si="21"/>
        <v>0</v>
      </c>
      <c r="I211" s="1">
        <f t="shared" si="22"/>
        <v>12</v>
      </c>
    </row>
    <row r="212" spans="1:9" x14ac:dyDescent="0.3">
      <c r="A212" t="s">
        <v>419</v>
      </c>
      <c r="B212" t="s">
        <v>420</v>
      </c>
      <c r="C212">
        <f t="shared" si="18"/>
        <v>31</v>
      </c>
      <c r="D212">
        <v>0</v>
      </c>
      <c r="E212">
        <f>4-3+1+20-18+1+25-23+1</f>
        <v>8</v>
      </c>
      <c r="F212">
        <f t="shared" si="19"/>
        <v>23</v>
      </c>
      <c r="G212" s="1">
        <f t="shared" si="20"/>
        <v>0</v>
      </c>
      <c r="H212" s="1">
        <f t="shared" si="21"/>
        <v>25.806451612903224</v>
      </c>
      <c r="I212" s="1">
        <f t="shared" si="22"/>
        <v>74.193548387096769</v>
      </c>
    </row>
    <row r="213" spans="1:9" x14ac:dyDescent="0.3">
      <c r="A213" t="s">
        <v>421</v>
      </c>
      <c r="B213" t="s">
        <v>422</v>
      </c>
      <c r="C213">
        <f t="shared" si="18"/>
        <v>27</v>
      </c>
      <c r="D213">
        <v>0</v>
      </c>
      <c r="E213">
        <f>16-15+1+22-19+1+27-25+1</f>
        <v>9</v>
      </c>
      <c r="F213">
        <f t="shared" si="19"/>
        <v>18</v>
      </c>
      <c r="G213" s="1">
        <f t="shared" si="20"/>
        <v>0</v>
      </c>
      <c r="H213" s="1">
        <f t="shared" si="21"/>
        <v>33.333333333333329</v>
      </c>
      <c r="I213" s="1">
        <f t="shared" si="22"/>
        <v>66.666666666666657</v>
      </c>
    </row>
    <row r="214" spans="1:9" x14ac:dyDescent="0.3">
      <c r="A214" t="s">
        <v>423</v>
      </c>
      <c r="B214" t="s">
        <v>424</v>
      </c>
      <c r="C214">
        <f t="shared" si="18"/>
        <v>35</v>
      </c>
      <c r="D214">
        <f>34-29+1</f>
        <v>6</v>
      </c>
      <c r="E214">
        <f>20-19+1+27-26+1</f>
        <v>4</v>
      </c>
      <c r="F214">
        <f t="shared" si="19"/>
        <v>25</v>
      </c>
      <c r="G214" s="1">
        <f t="shared" si="20"/>
        <v>17.142857142857142</v>
      </c>
      <c r="H214" s="1">
        <f t="shared" si="21"/>
        <v>11.428571428571429</v>
      </c>
      <c r="I214" s="1">
        <f t="shared" si="22"/>
        <v>71.428571428571431</v>
      </c>
    </row>
    <row r="215" spans="1:9" x14ac:dyDescent="0.3">
      <c r="A215" t="s">
        <v>425</v>
      </c>
      <c r="B215" t="s">
        <v>426</v>
      </c>
      <c r="C215">
        <f t="shared" si="18"/>
        <v>37</v>
      </c>
      <c r="D215">
        <f>14-5+1+36-27+1</f>
        <v>20</v>
      </c>
      <c r="E215">
        <v>0</v>
      </c>
      <c r="F215">
        <f t="shared" si="19"/>
        <v>17</v>
      </c>
      <c r="G215" s="1">
        <f t="shared" si="20"/>
        <v>54.054054054054056</v>
      </c>
      <c r="H215" s="1">
        <f t="shared" si="21"/>
        <v>0</v>
      </c>
      <c r="I215" s="1">
        <f t="shared" si="22"/>
        <v>45.945945945945951</v>
      </c>
    </row>
    <row r="216" spans="1:9" x14ac:dyDescent="0.3">
      <c r="A216" t="s">
        <v>427</v>
      </c>
      <c r="B216" t="s">
        <v>428</v>
      </c>
      <c r="C216">
        <f t="shared" si="18"/>
        <v>36</v>
      </c>
      <c r="D216">
        <f>8</f>
        <v>8</v>
      </c>
      <c r="E216">
        <f>13-11+1+27-23+1+35-32+1</f>
        <v>12</v>
      </c>
      <c r="F216">
        <f t="shared" si="19"/>
        <v>16</v>
      </c>
      <c r="G216" s="1">
        <f t="shared" si="20"/>
        <v>22.222222222222221</v>
      </c>
      <c r="H216" s="1">
        <f t="shared" si="21"/>
        <v>33.333333333333329</v>
      </c>
      <c r="I216" s="1">
        <f t="shared" si="22"/>
        <v>44.444444444444443</v>
      </c>
    </row>
    <row r="217" spans="1:9" x14ac:dyDescent="0.3">
      <c r="A217" t="s">
        <v>429</v>
      </c>
      <c r="B217" t="s">
        <v>430</v>
      </c>
      <c r="C217">
        <f t="shared" si="18"/>
        <v>36</v>
      </c>
      <c r="D217">
        <f>8</f>
        <v>8</v>
      </c>
      <c r="E217">
        <f t="shared" ref="E217:E219" si="23">13-11+1+27-23+1+35-32+1</f>
        <v>12</v>
      </c>
      <c r="F217">
        <f t="shared" si="19"/>
        <v>16</v>
      </c>
      <c r="G217" s="1">
        <f t="shared" si="20"/>
        <v>22.222222222222221</v>
      </c>
      <c r="H217" s="1">
        <f t="shared" si="21"/>
        <v>33.333333333333329</v>
      </c>
      <c r="I217" s="1">
        <f t="shared" si="22"/>
        <v>44.444444444444443</v>
      </c>
    </row>
    <row r="218" spans="1:9" x14ac:dyDescent="0.3">
      <c r="A218" t="s">
        <v>431</v>
      </c>
      <c r="B218" t="s">
        <v>432</v>
      </c>
      <c r="C218">
        <f t="shared" si="18"/>
        <v>36</v>
      </c>
      <c r="D218">
        <f>8</f>
        <v>8</v>
      </c>
      <c r="E218">
        <f t="shared" si="23"/>
        <v>12</v>
      </c>
      <c r="F218">
        <f t="shared" si="19"/>
        <v>16</v>
      </c>
      <c r="G218" s="1">
        <f t="shared" si="20"/>
        <v>22.222222222222221</v>
      </c>
      <c r="H218" s="1">
        <f t="shared" si="21"/>
        <v>33.333333333333329</v>
      </c>
      <c r="I218" s="1">
        <f t="shared" si="22"/>
        <v>44.444444444444443</v>
      </c>
    </row>
    <row r="219" spans="1:9" x14ac:dyDescent="0.3">
      <c r="A219" t="s">
        <v>433</v>
      </c>
      <c r="B219" t="s">
        <v>434</v>
      </c>
      <c r="C219">
        <f t="shared" si="18"/>
        <v>36</v>
      </c>
      <c r="D219">
        <f>9</f>
        <v>9</v>
      </c>
      <c r="E219">
        <f t="shared" si="23"/>
        <v>12</v>
      </c>
      <c r="F219">
        <f t="shared" si="19"/>
        <v>15</v>
      </c>
      <c r="G219" s="1">
        <f t="shared" si="20"/>
        <v>25</v>
      </c>
      <c r="H219" s="1">
        <f t="shared" si="21"/>
        <v>33.333333333333329</v>
      </c>
      <c r="I219" s="1">
        <f t="shared" si="22"/>
        <v>41.666666666666671</v>
      </c>
    </row>
    <row r="220" spans="1:9" x14ac:dyDescent="0.3">
      <c r="A220" t="s">
        <v>435</v>
      </c>
      <c r="B220" t="s">
        <v>436</v>
      </c>
      <c r="C220">
        <f t="shared" si="18"/>
        <v>30</v>
      </c>
      <c r="D220">
        <v>0</v>
      </c>
      <c r="E220">
        <f>5-3+1+21-14+1+30-24+1</f>
        <v>18</v>
      </c>
      <c r="F220">
        <f t="shared" si="19"/>
        <v>12</v>
      </c>
      <c r="G220" s="1">
        <f t="shared" si="20"/>
        <v>0</v>
      </c>
      <c r="H220" s="1">
        <f t="shared" si="21"/>
        <v>60</v>
      </c>
      <c r="I220" s="1">
        <f t="shared" si="22"/>
        <v>40</v>
      </c>
    </row>
    <row r="221" spans="1:9" x14ac:dyDescent="0.3">
      <c r="A221" t="s">
        <v>437</v>
      </c>
      <c r="B221" t="s">
        <v>438</v>
      </c>
      <c r="C221">
        <f t="shared" si="18"/>
        <v>24</v>
      </c>
      <c r="D221">
        <f>24-3+1</f>
        <v>22</v>
      </c>
      <c r="E221">
        <v>0</v>
      </c>
      <c r="F221">
        <f t="shared" si="19"/>
        <v>2</v>
      </c>
      <c r="G221" s="1">
        <f t="shared" si="20"/>
        <v>91.666666666666657</v>
      </c>
      <c r="H221" s="1">
        <f t="shared" si="21"/>
        <v>0</v>
      </c>
      <c r="I221" s="1">
        <f t="shared" si="22"/>
        <v>8.3333333333333321</v>
      </c>
    </row>
    <row r="222" spans="1:9" x14ac:dyDescent="0.3">
      <c r="A222" t="s">
        <v>439</v>
      </c>
      <c r="B222" t="s">
        <v>440</v>
      </c>
      <c r="C222">
        <f t="shared" si="18"/>
        <v>26</v>
      </c>
      <c r="D222">
        <f>21-12+1</f>
        <v>10</v>
      </c>
      <c r="E222">
        <f>9-3+1</f>
        <v>7</v>
      </c>
      <c r="F222">
        <f t="shared" si="19"/>
        <v>9</v>
      </c>
      <c r="G222" s="1">
        <f t="shared" si="20"/>
        <v>38.461538461538467</v>
      </c>
      <c r="H222" s="1">
        <f t="shared" si="21"/>
        <v>26.923076923076923</v>
      </c>
      <c r="I222" s="1">
        <f t="shared" si="22"/>
        <v>34.615384615384613</v>
      </c>
    </row>
    <row r="223" spans="1:9" x14ac:dyDescent="0.3">
      <c r="A223" t="s">
        <v>441</v>
      </c>
      <c r="B223" t="s">
        <v>442</v>
      </c>
      <c r="C223">
        <f t="shared" si="18"/>
        <v>38</v>
      </c>
      <c r="D223">
        <v>0</v>
      </c>
      <c r="E223">
        <f>10-8+1+27-23+1+36-32+1</f>
        <v>13</v>
      </c>
      <c r="F223">
        <f t="shared" si="19"/>
        <v>25</v>
      </c>
      <c r="G223" s="1">
        <f t="shared" si="20"/>
        <v>0</v>
      </c>
      <c r="H223" s="1">
        <f t="shared" si="21"/>
        <v>34.210526315789473</v>
      </c>
      <c r="I223" s="1">
        <f t="shared" si="22"/>
        <v>65.789473684210535</v>
      </c>
    </row>
    <row r="224" spans="1:9" x14ac:dyDescent="0.3">
      <c r="A224" t="s">
        <v>443</v>
      </c>
      <c r="B224" t="s">
        <v>444</v>
      </c>
      <c r="C224">
        <f t="shared" si="18"/>
        <v>19</v>
      </c>
      <c r="D224">
        <f>19-4+1</f>
        <v>16</v>
      </c>
      <c r="E224">
        <v>0</v>
      </c>
      <c r="F224">
        <f t="shared" si="19"/>
        <v>3</v>
      </c>
      <c r="G224" s="1">
        <f t="shared" si="20"/>
        <v>84.210526315789465</v>
      </c>
      <c r="H224" s="1">
        <f t="shared" si="21"/>
        <v>0</v>
      </c>
      <c r="I224" s="1">
        <f t="shared" si="22"/>
        <v>15.789473684210526</v>
      </c>
    </row>
    <row r="225" spans="1:9" x14ac:dyDescent="0.3">
      <c r="A225" t="s">
        <v>445</v>
      </c>
      <c r="B225" t="s">
        <v>446</v>
      </c>
      <c r="C225">
        <f t="shared" si="18"/>
        <v>44</v>
      </c>
      <c r="D225">
        <f>26-17+1+37-34+1</f>
        <v>14</v>
      </c>
      <c r="E225">
        <f>6-2+1+33-29+1+43-39+1</f>
        <v>15</v>
      </c>
      <c r="F225">
        <f t="shared" si="19"/>
        <v>15</v>
      </c>
      <c r="G225" s="1">
        <f t="shared" si="20"/>
        <v>31.818181818181817</v>
      </c>
      <c r="H225" s="1">
        <f t="shared" si="21"/>
        <v>34.090909090909086</v>
      </c>
      <c r="I225" s="1">
        <f t="shared" si="22"/>
        <v>34.090909090909086</v>
      </c>
    </row>
    <row r="226" spans="1:9" x14ac:dyDescent="0.3">
      <c r="A226" t="s">
        <v>447</v>
      </c>
      <c r="B226" t="s">
        <v>448</v>
      </c>
      <c r="C226">
        <f t="shared" si="18"/>
        <v>19</v>
      </c>
      <c r="D226">
        <f>16-4+1</f>
        <v>13</v>
      </c>
      <c r="E226">
        <v>0</v>
      </c>
      <c r="F226">
        <f t="shared" si="19"/>
        <v>6</v>
      </c>
      <c r="G226" s="1">
        <f t="shared" si="20"/>
        <v>68.421052631578945</v>
      </c>
      <c r="H226" s="1">
        <f t="shared" si="21"/>
        <v>0</v>
      </c>
      <c r="I226" s="1">
        <f t="shared" si="22"/>
        <v>31.578947368421051</v>
      </c>
    </row>
    <row r="227" spans="1:9" x14ac:dyDescent="0.3">
      <c r="A227" t="s">
        <v>449</v>
      </c>
      <c r="B227" t="s">
        <v>450</v>
      </c>
      <c r="C227">
        <f t="shared" si="18"/>
        <v>19</v>
      </c>
      <c r="D227">
        <f>19-4+1</f>
        <v>16</v>
      </c>
      <c r="E227">
        <v>0</v>
      </c>
      <c r="F227">
        <f t="shared" si="19"/>
        <v>3</v>
      </c>
      <c r="G227" s="1">
        <f t="shared" si="20"/>
        <v>84.210526315789465</v>
      </c>
      <c r="H227" s="1">
        <f t="shared" si="21"/>
        <v>0</v>
      </c>
      <c r="I227" s="1">
        <f t="shared" si="22"/>
        <v>15.789473684210526</v>
      </c>
    </row>
    <row r="228" spans="1:9" x14ac:dyDescent="0.3">
      <c r="A228" t="s">
        <v>451</v>
      </c>
      <c r="B228" t="s">
        <v>452</v>
      </c>
      <c r="C228">
        <f t="shared" si="18"/>
        <v>19</v>
      </c>
      <c r="D228">
        <f>19-4+1</f>
        <v>16</v>
      </c>
      <c r="E228">
        <v>0</v>
      </c>
      <c r="F228">
        <f t="shared" si="19"/>
        <v>3</v>
      </c>
      <c r="G228" s="1">
        <f t="shared" si="20"/>
        <v>84.210526315789465</v>
      </c>
      <c r="H228" s="1">
        <f t="shared" si="21"/>
        <v>0</v>
      </c>
      <c r="I228" s="1">
        <f t="shared" si="22"/>
        <v>15.789473684210526</v>
      </c>
    </row>
    <row r="229" spans="1:9" x14ac:dyDescent="0.3">
      <c r="A229" t="s">
        <v>453</v>
      </c>
      <c r="B229" t="s">
        <v>454</v>
      </c>
      <c r="C229">
        <f t="shared" si="18"/>
        <v>19</v>
      </c>
      <c r="D229">
        <f>18-4+1</f>
        <v>15</v>
      </c>
      <c r="E229">
        <v>0</v>
      </c>
      <c r="F229">
        <f t="shared" si="19"/>
        <v>4</v>
      </c>
      <c r="G229" s="1">
        <f t="shared" si="20"/>
        <v>78.94736842105263</v>
      </c>
      <c r="H229" s="1">
        <f t="shared" si="21"/>
        <v>0</v>
      </c>
      <c r="I229" s="1">
        <f t="shared" si="22"/>
        <v>21.052631578947366</v>
      </c>
    </row>
    <row r="230" spans="1:9" x14ac:dyDescent="0.3">
      <c r="A230" t="s">
        <v>455</v>
      </c>
      <c r="B230" t="s">
        <v>456</v>
      </c>
      <c r="C230">
        <f t="shared" si="18"/>
        <v>19</v>
      </c>
      <c r="D230">
        <f>17-4+1</f>
        <v>14</v>
      </c>
      <c r="E230">
        <v>0</v>
      </c>
      <c r="F230">
        <f t="shared" si="19"/>
        <v>5</v>
      </c>
      <c r="G230" s="1">
        <f t="shared" si="20"/>
        <v>73.68421052631578</v>
      </c>
      <c r="H230" s="1">
        <f t="shared" si="21"/>
        <v>0</v>
      </c>
      <c r="I230" s="1">
        <f t="shared" si="22"/>
        <v>26.315789473684209</v>
      </c>
    </row>
    <row r="231" spans="1:9" x14ac:dyDescent="0.3">
      <c r="A231" t="s">
        <v>457</v>
      </c>
      <c r="B231" t="s">
        <v>458</v>
      </c>
      <c r="C231">
        <f t="shared" si="18"/>
        <v>36</v>
      </c>
      <c r="D231">
        <f>0</f>
        <v>0</v>
      </c>
      <c r="E231">
        <f>9-7+1+23-22+1+33-31+1</f>
        <v>8</v>
      </c>
      <c r="F231">
        <f t="shared" si="19"/>
        <v>28</v>
      </c>
      <c r="G231" s="1">
        <f t="shared" si="20"/>
        <v>0</v>
      </c>
      <c r="H231" s="1">
        <f t="shared" si="21"/>
        <v>22.222222222222221</v>
      </c>
      <c r="I231" s="1">
        <f t="shared" si="22"/>
        <v>77.777777777777786</v>
      </c>
    </row>
    <row r="232" spans="1:9" x14ac:dyDescent="0.3">
      <c r="A232" t="s">
        <v>459</v>
      </c>
      <c r="B232" t="s">
        <v>460</v>
      </c>
      <c r="C232">
        <f t="shared" si="18"/>
        <v>30</v>
      </c>
      <c r="D232">
        <f>17-13+1</f>
        <v>5</v>
      </c>
      <c r="E232">
        <v>0</v>
      </c>
      <c r="F232">
        <f t="shared" si="19"/>
        <v>25</v>
      </c>
      <c r="G232" s="1">
        <f t="shared" si="20"/>
        <v>16.666666666666664</v>
      </c>
      <c r="H232" s="1">
        <f t="shared" si="21"/>
        <v>0</v>
      </c>
      <c r="I232" s="1">
        <f t="shared" si="22"/>
        <v>83.333333333333343</v>
      </c>
    </row>
    <row r="233" spans="1:9" x14ac:dyDescent="0.3">
      <c r="A233" t="s">
        <v>461</v>
      </c>
      <c r="B233" t="s">
        <v>462</v>
      </c>
      <c r="C233">
        <f t="shared" si="18"/>
        <v>29</v>
      </c>
      <c r="D233">
        <v>0</v>
      </c>
      <c r="E233">
        <f>4-2+1+20-13+1+29-23+1</f>
        <v>18</v>
      </c>
      <c r="F233">
        <f t="shared" si="19"/>
        <v>11</v>
      </c>
      <c r="G233" s="1">
        <f t="shared" si="20"/>
        <v>0</v>
      </c>
      <c r="H233" s="1">
        <f t="shared" si="21"/>
        <v>62.068965517241381</v>
      </c>
      <c r="I233" s="1">
        <f t="shared" si="22"/>
        <v>37.931034482758619</v>
      </c>
    </row>
    <row r="234" spans="1:9" x14ac:dyDescent="0.3">
      <c r="A234" t="s">
        <v>463</v>
      </c>
      <c r="B234" t="s">
        <v>464</v>
      </c>
      <c r="C234">
        <f t="shared" si="18"/>
        <v>22</v>
      </c>
      <c r="D234">
        <f>21</f>
        <v>21</v>
      </c>
      <c r="E234">
        <v>0</v>
      </c>
      <c r="F234">
        <f t="shared" si="19"/>
        <v>1</v>
      </c>
      <c r="G234" s="1">
        <f t="shared" si="20"/>
        <v>95.454545454545453</v>
      </c>
      <c r="H234" s="1">
        <f t="shared" si="21"/>
        <v>0</v>
      </c>
      <c r="I234" s="1">
        <f t="shared" si="22"/>
        <v>4.5454545454545459</v>
      </c>
    </row>
    <row r="235" spans="1:9" x14ac:dyDescent="0.3">
      <c r="A235" t="s">
        <v>465</v>
      </c>
      <c r="B235" t="s">
        <v>466</v>
      </c>
      <c r="C235">
        <f t="shared" si="18"/>
        <v>42</v>
      </c>
      <c r="D235">
        <f>0</f>
        <v>0</v>
      </c>
      <c r="E235">
        <f>6-2+1+17-15+1+41-40+1</f>
        <v>10</v>
      </c>
      <c r="F235">
        <f t="shared" si="19"/>
        <v>32</v>
      </c>
      <c r="G235" s="1">
        <f t="shared" si="20"/>
        <v>0</v>
      </c>
      <c r="H235" s="1">
        <f t="shared" si="21"/>
        <v>23.809523809523807</v>
      </c>
      <c r="I235" s="1">
        <f t="shared" si="22"/>
        <v>76.19047619047619</v>
      </c>
    </row>
    <row r="236" spans="1:9" x14ac:dyDescent="0.3">
      <c r="A236" t="s">
        <v>467</v>
      </c>
      <c r="B236" t="s">
        <v>468</v>
      </c>
      <c r="C236">
        <f t="shared" si="18"/>
        <v>22</v>
      </c>
      <c r="D236">
        <f>22-10+1</f>
        <v>13</v>
      </c>
      <c r="E236">
        <v>0</v>
      </c>
      <c r="F236">
        <f t="shared" si="19"/>
        <v>9</v>
      </c>
      <c r="G236" s="1">
        <f t="shared" si="20"/>
        <v>59.090909090909093</v>
      </c>
      <c r="H236" s="1">
        <f t="shared" si="21"/>
        <v>0</v>
      </c>
      <c r="I236" s="1">
        <f t="shared" si="22"/>
        <v>40.909090909090914</v>
      </c>
    </row>
    <row r="237" spans="1:9" x14ac:dyDescent="0.3">
      <c r="A237" t="s">
        <v>469</v>
      </c>
      <c r="B237" t="s">
        <v>470</v>
      </c>
      <c r="C237">
        <f t="shared" si="18"/>
        <v>22</v>
      </c>
      <c r="D237">
        <f>22</f>
        <v>22</v>
      </c>
      <c r="E237">
        <v>0</v>
      </c>
      <c r="F237">
        <f t="shared" si="19"/>
        <v>0</v>
      </c>
      <c r="G237" s="1">
        <f t="shared" si="20"/>
        <v>100</v>
      </c>
      <c r="H237" s="1">
        <f t="shared" si="21"/>
        <v>0</v>
      </c>
      <c r="I237" s="1">
        <f t="shared" si="22"/>
        <v>0</v>
      </c>
    </row>
    <row r="238" spans="1:9" x14ac:dyDescent="0.3">
      <c r="A238" t="s">
        <v>471</v>
      </c>
      <c r="B238" t="s">
        <v>472</v>
      </c>
      <c r="C238">
        <f t="shared" si="18"/>
        <v>49</v>
      </c>
      <c r="D238">
        <v>0</v>
      </c>
      <c r="E238">
        <f>33-24+13-8+19-17+48-38+4</f>
        <v>30</v>
      </c>
      <c r="F238">
        <f t="shared" si="19"/>
        <v>19</v>
      </c>
      <c r="G238" s="1">
        <f t="shared" si="20"/>
        <v>0</v>
      </c>
      <c r="H238" s="1">
        <f t="shared" si="21"/>
        <v>61.224489795918366</v>
      </c>
      <c r="I238" s="1">
        <f t="shared" si="22"/>
        <v>38.775510204081634</v>
      </c>
    </row>
    <row r="239" spans="1:9" x14ac:dyDescent="0.3">
      <c r="A239" t="s">
        <v>473</v>
      </c>
      <c r="B239" t="s">
        <v>474</v>
      </c>
      <c r="C239">
        <f t="shared" si="18"/>
        <v>48</v>
      </c>
      <c r="D239">
        <f>28-17+1</f>
        <v>12</v>
      </c>
      <c r="E239">
        <f>7-3+1+35-32+1+47-42+1</f>
        <v>15</v>
      </c>
      <c r="F239">
        <f t="shared" si="19"/>
        <v>21</v>
      </c>
      <c r="G239" s="1">
        <f t="shared" si="20"/>
        <v>25</v>
      </c>
      <c r="H239" s="1">
        <f t="shared" si="21"/>
        <v>31.25</v>
      </c>
      <c r="I239" s="1">
        <f t="shared" si="22"/>
        <v>43.75</v>
      </c>
    </row>
    <row r="240" spans="1:9" x14ac:dyDescent="0.3">
      <c r="A240" t="s">
        <v>475</v>
      </c>
      <c r="B240" t="s">
        <v>476</v>
      </c>
      <c r="C240">
        <f t="shared" si="18"/>
        <v>30</v>
      </c>
      <c r="D240">
        <f>0</f>
        <v>0</v>
      </c>
      <c r="E240">
        <f>16-14+1+22-20+1</f>
        <v>6</v>
      </c>
      <c r="F240">
        <f t="shared" si="19"/>
        <v>24</v>
      </c>
      <c r="G240" s="1">
        <f t="shared" si="20"/>
        <v>0</v>
      </c>
      <c r="H240" s="1">
        <f t="shared" si="21"/>
        <v>20</v>
      </c>
      <c r="I240" s="1">
        <f t="shared" si="22"/>
        <v>80</v>
      </c>
    </row>
    <row r="241" spans="1:9" x14ac:dyDescent="0.3">
      <c r="A241" t="s">
        <v>477</v>
      </c>
      <c r="B241" t="s">
        <v>478</v>
      </c>
      <c r="C241">
        <f t="shared" si="18"/>
        <v>48</v>
      </c>
      <c r="D241">
        <f>28-17+1</f>
        <v>12</v>
      </c>
      <c r="E241">
        <f>7-3+1+35-32+47-42+1</f>
        <v>14</v>
      </c>
      <c r="F241">
        <f t="shared" si="19"/>
        <v>22</v>
      </c>
      <c r="G241" s="1">
        <f t="shared" si="20"/>
        <v>25</v>
      </c>
      <c r="H241" s="1">
        <f t="shared" si="21"/>
        <v>29.166666666666668</v>
      </c>
      <c r="I241" s="1">
        <f t="shared" si="22"/>
        <v>45.833333333333329</v>
      </c>
    </row>
    <row r="242" spans="1:9" x14ac:dyDescent="0.3">
      <c r="A242" t="s">
        <v>479</v>
      </c>
      <c r="B242" t="s">
        <v>480</v>
      </c>
      <c r="C242">
        <f t="shared" si="18"/>
        <v>49</v>
      </c>
      <c r="D242">
        <v>0</v>
      </c>
      <c r="E242">
        <f>33-24+13-8+18-17+48-38+4</f>
        <v>29</v>
      </c>
      <c r="F242">
        <f t="shared" si="19"/>
        <v>20</v>
      </c>
      <c r="G242" s="1">
        <f t="shared" si="20"/>
        <v>0</v>
      </c>
      <c r="H242" s="1">
        <f t="shared" si="21"/>
        <v>59.183673469387756</v>
      </c>
      <c r="I242" s="1">
        <f t="shared" si="22"/>
        <v>40.816326530612244</v>
      </c>
    </row>
    <row r="243" spans="1:9" x14ac:dyDescent="0.3">
      <c r="A243" t="s">
        <v>481</v>
      </c>
      <c r="B243" t="s">
        <v>482</v>
      </c>
      <c r="C243">
        <f t="shared" si="18"/>
        <v>48</v>
      </c>
      <c r="D243">
        <f>28-17+1</f>
        <v>12</v>
      </c>
      <c r="E243">
        <f>7-3+1+35-32+1+47-42+1</f>
        <v>15</v>
      </c>
      <c r="F243">
        <f t="shared" si="19"/>
        <v>21</v>
      </c>
      <c r="G243" s="1">
        <f t="shared" si="20"/>
        <v>25</v>
      </c>
      <c r="H243" s="1">
        <f t="shared" si="21"/>
        <v>31.25</v>
      </c>
      <c r="I243" s="1">
        <f t="shared" si="22"/>
        <v>43.75</v>
      </c>
    </row>
    <row r="244" spans="1:9" x14ac:dyDescent="0.3">
      <c r="A244" t="s">
        <v>483</v>
      </c>
      <c r="B244" t="s">
        <v>484</v>
      </c>
      <c r="C244">
        <f t="shared" si="18"/>
        <v>29</v>
      </c>
      <c r="D244">
        <f>18-14+1</f>
        <v>5</v>
      </c>
      <c r="E244">
        <f>7-3+1+23-21+1+28-26+1</f>
        <v>11</v>
      </c>
      <c r="F244">
        <f t="shared" si="19"/>
        <v>13</v>
      </c>
      <c r="G244" s="1">
        <f t="shared" si="20"/>
        <v>17.241379310344829</v>
      </c>
      <c r="H244" s="1">
        <f t="shared" si="21"/>
        <v>37.931034482758619</v>
      </c>
      <c r="I244" s="1">
        <f t="shared" si="22"/>
        <v>44.827586206896555</v>
      </c>
    </row>
    <row r="245" spans="1:9" x14ac:dyDescent="0.3">
      <c r="A245" t="s">
        <v>485</v>
      </c>
      <c r="B245" t="s">
        <v>486</v>
      </c>
      <c r="C245">
        <f t="shared" si="18"/>
        <v>32</v>
      </c>
      <c r="D245">
        <f>10+22-12+1+31-25+1</f>
        <v>28</v>
      </c>
      <c r="E245">
        <f>0</f>
        <v>0</v>
      </c>
      <c r="F245">
        <f t="shared" si="19"/>
        <v>4</v>
      </c>
      <c r="G245" s="1">
        <f t="shared" si="20"/>
        <v>87.5</v>
      </c>
      <c r="H245" s="1">
        <f t="shared" si="21"/>
        <v>0</v>
      </c>
      <c r="I245" s="1">
        <f t="shared" si="22"/>
        <v>12.5</v>
      </c>
    </row>
    <row r="246" spans="1:9" x14ac:dyDescent="0.3">
      <c r="A246" t="s">
        <v>487</v>
      </c>
      <c r="B246" t="s">
        <v>488</v>
      </c>
      <c r="C246">
        <f t="shared" si="18"/>
        <v>33</v>
      </c>
      <c r="D246">
        <f>33-5+1</f>
        <v>29</v>
      </c>
      <c r="E246">
        <v>0</v>
      </c>
      <c r="F246">
        <f t="shared" si="19"/>
        <v>4</v>
      </c>
      <c r="G246" s="1">
        <f t="shared" si="20"/>
        <v>87.878787878787875</v>
      </c>
      <c r="H246" s="1">
        <f t="shared" si="21"/>
        <v>0</v>
      </c>
      <c r="I246" s="1">
        <f t="shared" si="22"/>
        <v>12.121212121212121</v>
      </c>
    </row>
    <row r="247" spans="1:9" x14ac:dyDescent="0.3">
      <c r="A247" t="s">
        <v>489</v>
      </c>
      <c r="B247" t="s">
        <v>490</v>
      </c>
      <c r="C247">
        <f t="shared" si="18"/>
        <v>26</v>
      </c>
      <c r="D247">
        <f>18-2+1+26-21+1</f>
        <v>23</v>
      </c>
      <c r="E247">
        <v>0</v>
      </c>
      <c r="F247">
        <f t="shared" si="19"/>
        <v>3</v>
      </c>
      <c r="G247" s="1">
        <f t="shared" si="20"/>
        <v>88.461538461538453</v>
      </c>
      <c r="H247" s="1">
        <f t="shared" si="21"/>
        <v>0</v>
      </c>
      <c r="I247" s="1">
        <f t="shared" si="22"/>
        <v>11.538461538461538</v>
      </c>
    </row>
    <row r="248" spans="1:9" x14ac:dyDescent="0.3">
      <c r="A248" t="s">
        <v>491</v>
      </c>
      <c r="B248" t="s">
        <v>492</v>
      </c>
      <c r="C248">
        <f t="shared" si="18"/>
        <v>25</v>
      </c>
      <c r="D248">
        <f>15-2+1+22-17+1</f>
        <v>20</v>
      </c>
      <c r="E248">
        <v>0</v>
      </c>
      <c r="F248">
        <f t="shared" si="19"/>
        <v>5</v>
      </c>
      <c r="G248" s="1">
        <f t="shared" si="20"/>
        <v>80</v>
      </c>
      <c r="H248" s="1">
        <f t="shared" si="21"/>
        <v>0</v>
      </c>
      <c r="I248" s="1">
        <f t="shared" si="22"/>
        <v>20</v>
      </c>
    </row>
    <row r="249" spans="1:9" x14ac:dyDescent="0.3">
      <c r="A249" t="s">
        <v>493</v>
      </c>
      <c r="B249" t="s">
        <v>494</v>
      </c>
      <c r="C249">
        <f t="shared" si="18"/>
        <v>30</v>
      </c>
      <c r="D249">
        <f>19-13+1</f>
        <v>7</v>
      </c>
      <c r="E249">
        <f>3-2+1+23-21+1+29-26+1</f>
        <v>9</v>
      </c>
      <c r="F249">
        <f t="shared" si="19"/>
        <v>14</v>
      </c>
      <c r="G249" s="1">
        <f t="shared" si="20"/>
        <v>23.333333333333332</v>
      </c>
      <c r="H249" s="1">
        <f t="shared" si="21"/>
        <v>30</v>
      </c>
      <c r="I249" s="1">
        <f t="shared" si="22"/>
        <v>46.666666666666664</v>
      </c>
    </row>
    <row r="250" spans="1:9" x14ac:dyDescent="0.3">
      <c r="A250" t="s">
        <v>495</v>
      </c>
      <c r="B250" t="s">
        <v>496</v>
      </c>
      <c r="C250">
        <f t="shared" si="18"/>
        <v>38</v>
      </c>
      <c r="D250">
        <f>18-7+1</f>
        <v>12</v>
      </c>
      <c r="E250">
        <f>26-23+1+35-32+1</f>
        <v>8</v>
      </c>
      <c r="F250">
        <f t="shared" si="19"/>
        <v>18</v>
      </c>
      <c r="G250" s="1">
        <f t="shared" si="20"/>
        <v>31.578947368421051</v>
      </c>
      <c r="H250" s="1">
        <f t="shared" si="21"/>
        <v>21.052631578947366</v>
      </c>
      <c r="I250" s="1">
        <f t="shared" si="22"/>
        <v>47.368421052631575</v>
      </c>
    </row>
    <row r="251" spans="1:9" x14ac:dyDescent="0.3">
      <c r="A251" t="s">
        <v>497</v>
      </c>
      <c r="B251" t="s">
        <v>498</v>
      </c>
      <c r="C251">
        <f t="shared" si="18"/>
        <v>30</v>
      </c>
      <c r="D251">
        <v>0</v>
      </c>
      <c r="E251">
        <f>28-26+1+27-25+1</f>
        <v>6</v>
      </c>
      <c r="F251">
        <f t="shared" si="19"/>
        <v>24</v>
      </c>
      <c r="G251" s="1">
        <f t="shared" si="20"/>
        <v>0</v>
      </c>
      <c r="H251" s="1">
        <f t="shared" si="21"/>
        <v>20</v>
      </c>
      <c r="I251" s="1">
        <f t="shared" si="22"/>
        <v>80</v>
      </c>
    </row>
    <row r="252" spans="1:9" x14ac:dyDescent="0.3">
      <c r="A252" t="s">
        <v>499</v>
      </c>
      <c r="B252" t="s">
        <v>500</v>
      </c>
      <c r="C252">
        <f t="shared" si="18"/>
        <v>29</v>
      </c>
      <c r="D252">
        <f>0</f>
        <v>0</v>
      </c>
      <c r="E252">
        <f>22-20+1+27-25+1</f>
        <v>6</v>
      </c>
      <c r="F252">
        <f t="shared" si="19"/>
        <v>23</v>
      </c>
      <c r="G252" s="1">
        <f t="shared" si="20"/>
        <v>0</v>
      </c>
      <c r="H252" s="1">
        <f t="shared" si="21"/>
        <v>20.689655172413794</v>
      </c>
      <c r="I252" s="1">
        <f t="shared" si="22"/>
        <v>79.310344827586206</v>
      </c>
    </row>
    <row r="253" spans="1:9" x14ac:dyDescent="0.3">
      <c r="A253" t="s">
        <v>501</v>
      </c>
      <c r="B253" t="s">
        <v>502</v>
      </c>
      <c r="C253">
        <f t="shared" si="18"/>
        <v>29</v>
      </c>
      <c r="D253">
        <v>0</v>
      </c>
      <c r="E253">
        <f>22-20+1+27-25+1</f>
        <v>6</v>
      </c>
      <c r="F253">
        <f t="shared" si="19"/>
        <v>23</v>
      </c>
      <c r="G253" s="1">
        <f t="shared" si="20"/>
        <v>0</v>
      </c>
      <c r="H253" s="1">
        <f t="shared" si="21"/>
        <v>20.689655172413794</v>
      </c>
      <c r="I253" s="1">
        <f t="shared" si="22"/>
        <v>79.310344827586206</v>
      </c>
    </row>
    <row r="254" spans="1:9" x14ac:dyDescent="0.3">
      <c r="A254" t="s">
        <v>503</v>
      </c>
      <c r="B254" t="s">
        <v>504</v>
      </c>
      <c r="C254">
        <f t="shared" si="18"/>
        <v>29</v>
      </c>
      <c r="D254">
        <v>0</v>
      </c>
      <c r="E254">
        <f>22-20+1+27-25+1</f>
        <v>6</v>
      </c>
      <c r="F254">
        <f t="shared" si="19"/>
        <v>23</v>
      </c>
      <c r="G254" s="1">
        <f t="shared" si="20"/>
        <v>0</v>
      </c>
      <c r="H254" s="1">
        <f t="shared" si="21"/>
        <v>20.689655172413794</v>
      </c>
      <c r="I254" s="1">
        <f t="shared" si="22"/>
        <v>79.310344827586206</v>
      </c>
    </row>
    <row r="255" spans="1:9" x14ac:dyDescent="0.3">
      <c r="A255" t="s">
        <v>505</v>
      </c>
      <c r="B255" t="s">
        <v>506</v>
      </c>
      <c r="C255">
        <f t="shared" si="18"/>
        <v>23</v>
      </c>
      <c r="D255">
        <f>22-2+1</f>
        <v>21</v>
      </c>
      <c r="E255">
        <v>0</v>
      </c>
      <c r="F255">
        <f t="shared" si="19"/>
        <v>2</v>
      </c>
      <c r="G255" s="1">
        <f t="shared" si="20"/>
        <v>91.304347826086953</v>
      </c>
      <c r="H255" s="1">
        <f t="shared" si="21"/>
        <v>0</v>
      </c>
      <c r="I255" s="1">
        <f t="shared" si="22"/>
        <v>8.695652173913043</v>
      </c>
    </row>
    <row r="256" spans="1:9" x14ac:dyDescent="0.3">
      <c r="A256" t="s">
        <v>507</v>
      </c>
      <c r="B256" t="s">
        <v>508</v>
      </c>
      <c r="C256">
        <f t="shared" si="18"/>
        <v>25</v>
      </c>
      <c r="D256">
        <f>23-5+1</f>
        <v>19</v>
      </c>
      <c r="E256">
        <v>0</v>
      </c>
      <c r="F256">
        <f t="shared" si="19"/>
        <v>6</v>
      </c>
      <c r="G256" s="1">
        <f t="shared" si="20"/>
        <v>76</v>
      </c>
      <c r="H256" s="1">
        <f t="shared" si="21"/>
        <v>0</v>
      </c>
      <c r="I256" s="1">
        <f t="shared" si="22"/>
        <v>24</v>
      </c>
    </row>
    <row r="257" spans="1:9" x14ac:dyDescent="0.3">
      <c r="A257" t="s">
        <v>509</v>
      </c>
      <c r="B257" t="s">
        <v>510</v>
      </c>
      <c r="C257">
        <f t="shared" si="18"/>
        <v>21</v>
      </c>
      <c r="D257">
        <v>0</v>
      </c>
      <c r="E257">
        <f>12-9+1+20-17+1</f>
        <v>8</v>
      </c>
      <c r="F257">
        <f t="shared" si="19"/>
        <v>13</v>
      </c>
      <c r="G257" s="1">
        <f t="shared" si="20"/>
        <v>0</v>
      </c>
      <c r="H257" s="1">
        <f t="shared" si="21"/>
        <v>38.095238095238095</v>
      </c>
      <c r="I257" s="1">
        <f t="shared" si="22"/>
        <v>61.904761904761905</v>
      </c>
    </row>
    <row r="258" spans="1:9" x14ac:dyDescent="0.3">
      <c r="A258" t="s">
        <v>511</v>
      </c>
      <c r="B258" t="s">
        <v>512</v>
      </c>
      <c r="C258">
        <f t="shared" si="18"/>
        <v>29</v>
      </c>
      <c r="D258">
        <v>0</v>
      </c>
      <c r="E258">
        <v>0</v>
      </c>
      <c r="F258">
        <f t="shared" si="19"/>
        <v>29</v>
      </c>
      <c r="G258" s="1">
        <f t="shared" si="20"/>
        <v>0</v>
      </c>
      <c r="H258" s="1">
        <f t="shared" si="21"/>
        <v>0</v>
      </c>
      <c r="I258" s="1">
        <f t="shared" si="22"/>
        <v>100</v>
      </c>
    </row>
    <row r="259" spans="1:9" x14ac:dyDescent="0.3">
      <c r="A259" t="s">
        <v>513</v>
      </c>
      <c r="B259" t="s">
        <v>514</v>
      </c>
      <c r="C259">
        <f t="shared" ref="C259:C293" si="24">LEN(B259)</f>
        <v>34</v>
      </c>
      <c r="D259">
        <f>30-15+1</f>
        <v>16</v>
      </c>
      <c r="E259">
        <v>0</v>
      </c>
      <c r="F259">
        <f t="shared" ref="F259:F293" si="25">C259-D259-E259</f>
        <v>18</v>
      </c>
      <c r="G259" s="1">
        <f t="shared" ref="G259:G293" si="26">(D259/C259)*100</f>
        <v>47.058823529411761</v>
      </c>
      <c r="H259" s="1">
        <f t="shared" ref="H259:H293" si="27">(E259/C259)*100</f>
        <v>0</v>
      </c>
      <c r="I259" s="1">
        <f t="shared" ref="I259:I293" si="28">(F259/C259)*100</f>
        <v>52.941176470588239</v>
      </c>
    </row>
    <row r="260" spans="1:9" x14ac:dyDescent="0.3">
      <c r="A260" t="s">
        <v>515</v>
      </c>
      <c r="B260" t="s">
        <v>516</v>
      </c>
      <c r="C260">
        <f t="shared" si="24"/>
        <v>26</v>
      </c>
      <c r="D260">
        <f>23-1+1</f>
        <v>23</v>
      </c>
      <c r="E260">
        <v>0</v>
      </c>
      <c r="F260">
        <f t="shared" si="25"/>
        <v>3</v>
      </c>
      <c r="G260" s="1">
        <f t="shared" si="26"/>
        <v>88.461538461538453</v>
      </c>
      <c r="H260" s="1">
        <f t="shared" si="27"/>
        <v>0</v>
      </c>
      <c r="I260" s="1">
        <f t="shared" si="28"/>
        <v>11.538461538461538</v>
      </c>
    </row>
    <row r="261" spans="1:9" x14ac:dyDescent="0.3">
      <c r="A261" t="s">
        <v>517</v>
      </c>
      <c r="B261" t="s">
        <v>518</v>
      </c>
      <c r="C261">
        <f t="shared" si="24"/>
        <v>27</v>
      </c>
      <c r="D261">
        <f>19-9+1</f>
        <v>11</v>
      </c>
      <c r="E261">
        <v>0</v>
      </c>
      <c r="F261">
        <f t="shared" si="25"/>
        <v>16</v>
      </c>
      <c r="G261" s="1">
        <f t="shared" si="26"/>
        <v>40.74074074074074</v>
      </c>
      <c r="H261" s="1">
        <f t="shared" si="27"/>
        <v>0</v>
      </c>
      <c r="I261" s="1">
        <f t="shared" si="28"/>
        <v>59.259259259259252</v>
      </c>
    </row>
    <row r="262" spans="1:9" x14ac:dyDescent="0.3">
      <c r="A262" t="s">
        <v>519</v>
      </c>
      <c r="B262" t="s">
        <v>520</v>
      </c>
      <c r="C262">
        <f t="shared" si="24"/>
        <v>36</v>
      </c>
      <c r="D262">
        <v>0</v>
      </c>
      <c r="E262">
        <f>8-7+1+22-18+1+31-28+1</f>
        <v>11</v>
      </c>
      <c r="F262">
        <f t="shared" si="25"/>
        <v>25</v>
      </c>
      <c r="G262" s="1">
        <f t="shared" si="26"/>
        <v>0</v>
      </c>
      <c r="H262" s="1">
        <f t="shared" si="27"/>
        <v>30.555555555555557</v>
      </c>
      <c r="I262" s="1">
        <f t="shared" si="28"/>
        <v>69.444444444444443</v>
      </c>
    </row>
    <row r="263" spans="1:9" x14ac:dyDescent="0.3">
      <c r="A263" t="s">
        <v>521</v>
      </c>
      <c r="B263" t="s">
        <v>522</v>
      </c>
      <c r="C263">
        <f t="shared" si="24"/>
        <v>36</v>
      </c>
      <c r="D263">
        <f>36-32+1</f>
        <v>5</v>
      </c>
      <c r="E263">
        <f>3-2+1+10-6+1+22-18+1+31-27+1</f>
        <v>17</v>
      </c>
      <c r="F263">
        <f t="shared" si="25"/>
        <v>14</v>
      </c>
      <c r="G263" s="1">
        <f t="shared" si="26"/>
        <v>13.888888888888889</v>
      </c>
      <c r="H263" s="1">
        <f t="shared" si="27"/>
        <v>47.222222222222221</v>
      </c>
      <c r="I263" s="1">
        <f t="shared" si="28"/>
        <v>38.888888888888893</v>
      </c>
    </row>
    <row r="264" spans="1:9" x14ac:dyDescent="0.3">
      <c r="A264" t="s">
        <v>523</v>
      </c>
      <c r="B264" t="s">
        <v>524</v>
      </c>
      <c r="C264">
        <f t="shared" si="24"/>
        <v>25</v>
      </c>
      <c r="D264">
        <f>21-2+1</f>
        <v>20</v>
      </c>
      <c r="E264">
        <v>0</v>
      </c>
      <c r="F264">
        <f t="shared" si="25"/>
        <v>5</v>
      </c>
      <c r="G264" s="1">
        <f t="shared" si="26"/>
        <v>80</v>
      </c>
      <c r="H264" s="1">
        <f t="shared" si="27"/>
        <v>0</v>
      </c>
      <c r="I264" s="1">
        <f t="shared" si="28"/>
        <v>20</v>
      </c>
    </row>
    <row r="265" spans="1:9" x14ac:dyDescent="0.3">
      <c r="A265" t="s">
        <v>525</v>
      </c>
      <c r="B265" t="s">
        <v>526</v>
      </c>
      <c r="C265">
        <f t="shared" si="24"/>
        <v>29</v>
      </c>
      <c r="D265">
        <f>29-3+1</f>
        <v>27</v>
      </c>
      <c r="E265">
        <v>0</v>
      </c>
      <c r="F265">
        <f t="shared" si="25"/>
        <v>2</v>
      </c>
      <c r="G265" s="1">
        <f t="shared" si="26"/>
        <v>93.103448275862064</v>
      </c>
      <c r="H265" s="1">
        <f t="shared" si="27"/>
        <v>0</v>
      </c>
      <c r="I265" s="1">
        <f t="shared" si="28"/>
        <v>6.8965517241379306</v>
      </c>
    </row>
    <row r="266" spans="1:9" x14ac:dyDescent="0.3">
      <c r="A266" t="s">
        <v>527</v>
      </c>
      <c r="B266" t="s">
        <v>528</v>
      </c>
      <c r="C266">
        <f t="shared" si="24"/>
        <v>47</v>
      </c>
      <c r="D266">
        <f>27-16+1</f>
        <v>12</v>
      </c>
      <c r="E266">
        <f>6-2+1+34-31+1+46-41+1</f>
        <v>15</v>
      </c>
      <c r="F266">
        <f t="shared" si="25"/>
        <v>20</v>
      </c>
      <c r="G266" s="1">
        <f t="shared" si="26"/>
        <v>25.531914893617021</v>
      </c>
      <c r="H266" s="1">
        <f t="shared" si="27"/>
        <v>31.914893617021278</v>
      </c>
      <c r="I266" s="1">
        <f t="shared" si="28"/>
        <v>42.553191489361701</v>
      </c>
    </row>
    <row r="267" spans="1:9" x14ac:dyDescent="0.3">
      <c r="A267" t="s">
        <v>529</v>
      </c>
      <c r="B267" t="s">
        <v>530</v>
      </c>
      <c r="C267">
        <f t="shared" si="24"/>
        <v>21</v>
      </c>
      <c r="D267">
        <v>0</v>
      </c>
      <c r="E267">
        <f>12-9+1+20-17+1</f>
        <v>8</v>
      </c>
      <c r="F267">
        <f t="shared" si="25"/>
        <v>13</v>
      </c>
      <c r="G267" s="1">
        <f t="shared" si="26"/>
        <v>0</v>
      </c>
      <c r="H267" s="1">
        <f t="shared" si="27"/>
        <v>38.095238095238095</v>
      </c>
      <c r="I267" s="1">
        <f t="shared" si="28"/>
        <v>61.904761904761905</v>
      </c>
    </row>
    <row r="268" spans="1:9" x14ac:dyDescent="0.3">
      <c r="A268" t="s">
        <v>531</v>
      </c>
      <c r="B268" t="s">
        <v>532</v>
      </c>
      <c r="C268">
        <f t="shared" si="24"/>
        <v>21</v>
      </c>
      <c r="D268">
        <f>16-13+1</f>
        <v>4</v>
      </c>
      <c r="E268">
        <f>12-8+1+21-17+1</f>
        <v>10</v>
      </c>
      <c r="F268">
        <f t="shared" si="25"/>
        <v>7</v>
      </c>
      <c r="G268" s="1">
        <f t="shared" si="26"/>
        <v>19.047619047619047</v>
      </c>
      <c r="H268" s="1">
        <f t="shared" si="27"/>
        <v>47.619047619047613</v>
      </c>
      <c r="I268" s="1">
        <f t="shared" si="28"/>
        <v>33.333333333333329</v>
      </c>
    </row>
    <row r="269" spans="1:9" x14ac:dyDescent="0.3">
      <c r="A269" t="s">
        <v>533</v>
      </c>
      <c r="B269" t="s">
        <v>534</v>
      </c>
      <c r="C269">
        <f t="shared" si="24"/>
        <v>25</v>
      </c>
      <c r="D269">
        <v>0</v>
      </c>
      <c r="E269">
        <v>0</v>
      </c>
      <c r="F269">
        <f t="shared" si="25"/>
        <v>25</v>
      </c>
      <c r="G269" s="1">
        <f t="shared" si="26"/>
        <v>0</v>
      </c>
      <c r="H269" s="1">
        <f t="shared" si="27"/>
        <v>0</v>
      </c>
      <c r="I269" s="1">
        <f t="shared" si="28"/>
        <v>100</v>
      </c>
    </row>
    <row r="270" spans="1:9" x14ac:dyDescent="0.3">
      <c r="A270" t="s">
        <v>535</v>
      </c>
      <c r="B270" t="s">
        <v>536</v>
      </c>
      <c r="C270">
        <f t="shared" si="24"/>
        <v>21</v>
      </c>
      <c r="D270">
        <v>0</v>
      </c>
      <c r="E270">
        <v>0</v>
      </c>
      <c r="F270">
        <f t="shared" si="25"/>
        <v>21</v>
      </c>
      <c r="G270" s="1">
        <f t="shared" si="26"/>
        <v>0</v>
      </c>
      <c r="H270" s="1">
        <f t="shared" si="27"/>
        <v>0</v>
      </c>
      <c r="I270" s="1">
        <f t="shared" si="28"/>
        <v>100</v>
      </c>
    </row>
    <row r="271" spans="1:9" x14ac:dyDescent="0.3">
      <c r="A271" t="s">
        <v>537</v>
      </c>
      <c r="B271" t="s">
        <v>538</v>
      </c>
      <c r="C271">
        <f t="shared" si="24"/>
        <v>30</v>
      </c>
      <c r="D271">
        <f>29-24+1</f>
        <v>6</v>
      </c>
      <c r="E271">
        <f>15-14+1+22-21</f>
        <v>3</v>
      </c>
      <c r="F271">
        <f t="shared" si="25"/>
        <v>21</v>
      </c>
      <c r="G271" s="1">
        <f t="shared" si="26"/>
        <v>20</v>
      </c>
      <c r="H271" s="1">
        <f t="shared" si="27"/>
        <v>10</v>
      </c>
      <c r="I271" s="1">
        <f t="shared" si="28"/>
        <v>70</v>
      </c>
    </row>
    <row r="272" spans="1:9" x14ac:dyDescent="0.3">
      <c r="A272" t="s">
        <v>539</v>
      </c>
      <c r="B272" t="s">
        <v>540</v>
      </c>
      <c r="C272">
        <f t="shared" si="24"/>
        <v>46</v>
      </c>
      <c r="D272">
        <f>11-8+1+28-16+1</f>
        <v>17</v>
      </c>
      <c r="E272">
        <f>6-3+1+34-30+1+44-39+1</f>
        <v>15</v>
      </c>
      <c r="F272">
        <f t="shared" si="25"/>
        <v>14</v>
      </c>
      <c r="G272" s="1">
        <f t="shared" si="26"/>
        <v>36.95652173913043</v>
      </c>
      <c r="H272" s="1">
        <f t="shared" si="27"/>
        <v>32.608695652173914</v>
      </c>
      <c r="I272" s="1">
        <f t="shared" si="28"/>
        <v>30.434782608695656</v>
      </c>
    </row>
    <row r="273" spans="1:9" x14ac:dyDescent="0.3">
      <c r="A273" t="s">
        <v>541</v>
      </c>
      <c r="B273" t="s">
        <v>542</v>
      </c>
      <c r="C273">
        <f t="shared" si="24"/>
        <v>30</v>
      </c>
      <c r="D273">
        <f>29-24+1</f>
        <v>6</v>
      </c>
      <c r="E273">
        <f>15-14+1+22-21+1</f>
        <v>4</v>
      </c>
      <c r="F273">
        <f t="shared" si="25"/>
        <v>20</v>
      </c>
      <c r="G273" s="1">
        <f t="shared" si="26"/>
        <v>20</v>
      </c>
      <c r="H273" s="1">
        <f t="shared" si="27"/>
        <v>13.333333333333334</v>
      </c>
      <c r="I273" s="1">
        <f t="shared" si="28"/>
        <v>66.666666666666657</v>
      </c>
    </row>
    <row r="274" spans="1:9" x14ac:dyDescent="0.3">
      <c r="A274" t="s">
        <v>543</v>
      </c>
      <c r="B274" t="s">
        <v>544</v>
      </c>
      <c r="C274">
        <f t="shared" si="24"/>
        <v>30</v>
      </c>
      <c r="D274">
        <f>0</f>
        <v>0</v>
      </c>
      <c r="E274">
        <f>15-14+1+22-21+1</f>
        <v>4</v>
      </c>
      <c r="F274">
        <f t="shared" si="25"/>
        <v>26</v>
      </c>
      <c r="G274" s="1">
        <f t="shared" si="26"/>
        <v>0</v>
      </c>
      <c r="H274" s="1">
        <f t="shared" si="27"/>
        <v>13.333333333333334</v>
      </c>
      <c r="I274" s="1">
        <f t="shared" si="28"/>
        <v>86.666666666666671</v>
      </c>
    </row>
    <row r="275" spans="1:9" x14ac:dyDescent="0.3">
      <c r="A275" t="s">
        <v>545</v>
      </c>
      <c r="B275" t="s">
        <v>546</v>
      </c>
      <c r="C275">
        <f t="shared" si="24"/>
        <v>30</v>
      </c>
      <c r="D275">
        <f>29-24+1</f>
        <v>6</v>
      </c>
      <c r="E275">
        <f>3-2+1+15-14+1+22-20+1</f>
        <v>7</v>
      </c>
      <c r="F275">
        <f t="shared" si="25"/>
        <v>17</v>
      </c>
      <c r="G275" s="1">
        <f t="shared" si="26"/>
        <v>20</v>
      </c>
      <c r="H275" s="1">
        <f t="shared" si="27"/>
        <v>23.333333333333332</v>
      </c>
      <c r="I275" s="1">
        <f t="shared" si="28"/>
        <v>56.666666666666664</v>
      </c>
    </row>
    <row r="276" spans="1:9" x14ac:dyDescent="0.3">
      <c r="A276" t="s">
        <v>547</v>
      </c>
      <c r="B276" t="s">
        <v>548</v>
      </c>
      <c r="C276">
        <f t="shared" si="24"/>
        <v>21</v>
      </c>
      <c r="D276">
        <v>0</v>
      </c>
      <c r="E276">
        <f>10-2+1+21-13+1</f>
        <v>18</v>
      </c>
      <c r="F276">
        <f t="shared" si="25"/>
        <v>3</v>
      </c>
      <c r="G276" s="1">
        <f t="shared" si="26"/>
        <v>0</v>
      </c>
      <c r="H276" s="1">
        <f t="shared" si="27"/>
        <v>85.714285714285708</v>
      </c>
      <c r="I276" s="1">
        <f t="shared" si="28"/>
        <v>14.285714285714285</v>
      </c>
    </row>
    <row r="277" spans="1:9" x14ac:dyDescent="0.3">
      <c r="A277" t="s">
        <v>549</v>
      </c>
      <c r="B277" t="s">
        <v>550</v>
      </c>
      <c r="C277">
        <f t="shared" si="24"/>
        <v>21</v>
      </c>
      <c r="D277">
        <f>0</f>
        <v>0</v>
      </c>
      <c r="E277">
        <f>10-2+1+21-13+1</f>
        <v>18</v>
      </c>
      <c r="F277">
        <f t="shared" si="25"/>
        <v>3</v>
      </c>
      <c r="G277" s="1">
        <f t="shared" si="26"/>
        <v>0</v>
      </c>
      <c r="H277" s="1">
        <f t="shared" si="27"/>
        <v>85.714285714285708</v>
      </c>
      <c r="I277" s="1">
        <f t="shared" si="28"/>
        <v>14.285714285714285</v>
      </c>
    </row>
    <row r="278" spans="1:9" x14ac:dyDescent="0.3">
      <c r="A278" t="s">
        <v>551</v>
      </c>
      <c r="B278" t="s">
        <v>552</v>
      </c>
      <c r="C278">
        <f t="shared" si="24"/>
        <v>43</v>
      </c>
      <c r="D278">
        <f>29-18+1</f>
        <v>12</v>
      </c>
      <c r="E278">
        <f>35-31+1+42-38+1</f>
        <v>10</v>
      </c>
      <c r="F278">
        <f t="shared" si="25"/>
        <v>21</v>
      </c>
      <c r="G278" s="1">
        <f t="shared" si="26"/>
        <v>27.906976744186046</v>
      </c>
      <c r="H278" s="1">
        <f t="shared" si="27"/>
        <v>23.255813953488371</v>
      </c>
      <c r="I278" s="1">
        <f t="shared" si="28"/>
        <v>48.837209302325576</v>
      </c>
    </row>
    <row r="279" spans="1:9" x14ac:dyDescent="0.3">
      <c r="A279" t="s">
        <v>553</v>
      </c>
      <c r="B279" t="s">
        <v>554</v>
      </c>
      <c r="C279">
        <f t="shared" si="24"/>
        <v>24</v>
      </c>
      <c r="D279">
        <v>0</v>
      </c>
      <c r="E279">
        <v>0</v>
      </c>
      <c r="F279">
        <f t="shared" si="25"/>
        <v>24</v>
      </c>
      <c r="G279" s="1">
        <f t="shared" si="26"/>
        <v>0</v>
      </c>
      <c r="H279" s="1">
        <f t="shared" si="27"/>
        <v>0</v>
      </c>
      <c r="I279" s="1">
        <f t="shared" si="28"/>
        <v>100</v>
      </c>
    </row>
    <row r="280" spans="1:9" x14ac:dyDescent="0.3">
      <c r="A280" t="s">
        <v>555</v>
      </c>
      <c r="B280" t="s">
        <v>556</v>
      </c>
      <c r="C280">
        <f t="shared" si="24"/>
        <v>31</v>
      </c>
      <c r="D280">
        <f>28-13+1</f>
        <v>16</v>
      </c>
      <c r="E280">
        <v>0</v>
      </c>
      <c r="F280">
        <f t="shared" si="25"/>
        <v>15</v>
      </c>
      <c r="G280" s="1">
        <f t="shared" si="26"/>
        <v>51.612903225806448</v>
      </c>
      <c r="H280" s="1">
        <f t="shared" si="27"/>
        <v>0</v>
      </c>
      <c r="I280" s="1">
        <f t="shared" si="28"/>
        <v>48.387096774193552</v>
      </c>
    </row>
    <row r="281" spans="1:9" x14ac:dyDescent="0.3">
      <c r="A281" t="s">
        <v>557</v>
      </c>
      <c r="B281" t="s">
        <v>558</v>
      </c>
      <c r="C281">
        <f t="shared" si="24"/>
        <v>36</v>
      </c>
      <c r="D281">
        <f>30-15+1</f>
        <v>16</v>
      </c>
      <c r="E281">
        <v>0</v>
      </c>
      <c r="F281">
        <f t="shared" si="25"/>
        <v>20</v>
      </c>
      <c r="G281" s="1">
        <f t="shared" si="26"/>
        <v>44.444444444444443</v>
      </c>
      <c r="H281" s="1">
        <f t="shared" si="27"/>
        <v>0</v>
      </c>
      <c r="I281" s="1">
        <f t="shared" si="28"/>
        <v>55.555555555555557</v>
      </c>
    </row>
    <row r="282" spans="1:9" x14ac:dyDescent="0.3">
      <c r="A282" t="s">
        <v>559</v>
      </c>
      <c r="B282" t="s">
        <v>560</v>
      </c>
      <c r="C282">
        <f t="shared" si="24"/>
        <v>26</v>
      </c>
      <c r="D282">
        <f>24-7+1</f>
        <v>18</v>
      </c>
      <c r="E282">
        <v>0</v>
      </c>
      <c r="F282">
        <f t="shared" si="25"/>
        <v>8</v>
      </c>
      <c r="G282" s="1">
        <f t="shared" si="26"/>
        <v>69.230769230769226</v>
      </c>
      <c r="H282" s="1">
        <f t="shared" si="27"/>
        <v>0</v>
      </c>
      <c r="I282" s="1">
        <f t="shared" si="28"/>
        <v>30.76923076923077</v>
      </c>
    </row>
    <row r="283" spans="1:9" x14ac:dyDescent="0.3">
      <c r="A283" t="s">
        <v>561</v>
      </c>
      <c r="B283" t="s">
        <v>562</v>
      </c>
      <c r="C283">
        <f t="shared" si="24"/>
        <v>36</v>
      </c>
      <c r="D283">
        <f>32-13+1</f>
        <v>20</v>
      </c>
      <c r="E283">
        <v>0</v>
      </c>
      <c r="F283">
        <f t="shared" si="25"/>
        <v>16</v>
      </c>
      <c r="G283" s="1">
        <f t="shared" si="26"/>
        <v>55.555555555555557</v>
      </c>
      <c r="H283" s="1">
        <f t="shared" si="27"/>
        <v>0</v>
      </c>
      <c r="I283" s="1">
        <f t="shared" si="28"/>
        <v>44.444444444444443</v>
      </c>
    </row>
    <row r="284" spans="1:9" x14ac:dyDescent="0.3">
      <c r="A284" t="s">
        <v>563</v>
      </c>
      <c r="B284" t="s">
        <v>564</v>
      </c>
      <c r="C284">
        <f t="shared" si="24"/>
        <v>18</v>
      </c>
      <c r="D284">
        <f>19-2+1</f>
        <v>18</v>
      </c>
      <c r="E284">
        <v>0</v>
      </c>
      <c r="F284">
        <f t="shared" si="25"/>
        <v>0</v>
      </c>
      <c r="G284" s="1">
        <f t="shared" si="26"/>
        <v>100</v>
      </c>
      <c r="H284" s="1">
        <f t="shared" si="27"/>
        <v>0</v>
      </c>
      <c r="I284" s="1">
        <f t="shared" si="28"/>
        <v>0</v>
      </c>
    </row>
    <row r="285" spans="1:9" x14ac:dyDescent="0.3">
      <c r="A285" t="s">
        <v>565</v>
      </c>
      <c r="B285" t="s">
        <v>566</v>
      </c>
      <c r="C285">
        <f t="shared" si="24"/>
        <v>21</v>
      </c>
      <c r="D285">
        <v>0</v>
      </c>
      <c r="E285">
        <f>10-2+1+21-13+1</f>
        <v>18</v>
      </c>
      <c r="F285">
        <f t="shared" si="25"/>
        <v>3</v>
      </c>
      <c r="G285" s="1">
        <f t="shared" si="26"/>
        <v>0</v>
      </c>
      <c r="H285" s="1">
        <f t="shared" si="27"/>
        <v>85.714285714285708</v>
      </c>
      <c r="I285" s="1">
        <f t="shared" si="28"/>
        <v>14.285714285714285</v>
      </c>
    </row>
    <row r="286" spans="1:9" x14ac:dyDescent="0.3">
      <c r="A286" t="s">
        <v>567</v>
      </c>
      <c r="B286" t="s">
        <v>568</v>
      </c>
      <c r="C286">
        <f t="shared" si="24"/>
        <v>47</v>
      </c>
      <c r="D286">
        <f>27-16+1</f>
        <v>12</v>
      </c>
      <c r="E286">
        <f>6-2+1+34-31+1+46-41+1</f>
        <v>15</v>
      </c>
      <c r="F286">
        <f t="shared" si="25"/>
        <v>20</v>
      </c>
      <c r="G286" s="1">
        <f t="shared" si="26"/>
        <v>25.531914893617021</v>
      </c>
      <c r="H286" s="1">
        <f t="shared" si="27"/>
        <v>31.914893617021278</v>
      </c>
      <c r="I286" s="1">
        <f t="shared" si="28"/>
        <v>42.553191489361701</v>
      </c>
    </row>
    <row r="287" spans="1:9" x14ac:dyDescent="0.3">
      <c r="A287" t="s">
        <v>569</v>
      </c>
      <c r="B287" t="s">
        <v>570</v>
      </c>
      <c r="C287">
        <f t="shared" si="24"/>
        <v>36</v>
      </c>
      <c r="D287">
        <f>36-16+1</f>
        <v>21</v>
      </c>
      <c r="E287">
        <v>0</v>
      </c>
      <c r="F287">
        <f t="shared" si="25"/>
        <v>15</v>
      </c>
      <c r="G287" s="1">
        <f t="shared" si="26"/>
        <v>58.333333333333336</v>
      </c>
      <c r="H287" s="1">
        <f t="shared" si="27"/>
        <v>0</v>
      </c>
      <c r="I287" s="1">
        <f t="shared" si="28"/>
        <v>41.666666666666671</v>
      </c>
    </row>
    <row r="288" spans="1:9" x14ac:dyDescent="0.3">
      <c r="A288" t="s">
        <v>571</v>
      </c>
      <c r="B288" t="s">
        <v>572</v>
      </c>
      <c r="C288">
        <f t="shared" si="24"/>
        <v>36</v>
      </c>
      <c r="D288">
        <f>29-16+1</f>
        <v>14</v>
      </c>
      <c r="E288">
        <v>0</v>
      </c>
      <c r="F288">
        <f t="shared" si="25"/>
        <v>22</v>
      </c>
      <c r="G288" s="1">
        <f t="shared" si="26"/>
        <v>38.888888888888893</v>
      </c>
      <c r="H288" s="1">
        <f t="shared" si="27"/>
        <v>0</v>
      </c>
      <c r="I288" s="1">
        <f t="shared" si="28"/>
        <v>61.111111111111114</v>
      </c>
    </row>
    <row r="289" spans="1:9" x14ac:dyDescent="0.3">
      <c r="A289" t="s">
        <v>573</v>
      </c>
      <c r="B289" t="s">
        <v>574</v>
      </c>
      <c r="C289">
        <f t="shared" si="24"/>
        <v>36</v>
      </c>
      <c r="D289">
        <f>29-15+1</f>
        <v>15</v>
      </c>
      <c r="E289">
        <v>0</v>
      </c>
      <c r="F289">
        <f t="shared" si="25"/>
        <v>21</v>
      </c>
      <c r="G289" s="1">
        <f t="shared" si="26"/>
        <v>41.666666666666671</v>
      </c>
      <c r="H289" s="1">
        <f t="shared" si="27"/>
        <v>0</v>
      </c>
      <c r="I289" s="1">
        <f t="shared" si="28"/>
        <v>58.333333333333336</v>
      </c>
    </row>
    <row r="290" spans="1:9" x14ac:dyDescent="0.3">
      <c r="A290" t="s">
        <v>575</v>
      </c>
      <c r="B290" t="s">
        <v>576</v>
      </c>
      <c r="C290">
        <f t="shared" si="24"/>
        <v>36</v>
      </c>
      <c r="D290">
        <f>17-12+1+36-17+1</f>
        <v>26</v>
      </c>
      <c r="E290">
        <v>0</v>
      </c>
      <c r="F290">
        <f t="shared" si="25"/>
        <v>10</v>
      </c>
      <c r="G290" s="1">
        <f t="shared" si="26"/>
        <v>72.222222222222214</v>
      </c>
      <c r="H290" s="1">
        <f t="shared" si="27"/>
        <v>0</v>
      </c>
      <c r="I290" s="1">
        <f t="shared" si="28"/>
        <v>27.777777777777779</v>
      </c>
    </row>
    <row r="291" spans="1:9" x14ac:dyDescent="0.3">
      <c r="A291" t="s">
        <v>577</v>
      </c>
      <c r="B291" t="s">
        <v>578</v>
      </c>
      <c r="C291">
        <f t="shared" si="24"/>
        <v>36</v>
      </c>
      <c r="D291">
        <f>33-16+1</f>
        <v>18</v>
      </c>
      <c r="E291">
        <v>0</v>
      </c>
      <c r="F291">
        <f t="shared" si="25"/>
        <v>18</v>
      </c>
      <c r="G291" s="1">
        <f t="shared" si="26"/>
        <v>50</v>
      </c>
      <c r="H291" s="1">
        <f t="shared" si="27"/>
        <v>0</v>
      </c>
      <c r="I291" s="1">
        <f t="shared" si="28"/>
        <v>50</v>
      </c>
    </row>
    <row r="292" spans="1:9" x14ac:dyDescent="0.3">
      <c r="A292" t="s">
        <v>579</v>
      </c>
      <c r="B292" t="s">
        <v>580</v>
      </c>
      <c r="C292">
        <f t="shared" si="24"/>
        <v>36</v>
      </c>
      <c r="D292">
        <f>32-12+1</f>
        <v>21</v>
      </c>
      <c r="E292">
        <v>0</v>
      </c>
      <c r="F292">
        <f t="shared" si="25"/>
        <v>15</v>
      </c>
      <c r="G292" s="1">
        <f t="shared" si="26"/>
        <v>58.333333333333336</v>
      </c>
      <c r="H292" s="1">
        <f t="shared" si="27"/>
        <v>0</v>
      </c>
      <c r="I292" s="1">
        <f t="shared" si="28"/>
        <v>41.666666666666671</v>
      </c>
    </row>
    <row r="293" spans="1:9" x14ac:dyDescent="0.3">
      <c r="A293" t="s">
        <v>581</v>
      </c>
      <c r="B293" t="s">
        <v>582</v>
      </c>
      <c r="C293">
        <f t="shared" si="24"/>
        <v>36</v>
      </c>
      <c r="D293">
        <f>32-15+1</f>
        <v>18</v>
      </c>
      <c r="E293">
        <v>0</v>
      </c>
      <c r="F293">
        <f t="shared" si="25"/>
        <v>18</v>
      </c>
      <c r="G293" s="1">
        <f t="shared" si="26"/>
        <v>50</v>
      </c>
      <c r="H293" s="1">
        <f t="shared" si="27"/>
        <v>0</v>
      </c>
      <c r="I293" s="1">
        <f t="shared" si="28"/>
        <v>50</v>
      </c>
    </row>
  </sheetData>
  <pageMargins left="0.7" right="0.7" top="0.75" bottom="0.75" header="0.3" footer="0.3"/>
  <ignoredErrors>
    <ignoredError sqref="E1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Aldas Bulos</dc:creator>
  <cp:lastModifiedBy>Daniel Aldas Bulos</cp:lastModifiedBy>
  <dcterms:created xsi:type="dcterms:W3CDTF">2021-07-28T01:46:10Z</dcterms:created>
  <dcterms:modified xsi:type="dcterms:W3CDTF">2021-07-29T01:37:53Z</dcterms:modified>
</cp:coreProperties>
</file>