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 - copia/resources/Diots/"/>
    </mc:Choice>
  </mc:AlternateContent>
  <xr:revisionPtr revIDLastSave="0" documentId="14_{A278128C-98E9-4786-B07D-17B5D03572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3" i="5" l="1"/>
  <c r="N423" i="5"/>
  <c r="M872" i="5"/>
  <c r="N872" i="5"/>
  <c r="M112" i="5"/>
  <c r="M11" i="5"/>
  <c r="M581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221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229" i="5"/>
  <c r="M230" i="5"/>
  <c r="M231" i="5"/>
  <c r="M715" i="5"/>
  <c r="M716" i="5"/>
  <c r="M717" i="5"/>
  <c r="N112" i="5"/>
  <c r="N11" i="5"/>
  <c r="N581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221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229" i="5"/>
  <c r="N230" i="5"/>
  <c r="N231" i="5"/>
  <c r="N715" i="5"/>
  <c r="N716" i="5"/>
  <c r="N717" i="5"/>
  <c r="M684" i="5"/>
  <c r="M685" i="5"/>
  <c r="N684" i="5"/>
  <c r="N685" i="5"/>
  <c r="M678" i="5"/>
  <c r="M679" i="5"/>
  <c r="M680" i="5"/>
  <c r="M681" i="5"/>
  <c r="M682" i="5"/>
  <c r="M683" i="5"/>
  <c r="N678" i="5"/>
  <c r="N679" i="5"/>
  <c r="N680" i="5"/>
  <c r="N681" i="5"/>
  <c r="N682" i="5"/>
  <c r="N683" i="5"/>
  <c r="M674" i="5"/>
  <c r="M675" i="5"/>
  <c r="M676" i="5"/>
  <c r="M677" i="5"/>
  <c r="N674" i="5"/>
  <c r="N675" i="5"/>
  <c r="N676" i="5"/>
  <c r="N677" i="5"/>
  <c r="M673" i="5"/>
  <c r="N673" i="5"/>
  <c r="M672" i="5"/>
  <c r="N672" i="5"/>
  <c r="M670" i="5"/>
  <c r="M671" i="5"/>
  <c r="N670" i="5"/>
  <c r="N671" i="5"/>
  <c r="M601" i="5"/>
  <c r="M657" i="5"/>
  <c r="M113" i="5"/>
  <c r="M220" i="5"/>
  <c r="N601" i="5"/>
  <c r="N657" i="5"/>
  <c r="N113" i="5"/>
  <c r="N220" i="5"/>
  <c r="M572" i="5"/>
  <c r="N572" i="5"/>
  <c r="M607" i="5"/>
  <c r="M656" i="5"/>
  <c r="M466" i="5"/>
  <c r="N607" i="5"/>
  <c r="N656" i="5"/>
  <c r="N466" i="5"/>
  <c r="M978" i="5"/>
  <c r="N978" i="5"/>
  <c r="M465" i="5"/>
  <c r="N465" i="5"/>
  <c r="M645" i="5"/>
  <c r="N645" i="5"/>
  <c r="M644" i="5"/>
  <c r="N644" i="5"/>
  <c r="M643" i="5"/>
  <c r="N643" i="5"/>
  <c r="M369" i="5"/>
  <c r="M642" i="5"/>
  <c r="N369" i="5"/>
  <c r="N642" i="5"/>
  <c r="M368" i="5"/>
  <c r="N368" i="5"/>
  <c r="M367" i="5"/>
  <c r="N367" i="5"/>
  <c r="M364" i="5"/>
  <c r="M365" i="5"/>
  <c r="M366" i="5"/>
  <c r="N364" i="5"/>
  <c r="N365" i="5"/>
  <c r="N366" i="5"/>
  <c r="M718" i="5"/>
  <c r="M838" i="5"/>
  <c r="M942" i="5"/>
  <c r="N718" i="5"/>
  <c r="N838" i="5"/>
  <c r="N942" i="5"/>
  <c r="M417" i="5"/>
  <c r="N417" i="5"/>
  <c r="M416" i="5"/>
  <c r="N416" i="5"/>
  <c r="M415" i="5"/>
  <c r="N415" i="5"/>
  <c r="M817" i="5"/>
  <c r="M591" i="5"/>
  <c r="M58" i="5"/>
  <c r="M414" i="5"/>
  <c r="N817" i="5"/>
  <c r="N591" i="5"/>
  <c r="N58" i="5"/>
  <c r="N414" i="5"/>
  <c r="M816" i="5"/>
  <c r="N816" i="5"/>
  <c r="M815" i="5"/>
  <c r="N815" i="5"/>
  <c r="M394" i="5"/>
  <c r="M395" i="5"/>
  <c r="M814" i="5"/>
  <c r="N394" i="5"/>
  <c r="N395" i="5"/>
  <c r="N814" i="5"/>
  <c r="M393" i="5"/>
  <c r="N393" i="5"/>
  <c r="M948" i="5"/>
  <c r="M551" i="5"/>
  <c r="N948" i="5"/>
  <c r="N551" i="5"/>
  <c r="M959" i="5"/>
  <c r="M584" i="5"/>
  <c r="N959" i="5"/>
  <c r="N584" i="5"/>
  <c r="M958" i="5" l="1"/>
  <c r="N958" i="5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981" i="5"/>
  <c r="X981" i="5" s="1"/>
  <c r="W2" i="5"/>
  <c r="X2" i="5" s="1"/>
  <c r="M736" i="5" l="1"/>
  <c r="M524" i="5"/>
  <c r="M178" i="5"/>
  <c r="M738" i="5"/>
  <c r="M527" i="5"/>
  <c r="M151" i="5"/>
  <c r="M853" i="5"/>
  <c r="M530" i="5"/>
  <c r="M531" i="5"/>
  <c r="M457" i="5"/>
  <c r="M532" i="5"/>
  <c r="M458" i="5"/>
  <c r="M459" i="5"/>
  <c r="M851" i="5"/>
  <c r="M176" i="5"/>
  <c r="M737" i="5"/>
  <c r="M852" i="5"/>
  <c r="M452" i="5"/>
  <c r="M528" i="5"/>
  <c r="M529" i="5"/>
  <c r="M740" i="5"/>
  <c r="M742" i="5"/>
  <c r="M184" i="5"/>
  <c r="M523" i="5"/>
  <c r="M448" i="5"/>
  <c r="M450" i="5"/>
  <c r="M451" i="5"/>
  <c r="M739" i="5"/>
  <c r="M182" i="5"/>
  <c r="M455" i="5"/>
  <c r="M456" i="5"/>
  <c r="M185" i="5"/>
  <c r="M743" i="5"/>
  <c r="M744" i="5"/>
  <c r="M526" i="5"/>
  <c r="M522" i="5"/>
  <c r="M735" i="5"/>
  <c r="M449" i="5"/>
  <c r="M179" i="5"/>
  <c r="M180" i="5"/>
  <c r="M453" i="5"/>
  <c r="M181" i="5"/>
  <c r="M454" i="5"/>
  <c r="M741" i="5"/>
  <c r="M177" i="5"/>
  <c r="M150" i="5"/>
  <c r="M183" i="5"/>
  <c r="M379" i="5"/>
  <c r="M380" i="5"/>
  <c r="M969" i="5"/>
  <c r="M954" i="5"/>
  <c r="M553" i="5"/>
  <c r="M610" i="5"/>
  <c r="M780" i="5"/>
  <c r="M826" i="5"/>
  <c r="M837" i="5"/>
  <c r="M490" i="5"/>
  <c r="M489" i="5"/>
  <c r="M818" i="5"/>
  <c r="M418" i="5"/>
  <c r="M419" i="5"/>
  <c r="M659" i="5"/>
  <c r="M835" i="5"/>
  <c r="M212" i="5"/>
  <c r="M752" i="5"/>
  <c r="M471" i="5"/>
  <c r="M779" i="5"/>
  <c r="M349" i="5"/>
  <c r="M442" i="5"/>
  <c r="M911" i="5"/>
  <c r="M30" i="5"/>
  <c r="M443" i="5"/>
  <c r="M567" i="5"/>
  <c r="M500" i="5"/>
  <c r="M501" i="5"/>
  <c r="M751" i="5"/>
  <c r="M19" i="5"/>
  <c r="M594" i="5"/>
  <c r="M210" i="5"/>
  <c r="M778" i="5"/>
  <c r="M724" i="5"/>
  <c r="M97" i="5"/>
  <c r="M223" i="5"/>
  <c r="M474" i="5"/>
  <c r="M122" i="5"/>
  <c r="M400" i="5"/>
  <c r="M348" i="5"/>
  <c r="M819" i="5"/>
  <c r="M560" i="5"/>
  <c r="M116" i="5"/>
  <c r="M583" i="5"/>
  <c r="M823" i="5"/>
  <c r="M824" i="5"/>
  <c r="M96" i="5"/>
  <c r="M564" i="5"/>
  <c r="M935" i="5"/>
  <c r="M218" i="5"/>
  <c r="M227" i="5"/>
  <c r="M563" i="5"/>
  <c r="M410" i="5"/>
  <c r="M565" i="5"/>
  <c r="M566" i="5"/>
  <c r="M71" i="5"/>
  <c r="M666" i="5"/>
  <c r="M561" i="5"/>
  <c r="M438" i="5"/>
  <c r="M640" i="5"/>
  <c r="M660" i="5"/>
  <c r="M595" i="5"/>
  <c r="M153" i="5"/>
  <c r="M597" i="5"/>
  <c r="M902" i="5"/>
  <c r="M585" i="5"/>
  <c r="M480" i="5"/>
  <c r="M377" i="5"/>
  <c r="M156" i="5"/>
  <c r="M758" i="5"/>
  <c r="M569" i="5"/>
  <c r="M939" i="5"/>
  <c r="M755" i="5"/>
  <c r="M45" i="5"/>
  <c r="M598" i="5"/>
  <c r="M214" i="5"/>
  <c r="M538" i="5"/>
  <c r="M825" i="5"/>
  <c r="M213" i="5"/>
  <c r="M982" i="5"/>
  <c r="M621" i="5"/>
  <c r="M647" i="5"/>
  <c r="M777" i="5"/>
  <c r="M499" i="5"/>
  <c r="M358" i="5"/>
  <c r="M599" i="5"/>
  <c r="M754" i="5"/>
  <c r="M952" i="5"/>
  <c r="M157" i="5"/>
  <c r="M600" i="5"/>
  <c r="M821" i="5"/>
  <c r="M618" i="5"/>
  <c r="M820" i="5"/>
  <c r="M562" i="5"/>
  <c r="M155" i="5"/>
  <c r="M649" i="5"/>
  <c r="M822" i="5"/>
  <c r="M154" i="5"/>
  <c r="M228" i="5"/>
  <c r="M420" i="5"/>
  <c r="M580" i="5"/>
  <c r="M776" i="5"/>
  <c r="M977" i="5"/>
  <c r="M570" i="5"/>
  <c r="M571" i="5"/>
  <c r="M233" i="5"/>
  <c r="M127" i="5"/>
  <c r="M834" i="5"/>
  <c r="M753" i="5"/>
  <c r="M63" i="5"/>
  <c r="M203" i="5"/>
  <c r="M204" i="5"/>
  <c r="M95" i="5"/>
  <c r="M757" i="5"/>
  <c r="M620" i="5"/>
  <c r="M596" i="5"/>
  <c r="M72" i="5"/>
  <c r="M577" i="5"/>
  <c r="M578" i="5"/>
  <c r="M232" i="5"/>
  <c r="M470" i="5"/>
  <c r="M205" i="5"/>
  <c r="M378" i="5"/>
  <c r="M75" i="5"/>
  <c r="M76" i="5"/>
  <c r="M87" i="5"/>
  <c r="M117" i="5"/>
  <c r="M118" i="5"/>
  <c r="M119" i="5"/>
  <c r="M120" i="5"/>
  <c r="M759" i="5"/>
  <c r="M760" i="5"/>
  <c r="M141" i="5"/>
  <c r="M727" i="5"/>
  <c r="M728" i="5"/>
  <c r="M961" i="5"/>
  <c r="M542" i="5"/>
  <c r="M652" i="5"/>
  <c r="M165" i="5"/>
  <c r="M166" i="5"/>
  <c r="M217" i="5"/>
  <c r="M508" i="5"/>
  <c r="M721" i="5"/>
  <c r="M505" i="5"/>
  <c r="M90" i="5"/>
  <c r="M386" i="5"/>
  <c r="M485" i="5"/>
  <c r="M588" i="5"/>
  <c r="M2" i="5"/>
  <c r="M875" i="5"/>
  <c r="M847" i="5"/>
  <c r="M234" i="5"/>
  <c r="M868" i="5"/>
  <c r="M487" i="5"/>
  <c r="M765" i="5"/>
  <c r="M373" i="5"/>
  <c r="M445" i="5"/>
  <c r="M773" i="5"/>
  <c r="M975" i="5"/>
  <c r="M509" i="5"/>
  <c r="M126" i="5"/>
  <c r="M198" i="5"/>
  <c r="M387" i="5"/>
  <c r="M426" i="5"/>
  <c r="M787" i="5"/>
  <c r="M188" i="5"/>
  <c r="M968" i="5"/>
  <c r="M246" i="5"/>
  <c r="M308" i="5"/>
  <c r="M733" i="5"/>
  <c r="M891" i="5"/>
  <c r="M237" i="5"/>
  <c r="M169" i="5"/>
  <c r="M940" i="5"/>
  <c r="M254" i="5"/>
  <c r="M152" i="5"/>
  <c r="M638" i="5"/>
  <c r="M496" i="5"/>
  <c r="M59" i="5"/>
  <c r="M794" i="5"/>
  <c r="M32" i="5"/>
  <c r="M266" i="5"/>
  <c r="M315" i="5"/>
  <c r="M809" i="5"/>
  <c r="M294" i="5"/>
  <c r="M346" i="5"/>
  <c r="M464" i="5"/>
  <c r="M770" i="5"/>
  <c r="M614" i="5"/>
  <c r="M20" i="5"/>
  <c r="M260" i="5"/>
  <c r="M236" i="5"/>
  <c r="M10" i="5"/>
  <c r="M723" i="5"/>
  <c r="M892" i="5"/>
  <c r="M766" i="5"/>
  <c r="M388" i="5"/>
  <c r="M669" i="5"/>
  <c r="M282" i="5"/>
  <c r="M16" i="5"/>
  <c r="M665" i="5"/>
  <c r="M836" i="5"/>
  <c r="M215" i="5"/>
  <c r="M767" i="5"/>
  <c r="M389" i="5"/>
  <c r="M956" i="5"/>
  <c r="M253" i="5"/>
  <c r="M350" i="5"/>
  <c r="M69" i="5"/>
  <c r="M556" i="5"/>
  <c r="M278" i="5"/>
  <c r="M363" i="5"/>
  <c r="M255" i="5"/>
  <c r="M661" i="5"/>
  <c r="M494" i="5"/>
  <c r="M432" i="5"/>
  <c r="M624" i="5"/>
  <c r="M8" i="5"/>
  <c r="M86" i="5"/>
  <c r="M80" i="5"/>
  <c r="M900" i="5"/>
  <c r="M44" i="5"/>
  <c r="M68" i="5"/>
  <c r="M396" i="5"/>
  <c r="M869" i="5"/>
  <c r="M406" i="5"/>
  <c r="M855" i="5"/>
  <c r="M970" i="5"/>
  <c r="M481" i="5"/>
  <c r="M622" i="5"/>
  <c r="M623" i="5"/>
  <c r="M89" i="5"/>
  <c r="M732" i="5"/>
  <c r="M879" i="5"/>
  <c r="M941" i="5"/>
  <c r="M340" i="5"/>
  <c r="M533" i="5"/>
  <c r="M972" i="5"/>
  <c r="M347" i="5"/>
  <c r="M196" i="5"/>
  <c r="M4" i="5"/>
  <c r="M543" i="5"/>
  <c r="M13" i="5"/>
  <c r="M14" i="5"/>
  <c r="M333" i="5"/>
  <c r="M335" i="5"/>
  <c r="M371" i="5"/>
  <c r="M107" i="5"/>
  <c r="M907" i="5"/>
  <c r="M216" i="5"/>
  <c r="M403" i="5"/>
  <c r="M446" i="5"/>
  <c r="M139" i="5"/>
  <c r="M140" i="5"/>
  <c r="M148" i="5"/>
  <c r="M121" i="5"/>
  <c r="M550" i="5"/>
  <c r="M928" i="5"/>
  <c r="M158" i="5"/>
  <c r="M920" i="5"/>
  <c r="M921" i="5"/>
  <c r="M922" i="5"/>
  <c r="M923" i="5"/>
  <c r="M924" i="5"/>
  <c r="M925" i="5"/>
  <c r="M926" i="5"/>
  <c r="M927" i="5"/>
  <c r="M886" i="5"/>
  <c r="M225" i="5"/>
  <c r="M48" i="5"/>
  <c r="M49" i="5"/>
  <c r="M291" i="5"/>
  <c r="M493" i="5"/>
  <c r="M603" i="5"/>
  <c r="M745" i="5"/>
  <c r="M768" i="5"/>
  <c r="M769" i="5"/>
  <c r="M882" i="5"/>
  <c r="M864" i="5"/>
  <c r="M830" i="5"/>
  <c r="M469" i="5"/>
  <c r="M279" i="5"/>
  <c r="M149" i="5"/>
  <c r="M845" i="5"/>
  <c r="M201" i="5"/>
  <c r="M54" i="5"/>
  <c r="M568" i="5"/>
  <c r="M909" i="5"/>
  <c r="M172" i="5"/>
  <c r="M277" i="5"/>
  <c r="M979" i="5"/>
  <c r="M944" i="5"/>
  <c r="M967" i="5"/>
  <c r="M800" i="5"/>
  <c r="M829" i="5"/>
  <c r="M608" i="5"/>
  <c r="M324" i="5"/>
  <c r="M609" i="5"/>
  <c r="M241" i="5"/>
  <c r="M242" i="5"/>
  <c r="M243" i="5"/>
  <c r="M356" i="5"/>
  <c r="M357" i="5"/>
  <c r="M860" i="5"/>
  <c r="M861" i="5"/>
  <c r="M427" i="5"/>
  <c r="M428" i="5"/>
  <c r="M429" i="5"/>
  <c r="M934" i="5"/>
  <c r="M874" i="5"/>
  <c r="M411" i="5"/>
  <c r="M806" i="5"/>
  <c r="M273" i="5"/>
  <c r="M663" i="5"/>
  <c r="M613" i="5"/>
  <c r="M27" i="5"/>
  <c r="M161" i="5"/>
  <c r="M374" i="5"/>
  <c r="M92" i="5"/>
  <c r="M170" i="5"/>
  <c r="M28" i="5"/>
  <c r="M943" i="5"/>
  <c r="M78" i="5"/>
  <c r="M21" i="5"/>
  <c r="M270" i="5"/>
  <c r="M174" i="5"/>
  <c r="M488" i="5"/>
  <c r="M888" i="5"/>
  <c r="M60" i="5"/>
  <c r="M57" i="5"/>
  <c r="M284" i="5"/>
  <c r="M200" i="5"/>
  <c r="M576" i="5"/>
  <c r="M586" i="5"/>
  <c r="M114" i="5"/>
  <c r="M540" i="5"/>
  <c r="M102" i="5"/>
  <c r="M463" i="5"/>
  <c r="M12" i="5"/>
  <c r="M66" i="5"/>
  <c r="M376" i="5"/>
  <c r="M208" i="5"/>
  <c r="M841" i="5"/>
  <c r="M651" i="5"/>
  <c r="M726" i="5"/>
  <c r="M636" i="5"/>
  <c r="M399" i="5"/>
  <c r="M883" i="5"/>
  <c r="M314" i="5"/>
  <c r="M807" i="5"/>
  <c r="M541" i="5"/>
  <c r="M612" i="5"/>
  <c r="M301" i="5"/>
  <c r="M549" i="5"/>
  <c r="M482" i="5"/>
  <c r="M444" i="5"/>
  <c r="M384" i="5"/>
  <c r="M772" i="5"/>
  <c r="M827" i="5"/>
  <c r="M627" i="5"/>
  <c r="M298" i="5"/>
  <c r="M383" i="5"/>
  <c r="M351" i="5"/>
  <c r="M831" i="5"/>
  <c r="M190" i="5"/>
  <c r="M439" i="5"/>
  <c r="M88" i="5"/>
  <c r="M99" i="5"/>
  <c r="M34" i="5"/>
  <c r="M908" i="5"/>
  <c r="M392" i="5"/>
  <c r="M881" i="5"/>
  <c r="M390" i="5"/>
  <c r="M53" i="5"/>
  <c r="M895" i="5"/>
  <c r="M262" i="5"/>
  <c r="M628" i="5"/>
  <c r="M629" i="5"/>
  <c r="M171" i="5"/>
  <c r="M555" i="5"/>
  <c r="M199" i="5"/>
  <c r="M962" i="5"/>
  <c r="M880" i="5"/>
  <c r="M354" i="5"/>
  <c r="M617" i="5"/>
  <c r="M848" i="5"/>
  <c r="M828" i="5"/>
  <c r="M93" i="5"/>
  <c r="M537" i="5"/>
  <c r="M81" i="5"/>
  <c r="M477" i="5"/>
  <c r="M486" i="5"/>
  <c r="M548" i="5"/>
  <c r="M271" i="5"/>
  <c r="M323" i="5"/>
  <c r="M249" i="5"/>
  <c r="M929" i="5"/>
  <c r="M191" i="5"/>
  <c r="M722" i="5"/>
  <c r="M267" i="5"/>
  <c r="M256" i="5"/>
  <c r="M82" i="5"/>
  <c r="M639" i="5"/>
  <c r="M893" i="5"/>
  <c r="M192" i="5"/>
  <c r="M945" i="5"/>
  <c r="M839" i="5"/>
  <c r="M25" i="5"/>
  <c r="M206" i="5"/>
  <c r="M846" i="5"/>
  <c r="M325" i="5"/>
  <c r="M912" i="5"/>
  <c r="M854" i="5"/>
  <c r="M421" i="5"/>
  <c r="M574" i="5"/>
  <c r="M575" i="5"/>
  <c r="M914" i="5"/>
  <c r="M915" i="5"/>
  <c r="M534" i="5"/>
  <c r="M56" i="5"/>
  <c r="M849" i="5"/>
  <c r="M467" i="5"/>
  <c r="M492" i="5"/>
  <c r="M385" i="5"/>
  <c r="M359" i="5"/>
  <c r="M894" i="5"/>
  <c r="M774" i="5"/>
  <c r="M763" i="5"/>
  <c r="M296" i="5"/>
  <c r="M422" i="5"/>
  <c r="M910" i="5"/>
  <c r="M265" i="5"/>
  <c r="M885" i="5"/>
  <c r="M840" i="5"/>
  <c r="M626" i="5"/>
  <c r="M194" i="5"/>
  <c r="M295" i="5"/>
  <c r="M79" i="5"/>
  <c r="M207" i="5"/>
  <c r="M506" i="5"/>
  <c r="M546" i="5"/>
  <c r="M897" i="5"/>
  <c r="M790" i="5"/>
  <c r="M635" i="5"/>
  <c r="M111" i="5"/>
  <c r="M304" i="5"/>
  <c r="M143" i="5"/>
  <c r="M144" i="5"/>
  <c r="M145" i="5"/>
  <c r="M146" i="5"/>
  <c r="M293" i="5"/>
  <c r="M507" i="5"/>
  <c r="M289" i="5"/>
  <c r="M544" i="5"/>
  <c r="M39" i="5"/>
  <c r="M247" i="5"/>
  <c r="M498" i="5"/>
  <c r="M447" i="5"/>
  <c r="M283" i="5"/>
  <c r="M402" i="5"/>
  <c r="M725" i="5"/>
  <c r="M115" i="5"/>
  <c r="M280" i="5"/>
  <c r="M797" i="5"/>
  <c r="M730" i="5"/>
  <c r="M412" i="5"/>
  <c r="M734" i="5"/>
  <c r="M960" i="5"/>
  <c r="M268" i="5"/>
  <c r="M70" i="5"/>
  <c r="M746" i="5"/>
  <c r="M913" i="5"/>
  <c r="M947" i="5"/>
  <c r="M552" i="5"/>
  <c r="M73" i="5"/>
  <c r="M917" i="5"/>
  <c r="M74" i="5"/>
  <c r="M775" i="5"/>
  <c r="M397" i="5"/>
  <c r="M65" i="5"/>
  <c r="M756" i="5"/>
  <c r="M936" i="5"/>
  <c r="M473" i="5"/>
  <c r="M460" i="5"/>
  <c r="M750" i="5"/>
  <c r="M269" i="5"/>
  <c r="M322" i="5"/>
  <c r="M478" i="5"/>
  <c r="M479" i="5"/>
  <c r="M18" i="5"/>
  <c r="M655" i="5"/>
  <c r="M810" i="5"/>
  <c r="M224" i="5"/>
  <c r="M23" i="5"/>
  <c r="M884" i="5"/>
  <c r="M398" i="5"/>
  <c r="M303" i="5"/>
  <c r="M863" i="5"/>
  <c r="M407" i="5"/>
  <c r="M338" i="5"/>
  <c r="M633" i="5"/>
  <c r="M272" i="5"/>
  <c r="M248" i="5"/>
  <c r="M132" i="5"/>
  <c r="M275" i="5"/>
  <c r="M932" i="5"/>
  <c r="M889" i="5"/>
  <c r="M483" i="5"/>
  <c r="M484" i="5"/>
  <c r="M637" i="5"/>
  <c r="M286" i="5"/>
  <c r="M877" i="5"/>
  <c r="M334" i="5"/>
  <c r="M252" i="5"/>
  <c r="M134" i="5"/>
  <c r="M133" i="5"/>
  <c r="M316" i="5"/>
  <c r="M648" i="5"/>
  <c r="M319" i="5"/>
  <c r="M83" i="5"/>
  <c r="M535" i="5"/>
  <c r="M497" i="5"/>
  <c r="M17" i="5"/>
  <c r="M22" i="5"/>
  <c r="M865" i="5"/>
  <c r="M536" i="5"/>
  <c r="M15" i="5"/>
  <c r="M36" i="5"/>
  <c r="M805" i="5"/>
  <c r="M803" i="5"/>
  <c r="M801" i="5"/>
  <c r="M802" i="5"/>
  <c r="M804" i="5"/>
  <c r="M258" i="5"/>
  <c r="M285" i="5"/>
  <c r="M101" i="5"/>
  <c r="M110" i="5"/>
  <c r="M261" i="5"/>
  <c r="M84" i="5"/>
  <c r="M592" i="5"/>
  <c r="M441" i="5"/>
  <c r="M37" i="5"/>
  <c r="M870" i="5"/>
  <c r="M871" i="5"/>
  <c r="M100" i="5"/>
  <c r="M62" i="5"/>
  <c r="M336" i="5"/>
  <c r="M276" i="5"/>
  <c r="M475" i="5"/>
  <c r="M104" i="5"/>
  <c r="M502" i="5"/>
  <c r="M288" i="5"/>
  <c r="M29" i="5"/>
  <c r="M131" i="5"/>
  <c r="M843" i="5"/>
  <c r="M173" i="5"/>
  <c r="M720" i="5"/>
  <c r="M106" i="5"/>
  <c r="M904" i="5"/>
  <c r="M317" i="5"/>
  <c r="M26" i="5"/>
  <c r="M123" i="5"/>
  <c r="M55" i="5"/>
  <c r="M136" i="5"/>
  <c r="M137" i="5"/>
  <c r="M250" i="5"/>
  <c r="M313" i="5"/>
  <c r="M966" i="5"/>
  <c r="M124" i="5"/>
  <c r="M811" i="5"/>
  <c r="M375" i="5"/>
  <c r="M168" i="5"/>
  <c r="M658" i="5"/>
  <c r="M135" i="5"/>
  <c r="M91" i="5"/>
  <c r="M425" i="5"/>
  <c r="M437" i="5"/>
  <c r="M950" i="5"/>
  <c r="M341" i="5"/>
  <c r="M342" i="5"/>
  <c r="M41" i="5"/>
  <c r="M832" i="5"/>
  <c r="M38" i="5"/>
  <c r="M593" i="5"/>
  <c r="M344" i="5"/>
  <c r="M957" i="5"/>
  <c r="M51" i="5"/>
  <c r="M312" i="5"/>
  <c r="M222" i="5"/>
  <c r="M35" i="5"/>
  <c r="M440" i="5"/>
  <c r="M64" i="5"/>
  <c r="M771" i="5"/>
  <c r="M128" i="5"/>
  <c r="M129" i="5"/>
  <c r="M662" i="5"/>
  <c r="M345" i="5"/>
  <c r="M434" i="5"/>
  <c r="M264" i="5"/>
  <c r="M430" i="5"/>
  <c r="M290" i="5"/>
  <c r="M424" i="5"/>
  <c r="M798" i="5"/>
  <c r="M337" i="5"/>
  <c r="M245" i="5"/>
  <c r="M125" i="5"/>
  <c r="M302" i="5"/>
  <c r="M799" i="5"/>
  <c r="M263" i="5"/>
  <c r="M50" i="5"/>
  <c r="M287" i="5"/>
  <c r="M856" i="5"/>
  <c r="M52" i="5"/>
  <c r="M503" i="5"/>
  <c r="M857" i="5"/>
  <c r="M130" i="5"/>
  <c r="M33" i="5"/>
  <c r="M731" i="5"/>
  <c r="M77" i="5"/>
  <c r="M238" i="5"/>
  <c r="M109" i="5"/>
  <c r="M138" i="5"/>
  <c r="M175" i="5"/>
  <c r="M257" i="5"/>
  <c r="M433" i="5"/>
  <c r="M495" i="5"/>
  <c r="M654" i="5"/>
  <c r="M311" i="5"/>
  <c r="M320" i="5"/>
  <c r="M3" i="5"/>
  <c r="M226" i="5"/>
  <c r="M24" i="5"/>
  <c r="M239" i="5"/>
  <c r="M240" i="5"/>
  <c r="M791" i="5"/>
  <c r="M933" i="5"/>
  <c r="M903" i="5"/>
  <c r="M573" i="5"/>
  <c r="M108" i="5"/>
  <c r="M274" i="5"/>
  <c r="M413" i="5"/>
  <c r="M971" i="5"/>
  <c r="M343" i="5"/>
  <c r="M472" i="5"/>
  <c r="M795" i="5"/>
  <c r="M98" i="5"/>
  <c r="M719" i="5"/>
  <c r="M762" i="5"/>
  <c r="M579" i="5"/>
  <c r="M951" i="5"/>
  <c r="M747" i="5"/>
  <c r="M748" i="5"/>
  <c r="M749" i="5"/>
  <c r="M309" i="5"/>
  <c r="M310" i="5"/>
  <c r="M103" i="5"/>
  <c r="M244" i="5"/>
  <c r="M547" i="5"/>
  <c r="M850" i="5"/>
  <c r="M905" i="5"/>
  <c r="M919" i="5"/>
  <c r="M105" i="5"/>
  <c r="M167" i="5"/>
  <c r="M545" i="5"/>
  <c r="M653" i="5"/>
  <c r="M318" i="5"/>
  <c r="M468" i="5"/>
  <c r="M625" i="5"/>
  <c r="M321" i="5"/>
  <c r="M85" i="5"/>
  <c r="M973" i="5"/>
  <c r="M632" i="5"/>
  <c r="M582" i="5"/>
  <c r="M965" i="5"/>
  <c r="M604" i="5"/>
  <c r="M47" i="5"/>
  <c r="M842" i="5"/>
  <c r="M808" i="5"/>
  <c r="M372" i="5"/>
  <c r="M339" i="5"/>
  <c r="M833" i="5"/>
  <c r="M435" i="5"/>
  <c r="M5" i="5"/>
  <c r="M953" i="5"/>
  <c r="M946" i="5"/>
  <c r="M554" i="5"/>
  <c r="M930" i="5"/>
  <c r="M931" i="5"/>
  <c r="M352" i="5"/>
  <c r="M353" i="5"/>
  <c r="M476" i="5"/>
  <c r="M404" i="5"/>
  <c r="M405" i="5"/>
  <c r="M159" i="5"/>
  <c r="M511" i="5"/>
  <c r="M878" i="5"/>
  <c r="M189" i="5"/>
  <c r="M355" i="5"/>
  <c r="M876" i="5"/>
  <c r="M431" i="5"/>
  <c r="M197" i="5"/>
  <c r="M306" i="5"/>
  <c r="M866" i="5"/>
  <c r="M867" i="5"/>
  <c r="M896" i="5"/>
  <c r="M307" i="5"/>
  <c r="M630" i="5"/>
  <c r="M964" i="5"/>
  <c r="M887" i="5"/>
  <c r="M292" i="5"/>
  <c r="M9" i="5"/>
  <c r="M906" i="5"/>
  <c r="M251" i="5"/>
  <c r="M6" i="5"/>
  <c r="M162" i="5"/>
  <c r="M587" i="5"/>
  <c r="M918" i="5"/>
  <c r="M631" i="5"/>
  <c r="M42" i="5"/>
  <c r="M43" i="5"/>
  <c r="M94" i="5"/>
  <c r="M641" i="5"/>
  <c r="M305" i="5"/>
  <c r="M862" i="5"/>
  <c r="M981" i="5"/>
  <c r="M963" i="5"/>
  <c r="M646" i="5"/>
  <c r="M7" i="5"/>
  <c r="M40" i="5"/>
  <c r="M844" i="5"/>
  <c r="M297" i="5"/>
  <c r="M219" i="5"/>
  <c r="M46" i="5"/>
  <c r="M61" i="5"/>
  <c r="M202" i="5"/>
  <c r="M955" i="5"/>
  <c r="M611" i="5"/>
  <c r="M796" i="5"/>
  <c r="M164" i="5"/>
  <c r="M163" i="5"/>
  <c r="M974" i="5"/>
  <c r="M664" i="5"/>
  <c r="M764" i="5"/>
  <c r="M193" i="5"/>
  <c r="M299" i="5"/>
  <c r="M462" i="5"/>
  <c r="M901" i="5"/>
  <c r="M461" i="5"/>
  <c r="M142" i="5"/>
  <c r="M650" i="5"/>
  <c r="M300" i="5"/>
  <c r="M391" i="5"/>
  <c r="M147" i="5"/>
  <c r="M890" i="5"/>
  <c r="M259" i="5"/>
  <c r="M235" i="5"/>
  <c r="M980" i="5"/>
  <c r="M504" i="5"/>
  <c r="M873" i="5"/>
  <c r="M761" i="5"/>
  <c r="M67" i="5"/>
  <c r="M436" i="5"/>
  <c r="M619" i="5"/>
  <c r="M195" i="5"/>
  <c r="M281" i="5"/>
  <c r="M160" i="5"/>
  <c r="M858" i="5"/>
  <c r="M211" i="5"/>
  <c r="M539" i="5"/>
  <c r="M729" i="5"/>
  <c r="M186" i="5"/>
  <c r="M187" i="5"/>
  <c r="M512" i="5"/>
  <c r="M513" i="5"/>
  <c r="M514" i="5"/>
  <c r="M515" i="5"/>
  <c r="M516" i="5"/>
  <c r="M517" i="5"/>
  <c r="M518" i="5"/>
  <c r="M519" i="5"/>
  <c r="M510" i="5"/>
  <c r="M898" i="5"/>
  <c r="M899" i="5"/>
  <c r="M602" i="5"/>
  <c r="M589" i="5"/>
  <c r="M590" i="5"/>
  <c r="M916" i="5"/>
  <c r="M812" i="5"/>
  <c r="M813" i="5"/>
  <c r="M31" i="5"/>
  <c r="M558" i="5"/>
  <c r="M937" i="5"/>
  <c r="M938" i="5"/>
  <c r="M788" i="5"/>
  <c r="M789" i="5"/>
  <c r="M401" i="5"/>
  <c r="M976" i="5"/>
  <c r="M381" i="5"/>
  <c r="M382" i="5"/>
  <c r="M557" i="5"/>
  <c r="M605" i="5"/>
  <c r="M859" i="5"/>
  <c r="M559" i="5"/>
  <c r="M667" i="5"/>
  <c r="M668" i="5"/>
  <c r="M634" i="5"/>
  <c r="M491" i="5"/>
  <c r="M408" i="5"/>
  <c r="M409" i="5"/>
  <c r="M606" i="5"/>
  <c r="M326" i="5"/>
  <c r="M949" i="5"/>
  <c r="M370" i="5"/>
  <c r="M327" i="5"/>
  <c r="M328" i="5"/>
  <c r="M329" i="5"/>
  <c r="M330" i="5"/>
  <c r="M331" i="5"/>
  <c r="M332" i="5"/>
  <c r="M209" i="5"/>
  <c r="M520" i="5"/>
  <c r="M521" i="5"/>
  <c r="M792" i="5"/>
  <c r="M793" i="5"/>
  <c r="M360" i="5"/>
  <c r="M361" i="5"/>
  <c r="M362" i="5"/>
  <c r="M615" i="5"/>
  <c r="M616" i="5"/>
  <c r="M781" i="5"/>
  <c r="M782" i="5"/>
  <c r="M783" i="5"/>
  <c r="M784" i="5"/>
  <c r="M785" i="5"/>
  <c r="M786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210" i="5"/>
  <c r="N969" i="5"/>
  <c r="N452" i="5"/>
  <c r="N152" i="5"/>
  <c r="N778" i="5"/>
  <c r="N489" i="5"/>
  <c r="N724" i="5"/>
  <c r="N97" i="5"/>
  <c r="N223" i="5"/>
  <c r="N122" i="5"/>
  <c r="N348" i="5"/>
  <c r="N442" i="5"/>
  <c r="N474" i="5"/>
  <c r="N400" i="5"/>
  <c r="N819" i="5"/>
  <c r="N583" i="5"/>
  <c r="N597" i="5"/>
  <c r="N560" i="5"/>
  <c r="N116" i="5"/>
  <c r="N823" i="5"/>
  <c r="N824" i="5"/>
  <c r="N96" i="5"/>
  <c r="N564" i="5"/>
  <c r="N935" i="5"/>
  <c r="N218" i="5"/>
  <c r="N902" i="5"/>
  <c r="N585" i="5"/>
  <c r="N480" i="5"/>
  <c r="N377" i="5"/>
  <c r="N227" i="5"/>
  <c r="N117" i="5"/>
  <c r="N156" i="5"/>
  <c r="N939" i="5"/>
  <c r="N563" i="5"/>
  <c r="N410" i="5"/>
  <c r="N358" i="5"/>
  <c r="N952" i="5"/>
  <c r="N157" i="5"/>
  <c r="N600" i="5"/>
  <c r="N75" i="5"/>
  <c r="N565" i="5"/>
  <c r="N76" i="5"/>
  <c r="N566" i="5"/>
  <c r="N71" i="5"/>
  <c r="N666" i="5"/>
  <c r="N561" i="5"/>
  <c r="N438" i="5"/>
  <c r="N266" i="5"/>
  <c r="N640" i="5"/>
  <c r="N660" i="5"/>
  <c r="N595" i="5"/>
  <c r="N153" i="5"/>
  <c r="N758" i="5"/>
  <c r="N569" i="5"/>
  <c r="N755" i="5"/>
  <c r="N45" i="5"/>
  <c r="N598" i="5"/>
  <c r="N214" i="5"/>
  <c r="N87" i="5"/>
  <c r="N538" i="5"/>
  <c r="N825" i="5"/>
  <c r="N213" i="5"/>
  <c r="N982" i="5"/>
  <c r="N621" i="5"/>
  <c r="N647" i="5"/>
  <c r="N777" i="5"/>
  <c r="N499" i="5"/>
  <c r="N599" i="5"/>
  <c r="N754" i="5"/>
  <c r="N821" i="5"/>
  <c r="N618" i="5"/>
  <c r="N820" i="5"/>
  <c r="N562" i="5"/>
  <c r="N155" i="5"/>
  <c r="N649" i="5"/>
  <c r="N822" i="5"/>
  <c r="N154" i="5"/>
  <c r="N228" i="5"/>
  <c r="N420" i="5"/>
  <c r="N580" i="5"/>
  <c r="N776" i="5"/>
  <c r="N977" i="5"/>
  <c r="N570" i="5"/>
  <c r="N571" i="5"/>
  <c r="N233" i="5"/>
  <c r="N127" i="5"/>
  <c r="N834" i="5"/>
  <c r="N753" i="5"/>
  <c r="N63" i="5"/>
  <c r="N203" i="5"/>
  <c r="N118" i="5"/>
  <c r="N204" i="5"/>
  <c r="N95" i="5"/>
  <c r="N757" i="5"/>
  <c r="N620" i="5"/>
  <c r="N596" i="5"/>
  <c r="N72" i="5"/>
  <c r="N577" i="5"/>
  <c r="N69" i="5"/>
  <c r="N578" i="5"/>
  <c r="N232" i="5"/>
  <c r="N470" i="5"/>
  <c r="N205" i="5"/>
  <c r="N378" i="5"/>
  <c r="N141" i="5"/>
  <c r="N542" i="5"/>
  <c r="N119" i="5"/>
  <c r="N652" i="5"/>
  <c r="N165" i="5"/>
  <c r="N166" i="5"/>
  <c r="N217" i="5"/>
  <c r="N508" i="5"/>
  <c r="N721" i="5"/>
  <c r="N505" i="5"/>
  <c r="N90" i="5"/>
  <c r="N386" i="5"/>
  <c r="N485" i="5"/>
  <c r="N588" i="5"/>
  <c r="N2" i="5"/>
  <c r="N875" i="5"/>
  <c r="N847" i="5"/>
  <c r="N868" i="5"/>
  <c r="N487" i="5"/>
  <c r="N765" i="5"/>
  <c r="N373" i="5"/>
  <c r="N445" i="5"/>
  <c r="N773" i="5"/>
  <c r="N975" i="5"/>
  <c r="N509" i="5"/>
  <c r="N126" i="5"/>
  <c r="N198" i="5"/>
  <c r="N387" i="5"/>
  <c r="N426" i="5"/>
  <c r="N787" i="5"/>
  <c r="N188" i="5"/>
  <c r="N968" i="5"/>
  <c r="N246" i="5"/>
  <c r="N308" i="5"/>
  <c r="N733" i="5"/>
  <c r="N891" i="5"/>
  <c r="N237" i="5"/>
  <c r="N169" i="5"/>
  <c r="N940" i="5"/>
  <c r="N254" i="5"/>
  <c r="N315" i="5"/>
  <c r="N809" i="5"/>
  <c r="N294" i="5"/>
  <c r="N346" i="5"/>
  <c r="N464" i="5"/>
  <c r="N927" i="5"/>
  <c r="N131" i="5"/>
  <c r="N770" i="5"/>
  <c r="N614" i="5"/>
  <c r="N20" i="5"/>
  <c r="N260" i="5"/>
  <c r="N236" i="5"/>
  <c r="N10" i="5"/>
  <c r="N723" i="5"/>
  <c r="N892" i="5"/>
  <c r="N766" i="5"/>
  <c r="N388" i="5"/>
  <c r="N669" i="5"/>
  <c r="N282" i="5"/>
  <c r="N16" i="5"/>
  <c r="N665" i="5"/>
  <c r="N836" i="5"/>
  <c r="N215" i="5"/>
  <c r="N556" i="5"/>
  <c r="N278" i="5"/>
  <c r="N363" i="5"/>
  <c r="N255" i="5"/>
  <c r="N661" i="5"/>
  <c r="N494" i="5"/>
  <c r="N432" i="5"/>
  <c r="N624" i="5"/>
  <c r="N8" i="5"/>
  <c r="N86" i="5"/>
  <c r="N80" i="5"/>
  <c r="N900" i="5"/>
  <c r="N44" i="5"/>
  <c r="N68" i="5"/>
  <c r="N396" i="5"/>
  <c r="N406" i="5"/>
  <c r="N855" i="5"/>
  <c r="N970" i="5"/>
  <c r="N120" i="5"/>
  <c r="N759" i="5"/>
  <c r="N760" i="5"/>
  <c r="N234" i="5"/>
  <c r="N301" i="5"/>
  <c r="N481" i="5"/>
  <c r="N622" i="5"/>
  <c r="N623" i="5"/>
  <c r="N89" i="5"/>
  <c r="N732" i="5"/>
  <c r="N879" i="5"/>
  <c r="N941" i="5"/>
  <c r="N340" i="5"/>
  <c r="N533" i="5"/>
  <c r="N972" i="5"/>
  <c r="N347" i="5"/>
  <c r="N794" i="5"/>
  <c r="N32" i="5"/>
  <c r="N196" i="5"/>
  <c r="N767" i="5"/>
  <c r="N389" i="5"/>
  <c r="N4" i="5"/>
  <c r="N543" i="5"/>
  <c r="N13" i="5"/>
  <c r="N14" i="5"/>
  <c r="N333" i="5"/>
  <c r="N335" i="5"/>
  <c r="N371" i="5"/>
  <c r="N107" i="5"/>
  <c r="N907" i="5"/>
  <c r="N216" i="5"/>
  <c r="N403" i="5"/>
  <c r="N446" i="5"/>
  <c r="N139" i="5"/>
  <c r="N140" i="5"/>
  <c r="N956" i="5"/>
  <c r="N253" i="5"/>
  <c r="N350" i="5"/>
  <c r="N869" i="5"/>
  <c r="N148" i="5"/>
  <c r="N924" i="5"/>
  <c r="N925" i="5"/>
  <c r="N926" i="5"/>
  <c r="N886" i="5"/>
  <c r="N225" i="5"/>
  <c r="N48" i="5"/>
  <c r="N49" i="5"/>
  <c r="N291" i="5"/>
  <c r="N493" i="5"/>
  <c r="N121" i="5"/>
  <c r="N728" i="5"/>
  <c r="N727" i="5"/>
  <c r="N961" i="5"/>
  <c r="N885" i="5"/>
  <c r="N840" i="5"/>
  <c r="N603" i="5"/>
  <c r="N550" i="5"/>
  <c r="N830" i="5"/>
  <c r="N92" i="5"/>
  <c r="N28" i="5"/>
  <c r="N928" i="5"/>
  <c r="N158" i="5"/>
  <c r="N270" i="5"/>
  <c r="N920" i="5"/>
  <c r="N921" i="5"/>
  <c r="N922" i="5"/>
  <c r="N943" i="5"/>
  <c r="N174" i="5"/>
  <c r="N888" i="5"/>
  <c r="N923" i="5"/>
  <c r="N745" i="5"/>
  <c r="N59" i="5"/>
  <c r="N768" i="5"/>
  <c r="N769" i="5"/>
  <c r="N882" i="5"/>
  <c r="N883" i="5"/>
  <c r="N807" i="5"/>
  <c r="N541" i="5"/>
  <c r="N864" i="5"/>
  <c r="N469" i="5"/>
  <c r="N279" i="5"/>
  <c r="N149" i="5"/>
  <c r="N845" i="5"/>
  <c r="N201" i="5"/>
  <c r="N54" i="5"/>
  <c r="N568" i="5"/>
  <c r="N909" i="5"/>
  <c r="N612" i="5"/>
  <c r="N351" i="5"/>
  <c r="N881" i="5"/>
  <c r="N262" i="5"/>
  <c r="N628" i="5"/>
  <c r="N172" i="5"/>
  <c r="N277" i="5"/>
  <c r="N979" i="5"/>
  <c r="N944" i="5"/>
  <c r="N629" i="5"/>
  <c r="N171" i="5"/>
  <c r="N555" i="5"/>
  <c r="N199" i="5"/>
  <c r="N967" i="5"/>
  <c r="N962" i="5"/>
  <c r="N880" i="5"/>
  <c r="N421" i="5"/>
  <c r="N800" i="5"/>
  <c r="N385" i="5"/>
  <c r="N829" i="5"/>
  <c r="N608" i="5"/>
  <c r="N324" i="5"/>
  <c r="N609" i="5"/>
  <c r="N241" i="5"/>
  <c r="N242" i="5"/>
  <c r="E790" i="6" s="1"/>
  <c r="N243" i="5"/>
  <c r="N356" i="5"/>
  <c r="N357" i="5"/>
  <c r="N860" i="5"/>
  <c r="N861" i="5"/>
  <c r="N427" i="5"/>
  <c r="N428" i="5"/>
  <c r="N429" i="5"/>
  <c r="N934" i="5"/>
  <c r="N874" i="5"/>
  <c r="N411" i="5"/>
  <c r="N806" i="5"/>
  <c r="N273" i="5"/>
  <c r="N663" i="5"/>
  <c r="N359" i="5"/>
  <c r="N613" i="5"/>
  <c r="N27" i="5"/>
  <c r="N161" i="5"/>
  <c r="N374" i="5"/>
  <c r="N894" i="5"/>
  <c r="N528" i="5"/>
  <c r="N638" i="5"/>
  <c r="N170" i="5"/>
  <c r="N78" i="5"/>
  <c r="N774" i="5"/>
  <c r="N763" i="5"/>
  <c r="N296" i="5"/>
  <c r="N422" i="5"/>
  <c r="N21" i="5"/>
  <c r="N488" i="5"/>
  <c r="N60" i="5"/>
  <c r="N57" i="5"/>
  <c r="N284" i="5"/>
  <c r="N200" i="5"/>
  <c r="N576" i="5"/>
  <c r="N910" i="5"/>
  <c r="N265" i="5"/>
  <c r="N960" i="5"/>
  <c r="N586" i="5"/>
  <c r="N114" i="5"/>
  <c r="N540" i="5"/>
  <c r="N102" i="5"/>
  <c r="N463" i="5"/>
  <c r="N460" i="5"/>
  <c r="N12" i="5"/>
  <c r="N66" i="5"/>
  <c r="N376" i="5"/>
  <c r="N208" i="5"/>
  <c r="N841" i="5"/>
  <c r="N651" i="5"/>
  <c r="N726" i="5"/>
  <c r="N636" i="5"/>
  <c r="N399" i="5"/>
  <c r="N549" i="5"/>
  <c r="N482" i="5"/>
  <c r="N444" i="5"/>
  <c r="N384" i="5"/>
  <c r="N772" i="5"/>
  <c r="N827" i="5"/>
  <c r="N884" i="5"/>
  <c r="N269" i="5"/>
  <c r="N224" i="5"/>
  <c r="N627" i="5"/>
  <c r="N298" i="5"/>
  <c r="N383" i="5"/>
  <c r="N831" i="5"/>
  <c r="N190" i="5"/>
  <c r="N439" i="5"/>
  <c r="N88" i="5"/>
  <c r="N99" i="5"/>
  <c r="N34" i="5"/>
  <c r="N908" i="5"/>
  <c r="N392" i="5"/>
  <c r="N390" i="5"/>
  <c r="N53" i="5"/>
  <c r="N496" i="5"/>
  <c r="N18" i="5"/>
  <c r="N303" i="5"/>
  <c r="N479" i="5"/>
  <c r="N750" i="5"/>
  <c r="N895" i="5"/>
  <c r="N655" i="5"/>
  <c r="N863" i="5"/>
  <c r="N407" i="5"/>
  <c r="N338" i="5"/>
  <c r="N535" i="5"/>
  <c r="N497" i="5"/>
  <c r="N17" i="5"/>
  <c r="N354" i="5"/>
  <c r="N617" i="5"/>
  <c r="N848" i="5"/>
  <c r="N22" i="5"/>
  <c r="N865" i="5"/>
  <c r="N15" i="5"/>
  <c r="N36" i="5"/>
  <c r="N258" i="5"/>
  <c r="N317" i="5"/>
  <c r="N26" i="5"/>
  <c r="N828" i="5"/>
  <c r="N93" i="5"/>
  <c r="N537" i="5"/>
  <c r="N81" i="5"/>
  <c r="N477" i="5"/>
  <c r="N486" i="5"/>
  <c r="N548" i="5"/>
  <c r="N51" i="5"/>
  <c r="N312" i="5"/>
  <c r="N222" i="5"/>
  <c r="N35" i="5"/>
  <c r="N440" i="5"/>
  <c r="N264" i="5"/>
  <c r="N271" i="5"/>
  <c r="N314" i="5"/>
  <c r="N323" i="5"/>
  <c r="N249" i="5"/>
  <c r="N929" i="5"/>
  <c r="N191" i="5"/>
  <c r="N722" i="5"/>
  <c r="N267" i="5"/>
  <c r="N256" i="5"/>
  <c r="N82" i="5"/>
  <c r="N639" i="5"/>
  <c r="N893" i="5"/>
  <c r="N192" i="5"/>
  <c r="N945" i="5"/>
  <c r="N839" i="5"/>
  <c r="N25" i="5"/>
  <c r="N206" i="5"/>
  <c r="N846" i="5"/>
  <c r="N325" i="5"/>
  <c r="N33" i="5"/>
  <c r="N912" i="5"/>
  <c r="N854" i="5"/>
  <c r="N731" i="5"/>
  <c r="N77" i="5"/>
  <c r="N238" i="5"/>
  <c r="N574" i="5"/>
  <c r="N737" i="5"/>
  <c r="N852" i="5"/>
  <c r="N109" i="5"/>
  <c r="N575" i="5"/>
  <c r="N914" i="5"/>
  <c r="N915" i="5"/>
  <c r="N534" i="5"/>
  <c r="N56" i="5"/>
  <c r="N849" i="5"/>
  <c r="N467" i="5"/>
  <c r="N492" i="5"/>
  <c r="N626" i="5"/>
  <c r="N175" i="5"/>
  <c r="N194" i="5"/>
  <c r="N295" i="5"/>
  <c r="N79" i="5"/>
  <c r="N207" i="5"/>
  <c r="N506" i="5"/>
  <c r="N546" i="5"/>
  <c r="N897" i="5"/>
  <c r="N790" i="5"/>
  <c r="N635" i="5"/>
  <c r="N111" i="5"/>
  <c r="N304" i="5"/>
  <c r="N143" i="5"/>
  <c r="N144" i="5"/>
  <c r="N145" i="5"/>
  <c r="N146" i="5"/>
  <c r="N293" i="5"/>
  <c r="N507" i="5"/>
  <c r="N289" i="5"/>
  <c r="N544" i="5"/>
  <c r="N39" i="5"/>
  <c r="N247" i="5"/>
  <c r="N498" i="5"/>
  <c r="N447" i="5"/>
  <c r="N283" i="5"/>
  <c r="N402" i="5"/>
  <c r="N725" i="5"/>
  <c r="N115" i="5"/>
  <c r="N433" i="5"/>
  <c r="N24" i="5"/>
  <c r="N239" i="5"/>
  <c r="N280" i="5"/>
  <c r="N797" i="5"/>
  <c r="N730" i="5"/>
  <c r="N412" i="5"/>
  <c r="N734" i="5"/>
  <c r="N240" i="5"/>
  <c r="N791" i="5"/>
  <c r="N903" i="5"/>
  <c r="E682" i="6"/>
  <c r="N268" i="5"/>
  <c r="N70" i="5"/>
  <c r="N746" i="5"/>
  <c r="N913" i="5"/>
  <c r="N947" i="5"/>
  <c r="N552" i="5"/>
  <c r="N73" i="5"/>
  <c r="N917" i="5"/>
  <c r="N74" i="5"/>
  <c r="N775" i="5"/>
  <c r="N397" i="5"/>
  <c r="N65" i="5"/>
  <c r="N343" i="5"/>
  <c r="N472" i="5"/>
  <c r="N756" i="5"/>
  <c r="N936" i="5"/>
  <c r="N473" i="5"/>
  <c r="N795" i="5"/>
  <c r="N810" i="5"/>
  <c r="N23" i="5"/>
  <c r="N398" i="5"/>
  <c r="N478" i="5"/>
  <c r="N633" i="5"/>
  <c r="N272" i="5"/>
  <c r="N248" i="5"/>
  <c r="N132" i="5"/>
  <c r="N275" i="5"/>
  <c r="N932" i="5"/>
  <c r="N889" i="5"/>
  <c r="N483" i="5"/>
  <c r="N484" i="5"/>
  <c r="N637" i="5"/>
  <c r="N286" i="5"/>
  <c r="N877" i="5"/>
  <c r="N334" i="5"/>
  <c r="N252" i="5"/>
  <c r="N134" i="5"/>
  <c r="N133" i="5"/>
  <c r="N316" i="5"/>
  <c r="N648" i="5"/>
  <c r="N319" i="5"/>
  <c r="N83" i="5"/>
  <c r="N536" i="5"/>
  <c r="N805" i="5"/>
  <c r="N803" i="5"/>
  <c r="N801" i="5"/>
  <c r="N802" i="5"/>
  <c r="N804" i="5"/>
  <c r="N285" i="5"/>
  <c r="N101" i="5"/>
  <c r="N110" i="5"/>
  <c r="N261" i="5"/>
  <c r="N84" i="5"/>
  <c r="N592" i="5"/>
  <c r="N322" i="5"/>
  <c r="N441" i="5"/>
  <c r="N37" i="5"/>
  <c r="N870" i="5"/>
  <c r="N871" i="5"/>
  <c r="N100" i="5"/>
  <c r="N971" i="5"/>
  <c r="N62" i="5"/>
  <c r="N336" i="5"/>
  <c r="N276" i="5"/>
  <c r="N475" i="5"/>
  <c r="N747" i="5"/>
  <c r="N749" i="5"/>
  <c r="N104" i="5"/>
  <c r="N502" i="5"/>
  <c r="N288" i="5"/>
  <c r="N29" i="5"/>
  <c r="N843" i="5"/>
  <c r="N173" i="5"/>
  <c r="N720" i="5"/>
  <c r="N106" i="5"/>
  <c r="N904" i="5"/>
  <c r="N123" i="5"/>
  <c r="N55" i="5"/>
  <c r="N309" i="5"/>
  <c r="N103" i="5"/>
  <c r="N136" i="5"/>
  <c r="N137" i="5"/>
  <c r="N250" i="5"/>
  <c r="N966" i="5"/>
  <c r="N124" i="5"/>
  <c r="N811" i="5"/>
  <c r="N375" i="5"/>
  <c r="N168" i="5"/>
  <c r="N658" i="5"/>
  <c r="N135" i="5"/>
  <c r="N91" i="5"/>
  <c r="N425" i="5"/>
  <c r="N437" i="5"/>
  <c r="N950" i="5"/>
  <c r="N341" i="5"/>
  <c r="N342" i="5"/>
  <c r="N41" i="5"/>
  <c r="N832" i="5"/>
  <c r="N38" i="5"/>
  <c r="N593" i="5"/>
  <c r="N344" i="5"/>
  <c r="N957" i="5"/>
  <c r="N64" i="5"/>
  <c r="N771" i="5"/>
  <c r="N128" i="5"/>
  <c r="N244" i="5"/>
  <c r="N129" i="5"/>
  <c r="N662" i="5"/>
  <c r="N345" i="5"/>
  <c r="N434" i="5"/>
  <c r="N430" i="5"/>
  <c r="N290" i="5"/>
  <c r="N547" i="5"/>
  <c r="N424" i="5"/>
  <c r="N798" i="5"/>
  <c r="N313" i="5"/>
  <c r="N337" i="5"/>
  <c r="N245" i="5"/>
  <c r="N125" i="5"/>
  <c r="N302" i="5"/>
  <c r="N799" i="5"/>
  <c r="N263" i="5"/>
  <c r="N50" i="5"/>
  <c r="N287" i="5"/>
  <c r="N856" i="5"/>
  <c r="N52" i="5"/>
  <c r="N503" i="5"/>
  <c r="N857" i="5"/>
  <c r="N130" i="5"/>
  <c r="N919" i="5"/>
  <c r="N167" i="5"/>
  <c r="N545" i="5"/>
  <c r="N138" i="5"/>
  <c r="N257" i="5"/>
  <c r="N495" i="5"/>
  <c r="N654" i="5"/>
  <c r="N311" i="5"/>
  <c r="N320" i="5"/>
  <c r="N3" i="5"/>
  <c r="N226" i="5"/>
  <c r="N468" i="5"/>
  <c r="N933" i="5"/>
  <c r="N274" i="5"/>
  <c r="N573" i="5"/>
  <c r="N413" i="5"/>
  <c r="N318" i="5"/>
  <c r="N108" i="5"/>
  <c r="N98" i="5"/>
  <c r="N321" i="5"/>
  <c r="N719" i="5"/>
  <c r="N85" i="5"/>
  <c r="N604" i="5"/>
  <c r="N47" i="5"/>
  <c r="N372" i="5"/>
  <c r="N762" i="5"/>
  <c r="N579" i="5"/>
  <c r="N951" i="5"/>
  <c r="N748" i="5"/>
  <c r="N310" i="5"/>
  <c r="N850" i="5"/>
  <c r="N905" i="5"/>
  <c r="N105" i="5"/>
  <c r="N653" i="5"/>
  <c r="N625" i="5"/>
  <c r="N973" i="5"/>
  <c r="N632" i="5"/>
  <c r="N582" i="5"/>
  <c r="N965" i="5"/>
  <c r="N842" i="5"/>
  <c r="N808" i="5"/>
  <c r="N339" i="5"/>
  <c r="N851" i="5"/>
  <c r="N176" i="5"/>
  <c r="N858" i="5"/>
  <c r="N211" i="5"/>
  <c r="N539" i="5"/>
  <c r="N729" i="5"/>
  <c r="N186" i="5"/>
  <c r="N187" i="5"/>
  <c r="N512" i="5"/>
  <c r="N513" i="5"/>
  <c r="N514" i="5"/>
  <c r="N515" i="5"/>
  <c r="N516" i="5"/>
  <c r="N517" i="5"/>
  <c r="N518" i="5"/>
  <c r="N519" i="5"/>
  <c r="N510" i="5"/>
  <c r="N898" i="5"/>
  <c r="N899" i="5"/>
  <c r="N602" i="5"/>
  <c r="N589" i="5"/>
  <c r="N590" i="5"/>
  <c r="N916" i="5"/>
  <c r="N812" i="5"/>
  <c r="N813" i="5"/>
  <c r="N31" i="5"/>
  <c r="N558" i="5"/>
  <c r="N937" i="5"/>
  <c r="N938" i="5"/>
  <c r="N788" i="5"/>
  <c r="E130" i="6" s="1"/>
  <c r="N789" i="5"/>
  <c r="N401" i="5"/>
  <c r="N976" i="5"/>
  <c r="N381" i="5"/>
  <c r="N382" i="5"/>
  <c r="N557" i="5"/>
  <c r="N605" i="5"/>
  <c r="N859" i="5"/>
  <c r="N559" i="5"/>
  <c r="N667" i="5"/>
  <c r="N668" i="5"/>
  <c r="N634" i="5"/>
  <c r="N491" i="5"/>
  <c r="N408" i="5"/>
  <c r="N409" i="5"/>
  <c r="N606" i="5"/>
  <c r="N326" i="5"/>
  <c r="N949" i="5"/>
  <c r="N370" i="5"/>
  <c r="N327" i="5"/>
  <c r="N328" i="5"/>
  <c r="N329" i="5"/>
  <c r="N330" i="5"/>
  <c r="N331" i="5"/>
  <c r="N332" i="5"/>
  <c r="N209" i="5"/>
  <c r="N520" i="5"/>
  <c r="N521" i="5"/>
  <c r="N792" i="5"/>
  <c r="N793" i="5"/>
  <c r="N360" i="5"/>
  <c r="N361" i="5"/>
  <c r="N362" i="5"/>
  <c r="N615" i="5"/>
  <c r="N616" i="5"/>
  <c r="N781" i="5"/>
  <c r="N782" i="5"/>
  <c r="N783" i="5"/>
  <c r="N784" i="5"/>
  <c r="N785" i="5"/>
  <c r="N786" i="5"/>
  <c r="E3085" i="6" l="1"/>
  <c r="K3085" i="6" s="1"/>
  <c r="R3085" i="6" s="1"/>
  <c r="E674" i="6"/>
  <c r="E135" i="6"/>
  <c r="K135" i="6" s="1"/>
  <c r="R135" i="6" s="1"/>
  <c r="E2906" i="6"/>
  <c r="E474" i="6"/>
  <c r="E2779" i="6"/>
  <c r="K2779" i="6" s="1"/>
  <c r="R2779" i="6" s="1"/>
  <c r="E775" i="6"/>
  <c r="K775" i="6" s="1"/>
  <c r="R775" i="6" s="1"/>
  <c r="E1423" i="6"/>
  <c r="K1423" i="6" s="1"/>
  <c r="R1423" i="6" s="1"/>
  <c r="E704" i="6"/>
  <c r="K704" i="6" s="1"/>
  <c r="R704" i="6" s="1"/>
  <c r="E1987" i="6"/>
  <c r="K1987" i="6" s="1"/>
  <c r="R1987" i="6" s="1"/>
  <c r="E1230" i="6"/>
  <c r="E2766" i="6"/>
  <c r="E2458" i="6"/>
  <c r="K2458" i="6" s="1"/>
  <c r="R2458" i="6" s="1"/>
  <c r="E2698" i="6"/>
  <c r="K2698" i="6" s="1"/>
  <c r="R2698" i="6" s="1"/>
  <c r="E3082" i="6"/>
  <c r="K3082" i="6" s="1"/>
  <c r="R3082" i="6" s="1"/>
  <c r="E2054" i="6"/>
  <c r="E2370" i="6"/>
  <c r="K2370" i="6" s="1"/>
  <c r="R2370" i="6" s="1"/>
  <c r="E1422" i="6"/>
  <c r="E697" i="6"/>
  <c r="K697" i="6" s="1"/>
  <c r="R697" i="6" s="1"/>
  <c r="E3074" i="6"/>
  <c r="E2539" i="6"/>
  <c r="K2539" i="6" s="1"/>
  <c r="R2539" i="6" s="1"/>
  <c r="E1170" i="6"/>
  <c r="K1170" i="6" s="1"/>
  <c r="R1170" i="6" s="1"/>
  <c r="E2160" i="6"/>
  <c r="K2160" i="6" s="1"/>
  <c r="R2160" i="6" s="1"/>
  <c r="E2526" i="6"/>
  <c r="E94" i="6"/>
  <c r="K94" i="6" s="1"/>
  <c r="R94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3007" i="6"/>
  <c r="K3007" i="6" s="1"/>
  <c r="R3007" i="6" s="1"/>
  <c r="E2992" i="6"/>
  <c r="K2992" i="6" s="1"/>
  <c r="R2992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340" i="6"/>
  <c r="K340" i="6" s="1"/>
  <c r="R340" i="6" s="1"/>
  <c r="E39" i="6"/>
  <c r="K39" i="6" s="1"/>
  <c r="R39" i="6" s="1"/>
  <c r="E408" i="6"/>
  <c r="K408" i="6" s="1"/>
  <c r="R408" i="6" s="1"/>
  <c r="E1640" i="6"/>
  <c r="K1640" i="6" s="1"/>
  <c r="R1640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836" i="6"/>
  <c r="K836" i="6" s="1"/>
  <c r="R836" i="6" s="1"/>
  <c r="E2745" i="6"/>
  <c r="K2745" i="6" s="1"/>
  <c r="R2745" i="6" s="1"/>
  <c r="E1416" i="6"/>
  <c r="K1416" i="6" s="1"/>
  <c r="R1416" i="6" s="1"/>
  <c r="E742" i="6"/>
  <c r="K742" i="6" s="1"/>
  <c r="R742" i="6" s="1"/>
  <c r="E2141" i="6"/>
  <c r="K2141" i="6" s="1"/>
  <c r="R2141" i="6" s="1"/>
  <c r="E740" i="6"/>
  <c r="K740" i="6" s="1"/>
  <c r="R740" i="6" s="1"/>
  <c r="E1866" i="6"/>
  <c r="K1866" i="6" s="1"/>
  <c r="R1866" i="6" s="1"/>
  <c r="E477" i="6"/>
  <c r="K477" i="6" s="1"/>
  <c r="R477" i="6" s="1"/>
  <c r="E418" i="6"/>
  <c r="K418" i="6" s="1"/>
  <c r="R418" i="6" s="1"/>
  <c r="E2501" i="6"/>
  <c r="K2501" i="6" s="1"/>
  <c r="R2501" i="6" s="1"/>
  <c r="E27" i="6"/>
  <c r="K27" i="6" s="1"/>
  <c r="R27" i="6" s="1"/>
  <c r="E7" i="6"/>
  <c r="K7" i="6" s="1"/>
  <c r="R7" i="6" s="1"/>
  <c r="E901" i="6"/>
  <c r="K901" i="6" s="1"/>
  <c r="R901" i="6" s="1"/>
  <c r="E2929" i="6"/>
  <c r="K2929" i="6" s="1"/>
  <c r="R2929" i="6" s="1"/>
  <c r="E2997" i="6"/>
  <c r="K2997" i="6" s="1"/>
  <c r="R2997" i="6" s="1"/>
  <c r="E1189" i="6"/>
  <c r="K1189" i="6" s="1"/>
  <c r="R1189" i="6" s="1"/>
  <c r="E2581" i="6"/>
  <c r="K2581" i="6" s="1"/>
  <c r="R2581" i="6" s="1"/>
  <c r="E757" i="6"/>
  <c r="K757" i="6" s="1"/>
  <c r="R757" i="6" s="1"/>
  <c r="E805" i="6"/>
  <c r="K805" i="6" s="1"/>
  <c r="R805" i="6" s="1"/>
  <c r="E989" i="6"/>
  <c r="K989" i="6" s="1"/>
  <c r="R989" i="6" s="1"/>
  <c r="E969" i="6"/>
  <c r="K969" i="6" s="1"/>
  <c r="R969" i="6" s="1"/>
  <c r="E993" i="6"/>
  <c r="K993" i="6" s="1"/>
  <c r="R993" i="6" s="1"/>
  <c r="E141" i="6"/>
  <c r="K141" i="6" s="1"/>
  <c r="R141" i="6" s="1"/>
  <c r="E2489" i="6"/>
  <c r="K2489" i="6" s="1"/>
  <c r="R2489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319" i="6"/>
  <c r="K319" i="6" s="1"/>
  <c r="R319" i="6" s="1"/>
  <c r="E186" i="6"/>
  <c r="K186" i="6" s="1"/>
  <c r="R186" i="6" s="1"/>
  <c r="E627" i="6"/>
  <c r="K627" i="6" s="1"/>
  <c r="R627" i="6" s="1"/>
  <c r="E978" i="6"/>
  <c r="K978" i="6" s="1"/>
  <c r="R978" i="6" s="1"/>
  <c r="E2243" i="6"/>
  <c r="K2243" i="6" s="1"/>
  <c r="R2243" i="6" s="1"/>
  <c r="E2768" i="6"/>
  <c r="K2768" i="6" s="1"/>
  <c r="R2768" i="6" s="1"/>
  <c r="E2559" i="6"/>
  <c r="K2559" i="6" s="1"/>
  <c r="R2559" i="6" s="1"/>
  <c r="E258" i="6"/>
  <c r="K258" i="6" s="1"/>
  <c r="R258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580" i="6"/>
  <c r="K580" i="6" s="1"/>
  <c r="R580" i="6" s="1"/>
  <c r="E2374" i="6"/>
  <c r="K2374" i="6" s="1"/>
  <c r="R2374" i="6" s="1"/>
  <c r="E2332" i="6"/>
  <c r="K2332" i="6" s="1"/>
  <c r="R2332" i="6" s="1"/>
  <c r="E1034" i="6"/>
  <c r="K1034" i="6" s="1"/>
  <c r="R1034" i="6" s="1"/>
  <c r="E1185" i="6"/>
  <c r="K1185" i="6" s="1"/>
  <c r="R1185" i="6" s="1"/>
  <c r="E1301" i="6"/>
  <c r="K1301" i="6" s="1"/>
  <c r="R1301" i="6" s="1"/>
  <c r="E2996" i="6"/>
  <c r="K2996" i="6" s="1"/>
  <c r="R2996" i="6" s="1"/>
  <c r="E2605" i="6"/>
  <c r="K2605" i="6" s="1"/>
  <c r="R2605" i="6" s="1"/>
  <c r="E482" i="6"/>
  <c r="K482" i="6" s="1"/>
  <c r="R482" i="6" s="1"/>
  <c r="E1262" i="6"/>
  <c r="K1262" i="6" s="1"/>
  <c r="R1262" i="6" s="1"/>
  <c r="E440" i="6"/>
  <c r="K440" i="6" s="1"/>
  <c r="R440" i="6" s="1"/>
  <c r="E204" i="6"/>
  <c r="K204" i="6" s="1"/>
  <c r="R204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46" i="6"/>
  <c r="K46" i="6" s="1"/>
  <c r="R46" i="6" s="1"/>
  <c r="E996" i="6"/>
  <c r="K996" i="6" s="1"/>
  <c r="R996" i="6" s="1"/>
  <c r="E1768" i="6"/>
  <c r="K1768" i="6" s="1"/>
  <c r="R1768" i="6" s="1"/>
  <c r="E723" i="6"/>
  <c r="K723" i="6" s="1"/>
  <c r="R723" i="6" s="1"/>
  <c r="E2584" i="6"/>
  <c r="K2584" i="6" s="1"/>
  <c r="R2584" i="6" s="1"/>
  <c r="E2038" i="6"/>
  <c r="K2038" i="6" s="1"/>
  <c r="R2038" i="6" s="1"/>
  <c r="E986" i="6"/>
  <c r="K986" i="6" s="1"/>
  <c r="R986" i="6" s="1"/>
  <c r="E1702" i="6"/>
  <c r="K1702" i="6" s="1"/>
  <c r="R1702" i="6" s="1"/>
  <c r="E1788" i="6"/>
  <c r="K1788" i="6" s="1"/>
  <c r="R1788" i="6" s="1"/>
  <c r="E59" i="6"/>
  <c r="K59" i="6" s="1"/>
  <c r="R59" i="6" s="1"/>
  <c r="E1099" i="6"/>
  <c r="K1099" i="6" s="1"/>
  <c r="R1099" i="6" s="1"/>
  <c r="E1022" i="6"/>
  <c r="K1022" i="6" s="1"/>
  <c r="R1022" i="6" s="1"/>
  <c r="E551" i="6"/>
  <c r="K551" i="6" s="1"/>
  <c r="R551" i="6" s="1"/>
  <c r="E2099" i="6"/>
  <c r="K2099" i="6" s="1"/>
  <c r="R2099" i="6" s="1"/>
  <c r="E2744" i="6"/>
  <c r="K2744" i="6" s="1"/>
  <c r="R2744" i="6" s="1"/>
  <c r="E1304" i="6"/>
  <c r="K1304" i="6" s="1"/>
  <c r="R1304" i="6" s="1"/>
  <c r="E2101" i="6"/>
  <c r="K2101" i="6" s="1"/>
  <c r="R2101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E3149" i="6"/>
  <c r="K3149" i="6" s="1"/>
  <c r="R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E3137" i="6"/>
  <c r="K3137" i="6" s="1"/>
  <c r="R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E3121" i="6"/>
  <c r="K3121" i="6" s="1"/>
  <c r="R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E3113" i="6"/>
  <c r="K3113" i="6" s="1"/>
  <c r="R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E3065" i="6"/>
  <c r="K3065" i="6" s="1"/>
  <c r="R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E2893" i="6"/>
  <c r="K2893" i="6" s="1"/>
  <c r="R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E2837" i="6"/>
  <c r="K2837" i="6" s="1"/>
  <c r="R2837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E1213" i="6"/>
  <c r="K1213" i="6" s="1"/>
  <c r="R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E889" i="6"/>
  <c r="K889" i="6" s="1"/>
  <c r="R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E693" i="6"/>
  <c r="K693" i="6" s="1"/>
  <c r="R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E589" i="6"/>
  <c r="K589" i="6" s="1"/>
  <c r="R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E513" i="6"/>
  <c r="K513" i="6" s="1"/>
  <c r="R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E3172" i="6"/>
  <c r="K3172" i="6" s="1"/>
  <c r="R3172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E3152" i="6"/>
  <c r="K3152" i="6" s="1"/>
  <c r="R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E3144" i="6"/>
  <c r="K3144" i="6" s="1"/>
  <c r="R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E3128" i="6"/>
  <c r="K3128" i="6" s="1"/>
  <c r="R3128" i="6" s="1"/>
  <c r="H3128" i="6"/>
  <c r="N3128" i="6" s="1"/>
  <c r="F3124" i="6"/>
  <c r="L3124" i="6" s="1"/>
  <c r="J3124" i="6"/>
  <c r="P3124" i="6" s="1"/>
  <c r="E3124" i="6"/>
  <c r="K3124" i="6" s="1"/>
  <c r="R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E3116" i="6"/>
  <c r="K3116" i="6" s="1"/>
  <c r="R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E3100" i="6"/>
  <c r="K3100" i="6" s="1"/>
  <c r="R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E3012" i="6"/>
  <c r="K3012" i="6" s="1"/>
  <c r="R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E2824" i="6"/>
  <c r="K2824" i="6" s="1"/>
  <c r="R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E2252" i="6"/>
  <c r="K2252" i="6" s="1"/>
  <c r="R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E1840" i="6"/>
  <c r="K1840" i="6" s="1"/>
  <c r="R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E1296" i="6"/>
  <c r="K1296" i="6" s="1"/>
  <c r="R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E1180" i="6"/>
  <c r="K1180" i="6" s="1"/>
  <c r="R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E1092" i="6"/>
  <c r="K1092" i="6" s="1"/>
  <c r="R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E904" i="6"/>
  <c r="K904" i="6" s="1"/>
  <c r="R904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E832" i="6"/>
  <c r="K832" i="6" s="1"/>
  <c r="R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E592" i="6"/>
  <c r="K592" i="6" s="1"/>
  <c r="R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E576" i="6"/>
  <c r="K576" i="6" s="1"/>
  <c r="R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E304" i="6"/>
  <c r="K304" i="6" s="1"/>
  <c r="R304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E3167" i="6"/>
  <c r="K3167" i="6" s="1"/>
  <c r="R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E3155" i="6"/>
  <c r="K3155" i="6" s="1"/>
  <c r="R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E3135" i="6"/>
  <c r="K3135" i="6" s="1"/>
  <c r="R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E3127" i="6"/>
  <c r="K3127" i="6" s="1"/>
  <c r="R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E3119" i="6"/>
  <c r="K3119" i="6" s="1"/>
  <c r="R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E3111" i="6"/>
  <c r="K3111" i="6" s="1"/>
  <c r="R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E3051" i="6"/>
  <c r="K3051" i="6" s="1"/>
  <c r="R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E2807" i="6"/>
  <c r="K2807" i="6" s="1"/>
  <c r="R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E2055" i="6"/>
  <c r="K2055" i="6" s="1"/>
  <c r="R2055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E1951" i="6"/>
  <c r="K1951" i="6" s="1"/>
  <c r="R1951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E1327" i="6"/>
  <c r="K1327" i="6" s="1"/>
  <c r="R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E1215" i="6"/>
  <c r="K1215" i="6" s="1"/>
  <c r="R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E1195" i="6"/>
  <c r="K1195" i="6" s="1"/>
  <c r="R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E923" i="6"/>
  <c r="K923" i="6" s="1"/>
  <c r="R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E527" i="6"/>
  <c r="K527" i="6" s="1"/>
  <c r="R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E391" i="6"/>
  <c r="K391" i="6" s="1"/>
  <c r="R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E363" i="6"/>
  <c r="K363" i="6" s="1"/>
  <c r="R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E207" i="6"/>
  <c r="K207" i="6" s="1"/>
  <c r="R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640" i="6"/>
  <c r="M1640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E3142" i="6"/>
  <c r="K3142" i="6" s="1"/>
  <c r="R3142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E3138" i="6"/>
  <c r="K3138" i="6" s="1"/>
  <c r="R3138" i="6" s="1"/>
  <c r="E3134" i="6"/>
  <c r="K3134" i="6" s="1"/>
  <c r="R3134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22" i="6"/>
  <c r="K3122" i="6" s="1"/>
  <c r="R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E3106" i="6"/>
  <c r="K3106" i="6" s="1"/>
  <c r="R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E2998" i="6"/>
  <c r="K2998" i="6" s="1"/>
  <c r="R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E2830" i="6"/>
  <c r="K2830" i="6" s="1"/>
  <c r="R2830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E2758" i="6"/>
  <c r="K2758" i="6" s="1"/>
  <c r="R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E2678" i="6"/>
  <c r="K2678" i="6" s="1"/>
  <c r="R2678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E2262" i="6"/>
  <c r="K2262" i="6" s="1"/>
  <c r="R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E746" i="6"/>
  <c r="K746" i="6" s="1"/>
  <c r="R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E166" i="6"/>
  <c r="K166" i="6" s="1"/>
  <c r="R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494" i="6"/>
  <c r="M494" i="6" s="1"/>
  <c r="G3073" i="6"/>
  <c r="M3073" i="6" s="1"/>
  <c r="E815" i="6"/>
  <c r="K815" i="6" s="1"/>
  <c r="R815" i="6" s="1"/>
  <c r="E471" i="6"/>
  <c r="K471" i="6" s="1"/>
  <c r="R471" i="6" s="1"/>
  <c r="E941" i="6"/>
  <c r="K941" i="6" s="1"/>
  <c r="R941" i="6" s="1"/>
  <c r="E2234" i="6"/>
  <c r="K2234" i="6" s="1"/>
  <c r="R2234" i="6" s="1"/>
  <c r="E893" i="6"/>
  <c r="K893" i="6" s="1"/>
  <c r="R893" i="6" s="1"/>
  <c r="E357" i="6"/>
  <c r="K357" i="6" s="1"/>
  <c r="R357" i="6" s="1"/>
  <c r="E2413" i="6"/>
  <c r="K2413" i="6" s="1"/>
  <c r="R2413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2502" i="6"/>
  <c r="K2502" i="6" s="1"/>
  <c r="R2502" i="6" s="1"/>
  <c r="E2464" i="6"/>
  <c r="K2464" i="6" s="1"/>
  <c r="R2464" i="6" s="1"/>
  <c r="E1489" i="6"/>
  <c r="K1489" i="6" s="1"/>
  <c r="R1489" i="6" s="1"/>
  <c r="E371" i="6"/>
  <c r="K371" i="6" s="1"/>
  <c r="R371" i="6" s="1"/>
  <c r="E499" i="6"/>
  <c r="K499" i="6" s="1"/>
  <c r="R499" i="6" s="1"/>
  <c r="E301" i="6"/>
  <c r="K301" i="6" s="1"/>
  <c r="R301" i="6" s="1"/>
  <c r="E2169" i="6"/>
  <c r="K2169" i="6" s="1"/>
  <c r="R2169" i="6" s="1"/>
  <c r="E2508" i="6"/>
  <c r="K2508" i="6" s="1"/>
  <c r="R2508" i="6" s="1"/>
  <c r="E1098" i="6"/>
  <c r="K1098" i="6" s="1"/>
  <c r="R1098" i="6" s="1"/>
  <c r="E2868" i="6"/>
  <c r="K2868" i="6" s="1"/>
  <c r="R2868" i="6" s="1"/>
  <c r="E932" i="6"/>
  <c r="K932" i="6" s="1"/>
  <c r="R932" i="6" s="1"/>
  <c r="E1089" i="6"/>
  <c r="K1089" i="6" s="1"/>
  <c r="R1089" i="6" s="1"/>
  <c r="E6" i="6"/>
  <c r="K6" i="6" s="1"/>
  <c r="R6" i="6" s="1"/>
  <c r="E1204" i="6"/>
  <c r="K1204" i="6" s="1"/>
  <c r="R1204" i="6" s="1"/>
  <c r="E311" i="6"/>
  <c r="K311" i="6" s="1"/>
  <c r="R311" i="6" s="1"/>
  <c r="E2328" i="6"/>
  <c r="K2328" i="6" s="1"/>
  <c r="R2328" i="6" s="1"/>
  <c r="E2046" i="6"/>
  <c r="K2046" i="6" s="1"/>
  <c r="R2046" i="6" s="1"/>
  <c r="E180" i="6"/>
  <c r="K180" i="6" s="1"/>
  <c r="R180" i="6" s="1"/>
  <c r="E2174" i="6"/>
  <c r="K2174" i="6" s="1"/>
  <c r="R2174" i="6" s="1"/>
  <c r="E325" i="6"/>
  <c r="K325" i="6" s="1"/>
  <c r="R325" i="6" s="1"/>
  <c r="E3023" i="6"/>
  <c r="K3023" i="6" s="1"/>
  <c r="R3023" i="6" s="1"/>
  <c r="E1397" i="6"/>
  <c r="K1397" i="6" s="1"/>
  <c r="R1397" i="6" s="1"/>
  <c r="E715" i="6"/>
  <c r="K715" i="6" s="1"/>
  <c r="R715" i="6" s="1"/>
  <c r="E606" i="6"/>
  <c r="K606" i="6" s="1"/>
  <c r="R606" i="6" s="1"/>
  <c r="E2849" i="6"/>
  <c r="K2849" i="6" s="1"/>
  <c r="R2849" i="6" s="1"/>
  <c r="E2459" i="6"/>
  <c r="K2459" i="6" s="1"/>
  <c r="R2459" i="6" s="1"/>
  <c r="E648" i="6"/>
  <c r="K648" i="6" s="1"/>
  <c r="R648" i="6" s="1"/>
  <c r="E1141" i="6"/>
  <c r="K1141" i="6" s="1"/>
  <c r="R1141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1773" i="6"/>
  <c r="M17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105" i="6"/>
  <c r="M105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G3064" i="6"/>
  <c r="M3064" i="6" s="1"/>
  <c r="K3074" i="6"/>
  <c r="R3074" i="6" s="1"/>
  <c r="K2906" i="6"/>
  <c r="R2906" i="6" s="1"/>
  <c r="K2766" i="6"/>
  <c r="R2766" i="6" s="1"/>
  <c r="K2526" i="6"/>
  <c r="R2526" i="6" s="1"/>
  <c r="K2054" i="6"/>
  <c r="R2054" i="6" s="1"/>
  <c r="K1422" i="6"/>
  <c r="R1422" i="6" s="1"/>
  <c r="K1302" i="6"/>
  <c r="R1302" i="6" s="1"/>
  <c r="K1230" i="6"/>
  <c r="R1230" i="6" s="1"/>
  <c r="K790" i="6"/>
  <c r="R790" i="6" s="1"/>
  <c r="K682" i="6"/>
  <c r="R682" i="6" s="1"/>
  <c r="K674" i="6"/>
  <c r="R674" i="6" s="1"/>
  <c r="K474" i="6"/>
  <c r="R474" i="6" s="1"/>
  <c r="K130" i="6"/>
  <c r="R130" i="6" s="1"/>
  <c r="I3" i="7"/>
  <c r="I4" i="7"/>
  <c r="I5" i="7"/>
  <c r="I6" i="7"/>
  <c r="I7" i="7"/>
  <c r="I8" i="7"/>
  <c r="I9" i="7"/>
  <c r="I10" i="7"/>
  <c r="I11" i="7"/>
  <c r="I12" i="7"/>
  <c r="H3" i="7"/>
  <c r="H4" i="7"/>
  <c r="H5" i="7"/>
  <c r="H6" i="7"/>
  <c r="H7" i="7"/>
  <c r="H8" i="7"/>
  <c r="H9" i="7"/>
  <c r="H10" i="7"/>
  <c r="H11" i="7"/>
  <c r="H12" i="7"/>
  <c r="F3" i="7"/>
  <c r="F4" i="7"/>
  <c r="F5" i="7"/>
  <c r="F6" i="7"/>
  <c r="F7" i="7"/>
  <c r="F8" i="7"/>
  <c r="F9" i="7"/>
  <c r="F10" i="7"/>
  <c r="F11" i="7"/>
  <c r="F12" i="7"/>
  <c r="M525" i="5" l="1"/>
  <c r="G2994" i="6" s="1"/>
  <c r="M2994" i="6" s="1"/>
  <c r="N405" i="5"/>
  <c r="N946" i="5"/>
  <c r="N906" i="5"/>
  <c r="E2716" i="6" s="1"/>
  <c r="K2716" i="6" s="1"/>
  <c r="R2716" i="6" s="1"/>
  <c r="N866" i="5"/>
  <c r="N142" i="5"/>
  <c r="E2423" i="6" s="1"/>
  <c r="K2423" i="6" s="1"/>
  <c r="R2423" i="6" s="1"/>
  <c r="N525" i="5"/>
  <c r="N764" i="5"/>
  <c r="E856" i="6" s="1"/>
  <c r="K856" i="6" s="1"/>
  <c r="R856" i="6" s="1"/>
  <c r="N40" i="5"/>
  <c r="E1300" i="6" s="1"/>
  <c r="K1300" i="6" s="1"/>
  <c r="R1300" i="6" s="1"/>
  <c r="N197" i="5"/>
  <c r="N46" i="5"/>
  <c r="N212" i="5"/>
  <c r="E2619" i="6" s="1"/>
  <c r="K2619" i="6" s="1"/>
  <c r="R2619" i="6" s="1"/>
  <c r="N736" i="5"/>
  <c r="N524" i="5"/>
  <c r="N189" i="5"/>
  <c r="E203" i="6" s="1"/>
  <c r="K203" i="6" s="1"/>
  <c r="R203" i="6" s="1"/>
  <c r="N355" i="5"/>
  <c r="N664" i="5"/>
  <c r="E510" i="6" s="1"/>
  <c r="K510" i="6" s="1"/>
  <c r="R510" i="6" s="1"/>
  <c r="N306" i="5"/>
  <c r="N61" i="5"/>
  <c r="E1277" i="6" s="1"/>
  <c r="K1277" i="6" s="1"/>
  <c r="R1277" i="6" s="1"/>
  <c r="N43" i="5"/>
  <c r="N476" i="5"/>
  <c r="N251" i="5"/>
  <c r="N435" i="5"/>
  <c r="N159" i="5"/>
  <c r="N844" i="5"/>
  <c r="E722" i="6" s="1"/>
  <c r="K722" i="6" s="1"/>
  <c r="R722" i="6" s="1"/>
  <c r="N462" i="5"/>
  <c r="N862" i="5"/>
  <c r="N751" i="5"/>
  <c r="N964" i="5"/>
  <c r="E17" i="6" s="1"/>
  <c r="K17" i="6" s="1"/>
  <c r="R17" i="6" s="1"/>
  <c r="N202" i="5"/>
  <c r="N431" i="5"/>
  <c r="N307" i="5"/>
  <c r="E786" i="6" s="1"/>
  <c r="K786" i="6" s="1"/>
  <c r="R786" i="6" s="1"/>
  <c r="N9" i="5"/>
  <c r="N619" i="5"/>
  <c r="N94" i="5"/>
  <c r="N554" i="5"/>
  <c r="E967" i="6" s="1"/>
  <c r="K967" i="6" s="1"/>
  <c r="R967" i="6" s="1"/>
  <c r="N587" i="5"/>
  <c r="N162" i="5"/>
  <c r="E754" i="6" s="1"/>
  <c r="K754" i="6" s="1"/>
  <c r="R754" i="6" s="1"/>
  <c r="N901" i="5"/>
  <c r="N752" i="5"/>
  <c r="N164" i="5"/>
  <c r="N981" i="5"/>
  <c r="N963" i="5"/>
  <c r="E331" i="6" s="1"/>
  <c r="K331" i="6" s="1"/>
  <c r="R331" i="6" s="1"/>
  <c r="N646" i="5"/>
  <c r="E1032" i="6" s="1"/>
  <c r="K1032" i="6" s="1"/>
  <c r="R1032" i="6" s="1"/>
  <c r="E351" i="6"/>
  <c r="K351" i="6" s="1"/>
  <c r="R351" i="6" s="1"/>
  <c r="N6" i="5"/>
  <c r="E2812" i="6" l="1"/>
  <c r="K2812" i="6" s="1"/>
  <c r="R2812" i="6" s="1"/>
  <c r="E750" i="6"/>
  <c r="K750" i="6" s="1"/>
  <c r="R750" i="6" s="1"/>
  <c r="E2529" i="6"/>
  <c r="K2529" i="6" s="1"/>
  <c r="R2529" i="6" s="1"/>
  <c r="E1504" i="6"/>
  <c r="K1504" i="6" s="1"/>
  <c r="R1504" i="6" s="1"/>
  <c r="E2732" i="6"/>
  <c r="K2732" i="6" s="1"/>
  <c r="R2732" i="6" s="1"/>
  <c r="E1284" i="6"/>
  <c r="K1284" i="6" s="1"/>
  <c r="R1284" i="6" s="1"/>
  <c r="E1931" i="6"/>
  <c r="K1931" i="6" s="1"/>
  <c r="R1931" i="6" s="1"/>
  <c r="E29" i="6"/>
  <c r="K29" i="6" s="1"/>
  <c r="R29" i="6" s="1"/>
  <c r="E2792" i="6"/>
  <c r="K2792" i="6" s="1"/>
  <c r="R2792" i="6" s="1"/>
  <c r="E188" i="6"/>
  <c r="K188" i="6" s="1"/>
  <c r="R188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3066" i="6"/>
  <c r="K3066" i="6" s="1"/>
  <c r="R3066" i="6" s="1"/>
  <c r="E772" i="6"/>
  <c r="K772" i="6" s="1"/>
  <c r="R772" i="6" s="1"/>
  <c r="E1754" i="6"/>
  <c r="K1754" i="6" s="1"/>
  <c r="R1754" i="6" s="1"/>
  <c r="E2275" i="6"/>
  <c r="K2275" i="6" s="1"/>
  <c r="R2275" i="6" s="1"/>
  <c r="E1938" i="6"/>
  <c r="K1938" i="6" s="1"/>
  <c r="R1938" i="6" s="1"/>
  <c r="E2366" i="6"/>
  <c r="K2366" i="6" s="1"/>
  <c r="R2366" i="6" s="1"/>
  <c r="E1880" i="6"/>
  <c r="K1880" i="6" s="1"/>
  <c r="R1880" i="6" s="1"/>
  <c r="E2011" i="6"/>
  <c r="K2011" i="6" s="1"/>
  <c r="R2011" i="6" s="1"/>
  <c r="E822" i="6"/>
  <c r="K822" i="6" s="1"/>
  <c r="R822" i="6" s="1"/>
  <c r="E927" i="6"/>
  <c r="K927" i="6" s="1"/>
  <c r="R927" i="6" s="1"/>
  <c r="E1999" i="6"/>
  <c r="K1999" i="6" s="1"/>
  <c r="R1999" i="6" s="1"/>
  <c r="E196" i="6"/>
  <c r="K196" i="6" s="1"/>
  <c r="R196" i="6" s="1"/>
  <c r="E2985" i="6"/>
  <c r="K2985" i="6" s="1"/>
  <c r="R2985" i="6" s="1"/>
  <c r="E2250" i="6"/>
  <c r="K2250" i="6" s="1"/>
  <c r="R2250" i="6" s="1"/>
  <c r="E1027" i="6"/>
  <c r="K1027" i="6" s="1"/>
  <c r="R1027" i="6" s="1"/>
  <c r="E2224" i="6"/>
  <c r="K2224" i="6" s="1"/>
  <c r="R2224" i="6" s="1"/>
  <c r="E787" i="6"/>
  <c r="K787" i="6" s="1"/>
  <c r="R787" i="6" s="1"/>
  <c r="E839" i="6"/>
  <c r="K839" i="6" s="1"/>
  <c r="R839" i="6" s="1"/>
  <c r="E1632" i="6"/>
  <c r="K1632" i="6" s="1"/>
  <c r="R1632" i="6" s="1"/>
  <c r="E172" i="6"/>
  <c r="K172" i="6" s="1"/>
  <c r="R172" i="6" s="1"/>
  <c r="E864" i="6"/>
  <c r="K864" i="6" s="1"/>
  <c r="R864" i="6" s="1"/>
  <c r="E380" i="6"/>
  <c r="K380" i="6" s="1"/>
  <c r="R380" i="6" s="1"/>
  <c r="E2823" i="6"/>
  <c r="K2823" i="6" s="1"/>
  <c r="R2823" i="6" s="1"/>
  <c r="E2080" i="6"/>
  <c r="K2080" i="6" s="1"/>
  <c r="R2080" i="6" s="1"/>
  <c r="E1685" i="6"/>
  <c r="K1685" i="6" s="1"/>
  <c r="R1685" i="6" s="1"/>
  <c r="E853" i="6"/>
  <c r="K853" i="6" s="1"/>
  <c r="R853" i="6" s="1"/>
  <c r="E647" i="6"/>
  <c r="K647" i="6" s="1"/>
  <c r="R647" i="6" s="1"/>
  <c r="E871" i="6"/>
  <c r="K871" i="6" s="1"/>
  <c r="R871" i="6" s="1"/>
  <c r="E573" i="6"/>
  <c r="K573" i="6" s="1"/>
  <c r="R573" i="6" s="1"/>
  <c r="E907" i="6"/>
  <c r="K907" i="6" s="1"/>
  <c r="R907" i="6" s="1"/>
  <c r="E2547" i="6"/>
  <c r="K2547" i="6" s="1"/>
  <c r="R2547" i="6" s="1"/>
  <c r="E1045" i="6"/>
  <c r="K1045" i="6" s="1"/>
  <c r="R1045" i="6" s="1"/>
  <c r="E2838" i="6"/>
  <c r="K2838" i="6" s="1"/>
  <c r="R2838" i="6" s="1"/>
  <c r="E2466" i="6"/>
  <c r="K2466" i="6" s="1"/>
  <c r="R2466" i="6" s="1"/>
  <c r="E2635" i="6"/>
  <c r="K2635" i="6" s="1"/>
  <c r="R2635" i="6" s="1"/>
  <c r="E624" i="6"/>
  <c r="K624" i="6" s="1"/>
  <c r="R624" i="6" s="1"/>
  <c r="E3063" i="6"/>
  <c r="K3063" i="6" s="1"/>
  <c r="R3063" i="6" s="1"/>
  <c r="E2471" i="6"/>
  <c r="K2471" i="6" s="1"/>
  <c r="R2471" i="6" s="1"/>
  <c r="E111" i="6"/>
  <c r="K111" i="6" s="1"/>
  <c r="R111" i="6" s="1"/>
  <c r="E3027" i="6"/>
  <c r="K3027" i="6" s="1"/>
  <c r="R3027" i="6" s="1"/>
  <c r="E2945" i="6"/>
  <c r="K2945" i="6" s="1"/>
  <c r="R2945" i="6" s="1"/>
  <c r="E2885" i="6"/>
  <c r="K2885" i="6" s="1"/>
  <c r="R2885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E880" i="6"/>
  <c r="K880" i="6" s="1"/>
  <c r="R880" i="6" s="1"/>
  <c r="N918" i="5"/>
  <c r="E2958" i="6" s="1"/>
  <c r="K2958" i="6" s="1"/>
  <c r="R2958" i="6" s="1"/>
  <c r="N650" i="5"/>
  <c r="N300" i="5"/>
  <c r="N391" i="5"/>
  <c r="E1606" i="6" s="1"/>
  <c r="K1606" i="6" s="1"/>
  <c r="R1606" i="6" s="1"/>
  <c r="N911" i="5"/>
  <c r="N19" i="5"/>
  <c r="N567" i="5"/>
  <c r="N955" i="5"/>
  <c r="E1071" i="6" s="1"/>
  <c r="K1071" i="6" s="1"/>
  <c r="R1071" i="6" s="1"/>
  <c r="N876" i="5"/>
  <c r="N163" i="5"/>
  <c r="E971" i="6" s="1"/>
  <c r="K971" i="6" s="1"/>
  <c r="R971" i="6" s="1"/>
  <c r="N631" i="5"/>
  <c r="N511" i="5"/>
  <c r="E2144" i="6" s="1"/>
  <c r="K2144" i="6" s="1"/>
  <c r="R2144" i="6" s="1"/>
  <c r="N404" i="5"/>
  <c r="N147" i="5"/>
  <c r="N890" i="5"/>
  <c r="E1961" i="6" s="1"/>
  <c r="K1961" i="6" s="1"/>
  <c r="R1961" i="6" s="1"/>
  <c r="N259" i="5"/>
  <c r="E1435" i="6" s="1"/>
  <c r="K1435" i="6" s="1"/>
  <c r="R1435" i="6" s="1"/>
  <c r="N235" i="5"/>
  <c r="E869" i="6" s="1"/>
  <c r="K869" i="6" s="1"/>
  <c r="R869" i="6" s="1"/>
  <c r="E1994" i="6"/>
  <c r="K1994" i="6" s="1"/>
  <c r="R1994" i="6" s="1"/>
  <c r="N980" i="5"/>
  <c r="N297" i="5"/>
  <c r="E1138" i="6" s="1"/>
  <c r="K1138" i="6" s="1"/>
  <c r="R1138" i="6" s="1"/>
  <c r="N500" i="5"/>
  <c r="N471" i="5"/>
  <c r="N896" i="5"/>
  <c r="E2984" i="6" s="1"/>
  <c r="K2984" i="6" s="1"/>
  <c r="R2984" i="6" s="1"/>
  <c r="N887" i="5"/>
  <c r="E2585" i="6" s="1"/>
  <c r="K2585" i="6" s="1"/>
  <c r="R2585" i="6" s="1"/>
  <c r="N738" i="5"/>
  <c r="N641" i="5"/>
  <c r="E2076" i="6" s="1"/>
  <c r="K2076" i="6" s="1"/>
  <c r="R2076" i="6" s="1"/>
  <c r="N178" i="5"/>
  <c r="N352" i="5"/>
  <c r="N461" i="5"/>
  <c r="N5" i="5"/>
  <c r="N193" i="5"/>
  <c r="N504" i="5"/>
  <c r="N873" i="5"/>
  <c r="E1381" i="6" s="1"/>
  <c r="K1381" i="6" s="1"/>
  <c r="R1381" i="6" s="1"/>
  <c r="N594" i="5"/>
  <c r="E2672" i="6" s="1"/>
  <c r="K2672" i="6" s="1"/>
  <c r="R2672" i="6" s="1"/>
  <c r="N443" i="5"/>
  <c r="N779" i="5"/>
  <c r="E1605" i="6" s="1"/>
  <c r="K1605" i="6" s="1"/>
  <c r="R1605" i="6" s="1"/>
  <c r="E3008" i="6"/>
  <c r="K3008" i="6" s="1"/>
  <c r="R3008" i="6" s="1"/>
  <c r="N974" i="5"/>
  <c r="N219" i="5"/>
  <c r="E1104" i="6" s="1"/>
  <c r="K1104" i="6" s="1"/>
  <c r="R1104" i="6" s="1"/>
  <c r="N501" i="5"/>
  <c r="E2100" i="6" s="1"/>
  <c r="K2100" i="6" s="1"/>
  <c r="R2100" i="6" s="1"/>
  <c r="N42" i="5"/>
  <c r="N611" i="5"/>
  <c r="E999" i="6" s="1"/>
  <c r="K999" i="6" s="1"/>
  <c r="R999" i="6" s="1"/>
  <c r="N7" i="5"/>
  <c r="E577" i="6" s="1"/>
  <c r="K577" i="6" s="1"/>
  <c r="R577" i="6" s="1"/>
  <c r="N953" i="5"/>
  <c r="E2377" i="6" s="1"/>
  <c r="K2377" i="6" s="1"/>
  <c r="R2377" i="6" s="1"/>
  <c r="E3109" i="6"/>
  <c r="K3109" i="6" s="1"/>
  <c r="R3109" i="6" s="1"/>
  <c r="N867" i="5"/>
  <c r="N930" i="5"/>
  <c r="E1436" i="6" s="1"/>
  <c r="K1436" i="6" s="1"/>
  <c r="R1436" i="6" s="1"/>
  <c r="N931" i="5"/>
  <c r="N305" i="5"/>
  <c r="N630" i="5"/>
  <c r="E346" i="6" s="1"/>
  <c r="K346" i="6" s="1"/>
  <c r="R346" i="6" s="1"/>
  <c r="N292" i="5"/>
  <c r="E1545" i="6" s="1"/>
  <c r="K1545" i="6" s="1"/>
  <c r="R1545" i="6" s="1"/>
  <c r="N878" i="5"/>
  <c r="E2465" i="6" s="1"/>
  <c r="K2465" i="6" s="1"/>
  <c r="R2465" i="6" s="1"/>
  <c r="N796" i="5"/>
  <c r="E859" i="6" s="1"/>
  <c r="K859" i="6" s="1"/>
  <c r="R859" i="6" s="1"/>
  <c r="N67" i="5"/>
  <c r="N436" i="5"/>
  <c r="E1970" i="6" s="1"/>
  <c r="K1970" i="6" s="1"/>
  <c r="R1970" i="6" s="1"/>
  <c r="E2931" i="6"/>
  <c r="K2931" i="6" s="1"/>
  <c r="R2931" i="6" s="1"/>
  <c r="N353" i="5"/>
  <c r="E1785" i="6" s="1"/>
  <c r="K1785" i="6" s="1"/>
  <c r="R1785" i="6" s="1"/>
  <c r="N457" i="5"/>
  <c r="N527" i="5"/>
  <c r="N761" i="5"/>
  <c r="E1558" i="6" s="1"/>
  <c r="K1558" i="6" s="1"/>
  <c r="R1558" i="6" s="1"/>
  <c r="N30" i="5"/>
  <c r="E2981" i="6" s="1"/>
  <c r="K2981" i="6" s="1"/>
  <c r="R2981" i="6" s="1"/>
  <c r="N532" i="5"/>
  <c r="N151" i="5"/>
  <c r="N458" i="5"/>
  <c r="N299" i="5"/>
  <c r="N459" i="5"/>
  <c r="N853" i="5"/>
  <c r="N833" i="5"/>
  <c r="N530" i="5"/>
  <c r="N531" i="5"/>
  <c r="N195" i="5"/>
  <c r="E495" i="6" s="1"/>
  <c r="K495" i="6" s="1"/>
  <c r="R495" i="6" s="1"/>
  <c r="N281" i="5"/>
  <c r="E2781" i="6" s="1"/>
  <c r="K2781" i="6" s="1"/>
  <c r="R2781" i="6" s="1"/>
  <c r="N160" i="5"/>
  <c r="N529" i="5"/>
  <c r="N740" i="5"/>
  <c r="N742" i="5"/>
  <c r="N184" i="5"/>
  <c r="N523" i="5"/>
  <c r="N448" i="5"/>
  <c r="N451" i="5"/>
  <c r="N739" i="5"/>
  <c r="N182" i="5"/>
  <c r="N455" i="5"/>
  <c r="N456" i="5"/>
  <c r="N185" i="5"/>
  <c r="N743" i="5"/>
  <c r="N526" i="5"/>
  <c r="N522" i="5"/>
  <c r="N735" i="5"/>
  <c r="N449" i="5"/>
  <c r="N179" i="5"/>
  <c r="N180" i="5"/>
  <c r="N453" i="5"/>
  <c r="N181" i="5"/>
  <c r="N454" i="5"/>
  <c r="E2506" i="6" s="1"/>
  <c r="K2506" i="6" s="1"/>
  <c r="R2506" i="6" s="1"/>
  <c r="N741" i="5"/>
  <c r="N177" i="5"/>
  <c r="E3006" i="6" s="1"/>
  <c r="K3006" i="6" s="1"/>
  <c r="R3006" i="6" s="1"/>
  <c r="N150" i="5"/>
  <c r="E716" i="6" s="1"/>
  <c r="K716" i="6" s="1"/>
  <c r="R716" i="6" s="1"/>
  <c r="N183" i="5"/>
  <c r="E728" i="6" s="1"/>
  <c r="K728" i="6" s="1"/>
  <c r="R728" i="6" s="1"/>
  <c r="N379" i="5"/>
  <c r="E2989" i="6" s="1"/>
  <c r="K2989" i="6" s="1"/>
  <c r="R2989" i="6" s="1"/>
  <c r="N380" i="5"/>
  <c r="N954" i="5"/>
  <c r="E1114" i="6" s="1"/>
  <c r="K1114" i="6" s="1"/>
  <c r="R1114" i="6" s="1"/>
  <c r="N450" i="5"/>
  <c r="N553" i="5"/>
  <c r="E3042" i="6" s="1"/>
  <c r="K3042" i="6" s="1"/>
  <c r="R3042" i="6" s="1"/>
  <c r="N744" i="5"/>
  <c r="N610" i="5"/>
  <c r="E367" i="6" s="1"/>
  <c r="K367" i="6" s="1"/>
  <c r="R367" i="6" s="1"/>
  <c r="N780" i="5"/>
  <c r="E3057" i="6" s="1"/>
  <c r="K3057" i="6" s="1"/>
  <c r="R3057" i="6" s="1"/>
  <c r="N826" i="5"/>
  <c r="N837" i="5"/>
  <c r="N490" i="5"/>
  <c r="N818" i="5"/>
  <c r="E3081" i="6" s="1"/>
  <c r="K3081" i="6" s="1"/>
  <c r="R3081" i="6" s="1"/>
  <c r="N418" i="5"/>
  <c r="N419" i="5"/>
  <c r="E641" i="6" s="1"/>
  <c r="K641" i="6" s="1"/>
  <c r="R641" i="6" s="1"/>
  <c r="N659" i="5"/>
  <c r="E758" i="6" s="1"/>
  <c r="K758" i="6" s="1"/>
  <c r="R758" i="6" s="1"/>
  <c r="N835" i="5"/>
  <c r="E3016" i="6" s="1"/>
  <c r="K3016" i="6" s="1"/>
  <c r="R3016" i="6" s="1"/>
  <c r="N349" i="5"/>
  <c r="E2618" i="6" l="1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3" i="7"/>
  <c r="C13" i="7" l="1"/>
  <c r="B13" i="7"/>
  <c r="F13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<sst xmlns="http://schemas.openxmlformats.org/spreadsheetml/2006/main" count="5164" uniqueCount="1837">
  <si>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</si>
  <si>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</si>
  <si>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</si>
  <si>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</si>
  <si>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</si>
  <si>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</si>
  <si>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</si>
  <si>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</si>
  <si>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</si>
  <si>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</si>
  <si>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</si>
  <si>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</si>
  <si>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</si>
  <si>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</si>
  <si>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</si>
  <si>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</si>
  <si>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</si>
  <si>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</si>
  <si>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</si>
  <si>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</si>
  <si>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</si>
  <si>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</si>
  <si>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</si>
  <si>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</si>
  <si>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</si>
  <si>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</si>
  <si>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</si>
  <si>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</si>
  <si>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</si>
  <si>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</si>
  <si>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</si>
  <si>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</si>
  <si>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</si>
  <si>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</si>
  <si>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</si>
  <si>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</si>
  <si>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</si>
  <si>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</si>
  <si>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</si>
  <si>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</si>
  <si>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210-3073</t>
  </si>
  <si>
    <t>RAMOS PORTILLO MOISES</t>
  </si>
  <si>
    <t>FRIGORIFICOS EL MANANTIAL SA DE CV</t>
  </si>
  <si>
    <t>ORVA CITRUS SA DE CV</t>
  </si>
  <si>
    <t>COMERCIALIZADORA AGRICOLA HERNANDEZ LOPEZ SPR DE RL DE CV</t>
  </si>
  <si>
    <t>CHILES SECOS ESPECIAS Y GRANOS CASTILLO SA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</si>
  <si>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</si>
  <si>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</si>
  <si>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</si>
  <si>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</si>
  <si>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</si>
  <si>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</si>
  <si>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ZAPOTLANEJO</t>
  </si>
  <si>
    <t>ARANDAS MADERO 212</t>
  </si>
  <si>
    <t>SAN JOSE DE GRACIA</t>
  </si>
  <si>
    <t>AGUILILLAS</t>
  </si>
  <si>
    <t>MAPELO</t>
  </si>
  <si>
    <t>COLOSIO 1108</t>
  </si>
  <si>
    <t>PADILLA MARTIN ARMANDO</t>
  </si>
  <si>
    <t>210-0088</t>
  </si>
  <si>
    <t>HERNANDEZ ROCHA HECTOR DAVID</t>
  </si>
  <si>
    <t>210-2954</t>
  </si>
  <si>
    <t>I</t>
  </si>
  <si>
    <t>INVERSION</t>
  </si>
  <si>
    <t>GUTIERREZ ROMERO GUILLERMO</t>
  </si>
  <si>
    <t>210-3103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</si>
  <si>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</si>
  <si>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</si>
  <si>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</si>
  <si>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</si>
  <si>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</si>
  <si>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</si>
  <si>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</si>
  <si>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</si>
  <si>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</si>
  <si>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</si>
  <si>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</si>
  <si>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</si>
  <si>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</si>
  <si>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REFACCIONARIA ZAPOTLAN SA DE CV</t>
  </si>
  <si>
    <t>210-2078</t>
  </si>
  <si>
    <t>BIMBO SA DE CV</t>
  </si>
  <si>
    <t>210-0166</t>
  </si>
  <si>
    <t>BARCEL SA DE CV</t>
  </si>
  <si>
    <t>210-0165</t>
  </si>
  <si>
    <t>PRODUCTOS RICOLINO SAPI DE CV</t>
  </si>
  <si>
    <t>210-1111</t>
  </si>
  <si>
    <t>ANDAMIOS Y EQUIPOS AMARILLOS SA DE CV</t>
  </si>
  <si>
    <t>210-2987</t>
  </si>
  <si>
    <t>MARTINEZ GOMEZ GUILLERMO</t>
  </si>
  <si>
    <t>210-1021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</si>
  <si>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</si>
  <si>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</si>
  <si>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</si>
  <si>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</si>
  <si>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</si>
  <si>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</si>
  <si>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</si>
  <si>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</si>
  <si>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</si>
  <si>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</si>
  <si>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</si>
  <si>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</si>
  <si>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</si>
  <si>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</si>
  <si>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TERMICAST SA DE CV</t>
  </si>
  <si>
    <t>210-2846</t>
  </si>
  <si>
    <t>GUTIERREZ HERNANDEZ ELEONORA</t>
  </si>
  <si>
    <t>210-1201</t>
  </si>
  <si>
    <t>ARIAS ROMERO JORGE LUIS</t>
  </si>
  <si>
    <t>210-3067</t>
  </si>
  <si>
    <t>F-1746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</si>
  <si>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</si>
  <si>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</si>
  <si>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</si>
  <si>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</si>
  <si>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</si>
  <si>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</si>
  <si>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</si>
  <si>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</si>
  <si>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OCHOA HERNANDEZ FERNANDO</t>
  </si>
  <si>
    <t>210-3097</t>
  </si>
  <si>
    <t>F-22</t>
  </si>
  <si>
    <t>LOZANO MARTINEZ GUSTAVO</t>
  </si>
  <si>
    <t>210-2171</t>
  </si>
  <si>
    <t>210-0006</t>
  </si>
  <si>
    <t>3M MEXICO SA DE CV</t>
  </si>
  <si>
    <t>210-0755</t>
  </si>
  <si>
    <t>DISTRIBUIDORA COMERCIAL CIPREZO SA DE CV</t>
  </si>
  <si>
    <t>210-2842</t>
  </si>
  <si>
    <t>LICENCIAS MUNICIPALES</t>
  </si>
  <si>
    <t>MONDELEZ MEXICO S DE RL DE CV</t>
  </si>
  <si>
    <t>210-1029</t>
  </si>
  <si>
    <t>AGUA Y SANEAMIENTO DEL MUNICIPIO DE TEPATITLAN</t>
  </si>
  <si>
    <t>210-2350</t>
  </si>
  <si>
    <t>NAVARRO OROZCO MANUEL</t>
  </si>
  <si>
    <t>210-0201</t>
  </si>
  <si>
    <t>DRES. VAZQUEZ-GUERRERO NUTRICION CRITICA</t>
  </si>
  <si>
    <t>210-3074</t>
  </si>
  <si>
    <t>ULTRA LABORATORIOS SA DE CV</t>
  </si>
  <si>
    <t>210-1865</t>
  </si>
  <si>
    <t>DIFARMER SA DE CV</t>
  </si>
  <si>
    <t>210-0031</t>
  </si>
  <si>
    <t>CORONA ALTEÑA SA DE CV</t>
  </si>
  <si>
    <t>210-0184</t>
  </si>
  <si>
    <t>210-0102</t>
  </si>
  <si>
    <t>MUEBLERIA LAS COLONIAS S DE RL DE CV</t>
  </si>
  <si>
    <t>210-0062</t>
  </si>
  <si>
    <t>GRUPO SOYANATURA SA DE CV</t>
  </si>
  <si>
    <t>210-1935</t>
  </si>
  <si>
    <t>GRUPO SHANATURALS SA DE CV</t>
  </si>
  <si>
    <t>210-0489</t>
  </si>
  <si>
    <t>DISTRIBUIDORA HUGO'S SA DE CV</t>
  </si>
  <si>
    <t>210-0111</t>
  </si>
  <si>
    <t>MS PRO COSMETICOS SA DE CV</t>
  </si>
  <si>
    <t>210-2917</t>
  </si>
  <si>
    <t>DETALLE Y DISTRIBUCIONES SA DE CV</t>
  </si>
  <si>
    <t>210-1361</t>
  </si>
  <si>
    <t>GONZALEZ GARCIA JOSE RUBEN</t>
  </si>
  <si>
    <t>210-0387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</si>
  <si>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</si>
  <si>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</si>
  <si>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</si>
  <si>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</si>
  <si>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</si>
  <si>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</si>
  <si>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</si>
  <si>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</si>
  <si>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</si>
  <si>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</si>
  <si>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</si>
  <si>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</si>
  <si>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</si>
  <si>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DICOMEDIC SA DE CV</t>
  </si>
  <si>
    <t>210-0873</t>
  </si>
  <si>
    <t>ABASTECEDORA DE PRODUCTOS NATURALES SA DE CV</t>
  </si>
  <si>
    <t>210-2660</t>
  </si>
  <si>
    <t>DISTRIBUIDOR DE FARMACIAS Y HOSPITALES SA DE CV</t>
  </si>
  <si>
    <t>210-2418</t>
  </si>
  <si>
    <t>VICENTEÑO DIAZ YOLANDA</t>
  </si>
  <si>
    <t>210-2316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</si>
  <si>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</si>
  <si>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</si>
  <si>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</si>
  <si>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</si>
  <si>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</si>
  <si>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</si>
  <si>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210-0130</t>
  </si>
  <si>
    <t>COMERCIAL GFC SA DE CV</t>
  </si>
  <si>
    <t>210-0467</t>
  </si>
  <si>
    <t>CASTELLANOS OROZCO JESUS HUMBERTO</t>
  </si>
  <si>
    <t>210-0153</t>
  </si>
  <si>
    <t>210-1761</t>
  </si>
  <si>
    <t>MEDIMEX GDL S DE RL DE CV</t>
  </si>
  <si>
    <t>210-1881</t>
  </si>
  <si>
    <t>IMPULSORA SAHUAYO SA DE CV</t>
  </si>
  <si>
    <t>210-2785</t>
  </si>
  <si>
    <t>ARELLANO VERA DAVID PAULINO</t>
  </si>
  <si>
    <t>210-1274</t>
  </si>
  <si>
    <t>EMPACADORA SAN MARCOS SA DE CV</t>
  </si>
  <si>
    <t>210-1789</t>
  </si>
  <si>
    <t>PRODUCTOS UVAVIÑA SA DE CV</t>
  </si>
  <si>
    <t>210-0893</t>
  </si>
  <si>
    <t>COMERCIALIZADORA ELORO SA</t>
  </si>
  <si>
    <t>210-1555</t>
  </si>
  <si>
    <t>GRISI HNOS SA DE CV</t>
  </si>
  <si>
    <t>210-0056</t>
  </si>
  <si>
    <t>COMBE DE MEXICO S DE RL DE CV</t>
  </si>
  <si>
    <t>210-0183</t>
  </si>
  <si>
    <t>SALSA MAGA SA DE CV</t>
  </si>
  <si>
    <t>210-0026</t>
  </si>
  <si>
    <t>DISTRIBUIDORA PEBE SA DE CV</t>
  </si>
  <si>
    <t>210-2035</t>
  </si>
  <si>
    <t>RUIZ HERNANDEZ ITZAYANA</t>
  </si>
  <si>
    <t>210-0348</t>
  </si>
  <si>
    <t>DIMUFLO SA DE CV</t>
  </si>
  <si>
    <t>210-1892</t>
  </si>
  <si>
    <t>ALIMENTOS SELLO ROJO SA DE CV</t>
  </si>
  <si>
    <t>210-0635</t>
  </si>
  <si>
    <t>BARBOZA NAVARRO JAIME</t>
  </si>
  <si>
    <t>210-3001</t>
  </si>
  <si>
    <t>HORVATH CALDERON JUAN CARLOS</t>
  </si>
  <si>
    <t>210-0964</t>
  </si>
  <si>
    <t>NAVARRO SANCHEZ AURELIO</t>
  </si>
  <si>
    <t>210-0507</t>
  </si>
  <si>
    <t>EL FOGON DE VEVITA SA DE CV</t>
  </si>
  <si>
    <t>210-3026</t>
  </si>
  <si>
    <t>GOMEZ GONZALEZ IGNACIO</t>
  </si>
  <si>
    <t>210-0606</t>
  </si>
  <si>
    <t>LBM COMERCIALIZADORA SA DE CV</t>
  </si>
  <si>
    <t>210-2499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</si>
  <si>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</si>
  <si>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</si>
  <si>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</si>
  <si>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</si>
  <si>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</si>
  <si>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</si>
  <si>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</si>
  <si>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</si>
  <si>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</si>
  <si>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</si>
  <si>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</si>
  <si>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</si>
  <si>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</si>
  <si>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</si>
  <si>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</si>
  <si>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</si>
  <si>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</si>
  <si>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</si>
  <si>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NUÑO DIAZ CHRISTIAN ALFONSO</t>
  </si>
  <si>
    <t>210-3044</t>
  </si>
  <si>
    <t>VIO ROCA COMERCIAL S DE RL DE CV</t>
  </si>
  <si>
    <t>210-3090</t>
  </si>
  <si>
    <t>GOMEZ CASTELLANOS FERNANDO</t>
  </si>
  <si>
    <t>210-0416</t>
  </si>
  <si>
    <t>MEJIA RODRIGUEZ JORGE</t>
  </si>
  <si>
    <t>210-0552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</si>
  <si>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</si>
  <si>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</si>
  <si>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</si>
  <si>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</si>
  <si>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</si>
  <si>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</si>
  <si>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</si>
  <si>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</si>
  <si>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TELYCOM SA DE CV</t>
  </si>
  <si>
    <t>210-0591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</si>
  <si>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</si>
  <si>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</si>
  <si>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</si>
  <si>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</si>
  <si>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</si>
  <si>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</si>
  <si>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COMERCIALIZADORA MEDICA GV SA DE CV</t>
  </si>
  <si>
    <t>210-3000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</si>
  <si>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</si>
  <si>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</si>
  <si>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</si>
  <si>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</si>
  <si>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</si>
  <si>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</si>
  <si>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</si>
  <si>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</si>
  <si>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</si>
  <si>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</si>
  <si>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RAMOS RIVAS J. SANTOS</t>
  </si>
  <si>
    <t>210-0856</t>
  </si>
  <si>
    <t>GUERRA MARISCAL MIGUEL ANGEL</t>
  </si>
  <si>
    <t>210-0968</t>
  </si>
  <si>
    <t>YAÑEZ CORDOVA OSCAR</t>
  </si>
  <si>
    <t>210-1476</t>
  </si>
  <si>
    <t>ULTRA SOYA SA DE CV</t>
  </si>
  <si>
    <t>210-1958</t>
  </si>
  <si>
    <t>GONZALEZ DELGADO OCTAVIO</t>
  </si>
  <si>
    <t>210-1874</t>
  </si>
  <si>
    <t>GARCIA MORANDO IRINA GIOVANNA</t>
  </si>
  <si>
    <t>210-2632</t>
  </si>
  <si>
    <t>DISTRIBUIDORA DE CONSUMIBLES MEDICOS CR SA DE CV</t>
  </si>
  <si>
    <t>210-0890</t>
  </si>
  <si>
    <t>EYPRO SA DE CV</t>
  </si>
  <si>
    <t>210-2410</t>
  </si>
  <si>
    <t>TORRES ORTIZ FERNANDO</t>
  </si>
  <si>
    <t>210-2420</t>
  </si>
  <si>
    <t>RODRIGUEZ VILLALVAZO GUILLERMO</t>
  </si>
  <si>
    <t>210-0819</t>
  </si>
  <si>
    <t>F-78</t>
  </si>
  <si>
    <t>GRUPO MEDIC SHARK SA DE CV</t>
  </si>
  <si>
    <t>210-2456</t>
  </si>
  <si>
    <t>210-1770</t>
  </si>
  <si>
    <t>EMBUTIDOS CORONA SA DE CV</t>
  </si>
  <si>
    <t>210-1894</t>
  </si>
  <si>
    <t>DISTRIBUIDORA ARCA CONTINENTAL S DE RL DE CV</t>
  </si>
  <si>
    <t>210-2433</t>
  </si>
  <si>
    <t>LOPEZ GARCIA MARTIN ALBERTO</t>
  </si>
  <si>
    <t>210-1501</t>
  </si>
  <si>
    <t>ORTIZ ARIAS FABIOLA</t>
  </si>
  <si>
    <t>210-0625</t>
  </si>
  <si>
    <t>F-794</t>
  </si>
  <si>
    <t>FABRICA DE JABON LA CORONA SA DE CV</t>
  </si>
  <si>
    <t>210-0002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</si>
  <si>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</si>
  <si>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</si>
  <si>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</si>
  <si>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</si>
  <si>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</si>
  <si>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</si>
  <si>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</si>
  <si>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</si>
  <si>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</si>
  <si>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</si>
  <si>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</si>
  <si>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</si>
  <si>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</si>
  <si>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F-309</t>
  </si>
  <si>
    <t>DIMCE FARMACEUTICA SA DE CV</t>
  </si>
  <si>
    <t>210-0914</t>
  </si>
  <si>
    <t>F-349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</si>
  <si>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</si>
  <si>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</si>
  <si>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</si>
  <si>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</si>
  <si>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</si>
  <si>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</si>
  <si>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</si>
  <si>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</si>
  <si>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</si>
  <si>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</si>
  <si>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</si>
  <si>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</si>
  <si>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210-1620</t>
  </si>
  <si>
    <t>DEGASA SA DE CV</t>
  </si>
  <si>
    <t>210-0720</t>
  </si>
  <si>
    <t>ACOSTA MARTINEZ ALEJANDRO</t>
  </si>
  <si>
    <t>210-2978</t>
  </si>
  <si>
    <t>PRODUCTOS ALIMENTICIOS LA GUADALUPANA SA DE CV</t>
  </si>
  <si>
    <t>210-0322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</si>
  <si>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</si>
  <si>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</si>
  <si>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</si>
  <si>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</si>
  <si>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</si>
  <si>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</si>
  <si>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</si>
  <si>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</si>
  <si>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</si>
  <si>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</si>
  <si>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</si>
  <si>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</si>
  <si>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F-10</t>
  </si>
  <si>
    <t>LOPEZ NAVARRO LETICIA IDALID</t>
  </si>
  <si>
    <t>210-2544</t>
  </si>
  <si>
    <t>F-1013</t>
  </si>
  <si>
    <t>PHARMADAN S DE RL DE CV</t>
  </si>
  <si>
    <t>210-1096</t>
  </si>
  <si>
    <t>TOLEDO LIMON MARCELA EDUWIGES</t>
  </si>
  <si>
    <t>210-1928</t>
  </si>
  <si>
    <t>F-21</t>
  </si>
  <si>
    <t>GRUPO INDUSTRIAL Y COMERCIAL NAVARRO SA DE CV</t>
  </si>
  <si>
    <t>210-2119</t>
  </si>
  <si>
    <t>ABARROTES RAUL SA DE CV</t>
  </si>
  <si>
    <t>210-0377</t>
  </si>
  <si>
    <t>PREMEZCLAS Y VITAMINAS TEPA SA DE CV</t>
  </si>
  <si>
    <t>210-0929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</si>
  <si>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</si>
  <si>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</si>
  <si>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</si>
  <si>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</si>
  <si>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</si>
  <si>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</si>
  <si>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</si>
  <si>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</si>
  <si>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</si>
  <si>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</si>
  <si>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</si>
  <si>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HUERTA VALLARTA RENE</t>
  </si>
  <si>
    <t>210-2244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</si>
  <si>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</si>
  <si>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</si>
  <si>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</si>
  <si>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</si>
  <si>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</si>
  <si>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</si>
  <si>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</si>
  <si>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</si>
  <si>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F-495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</si>
  <si>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</si>
  <si>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</si>
  <si>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</si>
  <si>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</si>
  <si>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</si>
  <si>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</si>
  <si>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PRECIADO FREGOSO GENARO</t>
  </si>
  <si>
    <t>210-2250</t>
  </si>
  <si>
    <t>MULTISERVICIOS 2001 SA DE CV</t>
  </si>
  <si>
    <t>210-0091</t>
  </si>
  <si>
    <t>AVANTE GLOBAL TRADE SA DE CV</t>
  </si>
  <si>
    <t>210-1439</t>
  </si>
  <si>
    <t>POSTA EL CUATRO SA DE CV</t>
  </si>
  <si>
    <t>210-2472</t>
  </si>
  <si>
    <t>F-65</t>
  </si>
  <si>
    <t>PLASCENCIA FERNANDEZ EDUARDO NAZARIO</t>
  </si>
  <si>
    <t>210-2043</t>
  </si>
  <si>
    <t>FRAUSTO SALCEDO MONICA</t>
  </si>
  <si>
    <t>210-0904</t>
  </si>
  <si>
    <t>LABORATORIOS TORRENT SA DE CV</t>
  </si>
  <si>
    <t>210-1074</t>
  </si>
  <si>
    <t>PHARMA AMIGO SA DE CV</t>
  </si>
  <si>
    <t>210-0853</t>
  </si>
  <si>
    <t>VAZQUEZ SANCHEZ RODRIGO</t>
  </si>
  <si>
    <t>210-0610</t>
  </si>
  <si>
    <t>PRODUCTOS DE TRIGO SA DE CV</t>
  </si>
  <si>
    <t>210-3032</t>
  </si>
  <si>
    <t>AGUILAR MUNGUIA J. JESUS</t>
  </si>
  <si>
    <t>210-1419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</si>
  <si>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</si>
  <si>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</si>
  <si>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</si>
  <si>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</si>
  <si>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</si>
  <si>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</si>
  <si>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</si>
  <si>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</si>
  <si>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</si>
  <si>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</si>
  <si>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</si>
  <si>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</si>
  <si>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</si>
  <si>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</si>
  <si>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</si>
  <si>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</si>
  <si>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OCAMI COMERCIALIZACION SA DE CV</t>
  </si>
  <si>
    <t>210-1095</t>
  </si>
  <si>
    <t>ROMYC INDUSTRIAL SA DE CV</t>
  </si>
  <si>
    <t>210-1877</t>
  </si>
  <si>
    <t>PLASTICOS DENYS SA DE CV</t>
  </si>
  <si>
    <t>210-0861</t>
  </si>
  <si>
    <t>DE LA TORRE CARRANZA GUSTAVO</t>
  </si>
  <si>
    <t>210-1338</t>
  </si>
  <si>
    <t>FARMACIA TEPA SA DE CV</t>
  </si>
  <si>
    <t>210-2568</t>
  </si>
  <si>
    <t>MARTIN GONZALEZ CRISTINO</t>
  </si>
  <si>
    <t>210-0737</t>
  </si>
  <si>
    <t>MARTIN GONZALEZ EDUARDO</t>
  </si>
  <si>
    <t>210-0739</t>
  </si>
  <si>
    <t>MARTIN GONZALEZ CAROLINA</t>
  </si>
  <si>
    <t>210-0996</t>
  </si>
  <si>
    <t>MARTIN GONZALEZ EMMANUEL</t>
  </si>
  <si>
    <t>210-0738</t>
  </si>
  <si>
    <t>MARTIN GONZALEZ ABRAHAM</t>
  </si>
  <si>
    <t>210-3059</t>
  </si>
  <si>
    <t>GONZALEZ GONZALEZ ALFONSO</t>
  </si>
  <si>
    <t>210-2625</t>
  </si>
  <si>
    <t>ESTACION SERVICIO EL TRAPICHE</t>
  </si>
  <si>
    <t>210-1433</t>
  </si>
  <si>
    <t>LIZARDE Y COMPAÑÍA SA DE CV</t>
  </si>
  <si>
    <t>210-2820</t>
  </si>
  <si>
    <t>GUTIERREZ MARTIN EZEQUIEL</t>
  </si>
  <si>
    <t>210-0638</t>
  </si>
  <si>
    <t>VELADORA MEXICO SA DE CV</t>
  </si>
  <si>
    <t>210-0094</t>
  </si>
  <si>
    <t>CERVANTES LEGASPI OCTAVIO</t>
  </si>
  <si>
    <t>210-2981</t>
  </si>
  <si>
    <t>VARGAS VILLEGAS FRANCISCO JAVIER</t>
  </si>
  <si>
    <t>210-0967</t>
  </si>
  <si>
    <t>TORRES JACOBO SAMUEL</t>
  </si>
  <si>
    <t>210-2501</t>
  </si>
  <si>
    <t>FRANCO FRANCO RAFAEL</t>
  </si>
  <si>
    <t>210-0887</t>
  </si>
  <si>
    <t>LOPEZ GOMEZ MA MARIBEL</t>
  </si>
  <si>
    <t>210-0336</t>
  </si>
  <si>
    <t>ALCANTAR NAVARRO ALVARO NOEL</t>
  </si>
  <si>
    <t>210-1297</t>
  </si>
  <si>
    <t>F-5002</t>
  </si>
  <si>
    <t>ORTEGA LLANAS JOSE MANUEL</t>
  </si>
  <si>
    <t>210-0836</t>
  </si>
  <si>
    <t>INDUSTRIALIZADORA OLEOFINOS SA DE CV</t>
  </si>
  <si>
    <t>210-1603</t>
  </si>
  <si>
    <t>GONZALEZ GONZALEZ AMELIA</t>
  </si>
  <si>
    <t>210-0645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</si>
  <si>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</si>
  <si>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</si>
  <si>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</si>
  <si>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</si>
  <si>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</si>
  <si>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</si>
  <si>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</si>
  <si>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</si>
  <si>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</si>
  <si>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</si>
  <si>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F-189</t>
  </si>
  <si>
    <t>MURILLO CASTAÑEDA MARIA DE JESUS LORENA</t>
  </si>
  <si>
    <t>210-3104</t>
  </si>
  <si>
    <t>DE LA PEÑA GARIBALDI HECTOR ROBERTO</t>
  </si>
  <si>
    <t>210-0966</t>
  </si>
  <si>
    <t>QUINTANA ASTORGA LOURDES MARIA</t>
  </si>
  <si>
    <t>210-1298</t>
  </si>
  <si>
    <t>GARCIA PLASCENCIA TERESA</t>
  </si>
  <si>
    <t>210-2730</t>
  </si>
  <si>
    <t>GONZALEZ BARBA JUAN MANUEL</t>
  </si>
  <si>
    <t>210-3064</t>
  </si>
  <si>
    <t>CC</t>
  </si>
  <si>
    <t>COMPRACAJA</t>
  </si>
  <si>
    <t>SOLUCIONES INTEGRALES BTL SA DE CV</t>
  </si>
  <si>
    <t>210-2826</t>
  </si>
  <si>
    <t>FERTIFARMA SA DE CV</t>
  </si>
  <si>
    <t>210-0368</t>
  </si>
  <si>
    <t>MEDI LAB DE OCCIDENTE SA DE CV</t>
  </si>
  <si>
    <t>210-1210</t>
  </si>
  <si>
    <t>OROZCO SANCHEZ PAOLA</t>
  </si>
  <si>
    <t>210-0826</t>
  </si>
  <si>
    <t>NUEVA FARMACIA Y DROGUERIA TOLEDO SA DE CV</t>
  </si>
  <si>
    <t>210-2370</t>
  </si>
  <si>
    <t>CARLOS NAFARRATE SA DE CV</t>
  </si>
  <si>
    <t>210-1777</t>
  </si>
  <si>
    <t>HUERTA RIVERA GABRIEL</t>
  </si>
  <si>
    <t>210-2343</t>
  </si>
  <si>
    <t>RED DE CARRETERAS DE OCCIDENTE SAB DE CV</t>
  </si>
  <si>
    <t>210-1728</t>
  </si>
  <si>
    <t>GC</t>
  </si>
  <si>
    <t>GASTOCAJA</t>
  </si>
  <si>
    <t>PURIFICADORA DE AGUA DE VALLE DE GUADALUPE SA DE CV</t>
  </si>
  <si>
    <t>210-0454</t>
  </si>
  <si>
    <t>CALDERON ANGUIANO JULIETA</t>
  </si>
  <si>
    <t>210-0065</t>
  </si>
  <si>
    <t>LOZANO HERNANDEZ FERNANDO</t>
  </si>
  <si>
    <t>210-2967</t>
  </si>
  <si>
    <t>F</t>
  </si>
  <si>
    <t>FLETES</t>
  </si>
  <si>
    <t>CHAVEZ VEGA EDUARDO</t>
  </si>
  <si>
    <t>210-1033</t>
  </si>
  <si>
    <t>SEMILLAS Y CEREALES SAN JUANICO SA DE CV</t>
  </si>
  <si>
    <t>210-0574</t>
  </si>
  <si>
    <t>QUANTUM BUSINESS SOLUTIONS SA DE CV</t>
  </si>
  <si>
    <t>210-1301</t>
  </si>
  <si>
    <t>CORAL GONZALEZ CYNTHIA NAYELI</t>
  </si>
  <si>
    <t>210-2873</t>
  </si>
  <si>
    <t>BERNAL VIZCARRA PEDRO</t>
  </si>
  <si>
    <t>210-0877</t>
  </si>
  <si>
    <t>F-472</t>
  </si>
  <si>
    <t>RIZO NAVARRO DIEGO ALAN</t>
  </si>
  <si>
    <t>210-1406</t>
  </si>
  <si>
    <t>ROMO SAINZ LAURA PATRICIA</t>
  </si>
  <si>
    <t>210-0232</t>
  </si>
  <si>
    <t>OROZCO BARBA MARIO ALBERTO</t>
  </si>
  <si>
    <t>210-0405</t>
  </si>
  <si>
    <t>IÑIGUEZ ALVAREZ JAIME</t>
  </si>
  <si>
    <t>210-0573</t>
  </si>
  <si>
    <t>GRUPO MULTIHOME SA DE CV</t>
  </si>
  <si>
    <t>210-2069</t>
  </si>
  <si>
    <t>SOLORZANO RODRIGUEZ ANA MARIA</t>
  </si>
  <si>
    <t>210-1170</t>
  </si>
  <si>
    <t>F-1731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</si>
  <si>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</si>
  <si>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</si>
  <si>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</si>
  <si>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</si>
  <si>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</si>
  <si>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</si>
  <si>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VILLALOBOS ALTAMIRANO SILVIA EDITH</t>
  </si>
  <si>
    <t>210-2970</t>
  </si>
  <si>
    <t>MENDOZA MACEDO ROSARIO</t>
  </si>
  <si>
    <t>210-2792</t>
  </si>
  <si>
    <t>UNIVERSAL WIPES SA DE CV</t>
  </si>
  <si>
    <t>210-1991</t>
  </si>
  <si>
    <t>GARCIA MACIAS BLANCA ESTELA</t>
  </si>
  <si>
    <t>210-0419</t>
  </si>
  <si>
    <t>MARTIN ROMERO CRISTINO</t>
  </si>
  <si>
    <t>210-2572</t>
  </si>
  <si>
    <t>A</t>
  </si>
  <si>
    <t>ARRENDAMIENTO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</si>
  <si>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</si>
  <si>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</si>
  <si>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</si>
  <si>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</si>
  <si>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</si>
  <si>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</si>
  <si>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</si>
  <si>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GUTIERREZ CORTES JOSE GUADALUPE</t>
  </si>
  <si>
    <t>210-2259</t>
  </si>
  <si>
    <t>ALIMENTOS BOLONIA SA DE CV</t>
  </si>
  <si>
    <t>210-1184</t>
  </si>
  <si>
    <t>RENTERIA ORTIZ GERARDO</t>
  </si>
  <si>
    <t>210-2363</t>
  </si>
  <si>
    <t>ALVARADO DE LA TORRE ISMAEL</t>
  </si>
  <si>
    <t>210-2556</t>
  </si>
  <si>
    <t>F-59</t>
  </si>
  <si>
    <t>F-1496</t>
  </si>
  <si>
    <t>PADILLA RIOS MARIA IRMA ANGELICA</t>
  </si>
  <si>
    <t>210-0807</t>
  </si>
  <si>
    <t>ATRISTAIN GUTIERREZ JOSE CARLOS</t>
  </si>
  <si>
    <t>210-0354</t>
  </si>
  <si>
    <t>CAFE EL MARINO DE JALISCO SA DE CV</t>
  </si>
  <si>
    <t>210-0437</t>
  </si>
  <si>
    <t>GO TO MARKET FUND SA DE CV</t>
  </si>
  <si>
    <t>210-2821</t>
  </si>
  <si>
    <t>HAMED VELAZQUEZ YUSSEIN YAHIM</t>
  </si>
  <si>
    <t>210-2096</t>
  </si>
  <si>
    <t>ESTACION DE SERVICIO LA MANGA SA DE CV</t>
  </si>
  <si>
    <t>210-2077</t>
  </si>
  <si>
    <t>TOKA INTERNACIONAL SAPI DE CV</t>
  </si>
  <si>
    <t>210-1068</t>
  </si>
  <si>
    <t>OCAMPO ARREOLA OBDULIA</t>
  </si>
  <si>
    <t>210-1413</t>
  </si>
  <si>
    <t>F-3000442998-3000443165</t>
  </si>
  <si>
    <t>MIL ENVASES SA DE CV</t>
  </si>
  <si>
    <t>210-2073</t>
  </si>
  <si>
    <t>PRO SKIN G S DE RL DE CV</t>
  </si>
  <si>
    <t>210-0337</t>
  </si>
  <si>
    <t>CRUZ MERCADO ARACELI</t>
  </si>
  <si>
    <t>210-2729</t>
  </si>
  <si>
    <t>ESPECIAS Y CONDIMENTOS DE MEXICO SA DE CV</t>
  </si>
  <si>
    <t>210-2994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</si>
  <si>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</si>
  <si>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</si>
  <si>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</si>
  <si>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</si>
  <si>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</si>
  <si>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</si>
  <si>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ESQUIVIAS PEREZ FRANCISCO</t>
  </si>
  <si>
    <t>210-2272</t>
  </si>
  <si>
    <t>OPERADORA DE PROGRAMAS DE ABASTO MULTIPLE SA DE CV</t>
  </si>
  <si>
    <t>210-0297</t>
  </si>
  <si>
    <t>F-46</t>
  </si>
  <si>
    <t>DISTRIBUCION ESPECIALIZADA DE MEDICAMENTOS SA DE CV</t>
  </si>
  <si>
    <t>210-0328</t>
  </si>
  <si>
    <t>F O FARMACEUTICOS SA DE CV</t>
  </si>
  <si>
    <t>210-2989</t>
  </si>
  <si>
    <t>INDUSTRIAS T TAIO SA DE CV</t>
  </si>
  <si>
    <t>210-2841</t>
  </si>
  <si>
    <t>F-6040</t>
  </si>
  <si>
    <t>VOGLIA DE MEXICO SA DE CV</t>
  </si>
  <si>
    <t>210-0477</t>
  </si>
  <si>
    <t>SALAZAR LOPEZ JOSHUA ISRAEL</t>
  </si>
  <si>
    <t>210-0602</t>
  </si>
  <si>
    <t>VAZQUEZ RAMIREZ LUIS FERNANDO</t>
  </si>
  <si>
    <t>210-3027</t>
  </si>
  <si>
    <t>CASILLAS GONZALEZ DAYANA ELIZABETH</t>
  </si>
  <si>
    <t>210-0899</t>
  </si>
  <si>
    <t>COMERCIALIZADORA GALFRA SPR DE RL</t>
  </si>
  <si>
    <t>210-1281</t>
  </si>
  <si>
    <t>CIMMO MEDICAL SA DE CV</t>
  </si>
  <si>
    <t>210-2926</t>
  </si>
  <si>
    <t>MARTINEZ HERNANDEZ DIANA IZARETH</t>
  </si>
  <si>
    <t>210-2942</t>
  </si>
  <si>
    <t>FIGUEROA MORALES PATRICIA ELIZABETH</t>
  </si>
  <si>
    <t>210-1967</t>
  </si>
  <si>
    <t>TOSTADO HERNANDEZ YAIR</t>
  </si>
  <si>
    <t>210-0803</t>
  </si>
  <si>
    <t>BRITO OCAMPO RAMIRO</t>
  </si>
  <si>
    <t>210-0843</t>
  </si>
  <si>
    <t>ALMACEN DON K SA DE CV</t>
  </si>
  <si>
    <t>210-1182</t>
  </si>
  <si>
    <t>FRANCO CASILLAS ALVARO ENRIQUE</t>
  </si>
  <si>
    <t>210-1682</t>
  </si>
  <si>
    <t>ALMACEN DE DROGAS LA PAZ SA DE CV</t>
  </si>
  <si>
    <t>210-0185</t>
  </si>
  <si>
    <t>PROCOPLA SA DE CV</t>
  </si>
  <si>
    <t>210-1380</t>
  </si>
  <si>
    <t>F-303</t>
  </si>
  <si>
    <t>PENILLA RIZO JOSE GUADALUPE</t>
  </si>
  <si>
    <t>210-1486</t>
  </si>
  <si>
    <t>FABRICA DE DULCES LA PROVIDENCIA SA DE CV</t>
  </si>
  <si>
    <t>210-1259</t>
  </si>
  <si>
    <t>F-33163</t>
  </si>
  <si>
    <t>RAMIREZ ZEPEDA FRANEA LIZETH</t>
  </si>
  <si>
    <t>210-1372</t>
  </si>
  <si>
    <t>ALMACEN DE DROGAS SA DE CV</t>
  </si>
  <si>
    <t>210-1602</t>
  </si>
  <si>
    <t>CORPORATIVO MAREJO SA DE CV</t>
  </si>
  <si>
    <t>210-2884</t>
  </si>
  <si>
    <t>MAGDALENO YAÑEZ OSCAR EDUARDO</t>
  </si>
  <si>
    <t>210-3095</t>
  </si>
  <si>
    <t>F-13006</t>
  </si>
  <si>
    <t>ALDRETE IBARRA SALVADOR</t>
  </si>
  <si>
    <t>210-1031</t>
  </si>
  <si>
    <t>SUEDAN LOZANO VICTOR DAVID</t>
  </si>
  <si>
    <t>210-2247</t>
  </si>
  <si>
    <t>COMERCIALIZADORA PITUCHE SA DE CV</t>
  </si>
  <si>
    <t>210-2435</t>
  </si>
  <si>
    <t>INGREDIENTES ALIMENTICIOS DE OCCIDENTE SA DE CV</t>
  </si>
  <si>
    <t>210-2973</t>
  </si>
  <si>
    <t>F-11</t>
  </si>
  <si>
    <t>REYES ESPINOZA OLIVIA</t>
  </si>
  <si>
    <t>210-1154</t>
  </si>
  <si>
    <t>F-74</t>
  </si>
  <si>
    <t>FARMACOS NACIONALES SA DE CV</t>
  </si>
  <si>
    <t>210-0995</t>
  </si>
  <si>
    <t>210-0024</t>
  </si>
  <si>
    <t>CASA MARZAM SA DE CV</t>
  </si>
  <si>
    <t>210-0004</t>
  </si>
  <si>
    <t>TARJETA</t>
  </si>
  <si>
    <t>*</t>
  </si>
  <si>
    <t>RADIOMOVIL DIPSA SA DE CV</t>
  </si>
  <si>
    <t>210-0975</t>
  </si>
  <si>
    <t>210-0497</t>
  </si>
  <si>
    <t>c</t>
  </si>
  <si>
    <t>TELEFONOS DE MEXICO SAB DE CV</t>
  </si>
  <si>
    <t>210-0548</t>
  </si>
  <si>
    <t>CYBERPUERTA SA DE CV</t>
  </si>
  <si>
    <t>210-2588</t>
  </si>
  <si>
    <t>F-68984</t>
  </si>
  <si>
    <t>F-8979</t>
  </si>
  <si>
    <t>F-15826</t>
  </si>
  <si>
    <t>F-69167</t>
  </si>
  <si>
    <t>F-48977</t>
  </si>
  <si>
    <t>F-1059</t>
  </si>
  <si>
    <t>F-8980</t>
  </si>
  <si>
    <t>F-68985</t>
  </si>
  <si>
    <t>F-49007</t>
  </si>
  <si>
    <t>F-1061</t>
  </si>
  <si>
    <t>F-9011</t>
  </si>
  <si>
    <t>F-49027</t>
  </si>
  <si>
    <t>F-1067</t>
  </si>
  <si>
    <t>F-69081</t>
  </si>
  <si>
    <t>F-9012</t>
  </si>
  <si>
    <t>F-15853</t>
  </si>
  <si>
    <t>F-69082</t>
  </si>
  <si>
    <t>F-49069</t>
  </si>
  <si>
    <t>F-1068</t>
  </si>
  <si>
    <t>F-49070</t>
  </si>
  <si>
    <t>F-9033</t>
  </si>
  <si>
    <t>F-1071</t>
  </si>
  <si>
    <t>F-69083</t>
  </si>
  <si>
    <t>F-25687</t>
  </si>
  <si>
    <t>F-69084</t>
  </si>
  <si>
    <t>F-49086</t>
  </si>
  <si>
    <t>F-25614</t>
  </si>
  <si>
    <t>F-1074</t>
  </si>
  <si>
    <t>F-69166</t>
  </si>
  <si>
    <t>F-15882</t>
  </si>
  <si>
    <t>F-1077</t>
  </si>
  <si>
    <t>F-49116</t>
  </si>
  <si>
    <t>F-9034</t>
  </si>
  <si>
    <t>F-49149</t>
  </si>
  <si>
    <t>F-69252</t>
  </si>
  <si>
    <t>F-1078</t>
  </si>
  <si>
    <t>F-9055</t>
  </si>
  <si>
    <t>F-69165</t>
  </si>
  <si>
    <t>F-49176</t>
  </si>
  <si>
    <t>F-9056</t>
  </si>
  <si>
    <t>F-1086</t>
  </si>
  <si>
    <t>F-1087</t>
  </si>
  <si>
    <t>F-49203</t>
  </si>
  <si>
    <t>F-9080</t>
  </si>
  <si>
    <t>F-69253</t>
  </si>
  <si>
    <t>F-49250</t>
  </si>
  <si>
    <t>F-9085</t>
  </si>
  <si>
    <t>F-49266</t>
  </si>
  <si>
    <t>F-1096</t>
  </si>
  <si>
    <t>F-1088</t>
  </si>
  <si>
    <t>TRANSF2048</t>
  </si>
  <si>
    <t>TRANSF2049</t>
  </si>
  <si>
    <t>TRANSF2050</t>
  </si>
  <si>
    <t>TRANSF2051</t>
  </si>
  <si>
    <t>TRANSF2052</t>
  </si>
  <si>
    <t>TRANSF2053</t>
  </si>
  <si>
    <t>TRANSF2054</t>
  </si>
  <si>
    <t>TRANSF2055</t>
  </si>
  <si>
    <t>TRANSF2056</t>
  </si>
  <si>
    <t>TRANSF2057</t>
  </si>
  <si>
    <t>TRANSF2058</t>
  </si>
  <si>
    <t>TRANSF2059</t>
  </si>
  <si>
    <t>TRANSF2060</t>
  </si>
  <si>
    <t>TRANSF2061</t>
  </si>
  <si>
    <t>CAPILLA DE  GPE</t>
  </si>
  <si>
    <t xml:space="preserve">LA MANGA </t>
  </si>
  <si>
    <t>LA MANGA</t>
  </si>
  <si>
    <t>COLOSIO</t>
  </si>
  <si>
    <t>SANTA BARBARA</t>
  </si>
  <si>
    <t>SAN IGNACIO</t>
  </si>
  <si>
    <t>PEGUEROS</t>
  </si>
  <si>
    <t>MEZCALA</t>
  </si>
  <si>
    <t>TRANSF0305</t>
  </si>
  <si>
    <t>TRANSF0390</t>
  </si>
  <si>
    <t>TRANSF0392</t>
  </si>
  <si>
    <t>TRANSF0348</t>
  </si>
  <si>
    <t>TRANSF0349</t>
  </si>
  <si>
    <t>TRANSF0375</t>
  </si>
  <si>
    <t>TRANSF0351</t>
  </si>
  <si>
    <t>TRANSF0387</t>
  </si>
  <si>
    <t>TRANSF0353</t>
  </si>
  <si>
    <t>TRANSF0411</t>
  </si>
  <si>
    <t>TRANSF0430</t>
  </si>
  <si>
    <t>TRANSF0373</t>
  </si>
  <si>
    <t>TRANSF0358</t>
  </si>
  <si>
    <t>TRANSF0359</t>
  </si>
  <si>
    <t>TRANSF0374</t>
  </si>
  <si>
    <t>TRANSF0386</t>
  </si>
  <si>
    <t>TRANSF0362</t>
  </si>
  <si>
    <t>TRANSF0363</t>
  </si>
  <si>
    <t>TRANSF0400</t>
  </si>
  <si>
    <t>TRANSF0366</t>
  </si>
  <si>
    <t>TRANSF0368</t>
  </si>
  <si>
    <t>TRANSF0369</t>
  </si>
  <si>
    <t>TRANSF0410</t>
  </si>
  <si>
    <t>TRANSF0371</t>
  </si>
  <si>
    <t>TRANSF0372</t>
  </si>
  <si>
    <t>TRANSF0429</t>
  </si>
  <si>
    <t>TRANSF0432</t>
  </si>
  <si>
    <t>TRANSF0356</t>
  </si>
  <si>
    <t>TRANSF0401</t>
  </si>
  <si>
    <t>TRANSF0352</t>
  </si>
  <si>
    <t>TRANSF0377</t>
  </si>
  <si>
    <t>TRANSF0385</t>
  </si>
  <si>
    <t>TRANSF0395</t>
  </si>
  <si>
    <t>TRANSF0407</t>
  </si>
  <si>
    <t>TRANSF0382</t>
  </si>
  <si>
    <t>TRANSF0417</t>
  </si>
  <si>
    <t>TRANSF0381</t>
  </si>
  <si>
    <t>TRANSF0413</t>
  </si>
  <si>
    <t>TRANSF0361</t>
  </si>
  <si>
    <t>TRANSF0399</t>
  </si>
  <si>
    <t>TRANSF0421</t>
  </si>
  <si>
    <t>TRANSF0389</t>
  </si>
  <si>
    <t>TRANSF0376</t>
  </si>
  <si>
    <t>TRANSF0388</t>
  </si>
  <si>
    <t>TRANSF0412</t>
  </si>
  <si>
    <t>TRANSF0431</t>
  </si>
  <si>
    <t>TRANSF0394</t>
  </si>
  <si>
    <t>TRANSF0355</t>
  </si>
  <si>
    <t>TRANSF0396</t>
  </si>
  <si>
    <t>TRANSF0397</t>
  </si>
  <si>
    <t>TRANSF0422</t>
  </si>
  <si>
    <t>TRANSF0391</t>
  </si>
  <si>
    <t>TRANSF0329</t>
  </si>
  <si>
    <t>TRANSF0402</t>
  </si>
  <si>
    <t>TRANSF0405</t>
  </si>
  <si>
    <t>TRANSF0383</t>
  </si>
  <si>
    <t>TRANSF0380</t>
  </si>
  <si>
    <t>TRANSF0393</t>
  </si>
  <si>
    <t>TRANSF0409</t>
  </si>
  <si>
    <t>TRANSF0406</t>
  </si>
  <si>
    <t>TRANSF0435</t>
  </si>
  <si>
    <t>TRANSF0365</t>
  </si>
  <si>
    <t>TRANSF0379</t>
  </si>
  <si>
    <t>TRANSF0414</t>
  </si>
  <si>
    <t>TRANSF0415</t>
  </si>
  <si>
    <t>TRANSF0416</t>
  </si>
  <si>
    <t>TRANSF0347</t>
  </si>
  <si>
    <t>TRANSF0418</t>
  </si>
  <si>
    <t>TRANSF0419</t>
  </si>
  <si>
    <t>TRANSF0420</t>
  </si>
  <si>
    <t>TRANSF0378</t>
  </si>
  <si>
    <t>TRANSF0408</t>
  </si>
  <si>
    <t>TRANSF0424</t>
  </si>
  <si>
    <t>TRANSF0425</t>
  </si>
  <si>
    <t>TRANSF0426</t>
  </si>
  <si>
    <t>TRANSF0427</t>
  </si>
  <si>
    <t>TRANSF0428</t>
  </si>
  <si>
    <t>TRANSF0434</t>
  </si>
  <si>
    <t>TRANSF0350</t>
  </si>
  <si>
    <t>TRANSF0438</t>
  </si>
  <si>
    <t>TRANSF0439</t>
  </si>
  <si>
    <t>TRANSF0433</t>
  </si>
  <si>
    <t>TRANSF0360</t>
  </si>
  <si>
    <t>TRANSF0384</t>
  </si>
  <si>
    <t>TRANSF0436</t>
  </si>
  <si>
    <t>TRANSF0437</t>
  </si>
  <si>
    <t>TRANSF0370</t>
  </si>
  <si>
    <t>TRANSF0357</t>
  </si>
  <si>
    <t>TRANSF0441</t>
  </si>
  <si>
    <t>CARRILLO ACEVES ALBERTO</t>
  </si>
  <si>
    <t>210-0772</t>
  </si>
  <si>
    <t>F-5</t>
  </si>
  <si>
    <t>F-6210019697-6210019749</t>
  </si>
  <si>
    <t>PAGO TOTAL F-632</t>
  </si>
  <si>
    <t>F-27315-27316</t>
  </si>
  <si>
    <t>SERVICIO NORAMA SA DE CV</t>
  </si>
  <si>
    <t>210-2955</t>
  </si>
  <si>
    <t>PAGO TOTAL F-53862</t>
  </si>
  <si>
    <t>F-25731</t>
  </si>
  <si>
    <t>F-6366221</t>
  </si>
  <si>
    <t>FORTEX MAQUINARIA Y EQUIPOS SA DE CV</t>
  </si>
  <si>
    <t>210-2812</t>
  </si>
  <si>
    <t>F-3779</t>
  </si>
  <si>
    <t>F-6478</t>
  </si>
  <si>
    <t>F-8137</t>
  </si>
  <si>
    <t>F-25884</t>
  </si>
  <si>
    <t>F-13012</t>
  </si>
  <si>
    <t>F-55</t>
  </si>
  <si>
    <t>MUNICIPIO DE TEPATITLAN DE MORELOS JALISCO</t>
  </si>
  <si>
    <t>210-1157</t>
  </si>
  <si>
    <t>F-1801</t>
  </si>
  <si>
    <t>F-112991288</t>
  </si>
  <si>
    <t>F-30120086</t>
  </si>
  <si>
    <t>F-427472</t>
  </si>
  <si>
    <t>F-427695</t>
  </si>
  <si>
    <t>F-92415153-92415156</t>
  </si>
  <si>
    <t>F92675723-92675718-92675716-92675712-92675708-92555191-92555162</t>
  </si>
  <si>
    <t>F-92785861-92785908-92786373-92786387-92786405</t>
  </si>
  <si>
    <t>F-92920400-92920410-92920417-92920421-92920428-</t>
  </si>
  <si>
    <t>F-93045137-93045110-93045138</t>
  </si>
  <si>
    <t>MARTIN PAREDES ADRIANA</t>
  </si>
  <si>
    <t>210-0866</t>
  </si>
  <si>
    <t>F-13101-13102-13103</t>
  </si>
  <si>
    <t>F-93202798</t>
  </si>
  <si>
    <t>F-906501</t>
  </si>
  <si>
    <t>F-909734</t>
  </si>
  <si>
    <t>F-222656-222655-222653-222652</t>
  </si>
  <si>
    <t>F-223168-223169-223170-223171-223172</t>
  </si>
  <si>
    <t>F-3492526-3492527</t>
  </si>
  <si>
    <t>F-8183</t>
  </si>
  <si>
    <t>F-1759</t>
  </si>
  <si>
    <t>F-133011</t>
  </si>
  <si>
    <t>F-133794</t>
  </si>
  <si>
    <t>F-1810-1809</t>
  </si>
  <si>
    <t>F-134238</t>
  </si>
  <si>
    <t>DMONICS S DE RL DE CV</t>
  </si>
  <si>
    <t>210-1233</t>
  </si>
  <si>
    <t>F-5424</t>
  </si>
  <si>
    <t>210-1837</t>
  </si>
  <si>
    <t>F-2469372</t>
  </si>
  <si>
    <t>F-2433548</t>
  </si>
  <si>
    <t>F-6672</t>
  </si>
  <si>
    <t>F-124285</t>
  </si>
  <si>
    <t>F-205427 ANT 205272</t>
  </si>
  <si>
    <t>F-2978636-2978637-9949115</t>
  </si>
  <si>
    <t>F-13099</t>
  </si>
  <si>
    <t>SC JOHNSON S DE RL DE CV</t>
  </si>
  <si>
    <t>210-2439</t>
  </si>
  <si>
    <t>F-455868</t>
  </si>
  <si>
    <t>F-2330</t>
  </si>
  <si>
    <t>F-84</t>
  </si>
  <si>
    <t>DE LA TORRE NAVARRO EVANGELINA</t>
  </si>
  <si>
    <t>210-3116</t>
  </si>
  <si>
    <t>F-27556</t>
  </si>
  <si>
    <t>F-6733</t>
  </si>
  <si>
    <t>DISTRIBUCIONES VALOP</t>
  </si>
  <si>
    <t>210-3115</t>
  </si>
  <si>
    <t>F-1692</t>
  </si>
  <si>
    <t>AGURIO SA DE CV</t>
  </si>
  <si>
    <t>210-3117</t>
  </si>
  <si>
    <t>F-4</t>
  </si>
  <si>
    <t>MAQCEN SA DE CV</t>
  </si>
  <si>
    <t>210-3120</t>
  </si>
  <si>
    <t>F-3592</t>
  </si>
  <si>
    <t>F-9634758-9651708-9670277-9672080</t>
  </si>
  <si>
    <t>F-644</t>
  </si>
  <si>
    <t>BILDDEN SOLUCIONES S DE RL DE CV</t>
  </si>
  <si>
    <t>210-0835</t>
  </si>
  <si>
    <t>F-4352</t>
  </si>
  <si>
    <t>US COTTON MEXICO S DE RL DE CV</t>
  </si>
  <si>
    <t>210-2756</t>
  </si>
  <si>
    <t>F-135397-135294</t>
  </si>
  <si>
    <t>F136416</t>
  </si>
  <si>
    <t>F-982</t>
  </si>
  <si>
    <t>F-6760</t>
  </si>
  <si>
    <t>FACTURAS CON ERROR</t>
  </si>
  <si>
    <t>RAMIREZ MARTIN FELIPE</t>
  </si>
  <si>
    <t>210-2676</t>
  </si>
  <si>
    <t>GARCIA MACIAS ANA LUCIA</t>
  </si>
  <si>
    <t>210-3003</t>
  </si>
  <si>
    <t>F-34</t>
  </si>
  <si>
    <t>F-379</t>
  </si>
  <si>
    <t>F-787</t>
  </si>
  <si>
    <t>F-610790</t>
  </si>
  <si>
    <t>F-612687</t>
  </si>
  <si>
    <t>F-21946841-21946843-21946844-21946845-21946847-21946849-21946850-21946852-21946853-21946854</t>
  </si>
  <si>
    <t>F-21987581-21987569-21987571-21987573-21987574-21987575-21987577-21987578-21987580-21987582-21987583-21987586</t>
  </si>
  <si>
    <t>F-21987576-21987572-21987579-21987584-21987585</t>
  </si>
  <si>
    <t>F-22028316-22028317-22028321-22028336-22028322-22028337</t>
  </si>
  <si>
    <t>F-47954</t>
  </si>
  <si>
    <t>F-48141</t>
  </si>
  <si>
    <t>F-7017</t>
  </si>
  <si>
    <t>F-593359</t>
  </si>
  <si>
    <t>F-609875</t>
  </si>
  <si>
    <t>F-604880</t>
  </si>
  <si>
    <t>F-34489-34490-34491-34492-34493-34494-</t>
  </si>
  <si>
    <t>F-34253-34254-34255-34256-34257</t>
  </si>
  <si>
    <t>F-34649-34650-34651-34652-34653</t>
  </si>
  <si>
    <t>F-343714-343711-343712-343713-343714</t>
  </si>
  <si>
    <t>F-32209</t>
  </si>
  <si>
    <t>F-18643-18694</t>
  </si>
  <si>
    <t>F-18741</t>
  </si>
  <si>
    <t>F-377761</t>
  </si>
  <si>
    <t>F-20064</t>
  </si>
  <si>
    <t>F-2001741-2001747-2001750-</t>
  </si>
  <si>
    <t>F-2001737</t>
  </si>
  <si>
    <t>F-2002144</t>
  </si>
  <si>
    <t>F-2002140-2002141-2002142-2002143</t>
  </si>
  <si>
    <t>F-2002597</t>
  </si>
  <si>
    <t>F-2002552-2002553-2002570-2002570</t>
  </si>
  <si>
    <t>F-2002931-2002936-</t>
  </si>
  <si>
    <t>F-2002934-2002935</t>
  </si>
  <si>
    <t>F-81760-81761</t>
  </si>
  <si>
    <t>F-82053</t>
  </si>
  <si>
    <t>F-82054</t>
  </si>
  <si>
    <t>F-81740-81741-81742</t>
  </si>
  <si>
    <t>F-82049-82050-82052-82051</t>
  </si>
  <si>
    <t>F-82435</t>
  </si>
  <si>
    <t>F-82436-82437</t>
  </si>
  <si>
    <t>F-89180-89139</t>
  </si>
  <si>
    <t>F-89138-89137</t>
  </si>
  <si>
    <t>F-89459-89450</t>
  </si>
  <si>
    <t>F-83022-83019-89454</t>
  </si>
  <si>
    <t>F-83020-83021</t>
  </si>
  <si>
    <t>EMPACADORA Y COMERCIALIZADORA DE PRODUCTOS BASICOS MEXICO SAPI DE CV</t>
  </si>
  <si>
    <t>210-0132</t>
  </si>
  <si>
    <t>F- 93288172</t>
  </si>
  <si>
    <t>AUTOZONE DE MEXICO S DE RL DE CV</t>
  </si>
  <si>
    <t>210-0138</t>
  </si>
  <si>
    <t>F-787116</t>
  </si>
  <si>
    <t>F-104820</t>
  </si>
  <si>
    <t>F-104899</t>
  </si>
  <si>
    <t>F-104896</t>
  </si>
  <si>
    <t>F-104960-104961</t>
  </si>
  <si>
    <t>F-105028</t>
  </si>
  <si>
    <t>F-61201-61200</t>
  </si>
  <si>
    <t>F-5173</t>
  </si>
  <si>
    <t>F-84077</t>
  </si>
  <si>
    <t>F-91643</t>
  </si>
  <si>
    <t>F-91315-91316</t>
  </si>
  <si>
    <t>F-294270</t>
  </si>
  <si>
    <t>SECRETARIA DE PLANEACION ADMINISTRACION Y FINANZAS</t>
  </si>
  <si>
    <t>210-0192</t>
  </si>
  <si>
    <t>F-89021410510037-89021410540038</t>
  </si>
  <si>
    <t>F-89021469920119-8901469940120</t>
  </si>
  <si>
    <t>F-441</t>
  </si>
  <si>
    <t>F-447</t>
  </si>
  <si>
    <t>F-709</t>
  </si>
  <si>
    <t>F-30</t>
  </si>
  <si>
    <t>F-31</t>
  </si>
  <si>
    <t>HUERTA MARTIN JOSE TRINIDAD</t>
  </si>
  <si>
    <t>210-0251</t>
  </si>
  <si>
    <t>F-1673</t>
  </si>
  <si>
    <t>DISTRIBUCIONES MONARK SA DE CV</t>
  </si>
  <si>
    <t>210-0255</t>
  </si>
  <si>
    <t>F-29001-29003-29004</t>
  </si>
  <si>
    <t>F-29002-28998-28999-29000</t>
  </si>
  <si>
    <t>F-28997</t>
  </si>
  <si>
    <t>MUÑOZ PINEDA HUMBERTO</t>
  </si>
  <si>
    <t>210-0289</t>
  </si>
  <si>
    <t>F-15018</t>
  </si>
  <si>
    <t>F-15017</t>
  </si>
  <si>
    <t>F-28362</t>
  </si>
  <si>
    <t>MOTOCICLETAS SAN MIGUEL EL ALTO SA DE CV</t>
  </si>
  <si>
    <t>210-0316</t>
  </si>
  <si>
    <t>F-2542</t>
  </si>
  <si>
    <t>LOGISTICA Y SERVICIOS SAN JUAN SA DE CV</t>
  </si>
  <si>
    <t>210-0319</t>
  </si>
  <si>
    <t>F-10193</t>
  </si>
  <si>
    <t>F-7228</t>
  </si>
  <si>
    <t>F-700066065</t>
  </si>
  <si>
    <t>F-3000444822-</t>
  </si>
  <si>
    <t>F-40153-40013</t>
  </si>
  <si>
    <t>F-4055-4156-4057-4058</t>
  </si>
  <si>
    <t>F-13497</t>
  </si>
  <si>
    <t>F-34620-34829-34830</t>
  </si>
  <si>
    <t>F-1168441</t>
  </si>
  <si>
    <t>F-4971</t>
  </si>
  <si>
    <t>F-5037</t>
  </si>
  <si>
    <t>F-66-67</t>
  </si>
  <si>
    <t>F-1251</t>
  </si>
  <si>
    <t>F-787-790</t>
  </si>
  <si>
    <t>F-865-868-1312</t>
  </si>
  <si>
    <t>F-952</t>
  </si>
  <si>
    <t>F-1033-1026</t>
  </si>
  <si>
    <t>F-1122-1125</t>
  </si>
  <si>
    <t>F-1230-1229-</t>
  </si>
  <si>
    <t>F-12082</t>
  </si>
  <si>
    <t>F-1131</t>
  </si>
  <si>
    <t>F-1136</t>
  </si>
  <si>
    <t>F-1140</t>
  </si>
  <si>
    <t>F-1142</t>
  </si>
  <si>
    <t xml:space="preserve">F-816 </t>
  </si>
  <si>
    <t>F-10373735-10373701-10373665-10373664-10373644-10373686-10373640-10373485</t>
  </si>
  <si>
    <t>F-10375420-10375287-10375255</t>
  </si>
  <si>
    <t>F-10375747-10375688</t>
  </si>
  <si>
    <t>F-103767274</t>
  </si>
  <si>
    <t>F-10378262-10379478</t>
  </si>
  <si>
    <t>F-10377844-10377840</t>
  </si>
  <si>
    <t>F-10377033</t>
  </si>
  <si>
    <t>F-10377652-10377623-10377620-</t>
  </si>
  <si>
    <t>F-10377573</t>
  </si>
  <si>
    <t>F-10380008-10379622-10379679</t>
  </si>
  <si>
    <t>F-10380852-10380854-10381260-10381230-10381250-10381242-10381283-</t>
  </si>
  <si>
    <t>F-2211</t>
  </si>
  <si>
    <t>F-2345</t>
  </si>
  <si>
    <t>F-19385</t>
  </si>
  <si>
    <t>F-19380</t>
  </si>
  <si>
    <t>F-50781</t>
  </si>
  <si>
    <t>F-3979-3992</t>
  </si>
  <si>
    <t>F-2971</t>
  </si>
  <si>
    <t>F-2985</t>
  </si>
  <si>
    <t>F-448469</t>
  </si>
  <si>
    <t>F-929-928</t>
  </si>
  <si>
    <t>F-942 SUST F-931</t>
  </si>
  <si>
    <t>IÑIGUEZ GARCIA ILDEFONSO</t>
  </si>
  <si>
    <t>210-0534</t>
  </si>
  <si>
    <t>F-3436-3418-3448-3463-3413-3415-3420-3425-3427-3428-3429-3430-3433-3435-3437-3443-3446-3447-3449-3451-3452-3454-3455-3457-3459-3461-3462</t>
  </si>
  <si>
    <t>F-</t>
  </si>
  <si>
    <t>F-14646</t>
  </si>
  <si>
    <t>ETIFLEX DE OCCIDENTE SA DE CV</t>
  </si>
  <si>
    <t>210-0554</t>
  </si>
  <si>
    <t>F-52625</t>
  </si>
  <si>
    <t>F-202251-202109</t>
  </si>
  <si>
    <t>F-202481-202491</t>
  </si>
  <si>
    <t>F-202479</t>
  </si>
  <si>
    <t>F-202478</t>
  </si>
  <si>
    <t>F-203038-202811-202809</t>
  </si>
  <si>
    <t>F-203198</t>
  </si>
  <si>
    <t>F-34252</t>
  </si>
  <si>
    <t>F-34371-34306-5807</t>
  </si>
  <si>
    <t>F-59632</t>
  </si>
  <si>
    <t>F-59843</t>
  </si>
  <si>
    <t>F-69255</t>
  </si>
  <si>
    <t>ECOWIPES SA DE CV</t>
  </si>
  <si>
    <t>210-0577</t>
  </si>
  <si>
    <t>F-1316</t>
  </si>
  <si>
    <t>VIQUEZ MIRANDA ALFONSO</t>
  </si>
  <si>
    <t>210-0589</t>
  </si>
  <si>
    <t>F-1153 SUST F-1151</t>
  </si>
  <si>
    <t>F-4434-4439-4442</t>
  </si>
  <si>
    <t>CARDENAS DAVALOS ALBERTO</t>
  </si>
  <si>
    <t>210-0603</t>
  </si>
  <si>
    <t>F-1262</t>
  </si>
  <si>
    <t>F-1286</t>
  </si>
  <si>
    <t>F-1317</t>
  </si>
  <si>
    <t>F-16132</t>
  </si>
  <si>
    <t>F-16162</t>
  </si>
  <si>
    <t>F-16215</t>
  </si>
  <si>
    <t>F-3408</t>
  </si>
  <si>
    <t>F-3409</t>
  </si>
  <si>
    <t>F-3412</t>
  </si>
  <si>
    <t>F-3415</t>
  </si>
  <si>
    <t>F-8966</t>
  </si>
  <si>
    <t>F-9123</t>
  </si>
  <si>
    <t>F-809</t>
  </si>
  <si>
    <t>F-811</t>
  </si>
  <si>
    <t>F-814</t>
  </si>
  <si>
    <t>F-818</t>
  </si>
  <si>
    <t>F-600008066-600008067</t>
  </si>
  <si>
    <t>F-2451948</t>
  </si>
  <si>
    <t>F-29817</t>
  </si>
  <si>
    <t>F-29971</t>
  </si>
  <si>
    <t>F-30092-30233</t>
  </si>
  <si>
    <t>F-30405</t>
  </si>
  <si>
    <t>F-16296</t>
  </si>
  <si>
    <t>CORPORACION OPERADORA DE REPRESENTACIONES Y NEGOCIOS SA DE CV</t>
  </si>
  <si>
    <t>210-0661</t>
  </si>
  <si>
    <t>F-83229</t>
  </si>
  <si>
    <t>F-66764-66787</t>
  </si>
  <si>
    <t>F-67094</t>
  </si>
  <si>
    <t>F-67560-67630-67556</t>
  </si>
  <si>
    <t>F67562</t>
  </si>
  <si>
    <t>F-67817-68147-68074</t>
  </si>
  <si>
    <t>F-68285</t>
  </si>
  <si>
    <t>F-68498-68410</t>
  </si>
  <si>
    <t>F-68330</t>
  </si>
  <si>
    <t>CID SANCHEZ IVAN</t>
  </si>
  <si>
    <t>210-0671</t>
  </si>
  <si>
    <t>F-7738</t>
  </si>
  <si>
    <t>NAVARRO NERI FRANCISCO</t>
  </si>
  <si>
    <t>210-0687</t>
  </si>
  <si>
    <t>F-4078-</t>
  </si>
  <si>
    <t>BEL SAN COSMETICA NATURAL SC DE RL</t>
  </si>
  <si>
    <t>210-0694</t>
  </si>
  <si>
    <t>F-304</t>
  </si>
  <si>
    <t>RAMIREZ GARCIA MIGUEL ANGEL</t>
  </si>
  <si>
    <t>210-0719</t>
  </si>
  <si>
    <t>F-389</t>
  </si>
  <si>
    <t>F-90576864</t>
  </si>
  <si>
    <t>F-63 MARZO</t>
  </si>
  <si>
    <t>F-87 MARZO</t>
  </si>
  <si>
    <t>COMERCIAL DE MERCANCIAS SELECTAS DE GUADALAJARA SA DE CV</t>
  </si>
  <si>
    <t>210-0747</t>
  </si>
  <si>
    <t>F-122915</t>
  </si>
  <si>
    <t>F-9311-9310-9312</t>
  </si>
  <si>
    <t>F-9431-9432-9436-9439</t>
  </si>
  <si>
    <t>F-9555-9554-9560</t>
  </si>
  <si>
    <t>F-9691-9697</t>
  </si>
  <si>
    <t>F-6808</t>
  </si>
  <si>
    <t>F-6873</t>
  </si>
  <si>
    <t>F-6890</t>
  </si>
  <si>
    <t>F-193961-194090-194096-194094-194200-193959-194082-194107</t>
  </si>
  <si>
    <t>F-194473-194422-194238-194204-194331-194371</t>
  </si>
  <si>
    <t>F-194523-194673-194635-194630</t>
  </si>
  <si>
    <t>F-194901-194761-194821-194720-195000</t>
  </si>
  <si>
    <t>F-195142-195134-195043-195185-195267</t>
  </si>
  <si>
    <t>F-43375-43254</t>
  </si>
  <si>
    <t>F-43634</t>
  </si>
  <si>
    <t>F-43697-43847</t>
  </si>
  <si>
    <t>F-43970-43896-44040-44132</t>
  </si>
  <si>
    <t>F-1201 SUST F-1179</t>
  </si>
  <si>
    <t xml:space="preserve">F-48 </t>
  </si>
  <si>
    <t xml:space="preserve">F-49 </t>
  </si>
  <si>
    <t xml:space="preserve">F-50 </t>
  </si>
  <si>
    <t>F-8274777992</t>
  </si>
  <si>
    <t>F-8274792562</t>
  </si>
  <si>
    <t>F-81</t>
  </si>
  <si>
    <t>F-1522-1523-1547-1548-1549-</t>
  </si>
  <si>
    <t>F-1577-1578-1579-</t>
  </si>
  <si>
    <t>F-1613</t>
  </si>
  <si>
    <t>DIAZ MEZA MARIA GUADALUPE</t>
  </si>
  <si>
    <t>210-0829</t>
  </si>
  <si>
    <t>F-4328</t>
  </si>
  <si>
    <t>F-11817</t>
  </si>
  <si>
    <t>F-11914</t>
  </si>
  <si>
    <t>F-12015</t>
  </si>
  <si>
    <t>F-15373</t>
  </si>
  <si>
    <t>F-15377-15417</t>
  </si>
  <si>
    <t>F-15444-15458-15476-15477</t>
  </si>
  <si>
    <t>F-15546</t>
  </si>
  <si>
    <t>F-15612-15623-155674-15700</t>
  </si>
  <si>
    <t>F-2677</t>
  </si>
  <si>
    <t>RT COSMETICOS SA DE CV</t>
  </si>
  <si>
    <t>210-0859</t>
  </si>
  <si>
    <t>F-75</t>
  </si>
  <si>
    <t>F-30206</t>
  </si>
  <si>
    <t>F-22902</t>
  </si>
  <si>
    <t>F-1016</t>
  </si>
  <si>
    <t>F-1187</t>
  </si>
  <si>
    <t>F-27808</t>
  </si>
  <si>
    <t>F-108986</t>
  </si>
  <si>
    <t>F-109263</t>
  </si>
  <si>
    <t>F-18872</t>
  </si>
  <si>
    <t>F-61</t>
  </si>
  <si>
    <t>GONZALEZ CASTELLANOS MARIA GUADALUPE</t>
  </si>
  <si>
    <t>210-0901</t>
  </si>
  <si>
    <t>F-307</t>
  </si>
  <si>
    <t>F-7059-7060-7063-7073-7079-7092-7093-7099-7100-7101</t>
  </si>
  <si>
    <t>F-7106-7115-7120-7122-7131-7142</t>
  </si>
  <si>
    <t>F-7146-7151-7152-7160-7164-7165-7166-7175</t>
  </si>
  <si>
    <t>F-7182-7183-7188-7208-7213-7217-7226</t>
  </si>
  <si>
    <t>F-3300536651</t>
  </si>
  <si>
    <t>F-3300539660</t>
  </si>
  <si>
    <t>F-110349</t>
  </si>
  <si>
    <t>MUNICIPIO DE YAHUALICA DE GONZALEZ GALLO</t>
  </si>
  <si>
    <t>210-0941</t>
  </si>
  <si>
    <t>F-30983-6014-6015-6013-</t>
  </si>
  <si>
    <t>FLECHAPRINT SA DE CV</t>
  </si>
  <si>
    <t>210-0949</t>
  </si>
  <si>
    <t>F-13525</t>
  </si>
  <si>
    <t>F-149- SUST 148</t>
  </si>
  <si>
    <t>F-1505</t>
  </si>
  <si>
    <t>F-1968</t>
  </si>
  <si>
    <t>F-2468-2469-2467</t>
  </si>
  <si>
    <t>F-25217973</t>
  </si>
  <si>
    <t>ABURTO ACOSTA JORGE</t>
  </si>
  <si>
    <t>210-0990</t>
  </si>
  <si>
    <t>F-48 MARZO</t>
  </si>
  <si>
    <t>RUIZ SANCHEZ CECILIA</t>
  </si>
  <si>
    <t>210-0999</t>
  </si>
  <si>
    <t>CAFE LA FLOR DE LOS ALTOS SA DE CV</t>
  </si>
  <si>
    <t>210-1024</t>
  </si>
  <si>
    <t>F-14401</t>
  </si>
  <si>
    <t>F-192</t>
  </si>
  <si>
    <t>F-193</t>
  </si>
  <si>
    <t xml:space="preserve">F-194 </t>
  </si>
  <si>
    <t>F-195</t>
  </si>
  <si>
    <t>COMERCIALIZADORA DE ADORNOS SA DE CV</t>
  </si>
  <si>
    <t>210-1067</t>
  </si>
  <si>
    <t>F-6761</t>
  </si>
  <si>
    <t>F-6800-6799</t>
  </si>
  <si>
    <t>F-6818</t>
  </si>
  <si>
    <t>F-10709</t>
  </si>
  <si>
    <t>F-91245273-91245272-91245632</t>
  </si>
  <si>
    <t>F-91254134</t>
  </si>
  <si>
    <t>F-91263266-91263265-91263264-</t>
  </si>
  <si>
    <t>F-91270222</t>
  </si>
  <si>
    <t>F-91279156-91279155</t>
  </si>
  <si>
    <t>F-9060014144</t>
  </si>
  <si>
    <t>GARCIA MOLINA JOSE MANUEL</t>
  </si>
  <si>
    <t>210-1081</t>
  </si>
  <si>
    <t>F-11005-11004</t>
  </si>
  <si>
    <t>VALDIVIA MARTIN HECTOR ALEJANDRO</t>
  </si>
  <si>
    <t>210-1084</t>
  </si>
  <si>
    <t>F-2030-2031</t>
  </si>
  <si>
    <t>F-4326</t>
  </si>
  <si>
    <t>F-4353</t>
  </si>
  <si>
    <t>F-6083</t>
  </si>
  <si>
    <t>F-6107</t>
  </si>
  <si>
    <t>F-37213-37212</t>
  </si>
  <si>
    <t>F-37437</t>
  </si>
  <si>
    <t>F-37608-37609</t>
  </si>
  <si>
    <t>F-37811-37812</t>
  </si>
  <si>
    <t>F-63461</t>
  </si>
  <si>
    <t>F-63579</t>
  </si>
  <si>
    <t>F-63671</t>
  </si>
  <si>
    <t>F-316</t>
  </si>
  <si>
    <t>F-320</t>
  </si>
  <si>
    <t>GONZALEZ OROZCO TOMAS</t>
  </si>
  <si>
    <t>210-1153</t>
  </si>
  <si>
    <t>F-7150-7151</t>
  </si>
  <si>
    <t>F-7159-7156-7157-7158-7162-</t>
  </si>
  <si>
    <t>F-173</t>
  </si>
  <si>
    <t>F-1745</t>
  </si>
  <si>
    <t>F-1752</t>
  </si>
  <si>
    <t>F-3638</t>
  </si>
  <si>
    <t>F-168020682</t>
  </si>
  <si>
    <t>F-168141553-168141503</t>
  </si>
  <si>
    <t>F-168202159</t>
  </si>
  <si>
    <t>BARBA MARTIN RAMON ADRIAN</t>
  </si>
  <si>
    <t>210-1186</t>
  </si>
  <si>
    <t>F-28</t>
  </si>
  <si>
    <t>SILVA RIVERA EFREN</t>
  </si>
  <si>
    <t>210-1192</t>
  </si>
  <si>
    <t>F-3070</t>
  </si>
  <si>
    <t>F-3075</t>
  </si>
  <si>
    <t>F-3079</t>
  </si>
  <si>
    <t>GOMEZ ARIAS JOSE LUIS</t>
  </si>
  <si>
    <t>210-1202</t>
  </si>
  <si>
    <t>F-26</t>
  </si>
  <si>
    <t>F-99750</t>
  </si>
  <si>
    <t>F-99896</t>
  </si>
  <si>
    <t>F-579</t>
  </si>
  <si>
    <t>F-1513-1514</t>
  </si>
  <si>
    <t>F-5085</t>
  </si>
  <si>
    <t>F-5134</t>
  </si>
  <si>
    <t>F-2657</t>
  </si>
  <si>
    <t>F-4060</t>
  </si>
  <si>
    <t>F-4106-4107-4108</t>
  </si>
  <si>
    <t>F-23708</t>
  </si>
  <si>
    <t>F-23733</t>
  </si>
  <si>
    <t>F-23799</t>
  </si>
  <si>
    <t>F-23859</t>
  </si>
  <si>
    <t>F-23920</t>
  </si>
  <si>
    <t>F-6667</t>
  </si>
  <si>
    <t>F-6757</t>
  </si>
  <si>
    <t>F-347</t>
  </si>
  <si>
    <t>F-669916-669926</t>
  </si>
  <si>
    <t>F-672556</t>
  </si>
  <si>
    <t>F-675297-675316</t>
  </si>
  <si>
    <t>F-675335-675382</t>
  </si>
  <si>
    <t>F-677659-677721-677723-</t>
  </si>
  <si>
    <t>F-677722-677724</t>
  </si>
  <si>
    <t>F-680282-680288-680323-680370-680441-</t>
  </si>
  <si>
    <t>F-683300-683431--683471</t>
  </si>
  <si>
    <t>PAGO TOTAL F-675316</t>
  </si>
  <si>
    <t>F-683511</t>
  </si>
  <si>
    <t>F-14</t>
  </si>
  <si>
    <t>F-77462-77463-77464-77465-77466-77467-77468-</t>
  </si>
  <si>
    <t>F-6182</t>
  </si>
  <si>
    <t>F-132</t>
  </si>
  <si>
    <t>F-133</t>
  </si>
  <si>
    <t xml:space="preserve">F-39 </t>
  </si>
  <si>
    <t>F-1243</t>
  </si>
  <si>
    <t>F-1245</t>
  </si>
  <si>
    <t>NB FOODS S DE RL DE CV</t>
  </si>
  <si>
    <t>210-1420</t>
  </si>
  <si>
    <t>F-1366 SUST F-1336</t>
  </si>
  <si>
    <t>PROMAQUILA DE COCULA SA DE CV</t>
  </si>
  <si>
    <t>210-1426</t>
  </si>
  <si>
    <t>F-6462</t>
  </si>
  <si>
    <t>MARCAS NESTLE SA DE CV</t>
  </si>
  <si>
    <t>210-1432</t>
  </si>
  <si>
    <t>F-161119</t>
  </si>
  <si>
    <t>F-49994-499387-49832-49711-49404-</t>
  </si>
  <si>
    <t>F-50271-50324-50063-50034</t>
  </si>
  <si>
    <t>F-50615-50672-50555-50106-50418</t>
  </si>
  <si>
    <t>F-48998</t>
  </si>
  <si>
    <t>F-49207</t>
  </si>
  <si>
    <t>F-30 MARZO</t>
  </si>
  <si>
    <t>CENTRO DE ABASTO Y DISTRIBUCION ESPECIALIZADA S DE RL DE CV</t>
  </si>
  <si>
    <t>210-1468</t>
  </si>
  <si>
    <t>F-3244</t>
  </si>
  <si>
    <t>F-202</t>
  </si>
  <si>
    <t xml:space="preserve">F-33 </t>
  </si>
  <si>
    <t>F-36883</t>
  </si>
  <si>
    <t>F-33155304</t>
  </si>
  <si>
    <t>F-35968727</t>
  </si>
  <si>
    <t>F-3946</t>
  </si>
  <si>
    <t>F-9126076023-9126076022</t>
  </si>
  <si>
    <t>F-9126076114-9126076113</t>
  </si>
  <si>
    <t>F-9126076608</t>
  </si>
  <si>
    <t>F-293082-293083</t>
  </si>
  <si>
    <t>F-326642</t>
  </si>
  <si>
    <t>F-912309-912308-912310-912312</t>
  </si>
  <si>
    <t>F-914255-914256-914257-914254-914258-914267</t>
  </si>
  <si>
    <t>F-916474-916475-916476</t>
  </si>
  <si>
    <t>F-917257-917260</t>
  </si>
  <si>
    <t>F-65779-65755</t>
  </si>
  <si>
    <t>F-186-184-185</t>
  </si>
  <si>
    <t>F-111</t>
  </si>
  <si>
    <t>F-10420</t>
  </si>
  <si>
    <t>F-10632084</t>
  </si>
  <si>
    <t>F-10697699</t>
  </si>
  <si>
    <t>F-10724256-10724214-10697643-10697610-10697571-10697770-10697808-10697855</t>
  </si>
  <si>
    <t>NARANJO PADILLA GUADALUPE</t>
  </si>
  <si>
    <t>210-1751</t>
  </si>
  <si>
    <t>F-21063-21064</t>
  </si>
  <si>
    <t>F-20812-21109-21110-21148-21188</t>
  </si>
  <si>
    <t>F-21520-21825</t>
  </si>
  <si>
    <t>F-23423</t>
  </si>
  <si>
    <t>F-23424-23575-23603</t>
  </si>
  <si>
    <t>F-40484</t>
  </si>
  <si>
    <t>F-79652-79656-79657-79658-79659-79788-79789-79790-79792</t>
  </si>
  <si>
    <t>F-79921-79922-79923-79924-79925-79926-477270</t>
  </si>
  <si>
    <t>F-478729-80165-80163-80162-80161-80160</t>
  </si>
  <si>
    <t>F-19651</t>
  </si>
  <si>
    <t>F-149219</t>
  </si>
  <si>
    <t>F-4000113243</t>
  </si>
  <si>
    <t>VARELA TORRES RAFAEL</t>
  </si>
  <si>
    <t>210-1835</t>
  </si>
  <si>
    <t>F-75272</t>
  </si>
  <si>
    <t>F-75271</t>
  </si>
  <si>
    <t>F75449</t>
  </si>
  <si>
    <t>F-75568</t>
  </si>
  <si>
    <t>F-9110076100</t>
  </si>
  <si>
    <t>F-9110075985</t>
  </si>
  <si>
    <t>F-7200</t>
  </si>
  <si>
    <t>F-7181</t>
  </si>
  <si>
    <t>F-7216</t>
  </si>
  <si>
    <t>F-7222</t>
  </si>
  <si>
    <t>F-33124</t>
  </si>
  <si>
    <t>F-1847-1844-1843-1842</t>
  </si>
  <si>
    <t>F-1079-1017-1016</t>
  </si>
  <si>
    <t>F-2595-2523-2518</t>
  </si>
  <si>
    <t>F-3151-3152-3153-3243</t>
  </si>
  <si>
    <t>F-87051-</t>
  </si>
  <si>
    <t>F-87050-87049-87052</t>
  </si>
  <si>
    <t>F-87462-</t>
  </si>
  <si>
    <t>F-87461-87463-87464-</t>
  </si>
  <si>
    <t>F-87846-87849-</t>
  </si>
  <si>
    <t>F-87845-87847-87848-</t>
  </si>
  <si>
    <t>F-88279-</t>
  </si>
  <si>
    <t>F-88278-88280-88281-</t>
  </si>
  <si>
    <t>F-409-407-408-404-405-406</t>
  </si>
  <si>
    <t>F-33937-5909-40019-40020-4270-40021</t>
  </si>
  <si>
    <t>F-30747-30748</t>
  </si>
  <si>
    <t>F-26536-26496</t>
  </si>
  <si>
    <t>F-26495</t>
  </si>
  <si>
    <t>F-1502</t>
  </si>
  <si>
    <t>F-1514</t>
  </si>
  <si>
    <t>F-38845</t>
  </si>
  <si>
    <t>F-3763</t>
  </si>
  <si>
    <t>F-3766</t>
  </si>
  <si>
    <t>F-3768</t>
  </si>
  <si>
    <t>F-3122216</t>
  </si>
  <si>
    <t>3122382-3122386</t>
  </si>
  <si>
    <t>F-3122253-3122273</t>
  </si>
  <si>
    <t>F-3122425</t>
  </si>
  <si>
    <t>F-20665</t>
  </si>
  <si>
    <t>F-71092</t>
  </si>
  <si>
    <t>F-113610</t>
  </si>
  <si>
    <t>F-1618</t>
  </si>
  <si>
    <t>F-23360</t>
  </si>
  <si>
    <t>F-25315-25249-25192-25374</t>
  </si>
  <si>
    <t>F-25505-25586-25693-25773-</t>
  </si>
  <si>
    <t>F-24058</t>
  </si>
  <si>
    <t>F-426</t>
  </si>
  <si>
    <t>F-24223</t>
  </si>
  <si>
    <t>F-24661</t>
  </si>
  <si>
    <t>F-25176</t>
  </si>
  <si>
    <t>F-203948-203947-203931-203932</t>
  </si>
  <si>
    <t>F-4350-4351-4353-4352</t>
  </si>
  <si>
    <t>F-4349</t>
  </si>
  <si>
    <t>F-652</t>
  </si>
  <si>
    <t>LOPEZ GOMEZ MARIA DEL CARMEN</t>
  </si>
  <si>
    <t>210-2215</t>
  </si>
  <si>
    <t>F-10298</t>
  </si>
  <si>
    <t>F-10272</t>
  </si>
  <si>
    <t>F-1371</t>
  </si>
  <si>
    <t>F-25470</t>
  </si>
  <si>
    <t>F-25468-25469</t>
  </si>
  <si>
    <t>AGROPECUARIA MARROQUIN SA DE CV</t>
  </si>
  <si>
    <t>210-2240</t>
  </si>
  <si>
    <t>F-1400026166</t>
  </si>
  <si>
    <t>F-751</t>
  </si>
  <si>
    <t xml:space="preserve">F-752 </t>
  </si>
  <si>
    <t>F-12202</t>
  </si>
  <si>
    <t>F-12246</t>
  </si>
  <si>
    <t>F-1159</t>
  </si>
  <si>
    <t>F-1358</t>
  </si>
  <si>
    <t>F-550</t>
  </si>
  <si>
    <t>F-551</t>
  </si>
  <si>
    <t>F-7980-7979-7978-7977-8023-8024-8026-8041</t>
  </si>
  <si>
    <t>F-4244</t>
  </si>
  <si>
    <t>F-5967</t>
  </si>
  <si>
    <t>IMPERQUIMIA DE LOS ALTOS SA DE CV</t>
  </si>
  <si>
    <t>210-2367</t>
  </si>
  <si>
    <t>F-9287</t>
  </si>
  <si>
    <t>F-7371</t>
  </si>
  <si>
    <t>F-7448</t>
  </si>
  <si>
    <t>MELCHOR CENTENO RUTH</t>
  </si>
  <si>
    <t>210-2371</t>
  </si>
  <si>
    <t>F-5383</t>
  </si>
  <si>
    <t>F-19171</t>
  </si>
  <si>
    <t>F-129226</t>
  </si>
  <si>
    <t>F-129586</t>
  </si>
  <si>
    <t>MADERAS UTILES SUCSRS SA DE CV</t>
  </si>
  <si>
    <t>210-2415</t>
  </si>
  <si>
    <t>F-31466</t>
  </si>
  <si>
    <t>F-6217</t>
  </si>
  <si>
    <t>F-8919</t>
  </si>
  <si>
    <t>DUADIN S DE RL DE CV</t>
  </si>
  <si>
    <t>210-2421</t>
  </si>
  <si>
    <t>F-9995</t>
  </si>
  <si>
    <t>F-5442518647</t>
  </si>
  <si>
    <t>F-5444079428</t>
  </si>
  <si>
    <t>F-8440</t>
  </si>
  <si>
    <t>F-7458-7459-7460-7461-7466</t>
  </si>
  <si>
    <t>F-7532</t>
  </si>
  <si>
    <t>F-7999</t>
  </si>
  <si>
    <t>F-8077</t>
  </si>
  <si>
    <t>F-7292</t>
  </si>
  <si>
    <t>F-7562</t>
  </si>
  <si>
    <t>F-7318</t>
  </si>
  <si>
    <t>F-13044</t>
  </si>
  <si>
    <t>F-13100-13101</t>
  </si>
  <si>
    <t>F-30520-30534-59602-30570</t>
  </si>
  <si>
    <t>F-21302-21346-18908-21371-21374-30756-21429-21441</t>
  </si>
  <si>
    <t>F-47965</t>
  </si>
  <si>
    <t>F-2176</t>
  </si>
  <si>
    <t>HERNANDEZ ROBLES JUAN MANUEL</t>
  </si>
  <si>
    <t>210-2505</t>
  </si>
  <si>
    <t>F-6854</t>
  </si>
  <si>
    <t>F-35789</t>
  </si>
  <si>
    <t>F-35886</t>
  </si>
  <si>
    <t>F-35839-35895-35885-35938-35829</t>
  </si>
  <si>
    <t>F-8447</t>
  </si>
  <si>
    <t>F-8489</t>
  </si>
  <si>
    <t>F-8521</t>
  </si>
  <si>
    <t>F-8546</t>
  </si>
  <si>
    <t>F-1042</t>
  </si>
  <si>
    <t>F-767778-767776-767772-767770</t>
  </si>
  <si>
    <t>F-767826-767824-767829</t>
  </si>
  <si>
    <t>F-768255-768257-76281-768283-768288-768295-768298-768300-768302</t>
  </si>
  <si>
    <t>F-768349-768352</t>
  </si>
  <si>
    <t>F-768391-768395-768397-768401</t>
  </si>
  <si>
    <t>F-768429</t>
  </si>
  <si>
    <t>F-768509-768511-768515-768519-768525</t>
  </si>
  <si>
    <t>F-122</t>
  </si>
  <si>
    <t xml:space="preserve">F-155 </t>
  </si>
  <si>
    <t>F-15</t>
  </si>
  <si>
    <t>CONCEP RAMCO SA DE CV</t>
  </si>
  <si>
    <t>210-2616</t>
  </si>
  <si>
    <t>PROFESIONALES EN TECNOLOGIAS DE INFORMACION SA DE CV</t>
  </si>
  <si>
    <t>210-2619</t>
  </si>
  <si>
    <t>F-14073</t>
  </si>
  <si>
    <t>F-14279</t>
  </si>
  <si>
    <t>F-2711</t>
  </si>
  <si>
    <t>F-2738</t>
  </si>
  <si>
    <t>F-2802</t>
  </si>
  <si>
    <t>F-3767</t>
  </si>
  <si>
    <t>F-390034-390035</t>
  </si>
  <si>
    <t>F-33723</t>
  </si>
  <si>
    <t>F-500</t>
  </si>
  <si>
    <t>F-502</t>
  </si>
  <si>
    <t>F-505</t>
  </si>
  <si>
    <t>F-17239</t>
  </si>
  <si>
    <t>F-1816</t>
  </si>
  <si>
    <t>CEJA DIAZ RAISA NAILEA</t>
  </si>
  <si>
    <t>210-2741</t>
  </si>
  <si>
    <t>F-3035</t>
  </si>
  <si>
    <t>NEB SA DE CV</t>
  </si>
  <si>
    <t>210-2742</t>
  </si>
  <si>
    <t>F-28280</t>
  </si>
  <si>
    <t>LABORATORIOS CLINIC SA DE CV</t>
  </si>
  <si>
    <t>210-2765</t>
  </si>
  <si>
    <t>F-11340</t>
  </si>
  <si>
    <t>DISTRIBUIDORA INTEGRAL PARA CONSTRUCCION SA DE CV</t>
  </si>
  <si>
    <t>210-2776</t>
  </si>
  <si>
    <t>F-26939</t>
  </si>
  <si>
    <t>F-215609-</t>
  </si>
  <si>
    <t>F-215608-215607-215610-</t>
  </si>
  <si>
    <t>F-216441-</t>
  </si>
  <si>
    <t>F-216439216440-216438-</t>
  </si>
  <si>
    <t>F-217331-218093-218092-218091-</t>
  </si>
  <si>
    <t>F-217050-217052-</t>
  </si>
  <si>
    <t>F-217054-217053-217051-217049-217047</t>
  </si>
  <si>
    <t>F-16240</t>
  </si>
  <si>
    <t>F-16275</t>
  </si>
  <si>
    <t>F-16328</t>
  </si>
  <si>
    <t>F-16355</t>
  </si>
  <si>
    <t>F-3759615-3759632-3766954-3760164-3760158</t>
  </si>
  <si>
    <t>NAVARRO GONZALEZ PAZ ANGELICA</t>
  </si>
  <si>
    <t>210-2798</t>
  </si>
  <si>
    <t>F-19-18</t>
  </si>
  <si>
    <t>F-49</t>
  </si>
  <si>
    <t>F-50</t>
  </si>
  <si>
    <t>F-51</t>
  </si>
  <si>
    <t>F-855</t>
  </si>
  <si>
    <t>F-8385-8392-8412-8416-8439-8475-8487-8503-8510-8529-8536-8552</t>
  </si>
  <si>
    <t>F-7740</t>
  </si>
  <si>
    <t>F-1000017043</t>
  </si>
  <si>
    <t>F-1534</t>
  </si>
  <si>
    <t>F-1545</t>
  </si>
  <si>
    <t>F-257768</t>
  </si>
  <si>
    <t>SUPERMEX Y DISTRIBUCIONES S DE RL DE CV</t>
  </si>
  <si>
    <t>210-2856</t>
  </si>
  <si>
    <t>F-2116-2089</t>
  </si>
  <si>
    <t>ALIMENTOS HIMEX SA DE CV</t>
  </si>
  <si>
    <t>210-2863</t>
  </si>
  <si>
    <t>LOZANO GALLEGOS YANIRA DEL CARMEN</t>
  </si>
  <si>
    <t>210-2865</t>
  </si>
  <si>
    <t>F-274</t>
  </si>
  <si>
    <t>COPPEL SA DE CV</t>
  </si>
  <si>
    <t>210-2877</t>
  </si>
  <si>
    <t>F-6505 7570</t>
  </si>
  <si>
    <t>FLORES ALVAREZ ADRIANA GUADALUPE</t>
  </si>
  <si>
    <t>210-2881</t>
  </si>
  <si>
    <t>F-37</t>
  </si>
  <si>
    <t>NATURISTAS ZILOE SA DE CV</t>
  </si>
  <si>
    <t>210-2897</t>
  </si>
  <si>
    <t>F-1372</t>
  </si>
  <si>
    <t>ARROCERA DEL BAJIO SA DE CV</t>
  </si>
  <si>
    <t>210-2903</t>
  </si>
  <si>
    <t>F-92468570-92768577</t>
  </si>
  <si>
    <t>SCHETTINO HERMANOS S DE RL DE CV</t>
  </si>
  <si>
    <t>210-2905</t>
  </si>
  <si>
    <t>F-90412331-90412335-90412336</t>
  </si>
  <si>
    <t>TRANSPORTES RUTA OCCIDENTE SA DE CV</t>
  </si>
  <si>
    <t>210-2906</t>
  </si>
  <si>
    <t>F-23605</t>
  </si>
  <si>
    <t>F-1065-1066-1067</t>
  </si>
  <si>
    <t>MORA GARCIA YOLANDA</t>
  </si>
  <si>
    <t>210-2919</t>
  </si>
  <si>
    <t>F-501</t>
  </si>
  <si>
    <t>F-159</t>
  </si>
  <si>
    <t>F-301-304-305-</t>
  </si>
  <si>
    <t>F-348</t>
  </si>
  <si>
    <t>F-1478 SUST F-1365</t>
  </si>
  <si>
    <t>F-1508</t>
  </si>
  <si>
    <t>OROVIC S DE RL DE CV</t>
  </si>
  <si>
    <t>210-2965</t>
  </si>
  <si>
    <t>F-291</t>
  </si>
  <si>
    <t>F-953</t>
  </si>
  <si>
    <t>F-955</t>
  </si>
  <si>
    <t>F-102</t>
  </si>
  <si>
    <t>F-12715-12726-12783-12822</t>
  </si>
  <si>
    <t>F-13076-13087-13485-13548-13579-</t>
  </si>
  <si>
    <t>F-938</t>
  </si>
  <si>
    <t>F-41</t>
  </si>
  <si>
    <t>F-8170</t>
  </si>
  <si>
    <t>DISTRIBUIDORA FARMACEUTICA ARPE SA DE CV</t>
  </si>
  <si>
    <t>210-2997</t>
  </si>
  <si>
    <t>F-743</t>
  </si>
  <si>
    <t>F-1580-1582</t>
  </si>
  <si>
    <t>F-1601</t>
  </si>
  <si>
    <t>F-1617</t>
  </si>
  <si>
    <t>F-3587-3599-3568</t>
  </si>
  <si>
    <t>F-3809-3765</t>
  </si>
  <si>
    <t>DAVILA GUADALUPE MA GABRIELA</t>
  </si>
  <si>
    <t>210-3024</t>
  </si>
  <si>
    <t>F-762</t>
  </si>
  <si>
    <t>F-767</t>
  </si>
  <si>
    <t>F-681</t>
  </si>
  <si>
    <t>F-692</t>
  </si>
  <si>
    <t>F-713</t>
  </si>
  <si>
    <t>F-727</t>
  </si>
  <si>
    <t>F-108669</t>
  </si>
  <si>
    <t>F-10985</t>
  </si>
  <si>
    <t>F-10946</t>
  </si>
  <si>
    <t>TECNOINDUSTRIAL VIDA SA DE CV</t>
  </si>
  <si>
    <t>210-3035</t>
  </si>
  <si>
    <t>F-1600</t>
  </si>
  <si>
    <t>HERNANDEZ RODRIGUEZ MARIA</t>
  </si>
  <si>
    <t>210-3039</t>
  </si>
  <si>
    <t>F-4807</t>
  </si>
  <si>
    <t>F-9</t>
  </si>
  <si>
    <t>PORCINADOS CAFETIÑO SA DE CV</t>
  </si>
  <si>
    <t>210-3054</t>
  </si>
  <si>
    <t>F-8167</t>
  </si>
  <si>
    <t>PRODUCTOS INFANTILES SELECTOS SA DE CV</t>
  </si>
  <si>
    <t>210-3055</t>
  </si>
  <si>
    <t>F-25744</t>
  </si>
  <si>
    <t>F-7 MARZO</t>
  </si>
  <si>
    <t>F-8-9</t>
  </si>
  <si>
    <t>F-26-38</t>
  </si>
  <si>
    <t>ULTRA CUIDADO E HIGIENE SA DE CV</t>
  </si>
  <si>
    <t>210-3068</t>
  </si>
  <si>
    <t>F-377</t>
  </si>
  <si>
    <t>F-411-433</t>
  </si>
  <si>
    <t>F-448-447</t>
  </si>
  <si>
    <t>F-474-480</t>
  </si>
  <si>
    <t>F-373</t>
  </si>
  <si>
    <t>F-381</t>
  </si>
  <si>
    <t>F-399</t>
  </si>
  <si>
    <t>GANGAFARMA SA DE CV</t>
  </si>
  <si>
    <t>210-3087</t>
  </si>
  <si>
    <t>F-4800-4801</t>
  </si>
  <si>
    <t>F-3153</t>
  </si>
  <si>
    <t>F-90-106</t>
  </si>
  <si>
    <t>GARCIA DOMINGUEZ RAUL</t>
  </si>
  <si>
    <t>210-3110</t>
  </si>
  <si>
    <t>INTEC MEDIOS DE PAGO SA DE CV</t>
  </si>
  <si>
    <t>210-3114</t>
  </si>
  <si>
    <t>F-200-228-243</t>
  </si>
  <si>
    <t>LOZANO HERNANDEZ LORENA</t>
  </si>
  <si>
    <t>210-3118</t>
  </si>
  <si>
    <t>F-3-4-5</t>
  </si>
  <si>
    <t>F-2461173</t>
  </si>
  <si>
    <t>F-449498</t>
  </si>
  <si>
    <t>F-449499</t>
  </si>
  <si>
    <t>F-449629</t>
  </si>
  <si>
    <t>F-1016401</t>
  </si>
  <si>
    <t>F-449796</t>
  </si>
  <si>
    <t>F-556782</t>
  </si>
  <si>
    <t>F-556788</t>
  </si>
  <si>
    <t>F-556810</t>
  </si>
  <si>
    <t>F-556865</t>
  </si>
  <si>
    <t>F-450177</t>
  </si>
  <si>
    <t>F-450216</t>
  </si>
  <si>
    <t>F-557030</t>
  </si>
  <si>
    <t>F-450363</t>
  </si>
  <si>
    <t>F-450362</t>
  </si>
  <si>
    <t>F-450364</t>
  </si>
  <si>
    <t>F-557315</t>
  </si>
  <si>
    <t>F-557316</t>
  </si>
  <si>
    <t>F-450504</t>
  </si>
  <si>
    <t>F-557651</t>
  </si>
  <si>
    <t>F-557652</t>
  </si>
  <si>
    <t>F-557656</t>
  </si>
  <si>
    <t>F-557657</t>
  </si>
  <si>
    <t>F-450586</t>
  </si>
  <si>
    <t>F-557919</t>
  </si>
  <si>
    <t>F-451077</t>
  </si>
  <si>
    <t>F-558610</t>
  </si>
  <si>
    <t>F-558759</t>
  </si>
  <si>
    <t>F-451536</t>
  </si>
  <si>
    <t>F-451718</t>
  </si>
  <si>
    <t>F-1021430</t>
  </si>
  <si>
    <t>F-2474188</t>
  </si>
  <si>
    <t>F-452498</t>
  </si>
  <si>
    <t>F-452573</t>
  </si>
  <si>
    <t>F-452622</t>
  </si>
  <si>
    <t>F-452671</t>
  </si>
  <si>
    <t>F-452789</t>
  </si>
  <si>
    <t>F-452790</t>
  </si>
  <si>
    <t>F-452791</t>
  </si>
  <si>
    <t>F-450332</t>
  </si>
  <si>
    <t>F-562229</t>
  </si>
  <si>
    <t>F-562230</t>
  </si>
  <si>
    <t>F-562232</t>
  </si>
  <si>
    <t>F-562233</t>
  </si>
  <si>
    <t>F-562235</t>
  </si>
  <si>
    <t>F-562236</t>
  </si>
  <si>
    <t>F-747933101</t>
  </si>
  <si>
    <t>F-363862101</t>
  </si>
  <si>
    <t>F-449201501</t>
  </si>
  <si>
    <t>F-455301</t>
  </si>
  <si>
    <t>F-455300</t>
  </si>
  <si>
    <t>F-455303</t>
  </si>
  <si>
    <t>F-6631</t>
  </si>
  <si>
    <t>FFS1512071T1</t>
  </si>
  <si>
    <t>ASE930924SS7</t>
  </si>
  <si>
    <t>PME811211B20</t>
  </si>
  <si>
    <t>CAO850307HY1</t>
  </si>
  <si>
    <t>AEC810901298</t>
  </si>
  <si>
    <t>SIN9408027L7</t>
  </si>
  <si>
    <t>NPA0803124V6</t>
  </si>
  <si>
    <t>BMN930209927</t>
  </si>
  <si>
    <t>BBA830831LJ2</t>
  </si>
  <si>
    <t>DESARROLLO COMERCIAL ABARROTERO</t>
  </si>
  <si>
    <t>F-01428542-01428543-01428544-01428545-01428546-01428547-01428548-01428549</t>
  </si>
  <si>
    <t>F-01429012-01429015-01429019-01429021</t>
  </si>
  <si>
    <t>F-01429013-01429014-01429016-01429017-01429018-01429020</t>
  </si>
  <si>
    <t>F-01430915-01430918-01430927</t>
  </si>
  <si>
    <t>F-01430916-01430917-01430919-01430920-01430921-01430922-01430923-01430924-01430925-01430926-01430928-01430929-01430930</t>
  </si>
  <si>
    <t>F-01431452-01431455-01431457-01431466-01431470-01431471-01431489</t>
  </si>
  <si>
    <t>F-01431449-01431450-01431451-01431453-01431454-01431456-01431458-01431459-01431460-01431461-01431462-01431463-01431464-01431465-01431467-01431468-01431469-01431472-01431473-01431474-01431475-01431476-01431477-01431478-01431479-01431480-01431481-01431482-01431483-01431484-01431485-01431486-01431487-01431488</t>
  </si>
  <si>
    <t>F-01431720-01431726</t>
  </si>
  <si>
    <t>F-01431719-01431721-01431722-01431723-01431724-01431725-01431727-01431728-01431729-01431730-01431731-01431732-01431733-01431734-01431735-01431736-01431737-01431738</t>
  </si>
  <si>
    <t>F-01432741</t>
  </si>
  <si>
    <t>F-01432733-01432734-01432735-01432736-01432737-01432738-01432739-01432740-01432742-01432743-01432744-01432745-01432746</t>
  </si>
  <si>
    <t>F-01430914</t>
  </si>
  <si>
    <t>F-01433818-01433826-01433828-01433829-01433839</t>
  </si>
  <si>
    <t>F-01437439</t>
  </si>
  <si>
    <t>F-01434519-01434520</t>
  </si>
  <si>
    <t>F-01435331</t>
  </si>
  <si>
    <t>F-01435315-01435316-01435317-01435318-01435319-01435320-01435321-01435322-01435323-01435324-01435325-01435326-01435327-01435328-01435329-01435330</t>
  </si>
  <si>
    <t>F-01436690-01436691-01436692-01436693-01436765-01436766-01436767-01436768-01436769-01436770-01436771-01436773-01436774-01436775-01436777-01436779</t>
  </si>
  <si>
    <t>F-01436689-01436772-01436778</t>
  </si>
  <si>
    <t>F-01436776</t>
  </si>
  <si>
    <t>F-01437421-01437422-01437423-01437424-01437425-01437433-01437436-01437544-01437545-01437546-01437547-01437548</t>
  </si>
  <si>
    <t>F-01437435-01437542-01437543</t>
  </si>
  <si>
    <t>F-01438406</t>
  </si>
  <si>
    <t>F-01438400-01438401-01438402-01438403</t>
  </si>
  <si>
    <t>F-01434509-01434510-01434511-01434512-01434513-01434514-01434516-01434517-01434521-01434523-01434524-01434525-01434526</t>
  </si>
  <si>
    <t>F-01434768-01434769-01434770-01434771-01434772-01434773-01434774-01434775-01434776-01434777-01434778-01434779-01434780-01434781-01434782-01434784</t>
  </si>
  <si>
    <t>F-01436764</t>
  </si>
  <si>
    <t>F-01434522</t>
  </si>
  <si>
    <t>F-01434515</t>
  </si>
  <si>
    <t>F-01434518</t>
  </si>
  <si>
    <t>F-01434783</t>
  </si>
  <si>
    <t>F-01437549</t>
  </si>
  <si>
    <t>F-01440411-01440412-01440413-01440414-01440416-01440419-01440422-01440423-01440424-01440425-01440430-01440432</t>
  </si>
  <si>
    <t>F-01440415-01440417-01440418-01440420-01440421-01440426-01440427-01440428-01440429</t>
  </si>
  <si>
    <t>F-01440431</t>
  </si>
  <si>
    <t>NUEVA WAL MART DE MEXICO</t>
  </si>
  <si>
    <t>F-451039</t>
  </si>
  <si>
    <t>F-6042323582-6042323890-6042323898-6042323980-6042323981-6042324002-6042324060-6042324102-6042324112-6042324220-6042324726-6042325106-6042325111-6042360797-6042363712-6042363713-6042366040-6042366087-6042366658-6042366839-6042366992-6042367025-6042367057-6042367110-6042404398-6042404408-6042404682-6042404692-6042404832-6042405268-6042405747-6042405761-6042405784-6042405800-6042405821-6042406446-6042443291-6042449107-6042450327-6042450345-6042450347-6042450349-6042450506-6042450522-6042490323-6042492994-6042494045-6042494052-6042494181-6042494254-6042494284-6042494319-6042494909-6042495803-6042496208-6042531871-6042535150-6042537344-6042537345-6042537426-6042537672-6042537678-6042537684-6042537693-6042537710-6042538134-6042538280-6042538282-6042538302-6042538315-6042573652-6042573660-6042579284-6042579333-6042579413-6042580012-6042580047-6042580122-6042580147-6042580184-6042580594-6042610065-6042611346-6042619342-6042619494-6042619496-6042620666-6042620673-6042620674-6042620882-6042620947-6042620983-6042664429-6042664490-6042665156-6042665189-6042708759-6042709224-6042709452-6042709534-6042709697-6042710199-6042749096-6042749428-6042753172-6042753522-6042753523-6042753526-6042753646-6042753692-6042753825-6042753855-6042753876-6042753932-6042754584-6042755095-6042784220-6042793680-6042794206-6042795051-6042795052-6042795071-6042795661-6042795663-6042837743-6042838683-6042838700-6042838703-6042838725-6042839184-6042839550-6042840473-6042841524-6042841527-6042884860-6042885613-6042885679-6042885689-6042885691-6042885694-6042885696-6042885697-6042885700-6042885701-6042927677-6042927706-6042927983-6042928118-6042928315-6042928338-6042929212-6042929216-6042957890-6042960086-6042960259-6042961646-6042961647-6042961651-6042961653-6042961815-6043002985-6043003382-6043003792-6043003799-6043004310-6043004394-6043004420-6043004425-6043040284-6043041341-6043041363-6043041368-6043041411-6043041591-6043042125-6043080552-6043083892-6043083905-6043085329-6043085427-6043085432-6043085568-6043085618-6043085624-6043085627-6043085737-6043086112-6043086119-6043086122-6043086130-6043086489-6043130382-6043131379-6043131384-6043131797-6043131893-6043132990-6043132998-6043133021-6043133126-6043133214-6043133241-6043133246-6043133991-6043133993-6043133994-6043134175-6043177732-6043178776-6043179944-6043179953-6043179954-6043179963-6043179965-6043179971-6043180074-6043180120-6043180135-6043218122-6043218123-6043218132-6043224169-6043224304-6043224340-6043224750-6043224768-6043224771-6043224969-6043225093-6043265381-6043265661-6043270650-6043270661-6043270868-6043271134-6043271148-6043271378-6043271393-6043271400-6043271619-6043272115-6043303310-6043305826-6043305829-6043307772-6043307819-6043307823-6043308179-6043308358-6043308513-6043309567-6043309572-6043313622-6043355778-6043355801-6043355803-6043355883-6043356265-6043356495-6043357522-6043399611-6043399631-6043399663-6043400035-6043400047-6043400468-6043400561-6043400627-6043444369-6043444456-6043444472-6043445536-6043445561-6043446434-6042068897-6042107071-6042148443-6042150297-6042150802-6042151732-6042151886-6042151890-6042152837-6042153883-6042185776-6042185808-6042190951-6042190952-6042190984-6042191020-6042191607-6042192218-6042272278-6042272411-6042272414-6042290960-6042281390-6042281391-6042281414-6042281915-6042281934-6042281937-6042282357-6042283087-6042926985-6042927564-6042927758-6042927957-6042927958-6042927959-6042928000-6042928067-6042928359-6042928364-6042928367-6042928391-6042928553-6042928559-6042929209-6042929214-6042929215-6042929217-6042929218</t>
  </si>
  <si>
    <t>NADRO</t>
  </si>
  <si>
    <t>CELIA SANCHEZ LARA</t>
  </si>
  <si>
    <t>F-20205-20354-20377-20379</t>
  </si>
  <si>
    <t>F-22130-22203-22216-22261</t>
  </si>
  <si>
    <t>REPRESENTACIONES J.M.P.</t>
  </si>
  <si>
    <t>F-82433-82434-82440-82432</t>
  </si>
  <si>
    <t>F-89134-89135-89136</t>
  </si>
  <si>
    <t>ABARROTERA DEL DUERO</t>
  </si>
  <si>
    <t>F-21900779-21901251-21901253-21901254-21901256-21901259</t>
  </si>
  <si>
    <t>F-21946842-21946846-21946848-21946851</t>
  </si>
  <si>
    <t>PRODUCTOS DE CONSUMO Z</t>
  </si>
  <si>
    <t>F-3FAC012009657</t>
  </si>
  <si>
    <t>F-3FAC007849009</t>
  </si>
  <si>
    <t>F-3FAC007849010-3FAC007849007-3FAC007849003-3FAC007849004-3FAC007849006-3FAC007849005-3FAC007849008</t>
  </si>
  <si>
    <t>F-3FAC007855246-3FAC007855244</t>
  </si>
  <si>
    <t>F-3FAC007842545</t>
  </si>
  <si>
    <t>F-3FAC007851635-3FAC007851639</t>
  </si>
  <si>
    <t>F-3FAC007851636-3FAC007851641-3FAC007851640-3FAC007851638-3FAC007851637</t>
  </si>
  <si>
    <t>F-3FAC012015140</t>
  </si>
  <si>
    <t>F-3FAC012015142-3FAC012015146-3FAC012015144-3FAC012015139-3FAC012015141-3FAC012015143-3FAC012015145-3FAC012015147</t>
  </si>
  <si>
    <t>F-3FAC009796579</t>
  </si>
  <si>
    <t>ABARROTERA GLOVIGU</t>
  </si>
  <si>
    <t>F-9176-9175-9169</t>
  </si>
  <si>
    <t>F-9692-9693-9694</t>
  </si>
  <si>
    <t>COSTCO DE MEXICO</t>
  </si>
  <si>
    <t>COMERCIAL DE ABARROTERAS GDL</t>
  </si>
  <si>
    <t>F-917258-917264-917259-917256</t>
  </si>
  <si>
    <t>F-01429616-01429617-01429618-01429621-01429622-01429624</t>
  </si>
  <si>
    <t>F-01429619-01429620-01429623-01429625-01429626</t>
  </si>
  <si>
    <t>F-01433817-01433819-01433820-01433821-01433822-01433823-01433824-01433825-01433827-01433830-01433831-01433832-01433833-01433834-01433835-01433836-01433837-01433838</t>
  </si>
  <si>
    <t>F-01437426-01437427-01437428-01437429-01437430-01437431-01437432-01437434-01437437-01437438</t>
  </si>
  <si>
    <t>F-22028318-22028319-22028320-22028323-22028324-22028325-22028338-22028339</t>
  </si>
  <si>
    <t>F-21900775-21900776-21900777-21900778-21900780-21901250-21901252-21901255-21901257-21901258</t>
  </si>
  <si>
    <t>F-3FAC007855249-3FAC007855247-3FAC007855245-3FAC007855248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</si>
</sst>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D5CEB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9" fontId="5" fillId="0" borderId="1" xfId="5" applyNumberFormat="1" applyBorder="1" applyProtection="1">
      <protection locked="0"/>
    </xf>
    <xf numFmtId="40" fontId="5" fillId="0" borderId="1" xfId="5" applyNumberFormat="1" applyBorder="1" applyProtection="1">
      <protection locked="0"/>
    </xf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3" fillId="8" borderId="1" xfId="3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3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4" fillId="0" borderId="1" xfId="3" applyFont="1" applyFill="1" applyBorder="1"/>
    <xf numFmtId="16" fontId="3" fillId="0" borderId="7" xfId="3" applyNumberFormat="1" applyFont="1" applyFill="1" applyBorder="1"/>
    <xf numFmtId="43" fontId="24" fillId="0" borderId="1" xfId="3" applyNumberFormat="1" applyFont="1" applyFill="1" applyBorder="1"/>
    <xf numFmtId="164" fontId="24" fillId="0" borderId="1" xfId="3" applyNumberFormat="1" applyFont="1" applyFill="1" applyBorder="1"/>
    <xf numFmtId="164" fontId="16" fillId="0" borderId="7" xfId="3" applyNumberFormat="1" applyFont="1" applyFill="1" applyBorder="1"/>
    <xf numFmtId="43" fontId="24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4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4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9" fontId="22" fillId="0" borderId="1" xfId="6" applyNumberFormat="1" applyFont="1" applyBorder="1" applyAlignment="1">
      <alignment horizontal="left" vertical="top"/>
    </xf>
    <xf numFmtId="44" fontId="17" fillId="0" borderId="1" xfId="10" applyFont="1" applyBorder="1"/>
    <xf numFmtId="44" fontId="21" fillId="0" borderId="1" xfId="10" applyFont="1" applyBorder="1" applyAlignment="1">
      <alignment horizontal="right" vertical="top"/>
    </xf>
    <xf numFmtId="44" fontId="25" fillId="0" borderId="1" xfId="10" applyFont="1" applyBorder="1" applyAlignment="1">
      <alignment horizontal="left" vertical="top"/>
    </xf>
    <xf numFmtId="0" fontId="15" fillId="9" borderId="2" xfId="3" applyFont="1" applyFill="1" applyBorder="1" applyAlignment="1">
      <alignment horizontal="center"/>
    </xf>
    <xf numFmtId="0" fontId="16" fillId="9" borderId="2" xfId="3" applyFont="1" applyFill="1" applyBorder="1" applyAlignment="1">
      <alignment horizontal="center" vertical="center"/>
    </xf>
    <xf numFmtId="16" fontId="3" fillId="9" borderId="1" xfId="3" applyNumberFormat="1" applyFont="1" applyFill="1" applyBorder="1"/>
    <xf numFmtId="43" fontId="16" fillId="9" borderId="1" xfId="3" applyNumberFormat="1" applyFont="1" applyFill="1" applyBorder="1"/>
    <xf numFmtId="164" fontId="16" fillId="9" borderId="1" xfId="3" applyNumberFormat="1" applyFont="1" applyFill="1" applyBorder="1"/>
    <xf numFmtId="43" fontId="16" fillId="9" borderId="7" xfId="3" applyNumberFormat="1" applyFont="1" applyFill="1" applyBorder="1"/>
    <xf numFmtId="43" fontId="14" fillId="9" borderId="1" xfId="3" applyNumberFormat="1" applyFont="1" applyFill="1" applyBorder="1" applyAlignment="1">
      <alignment horizontal="center"/>
    </xf>
    <xf numFmtId="16" fontId="9" fillId="9" borderId="1" xfId="3" applyNumberFormat="1" applyFont="1" applyFill="1" applyBorder="1" applyAlignment="1">
      <alignment horizontal="center"/>
    </xf>
    <xf numFmtId="0" fontId="16" fillId="9" borderId="1" xfId="3" applyFont="1" applyFill="1" applyBorder="1"/>
    <xf numFmtId="0" fontId="16" fillId="9" borderId="1" xfId="3" applyNumberFormat="1" applyFont="1" applyFill="1" applyBorder="1" applyAlignment="1">
      <alignment vertical="center"/>
    </xf>
    <xf numFmtId="0" fontId="16" fillId="9" borderId="1" xfId="3" applyFont="1" applyFill="1" applyBorder="1" applyAlignment="1">
      <alignment horizontal="center" vertical="center"/>
    </xf>
    <xf numFmtId="0" fontId="16" fillId="9" borderId="1" xfId="3" applyNumberFormat="1" applyFont="1" applyFill="1" applyBorder="1" applyAlignment="1">
      <alignment horizontal="center" vertical="center"/>
    </xf>
    <xf numFmtId="0" fontId="3" fillId="9" borderId="0" xfId="0" applyFont="1" applyFill="1"/>
    <xf numFmtId="43" fontId="3" fillId="9" borderId="0" xfId="0" applyNumberFormat="1" applyFont="1" applyFill="1"/>
    <xf numFmtId="0" fontId="2" fillId="9" borderId="2" xfId="3" applyFont="1" applyFill="1" applyBorder="1" applyAlignment="1">
      <alignment horizontal="center"/>
    </xf>
    <xf numFmtId="0" fontId="3" fillId="9" borderId="2" xfId="3" applyFont="1" applyFill="1" applyBorder="1" applyAlignment="1">
      <alignment horizontal="center" vertical="center"/>
    </xf>
    <xf numFmtId="43" fontId="3" fillId="9" borderId="1" xfId="3" applyNumberFormat="1" applyFont="1" applyFill="1" applyBorder="1"/>
    <xf numFmtId="164" fontId="3" fillId="9" borderId="1" xfId="3" applyNumberFormat="1" applyFont="1" applyFill="1" applyBorder="1"/>
    <xf numFmtId="43" fontId="3" fillId="9" borderId="7" xfId="3" applyNumberFormat="1" applyFont="1" applyFill="1" applyBorder="1"/>
    <xf numFmtId="0" fontId="3" fillId="9" borderId="1" xfId="3" applyFont="1" applyFill="1" applyBorder="1"/>
    <xf numFmtId="0" fontId="3" fillId="9" borderId="1" xfId="3" applyNumberFormat="1" applyFont="1" applyFill="1" applyBorder="1" applyAlignment="1">
      <alignment vertical="center"/>
    </xf>
    <xf numFmtId="0" fontId="3" fillId="9" borderId="1" xfId="3" applyFont="1" applyFill="1" applyBorder="1" applyAlignment="1">
      <alignment horizontal="center" vertical="center"/>
    </xf>
    <xf numFmtId="0" fontId="3" fillId="9" borderId="1" xfId="3" applyNumberFormat="1" applyFont="1" applyFill="1" applyBorder="1" applyAlignment="1">
      <alignment horizontal="center" vertical="center"/>
    </xf>
    <xf numFmtId="0" fontId="13" fillId="9" borderId="2" xfId="3" applyFont="1" applyFill="1" applyBorder="1" applyAlignment="1">
      <alignment horizontal="center"/>
    </xf>
    <xf numFmtId="0" fontId="14" fillId="9" borderId="2" xfId="3" applyFont="1" applyFill="1" applyBorder="1" applyAlignment="1">
      <alignment horizontal="center" vertical="center"/>
    </xf>
    <xf numFmtId="43" fontId="14" fillId="9" borderId="1" xfId="3" applyNumberFormat="1" applyFont="1" applyFill="1" applyBorder="1"/>
    <xf numFmtId="164" fontId="14" fillId="9" borderId="1" xfId="3" applyNumberFormat="1" applyFont="1" applyFill="1" applyBorder="1"/>
    <xf numFmtId="43" fontId="14" fillId="9" borderId="7" xfId="3" applyNumberFormat="1" applyFont="1" applyFill="1" applyBorder="1"/>
    <xf numFmtId="0" fontId="14" fillId="9" borderId="1" xfId="3" applyFont="1" applyFill="1" applyBorder="1"/>
    <xf numFmtId="0" fontId="14" fillId="9" borderId="1" xfId="3" applyNumberFormat="1" applyFont="1" applyFill="1" applyBorder="1" applyAlignment="1">
      <alignment vertical="center"/>
    </xf>
    <xf numFmtId="0" fontId="14" fillId="9" borderId="1" xfId="3" applyFont="1" applyFill="1" applyBorder="1" applyAlignment="1">
      <alignment horizontal="center" vertical="center"/>
    </xf>
    <xf numFmtId="0" fontId="14" fillId="9" borderId="1" xfId="3" applyNumberFormat="1" applyFont="1" applyFill="1" applyBorder="1" applyAlignment="1">
      <alignment horizontal="center" vertical="center"/>
    </xf>
    <xf numFmtId="0" fontId="16" fillId="9" borderId="7" xfId="3" applyFont="1" applyFill="1" applyBorder="1"/>
    <xf numFmtId="0" fontId="19" fillId="9" borderId="2" xfId="3" applyFont="1" applyFill="1" applyBorder="1" applyAlignment="1">
      <alignment horizontal="center"/>
    </xf>
    <xf numFmtId="0" fontId="20" fillId="9" borderId="2" xfId="3" applyFont="1" applyFill="1" applyBorder="1" applyAlignment="1">
      <alignment horizontal="center" vertical="center"/>
    </xf>
    <xf numFmtId="16" fontId="20" fillId="9" borderId="1" xfId="3" applyNumberFormat="1" applyFont="1" applyFill="1" applyBorder="1"/>
    <xf numFmtId="43" fontId="20" fillId="9" borderId="1" xfId="3" applyNumberFormat="1" applyFont="1" applyFill="1" applyBorder="1"/>
    <xf numFmtId="164" fontId="20" fillId="9" borderId="1" xfId="3" applyNumberFormat="1" applyFont="1" applyFill="1" applyBorder="1"/>
    <xf numFmtId="43" fontId="20" fillId="9" borderId="7" xfId="3" applyNumberFormat="1" applyFont="1" applyFill="1" applyBorder="1"/>
    <xf numFmtId="0" fontId="20" fillId="9" borderId="1" xfId="3" applyNumberFormat="1" applyFont="1" applyFill="1" applyBorder="1" applyAlignment="1">
      <alignment vertical="center"/>
    </xf>
    <xf numFmtId="0" fontId="20" fillId="9" borderId="1" xfId="3" applyFont="1" applyFill="1" applyBorder="1" applyAlignment="1">
      <alignment horizontal="center" vertical="center"/>
    </xf>
    <xf numFmtId="0" fontId="20" fillId="9" borderId="1" xfId="3" applyNumberFormat="1" applyFont="1" applyFill="1" applyBorder="1" applyAlignment="1">
      <alignment horizontal="center" vertical="center"/>
    </xf>
    <xf numFmtId="0" fontId="13" fillId="9" borderId="2" xfId="3" applyNumberFormat="1" applyFont="1" applyFill="1" applyBorder="1" applyAlignment="1">
      <alignment horizontal="center"/>
    </xf>
    <xf numFmtId="164" fontId="14" fillId="9" borderId="1" xfId="3" applyNumberFormat="1" applyFont="1" applyFill="1" applyBorder="1" applyAlignment="1">
      <alignment horizontal="center"/>
    </xf>
    <xf numFmtId="43" fontId="14" fillId="9" borderId="1" xfId="3" applyNumberFormat="1" applyFont="1" applyFill="1" applyBorder="1" applyAlignment="1">
      <alignment horizontal="center" vertical="center"/>
    </xf>
  </cellXfs>
  <cellStyles count="11">
    <cellStyle name="40% - Énfasis4" xfId="2" builtinId="43"/>
    <cellStyle name="Énfasis6" xfId="3" builtinId="49"/>
    <cellStyle name="Millares" xfId="1" builtinId="3"/>
    <cellStyle name="Moneda" xfId="4" builtinId="4"/>
    <cellStyle name="Moneda 2" xfId="7" xr:uid="{00000000-0005-0000-0000-000004000000}"/>
    <cellStyle name="Moneda 3" xfId="8" xr:uid="{00000000-0005-0000-0000-000005000000}"/>
    <cellStyle name="Moneda 4" xfId="9" xr:uid="{00000000-0005-0000-0000-000006000000}"/>
    <cellStyle name="Moneda 5" xfId="10" xr:uid="{00000000-0005-0000-0000-000007000000}"/>
    <cellStyle name="Normal" xfId="0" builtinId="0"/>
    <cellStyle name="Normal 2" xfId="5" xr:uid="{00000000-0005-0000-0000-000009000000}"/>
    <cellStyle name="Normal 3" xfId="6" xr:uid="{00000000-0005-0000-0000-00000A000000}"/>
  </cellStyles>
  <dxfs count="49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209</xdr:row>
      <xdr:rowOff>0</xdr:rowOff>
    </xdr:from>
    <xdr:to>
      <xdr:col>18</xdr:col>
      <xdr:colOff>733425</xdr:colOff>
      <xdr:row>210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209</xdr:row>
      <xdr:rowOff>0</xdr:rowOff>
    </xdr:from>
    <xdr:to>
      <xdr:col>19</xdr:col>
      <xdr:colOff>590550</xdr:colOff>
      <xdr:row>210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209</xdr:row>
      <xdr:rowOff>0</xdr:rowOff>
    </xdr:from>
    <xdr:to>
      <xdr:col>20</xdr:col>
      <xdr:colOff>398797</xdr:colOff>
      <xdr:row>210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299581</xdr:colOff>
      <xdr:row>117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B3147" t="str">
            <v>210-3145</v>
          </cell>
        </row>
        <row r="3148">
          <cell r="B3148" t="str">
            <v>210-3146</v>
          </cell>
        </row>
        <row r="3149">
          <cell r="B3149" t="str">
            <v>210-3147</v>
          </cell>
        </row>
        <row r="3150">
          <cell r="B3150" t="str">
            <v>210-3148</v>
          </cell>
        </row>
        <row r="3151">
          <cell r="B3151" t="str">
            <v>210-3149</v>
          </cell>
        </row>
        <row r="3152">
          <cell r="B3152" t="str">
            <v>210-3150</v>
          </cell>
        </row>
        <row r="3153">
          <cell r="B3153" t="str">
            <v>210-3151</v>
          </cell>
        </row>
        <row r="3154">
          <cell r="B3154" t="str">
            <v>210-3152</v>
          </cell>
        </row>
        <row r="3155">
          <cell r="B3155" t="str">
            <v>210-3153</v>
          </cell>
        </row>
        <row r="3156">
          <cell r="B3156" t="str">
            <v>210-3154</v>
          </cell>
        </row>
        <row r="3157">
          <cell r="B3157" t="str">
            <v>210-3155</v>
          </cell>
        </row>
        <row r="3158">
          <cell r="B3158" t="str">
            <v>210-3156</v>
          </cell>
        </row>
        <row r="3159">
          <cell r="B3159" t="str">
            <v>210-3157</v>
          </cell>
        </row>
        <row r="3160">
          <cell r="B3160" t="str">
            <v>210-3158</v>
          </cell>
        </row>
        <row r="3161">
          <cell r="B3161" t="str">
            <v>210-3159</v>
          </cell>
        </row>
        <row r="3162">
          <cell r="B3162" t="str">
            <v>210-3160</v>
          </cell>
        </row>
        <row r="3163">
          <cell r="B3163" t="str">
            <v>210-3161</v>
          </cell>
        </row>
        <row r="3164">
          <cell r="B3164" t="str">
            <v>210-3162</v>
          </cell>
        </row>
        <row r="3165">
          <cell r="B3165" t="str">
            <v>210-3163</v>
          </cell>
        </row>
        <row r="3166">
          <cell r="B3166" t="str">
            <v>210-3164</v>
          </cell>
        </row>
        <row r="3167">
          <cell r="B3167" t="str">
            <v>210-3165</v>
          </cell>
        </row>
        <row r="3168">
          <cell r="B3168" t="str">
            <v>210-3166</v>
          </cell>
        </row>
        <row r="3169">
          <cell r="B3169" t="str">
            <v>210-3167</v>
          </cell>
        </row>
        <row r="3170">
          <cell r="B3170" t="str">
            <v>210-3168</v>
          </cell>
        </row>
        <row r="3171">
          <cell r="B3171" t="str">
            <v>210-3169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A3206" t="str">
            <v>ALM9910114D6</v>
          </cell>
          <cell r="B3206" t="str">
            <v>210-5250</v>
          </cell>
          <cell r="C3206" t="str">
            <v>AB&amp;C LEASING DE MEXICO SAPI DE CV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982" totalsRowShown="0" headerRowDxfId="48" dataDxfId="46" headerRowBorderDxfId="47" tableBorderDxfId="45" totalsRowBorderDxfId="44" headerRowCellStyle="40% - Énfasis4" dataCellStyle="Énfasis6">
  <autoFilter ref="A1:U982" xr:uid="{00000000-0009-0000-0100-000005000000}"/>
  <sortState xmlns:xlrd2="http://schemas.microsoft.com/office/spreadsheetml/2017/richdata2" ref="A2:U982">
    <sortCondition ref="P2"/>
  </sortState>
  <tableColumns count="21">
    <tableColumn id="1" xr3:uid="{00000000-0010-0000-0000-000001000000}" name="PAGO" dataDxfId="43" dataCellStyle="Énfasis6"/>
    <tableColumn id="17" xr3:uid="{00000000-0010-0000-0000-000011000000}" name="Poliza" dataDxfId="42" dataCellStyle="Énfasis6"/>
    <tableColumn id="2" xr3:uid="{00000000-0010-0000-0000-000002000000}" name="ELAB" dataDxfId="41" dataCellStyle="Énfasis6"/>
    <tableColumn id="3" xr3:uid="{00000000-0010-0000-0000-000003000000}" name="TASA EX." dataDxfId="40" dataCellStyle="Énfasis6"/>
    <tableColumn id="16" xr3:uid="{00000000-0010-0000-0000-000010000000}" name="TASA 0%" dataDxfId="39" dataCellStyle="Énfasis6"/>
    <tableColumn id="13" xr3:uid="{00000000-0010-0000-0000-00000D000000}" name="TASA 16%" dataDxfId="38" dataCellStyle="Énfasis6"/>
    <tableColumn id="20" xr3:uid="{00000000-0010-0000-0000-000014000000}" name="IVA RET." dataDxfId="37" dataCellStyle="Énfasis6"/>
    <tableColumn id="18" xr3:uid="{00000000-0010-0000-0000-000012000000}" name="ISR RET." dataDxfId="36" dataCellStyle="Énfasis6"/>
    <tableColumn id="4" xr3:uid="{00000000-0010-0000-0000-000004000000}" name="IEPS 6%" dataDxfId="35" dataCellStyle="Énfasis6"/>
    <tableColumn id="5" xr3:uid="{00000000-0010-0000-0000-000005000000}" name="IEPS 8 %" dataDxfId="34" dataCellStyle="Énfasis6"/>
    <tableColumn id="6" xr3:uid="{00000000-0010-0000-0000-000006000000}" name="IVA" dataDxfId="33" dataCellStyle="Énfasis6"/>
    <tableColumn id="7" xr3:uid="{00000000-0010-0000-0000-000007000000}" name="TOTAL" dataDxfId="32" dataCellStyle="Énfasis6"/>
    <tableColumn id="19" xr3:uid="{00000000-0010-0000-0000-000013000000}" name="EXENTO " dataDxfId="31" dataCellStyle="Énfasis6">
      <calculatedColumnFormula>Tabla16[[#This Row],[TASA EX.]]+Tabla16[[#This Row],[IEPS 8 %]]</calculatedColumnFormula>
    </tableColumn>
    <tableColumn id="22" xr3:uid="{00000000-0010-0000-0000-000016000000}" name="TASA 16" dataDxfId="30" dataCellStyle="Énfasis6">
      <calculatedColumnFormula>Tabla16[[#This Row],[TASA 16%]]+Tabla16[[#This Row],[IEPS 6%]]</calculatedColumnFormula>
    </tableColumn>
    <tableColumn id="8" xr3:uid="{00000000-0010-0000-0000-000008000000}" name="COBRO" dataDxfId="29" dataCellStyle="Énfasis6"/>
    <tableColumn id="9" xr3:uid="{00000000-0010-0000-0000-000009000000}" name="NOM. DE PROVEEDOR" dataDxfId="28" dataCellStyle="Énfasis6"/>
    <tableColumn id="10" xr3:uid="{00000000-0010-0000-0000-00000A000000}" name="NUM" dataDxfId="27" dataCellStyle="Énfasis6"/>
    <tableColumn id="11" xr3:uid="{00000000-0010-0000-0000-00000B000000}" name="MARCA" dataDxfId="26" dataCellStyle="Énfasis6"/>
    <tableColumn id="12" xr3:uid="{00000000-0010-0000-0000-00000C000000}" name="REBAJAS" dataDxfId="25" dataCellStyle="Énfasis6"/>
    <tableColumn id="14" xr3:uid="{00000000-0010-0000-0000-00000E000000}" name="TIPO DE PAGO" dataDxfId="24" dataCellStyle="Énfasis6"/>
    <tableColumn id="15" xr3:uid="{00000000-0010-0000-0000-00000F000000}" name="FACTURAS" dataDxfId="23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2" headerRowBorderDxfId="21" tableBorderDxfId="20" headerRowCellStyle="40% - Énfasis4"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982"/>
  <sheetViews>
    <sheetView tabSelected="1" topLeftCell="H1" zoomScale="80" zoomScaleNormal="80" workbookViewId="0">
      <pane ySplit="1" topLeftCell="A789" activePane="bottomLeft" state="frozen"/>
      <selection activeCell="C17" sqref="C17"/>
      <selection pane="bottomLeft" activeCell="U805" sqref="U805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4" x14ac:dyDescent="0.25">
      <c r="A2" s="67" t="s">
        <v>828</v>
      </c>
      <c r="B2" s="75">
        <v>2035</v>
      </c>
      <c r="C2" s="10">
        <v>45028</v>
      </c>
      <c r="D2" s="70"/>
      <c r="E2" s="70">
        <v>2.4999999986903276E-3</v>
      </c>
      <c r="F2" s="70">
        <v>18893.1875</v>
      </c>
      <c r="G2" s="71"/>
      <c r="H2" s="71"/>
      <c r="I2" s="86"/>
      <c r="J2" s="70"/>
      <c r="K2" s="70">
        <v>3022.91</v>
      </c>
      <c r="L2" s="70">
        <v>21916.1</v>
      </c>
      <c r="M2" s="63">
        <f>Tabla16[[#This Row],[TASA EX.]]+Tabla16[[#This Row],[IEPS 8 %]]</f>
        <v>0</v>
      </c>
      <c r="N2" s="72">
        <f>Tabla16[[#This Row],[TASA 16%]]+Tabla16[[#This Row],[IEPS 6%]]</f>
        <v>18893.1875</v>
      </c>
      <c r="O2" s="38">
        <v>45028</v>
      </c>
      <c r="P2" s="69" t="s">
        <v>126</v>
      </c>
      <c r="Q2" s="73" t="s">
        <v>127</v>
      </c>
      <c r="R2" s="68" t="s">
        <v>34</v>
      </c>
      <c r="S2" s="70"/>
      <c r="T2" s="74" t="s">
        <v>35</v>
      </c>
      <c r="U2" s="69" t="s">
        <v>916</v>
      </c>
      <c r="W2" s="77">
        <f>(Tabla16[[#This Row],[TASA 16%]]+Tabla16[[#This Row],[IEPS 6%]])*0.16</f>
        <v>3022.91</v>
      </c>
      <c r="X2" s="77">
        <f>W2-Tabla16[[#This Row],[IVA]]</f>
        <v>0</v>
      </c>
    </row>
    <row r="3" spans="1:24" ht="2.25" customHeight="1" x14ac:dyDescent="0.25">
      <c r="A3" s="67" t="s">
        <v>829</v>
      </c>
      <c r="B3" s="75">
        <v>2067</v>
      </c>
      <c r="C3" s="10">
        <v>45037</v>
      </c>
      <c r="D3" s="70"/>
      <c r="E3" s="70">
        <v>7.5000000069849193E-3</v>
      </c>
      <c r="F3" s="70">
        <v>115377.5625</v>
      </c>
      <c r="G3" s="71"/>
      <c r="H3" s="71"/>
      <c r="I3" s="86"/>
      <c r="J3" s="70"/>
      <c r="K3" s="70">
        <v>18460.41</v>
      </c>
      <c r="L3" s="70">
        <v>133837.98000000001</v>
      </c>
      <c r="M3" s="63">
        <f>Tabla16[[#This Row],[TASA EX.]]+Tabla16[[#This Row],[IEPS 8 %]]</f>
        <v>0</v>
      </c>
      <c r="N3" s="72">
        <f>Tabla16[[#This Row],[TASA 16%]]+Tabla16[[#This Row],[IEPS 6%]]</f>
        <v>115377.5625</v>
      </c>
      <c r="O3" s="38">
        <v>45037</v>
      </c>
      <c r="P3" s="69" t="s">
        <v>126</v>
      </c>
      <c r="Q3" s="73" t="s">
        <v>127</v>
      </c>
      <c r="R3" s="68" t="s">
        <v>34</v>
      </c>
      <c r="S3" s="70"/>
      <c r="T3" s="74" t="s">
        <v>35</v>
      </c>
      <c r="U3" s="69" t="s">
        <v>917</v>
      </c>
      <c r="W3" s="77">
        <f>(Tabla16[[#This Row],[TASA 16%]]+Tabla16[[#This Row],[IEPS 6%]])*0.16</f>
        <v>18460.41</v>
      </c>
      <c r="X3" s="77">
        <f>W3-Tabla16[[#This Row],[IVA]]</f>
        <v>0</v>
      </c>
    </row>
    <row r="4" spans="1:24" s="122" customFormat="1" x14ac:dyDescent="0.25">
      <c r="A4" s="110">
        <v>181548</v>
      </c>
      <c r="B4" s="111">
        <v>597</v>
      </c>
      <c r="C4" s="112">
        <v>45006</v>
      </c>
      <c r="D4" s="113"/>
      <c r="E4" s="113">
        <v>269545.19</v>
      </c>
      <c r="F4" s="113">
        <v>0</v>
      </c>
      <c r="G4" s="114"/>
      <c r="H4" s="114"/>
      <c r="I4" s="115"/>
      <c r="J4" s="113">
        <v>2487.14</v>
      </c>
      <c r="K4" s="113"/>
      <c r="L4" s="113">
        <v>272032.33</v>
      </c>
      <c r="M4" s="116">
        <f>Tabla16[[#This Row],[TASA EX.]]+Tabla16[[#This Row],[IEPS 8 %]]</f>
        <v>2487.14</v>
      </c>
      <c r="N4" s="113">
        <f>Tabla16[[#This Row],[TASA 16%]]+Tabla16[[#This Row],[IEPS 6%]]</f>
        <v>0</v>
      </c>
      <c r="O4" s="117">
        <v>45027</v>
      </c>
      <c r="P4" t="s">
        <v>1810</v>
      </c>
      <c r="Q4" s="119" t="s">
        <v>125</v>
      </c>
      <c r="R4" s="120" t="s">
        <v>34</v>
      </c>
      <c r="S4" s="113">
        <v>12352.69</v>
      </c>
      <c r="T4" s="121" t="s">
        <v>35</v>
      </c>
      <c r="U4" s="129" t="s">
        <v>1811</v>
      </c>
      <c r="W4" s="123">
        <f>(Tabla16[[#This Row],[TASA 16%]]+Tabla16[[#This Row],[IEPS 6%]])*0.16</f>
        <v>0</v>
      </c>
      <c r="X4" s="123">
        <f>W4-Tabla16[[#This Row],[IVA]]</f>
        <v>0</v>
      </c>
    </row>
    <row r="5" spans="1:24" s="122" customFormat="1" x14ac:dyDescent="0.25">
      <c r="A5" s="124">
        <v>181770</v>
      </c>
      <c r="B5" s="125">
        <v>819</v>
      </c>
      <c r="C5" s="112">
        <v>45013</v>
      </c>
      <c r="D5" s="126"/>
      <c r="E5" s="126">
        <v>296832.21999999997</v>
      </c>
      <c r="F5" s="126">
        <v>0</v>
      </c>
      <c r="G5" s="127"/>
      <c r="H5" s="127"/>
      <c r="I5" s="128"/>
      <c r="J5" s="126">
        <v>4341.7700000000004</v>
      </c>
      <c r="K5" s="126"/>
      <c r="L5" s="126">
        <v>301173.99</v>
      </c>
      <c r="M5" s="116">
        <f>Tabla16[[#This Row],[TASA EX.]]+Tabla16[[#This Row],[IEPS 8 %]]</f>
        <v>4341.7700000000004</v>
      </c>
      <c r="N5" s="126">
        <f>Tabla16[[#This Row],[TASA 16%]]+Tabla16[[#This Row],[IEPS 6%]]</f>
        <v>0</v>
      </c>
      <c r="O5" s="117">
        <v>45030</v>
      </c>
      <c r="P5" t="s">
        <v>1810</v>
      </c>
      <c r="Q5" s="130" t="s">
        <v>125</v>
      </c>
      <c r="R5" s="131" t="s">
        <v>34</v>
      </c>
      <c r="S5" s="126"/>
      <c r="T5" s="132" t="s">
        <v>35</v>
      </c>
      <c r="U5" s="129" t="s">
        <v>1812</v>
      </c>
      <c r="W5" s="123">
        <f>(Tabla16[[#This Row],[TASA 16%]]+Tabla16[[#This Row],[IEPS 6%]])*0.16</f>
        <v>0</v>
      </c>
      <c r="X5" s="123">
        <f>W5-Tabla16[[#This Row],[IVA]]</f>
        <v>0</v>
      </c>
    </row>
    <row r="6" spans="1:24" s="122" customFormat="1" x14ac:dyDescent="0.25">
      <c r="A6" s="133">
        <v>181771</v>
      </c>
      <c r="B6" s="134">
        <v>820</v>
      </c>
      <c r="C6" s="112">
        <v>45013</v>
      </c>
      <c r="D6" s="135"/>
      <c r="E6" s="135">
        <v>4047.6825000000536</v>
      </c>
      <c r="F6" s="135">
        <v>205795.43749999997</v>
      </c>
      <c r="G6" s="136"/>
      <c r="H6" s="136"/>
      <c r="I6" s="137"/>
      <c r="J6" s="135"/>
      <c r="K6" s="135">
        <v>32927.269999999997</v>
      </c>
      <c r="L6" s="135">
        <v>242770.39</v>
      </c>
      <c r="M6" s="116">
        <f>Tabla16[[#This Row],[TASA EX.]]+Tabla16[[#This Row],[IEPS 8 %]]</f>
        <v>0</v>
      </c>
      <c r="N6" s="135">
        <f>Tabla16[[#This Row],[TASA 16%]]+Tabla16[[#This Row],[IEPS 6%]]</f>
        <v>205795.43749999997</v>
      </c>
      <c r="O6" s="117">
        <v>45030</v>
      </c>
      <c r="P6" t="s">
        <v>1810</v>
      </c>
      <c r="Q6" s="139" t="s">
        <v>125</v>
      </c>
      <c r="R6" s="140" t="s">
        <v>34</v>
      </c>
      <c r="S6" s="135">
        <v>243.74</v>
      </c>
      <c r="T6" s="141" t="s">
        <v>35</v>
      </c>
      <c r="U6" s="138" t="s">
        <v>977</v>
      </c>
      <c r="W6" s="123">
        <f>(Tabla16[[#This Row],[TASA 16%]]+Tabla16[[#This Row],[IEPS 6%]])*0.16</f>
        <v>32927.269999999997</v>
      </c>
      <c r="X6" s="123">
        <f>W6-Tabla16[[#This Row],[IVA]]</f>
        <v>0</v>
      </c>
    </row>
    <row r="7" spans="1:24" s="122" customFormat="1" x14ac:dyDescent="0.25">
      <c r="A7" s="124">
        <v>181984</v>
      </c>
      <c r="B7" s="125">
        <v>63</v>
      </c>
      <c r="C7" s="112">
        <v>45020</v>
      </c>
      <c r="D7" s="126"/>
      <c r="E7" s="126">
        <v>10498.874999999884</v>
      </c>
      <c r="F7" s="126">
        <v>499836.37500000006</v>
      </c>
      <c r="G7" s="127"/>
      <c r="H7" s="127"/>
      <c r="I7" s="128"/>
      <c r="J7" s="126"/>
      <c r="K7" s="126">
        <v>79973.820000000007</v>
      </c>
      <c r="L7" s="126">
        <v>590309.06999999995</v>
      </c>
      <c r="M7" s="116">
        <f>Tabla16[[#This Row],[TASA EX.]]+Tabla16[[#This Row],[IEPS 8 %]]</f>
        <v>0</v>
      </c>
      <c r="N7" s="126">
        <f>Tabla16[[#This Row],[TASA 16%]]+Tabla16[[#This Row],[IEPS 6%]]</f>
        <v>499836.37500000006</v>
      </c>
      <c r="O7" s="117">
        <v>45037</v>
      </c>
      <c r="P7" t="s">
        <v>1810</v>
      </c>
      <c r="Q7" s="130" t="s">
        <v>125</v>
      </c>
      <c r="R7" s="131" t="s">
        <v>34</v>
      </c>
      <c r="S7" s="126">
        <v>15135.7</v>
      </c>
      <c r="T7" s="132" t="s">
        <v>35</v>
      </c>
      <c r="U7" s="129" t="s">
        <v>978</v>
      </c>
      <c r="W7" s="123">
        <f>(Tabla16[[#This Row],[TASA 16%]]+Tabla16[[#This Row],[IEPS 6%]])*0.16</f>
        <v>79973.820000000007</v>
      </c>
      <c r="X7" s="123">
        <f>W7-Tabla16[[#This Row],[IVA]]</f>
        <v>0</v>
      </c>
    </row>
    <row r="8" spans="1:24" s="122" customFormat="1" x14ac:dyDescent="0.25">
      <c r="A8" s="110">
        <v>181985</v>
      </c>
      <c r="B8" s="111">
        <v>64</v>
      </c>
      <c r="C8" s="112">
        <v>45020</v>
      </c>
      <c r="D8" s="113"/>
      <c r="E8" s="113">
        <v>183892.95499999999</v>
      </c>
      <c r="F8" s="113">
        <v>7099.625</v>
      </c>
      <c r="G8" s="114"/>
      <c r="H8" s="114"/>
      <c r="I8" s="115"/>
      <c r="J8" s="113">
        <v>5286.78</v>
      </c>
      <c r="K8" s="113">
        <v>1135.94</v>
      </c>
      <c r="L8" s="113">
        <v>197415.3</v>
      </c>
      <c r="M8" s="116">
        <f>Tabla16[[#This Row],[TASA EX.]]+Tabla16[[#This Row],[IEPS 8 %]]</f>
        <v>5286.78</v>
      </c>
      <c r="N8" s="113">
        <f>Tabla16[[#This Row],[TASA 16%]]+Tabla16[[#This Row],[IEPS 6%]]</f>
        <v>7099.625</v>
      </c>
      <c r="O8" s="117">
        <v>45037</v>
      </c>
      <c r="P8" t="s">
        <v>1810</v>
      </c>
      <c r="Q8" s="119" t="s">
        <v>125</v>
      </c>
      <c r="R8" s="120" t="s">
        <v>34</v>
      </c>
      <c r="S8" s="113">
        <v>6046.88</v>
      </c>
      <c r="T8" s="121" t="s">
        <v>35</v>
      </c>
      <c r="U8" s="142" t="s">
        <v>979</v>
      </c>
      <c r="W8" s="123">
        <f>(Tabla16[[#This Row],[TASA 16%]]+Tabla16[[#This Row],[IEPS 6%]])*0.16</f>
        <v>1135.94</v>
      </c>
      <c r="X8" s="123">
        <f>W8-Tabla16[[#This Row],[IVA]]</f>
        <v>0</v>
      </c>
    </row>
    <row r="9" spans="1:24" s="122" customFormat="1" x14ac:dyDescent="0.25">
      <c r="A9" s="133">
        <v>182115</v>
      </c>
      <c r="B9" s="134">
        <v>194</v>
      </c>
      <c r="C9" s="112">
        <v>45027</v>
      </c>
      <c r="D9" s="135"/>
      <c r="E9" s="135">
        <v>393446.04000000004</v>
      </c>
      <c r="F9" s="135">
        <v>0</v>
      </c>
      <c r="G9" s="136"/>
      <c r="H9" s="136"/>
      <c r="I9" s="137"/>
      <c r="J9" s="135">
        <v>8029.42</v>
      </c>
      <c r="K9" s="135"/>
      <c r="L9" s="135">
        <v>401475.46</v>
      </c>
      <c r="M9" s="116">
        <f>Tabla16[[#This Row],[TASA EX.]]+Tabla16[[#This Row],[IEPS 8 %]]</f>
        <v>8029.42</v>
      </c>
      <c r="N9" s="135">
        <f>Tabla16[[#This Row],[TASA 16%]]+Tabla16[[#This Row],[IEPS 6%]]</f>
        <v>0</v>
      </c>
      <c r="O9" s="117">
        <v>45044</v>
      </c>
      <c r="P9" t="s">
        <v>1810</v>
      </c>
      <c r="Q9" s="139" t="s">
        <v>125</v>
      </c>
      <c r="R9" s="140" t="s">
        <v>34</v>
      </c>
      <c r="S9" s="135">
        <v>11980.84</v>
      </c>
      <c r="T9" s="141" t="s">
        <v>35</v>
      </c>
      <c r="U9" s="129" t="s">
        <v>980</v>
      </c>
      <c r="W9" s="123">
        <f>(Tabla16[[#This Row],[TASA 16%]]+Tabla16[[#This Row],[IEPS 6%]])*0.16</f>
        <v>0</v>
      </c>
      <c r="X9" s="123">
        <f>W9-Tabla16[[#This Row],[IVA]]</f>
        <v>0</v>
      </c>
    </row>
    <row r="10" spans="1:24" s="122" customFormat="1" x14ac:dyDescent="0.25">
      <c r="A10" s="110">
        <v>182116</v>
      </c>
      <c r="B10" s="111">
        <v>195</v>
      </c>
      <c r="C10" s="112">
        <v>45027</v>
      </c>
      <c r="D10" s="113"/>
      <c r="E10" s="113">
        <v>27765.292499999981</v>
      </c>
      <c r="F10" s="113">
        <v>447553.9375</v>
      </c>
      <c r="G10" s="114"/>
      <c r="H10" s="114"/>
      <c r="I10" s="115"/>
      <c r="J10" s="113"/>
      <c r="K10" s="113">
        <v>71608.63</v>
      </c>
      <c r="L10" s="113">
        <v>546927.86</v>
      </c>
      <c r="M10" s="116">
        <f>Tabla16[[#This Row],[TASA EX.]]+Tabla16[[#This Row],[IEPS 8 %]]</f>
        <v>0</v>
      </c>
      <c r="N10" s="113">
        <f>Tabla16[[#This Row],[TASA 16%]]+Tabla16[[#This Row],[IEPS 6%]]</f>
        <v>447553.9375</v>
      </c>
      <c r="O10" s="117">
        <v>45044</v>
      </c>
      <c r="P10" t="s">
        <v>1810</v>
      </c>
      <c r="Q10" s="119" t="s">
        <v>125</v>
      </c>
      <c r="R10" s="120" t="s">
        <v>34</v>
      </c>
      <c r="S10" s="113">
        <v>1310.18</v>
      </c>
      <c r="T10" s="121" t="s">
        <v>35</v>
      </c>
      <c r="U10" s="129" t="s">
        <v>1834</v>
      </c>
      <c r="W10" s="123">
        <f>(Tabla16[[#This Row],[TASA 16%]]+Tabla16[[#This Row],[IEPS 6%]])*0.16</f>
        <v>71608.63</v>
      </c>
      <c r="X10" s="123">
        <f>W10-Tabla16[[#This Row],[IVA]]</f>
        <v>0</v>
      </c>
    </row>
    <row r="11" spans="1:24" s="122" customFormat="1" x14ac:dyDescent="0.25">
      <c r="A11" s="143" t="s">
        <v>793</v>
      </c>
      <c r="B11" s="144">
        <v>2044</v>
      </c>
      <c r="C11" s="145">
        <v>45030</v>
      </c>
      <c r="D11" s="146"/>
      <c r="E11" s="146">
        <v>169545.92249999999</v>
      </c>
      <c r="F11" s="146">
        <v>483272.6875</v>
      </c>
      <c r="G11" s="147"/>
      <c r="H11" s="147"/>
      <c r="I11" s="148"/>
      <c r="J11" s="146">
        <v>1217.6099999999999</v>
      </c>
      <c r="K11" s="146">
        <v>77323.63</v>
      </c>
      <c r="L11" s="146">
        <v>731359.85</v>
      </c>
      <c r="M11" s="146">
        <f>Tabla16[[#This Row],[TASA EX.]]+Tabla16[[#This Row],[IEPS 8 %]]</f>
        <v>1217.6099999999999</v>
      </c>
      <c r="N11" s="146">
        <f>Tabla16[[#This Row],[TASA 16%]]+Tabla16[[#This Row],[IEPS 6%]]</f>
        <v>483272.6875</v>
      </c>
      <c r="O11" s="117">
        <v>45030</v>
      </c>
      <c r="P11" t="s">
        <v>1810</v>
      </c>
      <c r="Q11" s="149" t="s">
        <v>125</v>
      </c>
      <c r="R11" s="150" t="s">
        <v>34</v>
      </c>
      <c r="S11" s="146">
        <v>6029.12</v>
      </c>
      <c r="T11" s="151" t="s">
        <v>35</v>
      </c>
      <c r="U11" s="129" t="s">
        <v>1835</v>
      </c>
      <c r="W11" s="123">
        <f>(Tabla16[[#This Row],[TASA 16%]]+Tabla16[[#This Row],[IEPS 6%]])*0.16</f>
        <v>77323.63</v>
      </c>
      <c r="X11" s="123">
        <f>W11-Tabla16[[#This Row],[IVA]]</f>
        <v>0</v>
      </c>
    </row>
    <row r="12" spans="1:24" s="122" customFormat="1" x14ac:dyDescent="0.25">
      <c r="A12" s="110">
        <v>181599</v>
      </c>
      <c r="B12" s="111">
        <v>648</v>
      </c>
      <c r="C12" s="112">
        <v>45007</v>
      </c>
      <c r="D12" s="113"/>
      <c r="E12" s="113">
        <v>23904.997499999998</v>
      </c>
      <c r="F12" s="113">
        <v>172841.5625</v>
      </c>
      <c r="G12" s="114"/>
      <c r="H12" s="114"/>
      <c r="I12" s="113"/>
      <c r="J12" s="113">
        <v>661.03</v>
      </c>
      <c r="K12" s="113">
        <v>27654.65</v>
      </c>
      <c r="L12" s="113">
        <v>225062.24</v>
      </c>
      <c r="M12" s="116">
        <f>Tabla16[[#This Row],[TASA EX.]]+Tabla16[[#This Row],[IEPS 8 %]]</f>
        <v>661.03</v>
      </c>
      <c r="N12" s="113">
        <f>Tabla16[[#This Row],[TASA 16%]]+Tabla16[[#This Row],[IEPS 6%]]</f>
        <v>172841.5625</v>
      </c>
      <c r="O12" s="117">
        <v>45020</v>
      </c>
      <c r="P12" t="s">
        <v>1824</v>
      </c>
      <c r="Q12" s="119" t="s">
        <v>320</v>
      </c>
      <c r="R12" s="120" t="s">
        <v>34</v>
      </c>
      <c r="S12" s="113"/>
      <c r="T12" s="121" t="s">
        <v>35</v>
      </c>
      <c r="U12" s="129" t="s">
        <v>1825</v>
      </c>
      <c r="W12" s="123">
        <f>(Tabla16[[#This Row],[TASA 16%]]+Tabla16[[#This Row],[IEPS 6%]])*0.16</f>
        <v>27654.65</v>
      </c>
      <c r="X12" s="123">
        <f>W12-Tabla16[[#This Row],[IVA]]</f>
        <v>0</v>
      </c>
    </row>
    <row r="13" spans="1:24" s="122" customFormat="1" x14ac:dyDescent="0.25">
      <c r="A13" s="110">
        <v>181787</v>
      </c>
      <c r="B13" s="111">
        <v>836</v>
      </c>
      <c r="C13" s="112">
        <v>45013</v>
      </c>
      <c r="D13" s="113"/>
      <c r="E13" s="113">
        <v>40864.6875</v>
      </c>
      <c r="F13" s="113">
        <v>178366.8125</v>
      </c>
      <c r="G13" s="114"/>
      <c r="H13" s="114"/>
      <c r="I13" s="113"/>
      <c r="J13" s="113">
        <v>478.53</v>
      </c>
      <c r="K13" s="113">
        <v>28538.69</v>
      </c>
      <c r="L13" s="113">
        <v>248248.72</v>
      </c>
      <c r="M13" s="116">
        <f>Tabla16[[#This Row],[TASA EX.]]+Tabla16[[#This Row],[IEPS 8 %]]</f>
        <v>478.53</v>
      </c>
      <c r="N13" s="113">
        <f>Tabla16[[#This Row],[TASA 16%]]+Tabla16[[#This Row],[IEPS 6%]]</f>
        <v>178366.8125</v>
      </c>
      <c r="O13" s="117">
        <v>45021</v>
      </c>
      <c r="P13" t="s">
        <v>1824</v>
      </c>
      <c r="Q13" s="119" t="s">
        <v>320</v>
      </c>
      <c r="R13" s="120" t="s">
        <v>34</v>
      </c>
      <c r="S13" s="113">
        <v>13829.68</v>
      </c>
      <c r="T13" s="121" t="s">
        <v>35</v>
      </c>
      <c r="U13" s="118" t="s">
        <v>1187</v>
      </c>
      <c r="W13" s="123">
        <f>(Tabla16[[#This Row],[TASA 16%]]+Tabla16[[#This Row],[IEPS 6%]])*0.16</f>
        <v>28538.690000000002</v>
      </c>
      <c r="X13" s="123">
        <f>W13-Tabla16[[#This Row],[IVA]]</f>
        <v>0</v>
      </c>
    </row>
    <row r="14" spans="1:24" s="122" customFormat="1" x14ac:dyDescent="0.25">
      <c r="A14" s="110">
        <v>182010</v>
      </c>
      <c r="B14" s="111">
        <v>89</v>
      </c>
      <c r="C14" s="112">
        <v>45020</v>
      </c>
      <c r="D14" s="113"/>
      <c r="E14" s="113">
        <v>19969.42750000002</v>
      </c>
      <c r="F14" s="113">
        <v>138269.3125</v>
      </c>
      <c r="G14" s="114"/>
      <c r="H14" s="114"/>
      <c r="I14" s="113"/>
      <c r="J14" s="113">
        <v>139.37</v>
      </c>
      <c r="K14" s="113">
        <v>22123.09</v>
      </c>
      <c r="L14" s="113">
        <v>180501.2</v>
      </c>
      <c r="M14" s="116">
        <f>Tabla16[[#This Row],[TASA EX.]]+Tabla16[[#This Row],[IEPS 8 %]]</f>
        <v>139.37</v>
      </c>
      <c r="N14" s="113">
        <f>Tabla16[[#This Row],[TASA 16%]]+Tabla16[[#This Row],[IEPS 6%]]</f>
        <v>138269.3125</v>
      </c>
      <c r="O14" s="117">
        <v>45029</v>
      </c>
      <c r="P14" t="s">
        <v>1824</v>
      </c>
      <c r="Q14" s="119" t="s">
        <v>320</v>
      </c>
      <c r="R14" s="120" t="s">
        <v>34</v>
      </c>
      <c r="S14" s="113">
        <v>2600.38</v>
      </c>
      <c r="T14" s="121" t="s">
        <v>35</v>
      </c>
      <c r="U14" s="118" t="s">
        <v>1188</v>
      </c>
      <c r="W14" s="123">
        <f>(Tabla16[[#This Row],[TASA 16%]]+Tabla16[[#This Row],[IEPS 6%]])*0.16</f>
        <v>22123.09</v>
      </c>
      <c r="X14" s="123">
        <f>W14-Tabla16[[#This Row],[IVA]]</f>
        <v>0</v>
      </c>
    </row>
    <row r="15" spans="1:24" s="122" customFormat="1" x14ac:dyDescent="0.25">
      <c r="A15" s="110">
        <v>182341</v>
      </c>
      <c r="B15" s="111">
        <v>420</v>
      </c>
      <c r="C15" s="112">
        <v>45034</v>
      </c>
      <c r="D15" s="113"/>
      <c r="E15" s="113">
        <v>21785.549999999988</v>
      </c>
      <c r="F15" s="113">
        <v>165660</v>
      </c>
      <c r="G15" s="114"/>
      <c r="H15" s="114"/>
      <c r="I15" s="113"/>
      <c r="J15" s="113"/>
      <c r="K15" s="113">
        <v>26505.599999999999</v>
      </c>
      <c r="L15" s="113">
        <v>213951.15</v>
      </c>
      <c r="M15" s="116">
        <f>Tabla16[[#This Row],[TASA EX.]]+Tabla16[[#This Row],[IEPS 8 %]]</f>
        <v>0</v>
      </c>
      <c r="N15" s="113">
        <f>Tabla16[[#This Row],[TASA 16%]]+Tabla16[[#This Row],[IEPS 6%]]</f>
        <v>165660</v>
      </c>
      <c r="O15" s="117">
        <v>45038</v>
      </c>
      <c r="P15" t="s">
        <v>1824</v>
      </c>
      <c r="Q15" s="119" t="s">
        <v>320</v>
      </c>
      <c r="R15" s="120" t="s">
        <v>34</v>
      </c>
      <c r="S15" s="113">
        <v>3187.49</v>
      </c>
      <c r="T15" s="121" t="s">
        <v>35</v>
      </c>
      <c r="U15" s="118" t="s">
        <v>1189</v>
      </c>
      <c r="W15" s="123">
        <f>(Tabla16[[#This Row],[TASA 16%]]+Tabla16[[#This Row],[IEPS 6%]])*0.16</f>
        <v>26505.600000000002</v>
      </c>
      <c r="X15" s="123">
        <f>W15-Tabla16[[#This Row],[IVA]]</f>
        <v>0</v>
      </c>
    </row>
    <row r="16" spans="1:24" s="122" customFormat="1" x14ac:dyDescent="0.25">
      <c r="A16" s="110">
        <v>182568</v>
      </c>
      <c r="B16" s="120">
        <v>647</v>
      </c>
      <c r="C16" s="112">
        <v>45041</v>
      </c>
      <c r="D16" s="113"/>
      <c r="E16" s="113">
        <v>35202.269999999997</v>
      </c>
      <c r="F16" s="113">
        <v>0</v>
      </c>
      <c r="G16" s="114"/>
      <c r="H16" s="114"/>
      <c r="I16" s="113"/>
      <c r="J16" s="113">
        <v>523.36</v>
      </c>
      <c r="K16" s="113"/>
      <c r="L16" s="113">
        <v>35725.629999999997</v>
      </c>
      <c r="M16" s="116">
        <f>Tabla16[[#This Row],[TASA EX.]]+Tabla16[[#This Row],[IEPS 8 %]]</f>
        <v>523.36</v>
      </c>
      <c r="N16" s="113">
        <f>Tabla16[[#This Row],[TASA 16%]]+Tabla16[[#This Row],[IEPS 6%]]</f>
        <v>0</v>
      </c>
      <c r="O16" s="117">
        <v>45044</v>
      </c>
      <c r="P16" t="s">
        <v>1824</v>
      </c>
      <c r="Q16" s="119" t="s">
        <v>320</v>
      </c>
      <c r="R16" s="120" t="s">
        <v>34</v>
      </c>
      <c r="S16" s="113">
        <v>844.25</v>
      </c>
      <c r="T16" s="121" t="s">
        <v>35</v>
      </c>
      <c r="U16" s="118" t="s">
        <v>1190</v>
      </c>
      <c r="W16" s="123">
        <f>(Tabla16[[#This Row],[TASA 16%]]+Tabla16[[#This Row],[IEPS 6%]])*0.16</f>
        <v>0</v>
      </c>
      <c r="X16" s="123">
        <f>W16-Tabla16[[#This Row],[IVA]]</f>
        <v>0</v>
      </c>
    </row>
    <row r="17" spans="1:24" s="122" customFormat="1" x14ac:dyDescent="0.25">
      <c r="A17" s="110">
        <v>182569</v>
      </c>
      <c r="B17" s="120">
        <v>648</v>
      </c>
      <c r="C17" s="112">
        <v>45041</v>
      </c>
      <c r="D17" s="113"/>
      <c r="E17" s="113">
        <v>3431.1599999999744</v>
      </c>
      <c r="F17" s="113">
        <v>336291.5</v>
      </c>
      <c r="G17" s="114"/>
      <c r="H17" s="114"/>
      <c r="I17" s="113"/>
      <c r="J17" s="113"/>
      <c r="K17" s="113">
        <v>53806.64</v>
      </c>
      <c r="L17" s="113">
        <v>393529.3</v>
      </c>
      <c r="M17" s="116">
        <f>Tabla16[[#This Row],[TASA EX.]]+Tabla16[[#This Row],[IEPS 8 %]]</f>
        <v>0</v>
      </c>
      <c r="N17" s="113">
        <f>Tabla16[[#This Row],[TASA 16%]]+Tabla16[[#This Row],[IEPS 6%]]</f>
        <v>336291.5</v>
      </c>
      <c r="O17" s="117">
        <v>45044</v>
      </c>
      <c r="P17" t="s">
        <v>1824</v>
      </c>
      <c r="Q17" s="119" t="s">
        <v>320</v>
      </c>
      <c r="R17" s="120" t="s">
        <v>34</v>
      </c>
      <c r="S17" s="113">
        <v>157.18</v>
      </c>
      <c r="T17" s="121" t="s">
        <v>35</v>
      </c>
      <c r="U17" s="129" t="s">
        <v>1826</v>
      </c>
      <c r="W17" s="123">
        <f>(Tabla16[[#This Row],[TASA 16%]]+Tabla16[[#This Row],[IEPS 6%]])*0.16</f>
        <v>53806.64</v>
      </c>
      <c r="X17" s="123">
        <f>W17-Tabla16[[#This Row],[IVA]]</f>
        <v>0</v>
      </c>
    </row>
    <row r="18" spans="1:24" x14ac:dyDescent="0.25">
      <c r="A18" s="67">
        <v>181898</v>
      </c>
      <c r="B18" s="68">
        <v>947</v>
      </c>
      <c r="C18" s="10">
        <v>45016</v>
      </c>
      <c r="D18" s="70"/>
      <c r="E18" s="70">
        <v>64664.220000000008</v>
      </c>
      <c r="F18" s="70">
        <v>0</v>
      </c>
      <c r="G18" s="71"/>
      <c r="H18" s="71"/>
      <c r="I18" s="70"/>
      <c r="J18" s="70">
        <v>1518.52</v>
      </c>
      <c r="K18" s="70"/>
      <c r="L18" s="70">
        <v>66182.740000000005</v>
      </c>
      <c r="M18" s="63">
        <f>Tabla16[[#This Row],[TASA EX.]]+Tabla16[[#This Row],[IEPS 8 %]]</f>
        <v>1518.52</v>
      </c>
      <c r="N18" s="72">
        <f>Tabla16[[#This Row],[TASA 16%]]+Tabla16[[#This Row],[IEPS 6%]]</f>
        <v>0</v>
      </c>
      <c r="O18" s="38">
        <v>45028</v>
      </c>
      <c r="P18" s="69" t="s">
        <v>379</v>
      </c>
      <c r="Q18" s="73" t="s">
        <v>380</v>
      </c>
      <c r="R18" s="68" t="s">
        <v>34</v>
      </c>
      <c r="S18" s="70"/>
      <c r="T18" s="74" t="s">
        <v>35</v>
      </c>
      <c r="U18" s="69" t="s">
        <v>1068</v>
      </c>
      <c r="W18" s="77">
        <f>(Tabla16[[#This Row],[TASA 16%]]+Tabla16[[#This Row],[IEPS 6%]])*0.16</f>
        <v>0</v>
      </c>
      <c r="X18" s="77">
        <f>W18-Tabla16[[#This Row],[IVA]]</f>
        <v>0</v>
      </c>
    </row>
    <row r="19" spans="1:24" x14ac:dyDescent="0.25">
      <c r="A19" s="41">
        <v>181446</v>
      </c>
      <c r="B19" s="9">
        <v>495</v>
      </c>
      <c r="C19" s="10">
        <v>45002</v>
      </c>
      <c r="D19" s="11"/>
      <c r="E19" s="11">
        <v>3.7500000000363798E-2</v>
      </c>
      <c r="F19" s="11">
        <v>4867.0625</v>
      </c>
      <c r="G19" s="24"/>
      <c r="H19" s="24"/>
      <c r="I19" s="11"/>
      <c r="J19" s="11"/>
      <c r="K19" s="11">
        <v>778.73</v>
      </c>
      <c r="L19" s="11">
        <v>5645.83</v>
      </c>
      <c r="M19" s="63">
        <f>Tabla16[[#This Row],[TASA EX.]]+Tabla16[[#This Row],[IEPS 8 %]]</f>
        <v>0</v>
      </c>
      <c r="N19" s="64">
        <f>Tabla16[[#This Row],[TASA 16%]]+Tabla16[[#This Row],[IEPS 6%]]</f>
        <v>4867.0625</v>
      </c>
      <c r="O19" s="38">
        <v>45020</v>
      </c>
      <c r="P19" s="12" t="s">
        <v>175</v>
      </c>
      <c r="Q19" s="39" t="s">
        <v>176</v>
      </c>
      <c r="R19" s="9" t="s">
        <v>34</v>
      </c>
      <c r="S19" s="11"/>
      <c r="T19" s="13" t="s">
        <v>35</v>
      </c>
      <c r="U19" s="12" t="s">
        <v>1555</v>
      </c>
      <c r="W19" s="77">
        <f>(Tabla16[[#This Row],[TASA 16%]]+Tabla16[[#This Row],[IEPS 6%]])*0.16</f>
        <v>778.73</v>
      </c>
      <c r="X19" s="77">
        <f>W19-Tabla16[[#This Row],[IVA]]</f>
        <v>0</v>
      </c>
    </row>
    <row r="20" spans="1:24" x14ac:dyDescent="0.25">
      <c r="A20" s="67">
        <v>181501</v>
      </c>
      <c r="B20" s="68">
        <v>550</v>
      </c>
      <c r="C20" s="10">
        <v>45005</v>
      </c>
      <c r="D20" s="70"/>
      <c r="E20" s="70">
        <v>2.5000000001455192E-2</v>
      </c>
      <c r="F20" s="70">
        <v>15413.874999999998</v>
      </c>
      <c r="G20" s="71"/>
      <c r="H20" s="71"/>
      <c r="I20" s="70"/>
      <c r="J20" s="70"/>
      <c r="K20" s="70">
        <v>2466.2199999999998</v>
      </c>
      <c r="L20" s="70">
        <v>17880.12</v>
      </c>
      <c r="M20" s="63">
        <f>Tabla16[[#This Row],[TASA EX.]]+Tabla16[[#This Row],[IEPS 8 %]]</f>
        <v>0</v>
      </c>
      <c r="N20" s="72">
        <f>Tabla16[[#This Row],[TASA 16%]]+Tabla16[[#This Row],[IEPS 6%]]</f>
        <v>15413.874999999998</v>
      </c>
      <c r="O20" s="38">
        <v>45027</v>
      </c>
      <c r="P20" s="69" t="s">
        <v>1258</v>
      </c>
      <c r="Q20" s="73" t="s">
        <v>1259</v>
      </c>
      <c r="R20" s="68" t="s">
        <v>34</v>
      </c>
      <c r="S20" s="70"/>
      <c r="T20" s="74" t="s">
        <v>35</v>
      </c>
      <c r="U20" s="69" t="s">
        <v>371</v>
      </c>
      <c r="W20" s="77">
        <f>(Tabla16[[#This Row],[TASA 16%]]+Tabla16[[#This Row],[IEPS 6%]])*0.16</f>
        <v>2466.2199999999998</v>
      </c>
      <c r="X20" s="77">
        <f>W20-Tabla16[[#This Row],[IVA]]</f>
        <v>0</v>
      </c>
    </row>
    <row r="21" spans="1:24" x14ac:dyDescent="0.25">
      <c r="A21" s="67">
        <v>181387</v>
      </c>
      <c r="B21" s="68">
        <v>436</v>
      </c>
      <c r="C21" s="10">
        <v>44999</v>
      </c>
      <c r="D21" s="70"/>
      <c r="E21" s="70">
        <v>180500</v>
      </c>
      <c r="F21" s="70">
        <v>0</v>
      </c>
      <c r="G21" s="71"/>
      <c r="H21" s="71"/>
      <c r="I21" s="70"/>
      <c r="J21" s="70"/>
      <c r="K21" s="70"/>
      <c r="L21" s="70">
        <v>180500</v>
      </c>
      <c r="M21" s="63">
        <f>Tabla16[[#This Row],[TASA EX.]]+Tabla16[[#This Row],[IEPS 8 %]]</f>
        <v>0</v>
      </c>
      <c r="N21" s="72">
        <f>Tabla16[[#This Row],[TASA 16%]]+Tabla16[[#This Row],[IEPS 6%]]</f>
        <v>0</v>
      </c>
      <c r="O21" s="38">
        <v>45027</v>
      </c>
      <c r="P21" s="69" t="s">
        <v>231</v>
      </c>
      <c r="Q21" s="73" t="s">
        <v>232</v>
      </c>
      <c r="R21" s="68" t="s">
        <v>34</v>
      </c>
      <c r="S21" s="70"/>
      <c r="T21" s="74" t="s">
        <v>35</v>
      </c>
      <c r="U21" s="69" t="s">
        <v>981</v>
      </c>
      <c r="W21" s="77">
        <f>(Tabla16[[#This Row],[TASA 16%]]+Tabla16[[#This Row],[IEPS 6%]])*0.16</f>
        <v>0</v>
      </c>
      <c r="X21" s="77">
        <f>W21-Tabla16[[#This Row],[IVA]]</f>
        <v>0</v>
      </c>
    </row>
    <row r="22" spans="1:24" x14ac:dyDescent="0.25">
      <c r="A22" s="67">
        <v>182226</v>
      </c>
      <c r="B22" s="68">
        <v>305</v>
      </c>
      <c r="C22" s="10">
        <v>45030</v>
      </c>
      <c r="D22" s="70"/>
      <c r="E22" s="70">
        <v>398768</v>
      </c>
      <c r="F22" s="70">
        <v>0</v>
      </c>
      <c r="G22" s="71"/>
      <c r="H22" s="71"/>
      <c r="I22" s="70"/>
      <c r="J22" s="70"/>
      <c r="K22" s="70"/>
      <c r="L22" s="70">
        <v>398768</v>
      </c>
      <c r="M22" s="63">
        <f>Tabla16[[#This Row],[TASA EX.]]+Tabla16[[#This Row],[IEPS 8 %]]</f>
        <v>0</v>
      </c>
      <c r="N22" s="72">
        <f>Tabla16[[#This Row],[TASA 16%]]+Tabla16[[#This Row],[IEPS 6%]]</f>
        <v>0</v>
      </c>
      <c r="O22" s="38">
        <v>45036</v>
      </c>
      <c r="P22" s="69" t="s">
        <v>231</v>
      </c>
      <c r="Q22" s="73" t="s">
        <v>232</v>
      </c>
      <c r="R22" s="68" t="s">
        <v>34</v>
      </c>
      <c r="S22" s="70"/>
      <c r="T22" s="74" t="s">
        <v>35</v>
      </c>
      <c r="U22" s="69" t="s">
        <v>982</v>
      </c>
      <c r="W22" s="77">
        <f>(Tabla16[[#This Row],[TASA 16%]]+Tabla16[[#This Row],[IEPS 6%]])*0.16</f>
        <v>0</v>
      </c>
      <c r="X22" s="77">
        <f>W22-Tabla16[[#This Row],[IVA]]</f>
        <v>0</v>
      </c>
    </row>
    <row r="23" spans="1:24" x14ac:dyDescent="0.25">
      <c r="A23" s="67">
        <v>181646</v>
      </c>
      <c r="B23" s="68">
        <v>695</v>
      </c>
      <c r="C23" s="10">
        <v>45009</v>
      </c>
      <c r="D23" s="70"/>
      <c r="E23" s="70">
        <v>60978.98</v>
      </c>
      <c r="F23" s="70">
        <v>0</v>
      </c>
      <c r="G23" s="71"/>
      <c r="H23" s="71"/>
      <c r="I23" s="70"/>
      <c r="J23" s="70"/>
      <c r="K23" s="70"/>
      <c r="L23" s="70">
        <v>60978.98</v>
      </c>
      <c r="M23" s="63">
        <f>Tabla16[[#This Row],[TASA EX.]]+Tabla16[[#This Row],[IEPS 8 %]]</f>
        <v>0</v>
      </c>
      <c r="N23" s="72">
        <f>Tabla16[[#This Row],[TASA 16%]]+Tabla16[[#This Row],[IEPS 6%]]</f>
        <v>0</v>
      </c>
      <c r="O23" s="38">
        <v>45020</v>
      </c>
      <c r="P23" s="69" t="s">
        <v>247</v>
      </c>
      <c r="Q23" s="73" t="s">
        <v>248</v>
      </c>
      <c r="R23" s="68" t="s">
        <v>34</v>
      </c>
      <c r="S23" s="70"/>
      <c r="T23" s="74" t="s">
        <v>35</v>
      </c>
      <c r="U23" s="69" t="s">
        <v>68</v>
      </c>
      <c r="W23" s="77">
        <f>(Tabla16[[#This Row],[TASA 16%]]+Tabla16[[#This Row],[IEPS 6%]])*0.16</f>
        <v>0</v>
      </c>
      <c r="X23" s="77">
        <f>W23-Tabla16[[#This Row],[IVA]]</f>
        <v>0</v>
      </c>
    </row>
    <row r="24" spans="1:24" x14ac:dyDescent="0.25">
      <c r="A24" s="67">
        <v>181706</v>
      </c>
      <c r="B24" s="68">
        <v>755</v>
      </c>
      <c r="C24" s="10">
        <v>45012</v>
      </c>
      <c r="D24" s="70"/>
      <c r="E24" s="70">
        <v>78120.179999999993</v>
      </c>
      <c r="F24" s="70">
        <v>0</v>
      </c>
      <c r="G24" s="71"/>
      <c r="H24" s="71"/>
      <c r="I24" s="70"/>
      <c r="J24" s="70"/>
      <c r="K24" s="70"/>
      <c r="L24" s="70">
        <v>78120.179999999993</v>
      </c>
      <c r="M24" s="63">
        <f>Tabla16[[#This Row],[TASA EX.]]+Tabla16[[#This Row],[IEPS 8 %]]</f>
        <v>0</v>
      </c>
      <c r="N24" s="72">
        <f>Tabla16[[#This Row],[TASA 16%]]+Tabla16[[#This Row],[IEPS 6%]]</f>
        <v>0</v>
      </c>
      <c r="O24" s="38">
        <v>45026</v>
      </c>
      <c r="P24" s="69" t="s">
        <v>247</v>
      </c>
      <c r="Q24" s="73" t="s">
        <v>248</v>
      </c>
      <c r="R24" s="68" t="s">
        <v>34</v>
      </c>
      <c r="S24" s="70"/>
      <c r="T24" s="74" t="s">
        <v>35</v>
      </c>
      <c r="U24" s="69" t="s">
        <v>68</v>
      </c>
      <c r="W24" s="77">
        <f>(Tabla16[[#This Row],[TASA 16%]]+Tabla16[[#This Row],[IEPS 6%]])*0.16</f>
        <v>0</v>
      </c>
      <c r="X24" s="77">
        <f>W24-Tabla16[[#This Row],[IVA]]</f>
        <v>0</v>
      </c>
    </row>
    <row r="25" spans="1:24" x14ac:dyDescent="0.25">
      <c r="A25" s="67">
        <v>181843</v>
      </c>
      <c r="B25" s="68">
        <v>892</v>
      </c>
      <c r="C25" s="10">
        <v>45015</v>
      </c>
      <c r="D25" s="70"/>
      <c r="E25" s="70">
        <v>84687.25</v>
      </c>
      <c r="F25" s="70">
        <v>0</v>
      </c>
      <c r="G25" s="71"/>
      <c r="H25" s="71"/>
      <c r="I25" s="70"/>
      <c r="J25" s="70"/>
      <c r="K25" s="70"/>
      <c r="L25" s="70">
        <v>84687.25</v>
      </c>
      <c r="M25" s="63">
        <f>Tabla16[[#This Row],[TASA EX.]]+Tabla16[[#This Row],[IEPS 8 %]]</f>
        <v>0</v>
      </c>
      <c r="N25" s="72">
        <f>Tabla16[[#This Row],[TASA 16%]]+Tabla16[[#This Row],[IEPS 6%]]</f>
        <v>0</v>
      </c>
      <c r="O25" s="38">
        <v>45028</v>
      </c>
      <c r="P25" s="69" t="s">
        <v>247</v>
      </c>
      <c r="Q25" s="73" t="s">
        <v>248</v>
      </c>
      <c r="R25" s="68" t="s">
        <v>34</v>
      </c>
      <c r="S25" s="70"/>
      <c r="T25" s="74" t="s">
        <v>35</v>
      </c>
      <c r="U25" s="69" t="s">
        <v>68</v>
      </c>
      <c r="W25" s="77">
        <f>(Tabla16[[#This Row],[TASA 16%]]+Tabla16[[#This Row],[IEPS 6%]])*0.16</f>
        <v>0</v>
      </c>
      <c r="X25" s="77">
        <f>W25-Tabla16[[#This Row],[IVA]]</f>
        <v>0</v>
      </c>
    </row>
    <row r="26" spans="1:24" x14ac:dyDescent="0.25">
      <c r="A26" s="67">
        <v>181934</v>
      </c>
      <c r="B26" s="68">
        <v>13</v>
      </c>
      <c r="C26" s="10">
        <v>45019</v>
      </c>
      <c r="D26" s="70"/>
      <c r="E26" s="70">
        <v>65101.19</v>
      </c>
      <c r="F26" s="70">
        <v>0</v>
      </c>
      <c r="G26" s="71"/>
      <c r="H26" s="71"/>
      <c r="I26" s="70"/>
      <c r="J26" s="70"/>
      <c r="K26" s="70"/>
      <c r="L26" s="70">
        <v>65101.19</v>
      </c>
      <c r="M26" s="63">
        <f>Tabla16[[#This Row],[TASA EX.]]+Tabla16[[#This Row],[IEPS 8 %]]</f>
        <v>0</v>
      </c>
      <c r="N26" s="72">
        <f>Tabla16[[#This Row],[TASA 16%]]+Tabla16[[#This Row],[IEPS 6%]]</f>
        <v>0</v>
      </c>
      <c r="O26" s="38">
        <v>45033</v>
      </c>
      <c r="P26" s="69" t="s">
        <v>247</v>
      </c>
      <c r="Q26" s="73" t="s">
        <v>248</v>
      </c>
      <c r="R26" s="68" t="s">
        <v>34</v>
      </c>
      <c r="S26" s="70"/>
      <c r="T26" s="74" t="s">
        <v>35</v>
      </c>
      <c r="U26" s="69" t="s">
        <v>68</v>
      </c>
      <c r="W26" s="77">
        <f>(Tabla16[[#This Row],[TASA 16%]]+Tabla16[[#This Row],[IEPS 6%]])*0.16</f>
        <v>0</v>
      </c>
      <c r="X26" s="77">
        <f>W26-Tabla16[[#This Row],[IVA]]</f>
        <v>0</v>
      </c>
    </row>
    <row r="27" spans="1:24" x14ac:dyDescent="0.25">
      <c r="A27" s="67">
        <v>182046</v>
      </c>
      <c r="B27" s="68">
        <v>125</v>
      </c>
      <c r="C27" s="10">
        <v>45021</v>
      </c>
      <c r="D27" s="70"/>
      <c r="E27" s="70">
        <v>82000.570000000007</v>
      </c>
      <c r="F27" s="70">
        <v>0</v>
      </c>
      <c r="G27" s="71"/>
      <c r="H27" s="71"/>
      <c r="I27" s="70"/>
      <c r="J27" s="70"/>
      <c r="K27" s="70"/>
      <c r="L27" s="70">
        <v>82000.570000000007</v>
      </c>
      <c r="M27" s="63">
        <f>Tabla16[[#This Row],[TASA EX.]]+Tabla16[[#This Row],[IEPS 8 %]]</f>
        <v>0</v>
      </c>
      <c r="N27" s="72">
        <f>Tabla16[[#This Row],[TASA 16%]]+Tabla16[[#This Row],[IEPS 6%]]</f>
        <v>0</v>
      </c>
      <c r="O27" s="38">
        <v>45033</v>
      </c>
      <c r="P27" s="69" t="s">
        <v>247</v>
      </c>
      <c r="Q27" s="73" t="s">
        <v>248</v>
      </c>
      <c r="R27" s="68" t="s">
        <v>34</v>
      </c>
      <c r="S27" s="70"/>
      <c r="T27" s="74" t="s">
        <v>35</v>
      </c>
      <c r="U27" s="69" t="s">
        <v>68</v>
      </c>
      <c r="W27" s="77">
        <f>(Tabla16[[#This Row],[TASA 16%]]+Tabla16[[#This Row],[IEPS 6%]])*0.16</f>
        <v>0</v>
      </c>
      <c r="X27" s="77">
        <f>W27-Tabla16[[#This Row],[IVA]]</f>
        <v>0</v>
      </c>
    </row>
    <row r="28" spans="1:24" x14ac:dyDescent="0.25">
      <c r="A28" s="67">
        <v>182182</v>
      </c>
      <c r="B28" s="68">
        <v>261</v>
      </c>
      <c r="C28" s="10">
        <v>45029</v>
      </c>
      <c r="D28" s="70"/>
      <c r="E28" s="70">
        <v>118663.54</v>
      </c>
      <c r="F28" s="70">
        <v>0</v>
      </c>
      <c r="G28" s="71"/>
      <c r="H28" s="71"/>
      <c r="I28" s="70"/>
      <c r="J28" s="70"/>
      <c r="K28" s="70"/>
      <c r="L28" s="70">
        <v>118663.54</v>
      </c>
      <c r="M28" s="63">
        <f>Tabla16[[#This Row],[TASA EX.]]+Tabla16[[#This Row],[IEPS 8 %]]</f>
        <v>0</v>
      </c>
      <c r="N28" s="72">
        <f>Tabla16[[#This Row],[TASA 16%]]+Tabla16[[#This Row],[IEPS 6%]]</f>
        <v>0</v>
      </c>
      <c r="O28" s="38">
        <v>45040</v>
      </c>
      <c r="P28" s="69" t="s">
        <v>247</v>
      </c>
      <c r="Q28" s="73" t="s">
        <v>248</v>
      </c>
      <c r="R28" s="68" t="s">
        <v>34</v>
      </c>
      <c r="S28" s="70"/>
      <c r="T28" s="74" t="s">
        <v>35</v>
      </c>
      <c r="U28" s="69" t="s">
        <v>68</v>
      </c>
      <c r="W28" s="77">
        <f>(Tabla16[[#This Row],[TASA 16%]]+Tabla16[[#This Row],[IEPS 6%]])*0.16</f>
        <v>0</v>
      </c>
      <c r="X28" s="77">
        <f>W28-Tabla16[[#This Row],[IVA]]</f>
        <v>0</v>
      </c>
    </row>
    <row r="29" spans="1:24" x14ac:dyDescent="0.25">
      <c r="A29" s="67">
        <v>182295</v>
      </c>
      <c r="B29" s="68">
        <v>374</v>
      </c>
      <c r="C29" s="10">
        <v>45033</v>
      </c>
      <c r="D29" s="70"/>
      <c r="E29" s="70">
        <v>85442.66</v>
      </c>
      <c r="F29" s="70">
        <v>0</v>
      </c>
      <c r="G29" s="71"/>
      <c r="H29" s="71"/>
      <c r="I29" s="70"/>
      <c r="J29" s="70"/>
      <c r="K29" s="70"/>
      <c r="L29" s="70">
        <v>85442.66</v>
      </c>
      <c r="M29" s="63">
        <f>Tabla16[[#This Row],[TASA EX.]]+Tabla16[[#This Row],[IEPS 8 %]]</f>
        <v>0</v>
      </c>
      <c r="N29" s="72">
        <f>Tabla16[[#This Row],[TASA 16%]]+Tabla16[[#This Row],[IEPS 6%]]</f>
        <v>0</v>
      </c>
      <c r="O29" s="38">
        <v>45042</v>
      </c>
      <c r="P29" s="69" t="s">
        <v>247</v>
      </c>
      <c r="Q29" s="73" t="s">
        <v>248</v>
      </c>
      <c r="R29" s="68" t="s">
        <v>34</v>
      </c>
      <c r="S29" s="70"/>
      <c r="T29" s="74" t="s">
        <v>35</v>
      </c>
      <c r="U29" s="69" t="s">
        <v>68</v>
      </c>
      <c r="W29" s="77">
        <f>(Tabla16[[#This Row],[TASA 16%]]+Tabla16[[#This Row],[IEPS 6%]])*0.16</f>
        <v>0</v>
      </c>
      <c r="X29" s="77">
        <f>W29-Tabla16[[#This Row],[IVA]]</f>
        <v>0</v>
      </c>
    </row>
    <row r="30" spans="1:24" x14ac:dyDescent="0.25">
      <c r="A30" s="41">
        <v>182145</v>
      </c>
      <c r="B30" s="9">
        <v>224</v>
      </c>
      <c r="C30" s="10">
        <v>45027</v>
      </c>
      <c r="D30" s="11"/>
      <c r="E30" s="11">
        <v>2.2500000006402843E-2</v>
      </c>
      <c r="F30" s="11">
        <v>56894.4375</v>
      </c>
      <c r="G30" s="24"/>
      <c r="H30" s="24"/>
      <c r="I30" s="11"/>
      <c r="J30" s="11"/>
      <c r="K30" s="11">
        <v>9103.11</v>
      </c>
      <c r="L30" s="11">
        <v>65997.570000000007</v>
      </c>
      <c r="M30" s="63">
        <f>Tabla16[[#This Row],[TASA EX.]]+Tabla16[[#This Row],[IEPS 8 %]]</f>
        <v>0</v>
      </c>
      <c r="N30" s="64">
        <f>Tabla16[[#This Row],[TASA 16%]]+Tabla16[[#This Row],[IEPS 6%]]</f>
        <v>56894.4375</v>
      </c>
      <c r="O30" s="38">
        <v>45038</v>
      </c>
      <c r="P30" s="12" t="s">
        <v>352</v>
      </c>
      <c r="Q30" s="39" t="s">
        <v>353</v>
      </c>
      <c r="R30" s="9" t="s">
        <v>34</v>
      </c>
      <c r="S30" s="11"/>
      <c r="T30" s="13" t="s">
        <v>35</v>
      </c>
      <c r="U30" s="12" t="s">
        <v>1642</v>
      </c>
      <c r="W30" s="77">
        <f>(Tabla16[[#This Row],[TASA 16%]]+Tabla16[[#This Row],[IEPS 6%]])*0.16</f>
        <v>9103.11</v>
      </c>
      <c r="X30" s="77">
        <f>W30-Tabla16[[#This Row],[IVA]]</f>
        <v>0</v>
      </c>
    </row>
    <row r="31" spans="1:24" x14ac:dyDescent="0.25">
      <c r="A31" s="67">
        <v>182037</v>
      </c>
      <c r="B31" s="68">
        <v>116</v>
      </c>
      <c r="C31" s="10">
        <v>45021</v>
      </c>
      <c r="D31" s="70"/>
      <c r="E31" s="70">
        <v>300.02499999999998</v>
      </c>
      <c r="F31" s="70">
        <v>647.375</v>
      </c>
      <c r="G31" s="71"/>
      <c r="H31" s="71"/>
      <c r="I31" s="70"/>
      <c r="J31" s="70"/>
      <c r="K31" s="70">
        <v>103.58</v>
      </c>
      <c r="L31" s="70">
        <v>1050.98</v>
      </c>
      <c r="M31" s="63">
        <f>Tabla16[[#This Row],[TASA EX.]]+Tabla16[[#This Row],[IEPS 8 %]]</f>
        <v>0</v>
      </c>
      <c r="N31" s="72">
        <f>Tabla16[[#This Row],[TASA 16%]]+Tabla16[[#This Row],[IEPS 6%]]</f>
        <v>647.375</v>
      </c>
      <c r="O31" s="38">
        <v>45028</v>
      </c>
      <c r="P31" s="69" t="s">
        <v>1475</v>
      </c>
      <c r="Q31" s="73" t="s">
        <v>1476</v>
      </c>
      <c r="R31" s="68" t="s">
        <v>538</v>
      </c>
      <c r="S31" s="70"/>
      <c r="T31" s="74" t="s">
        <v>539</v>
      </c>
      <c r="U31" s="69" t="s">
        <v>1477</v>
      </c>
      <c r="W31" s="77">
        <f>(Tabla16[[#This Row],[TASA 16%]]+Tabla16[[#This Row],[IEPS 6%]])*0.16</f>
        <v>103.58</v>
      </c>
      <c r="X31" s="77">
        <f>W31-Tabla16[[#This Row],[IVA]]</f>
        <v>0</v>
      </c>
    </row>
    <row r="32" spans="1:24" x14ac:dyDescent="0.25">
      <c r="A32" s="67" t="s">
        <v>866</v>
      </c>
      <c r="B32" s="68">
        <v>2080</v>
      </c>
      <c r="C32" s="10">
        <v>45042</v>
      </c>
      <c r="D32" s="70"/>
      <c r="E32" s="70">
        <v>3.2499999999799911E-2</v>
      </c>
      <c r="F32" s="70">
        <v>3620.4375</v>
      </c>
      <c r="G32" s="71"/>
      <c r="H32" s="71"/>
      <c r="I32" s="70"/>
      <c r="J32" s="70"/>
      <c r="K32" s="70">
        <v>579.27</v>
      </c>
      <c r="L32" s="70">
        <v>4199.74</v>
      </c>
      <c r="M32" s="63">
        <f>Tabla16[[#This Row],[TASA EX.]]+Tabla16[[#This Row],[IEPS 8 %]]</f>
        <v>0</v>
      </c>
      <c r="N32" s="72">
        <f>Tabla16[[#This Row],[TASA 16%]]+Tabla16[[#This Row],[IEPS 6%]]</f>
        <v>3620.4375</v>
      </c>
      <c r="O32" s="38">
        <v>45042</v>
      </c>
      <c r="P32" s="69" t="s">
        <v>133</v>
      </c>
      <c r="Q32" s="73" t="s">
        <v>134</v>
      </c>
      <c r="R32" s="68" t="s">
        <v>50</v>
      </c>
      <c r="S32" s="70"/>
      <c r="T32" s="74" t="s">
        <v>51</v>
      </c>
      <c r="U32" s="69" t="s">
        <v>956</v>
      </c>
      <c r="W32" s="77">
        <f>(Tabla16[[#This Row],[TASA 16%]]+Tabla16[[#This Row],[IEPS 6%]])*0.16</f>
        <v>579.27</v>
      </c>
      <c r="X32" s="77">
        <f>W32-Tabla16[[#This Row],[IVA]]</f>
        <v>0</v>
      </c>
    </row>
    <row r="33" spans="1:24" x14ac:dyDescent="0.25">
      <c r="A33" s="67">
        <v>181661</v>
      </c>
      <c r="B33" s="68">
        <v>710</v>
      </c>
      <c r="C33" s="10">
        <v>45009</v>
      </c>
      <c r="D33" s="70"/>
      <c r="E33" s="70">
        <v>0</v>
      </c>
      <c r="F33" s="70">
        <v>5760</v>
      </c>
      <c r="G33" s="71"/>
      <c r="H33" s="71"/>
      <c r="I33" s="70"/>
      <c r="J33" s="70"/>
      <c r="K33" s="70">
        <v>921.6</v>
      </c>
      <c r="L33" s="70">
        <v>6681.6</v>
      </c>
      <c r="M33" s="63">
        <f>Tabla16[[#This Row],[TASA EX.]]+Tabla16[[#This Row],[IEPS 8 %]]</f>
        <v>0</v>
      </c>
      <c r="N33" s="72">
        <f>Tabla16[[#This Row],[TASA 16%]]+Tabla16[[#This Row],[IEPS 6%]]</f>
        <v>5760</v>
      </c>
      <c r="O33" s="38">
        <v>45027</v>
      </c>
      <c r="P33" s="69" t="s">
        <v>432</v>
      </c>
      <c r="Q33" s="73" t="s">
        <v>433</v>
      </c>
      <c r="R33" s="68" t="s">
        <v>34</v>
      </c>
      <c r="S33" s="70"/>
      <c r="T33" s="74" t="s">
        <v>35</v>
      </c>
      <c r="U33" s="69" t="s">
        <v>1356</v>
      </c>
      <c r="W33" s="77">
        <f>(Tabla16[[#This Row],[TASA 16%]]+Tabla16[[#This Row],[IEPS 6%]])*0.16</f>
        <v>921.6</v>
      </c>
      <c r="X33" s="77">
        <f>W33-Tabla16[[#This Row],[IVA]]</f>
        <v>0</v>
      </c>
    </row>
    <row r="34" spans="1:24" x14ac:dyDescent="0.25">
      <c r="A34" s="67">
        <v>182137</v>
      </c>
      <c r="B34" s="68">
        <v>216</v>
      </c>
      <c r="C34" s="10">
        <v>45027</v>
      </c>
      <c r="D34" s="70"/>
      <c r="E34" s="70">
        <v>5.0000000001091394E-3</v>
      </c>
      <c r="F34" s="70">
        <v>2944.125</v>
      </c>
      <c r="G34" s="71"/>
      <c r="H34" s="71"/>
      <c r="I34" s="70"/>
      <c r="J34" s="70"/>
      <c r="K34" s="70">
        <v>471.06</v>
      </c>
      <c r="L34" s="70">
        <v>3415.19</v>
      </c>
      <c r="M34" s="63">
        <f>Tabla16[[#This Row],[TASA EX.]]+Tabla16[[#This Row],[IEPS 8 %]]</f>
        <v>0</v>
      </c>
      <c r="N34" s="72">
        <f>Tabla16[[#This Row],[TASA 16%]]+Tabla16[[#This Row],[IEPS 6%]]</f>
        <v>2944.125</v>
      </c>
      <c r="O34" s="38">
        <v>45041</v>
      </c>
      <c r="P34" s="69" t="s">
        <v>432</v>
      </c>
      <c r="Q34" s="73" t="s">
        <v>433</v>
      </c>
      <c r="R34" s="68" t="s">
        <v>34</v>
      </c>
      <c r="S34" s="70"/>
      <c r="T34" s="74" t="s">
        <v>35</v>
      </c>
      <c r="U34" s="69" t="s">
        <v>1357</v>
      </c>
      <c r="W34" s="77">
        <f>(Tabla16[[#This Row],[TASA 16%]]+Tabla16[[#This Row],[IEPS 6%]])*0.16</f>
        <v>471.06</v>
      </c>
      <c r="X34" s="77">
        <f>W34-Tabla16[[#This Row],[IVA]]</f>
        <v>0</v>
      </c>
    </row>
    <row r="35" spans="1:24" x14ac:dyDescent="0.25">
      <c r="A35" s="67" t="s">
        <v>864</v>
      </c>
      <c r="B35" s="68">
        <v>2078</v>
      </c>
      <c r="C35" s="10">
        <v>45041</v>
      </c>
      <c r="D35" s="70"/>
      <c r="E35" s="70">
        <v>0</v>
      </c>
      <c r="F35" s="70">
        <v>8800</v>
      </c>
      <c r="G35" s="71"/>
      <c r="H35" s="71"/>
      <c r="I35" s="70"/>
      <c r="J35" s="70"/>
      <c r="K35" s="70">
        <v>1408</v>
      </c>
      <c r="L35" s="70">
        <v>10208</v>
      </c>
      <c r="M35" s="63">
        <f>Tabla16[[#This Row],[TASA EX.]]+Tabla16[[#This Row],[IEPS 8 %]]</f>
        <v>0</v>
      </c>
      <c r="N35" s="72">
        <f>Tabla16[[#This Row],[TASA 16%]]+Tabla16[[#This Row],[IEPS 6%]]</f>
        <v>8800</v>
      </c>
      <c r="O35" s="38">
        <v>45041</v>
      </c>
      <c r="P35" s="69" t="s">
        <v>950</v>
      </c>
      <c r="Q35" s="73" t="s">
        <v>951</v>
      </c>
      <c r="R35" s="68" t="s">
        <v>50</v>
      </c>
      <c r="S35" s="70"/>
      <c r="T35" s="74" t="s">
        <v>51</v>
      </c>
      <c r="U35" s="69" t="s">
        <v>952</v>
      </c>
      <c r="W35" s="77">
        <f>(Tabla16[[#This Row],[TASA 16%]]+Tabla16[[#This Row],[IEPS 6%]])*0.16</f>
        <v>1408</v>
      </c>
      <c r="X35" s="77">
        <f>W35-Tabla16[[#This Row],[IVA]]</f>
        <v>0</v>
      </c>
    </row>
    <row r="36" spans="1:24" x14ac:dyDescent="0.25">
      <c r="A36" s="67">
        <v>181638</v>
      </c>
      <c r="B36" s="68">
        <v>687</v>
      </c>
      <c r="C36" s="10">
        <v>45009</v>
      </c>
      <c r="D36" s="70"/>
      <c r="E36" s="70">
        <v>6899.08</v>
      </c>
      <c r="F36" s="70">
        <v>0</v>
      </c>
      <c r="G36" s="71"/>
      <c r="H36" s="71"/>
      <c r="I36" s="70"/>
      <c r="J36" s="70">
        <v>551.92999999999995</v>
      </c>
      <c r="K36" s="70"/>
      <c r="L36" s="70">
        <v>7451.01</v>
      </c>
      <c r="M36" s="63">
        <f>Tabla16[[#This Row],[TASA EX.]]+Tabla16[[#This Row],[IEPS 8 %]]</f>
        <v>551.92999999999995</v>
      </c>
      <c r="N36" s="72">
        <f>Tabla16[[#This Row],[TASA 16%]]+Tabla16[[#This Row],[IEPS 6%]]</f>
        <v>0</v>
      </c>
      <c r="O36" s="38">
        <v>45020</v>
      </c>
      <c r="P36" s="69" t="s">
        <v>243</v>
      </c>
      <c r="Q36" s="73" t="s">
        <v>244</v>
      </c>
      <c r="R36" s="68" t="s">
        <v>34</v>
      </c>
      <c r="S36" s="70"/>
      <c r="T36" s="74" t="s">
        <v>35</v>
      </c>
      <c r="U36" s="69" t="s">
        <v>1442</v>
      </c>
      <c r="W36" s="77">
        <f>(Tabla16[[#This Row],[TASA 16%]]+Tabla16[[#This Row],[IEPS 6%]])*0.16</f>
        <v>0</v>
      </c>
      <c r="X36" s="77">
        <f>W36-Tabla16[[#This Row],[IVA]]</f>
        <v>0</v>
      </c>
    </row>
    <row r="37" spans="1:24" x14ac:dyDescent="0.25">
      <c r="A37" s="67">
        <v>181870</v>
      </c>
      <c r="B37" s="68">
        <v>919</v>
      </c>
      <c r="C37" s="10">
        <v>45016</v>
      </c>
      <c r="D37" s="70"/>
      <c r="E37" s="70">
        <v>7513.92</v>
      </c>
      <c r="F37" s="70">
        <v>0</v>
      </c>
      <c r="G37" s="71"/>
      <c r="H37" s="71"/>
      <c r="I37" s="70"/>
      <c r="J37" s="70">
        <v>601.11</v>
      </c>
      <c r="K37" s="70"/>
      <c r="L37" s="70">
        <v>8115.03</v>
      </c>
      <c r="M37" s="63">
        <f>Tabla16[[#This Row],[TASA EX.]]+Tabla16[[#This Row],[IEPS 8 %]]</f>
        <v>601.11</v>
      </c>
      <c r="N37" s="72">
        <f>Tabla16[[#This Row],[TASA 16%]]+Tabla16[[#This Row],[IEPS 6%]]</f>
        <v>0</v>
      </c>
      <c r="O37" s="38">
        <v>45027</v>
      </c>
      <c r="P37" s="69" t="s">
        <v>243</v>
      </c>
      <c r="Q37" s="73" t="s">
        <v>244</v>
      </c>
      <c r="R37" s="68" t="s">
        <v>34</v>
      </c>
      <c r="S37" s="70"/>
      <c r="T37" s="74" t="s">
        <v>35</v>
      </c>
      <c r="U37" s="69" t="s">
        <v>1254</v>
      </c>
      <c r="W37" s="77">
        <f>(Tabla16[[#This Row],[TASA 16%]]+Tabla16[[#This Row],[IEPS 6%]])*0.16</f>
        <v>0</v>
      </c>
      <c r="X37" s="77">
        <f>W37-Tabla16[[#This Row],[IVA]]</f>
        <v>0</v>
      </c>
    </row>
    <row r="38" spans="1:24" x14ac:dyDescent="0.25">
      <c r="A38" s="67">
        <v>182097</v>
      </c>
      <c r="B38" s="68">
        <v>176</v>
      </c>
      <c r="C38" s="10">
        <v>45027</v>
      </c>
      <c r="D38" s="70"/>
      <c r="E38" s="70">
        <v>5637.08</v>
      </c>
      <c r="F38" s="70">
        <v>0</v>
      </c>
      <c r="G38" s="71"/>
      <c r="H38" s="71"/>
      <c r="I38" s="70"/>
      <c r="J38" s="70">
        <v>450.97</v>
      </c>
      <c r="K38" s="70"/>
      <c r="L38" s="70">
        <v>6088.05</v>
      </c>
      <c r="M38" s="63">
        <f>Tabla16[[#This Row],[TASA EX.]]+Tabla16[[#This Row],[IEPS 8 %]]</f>
        <v>450.97</v>
      </c>
      <c r="N38" s="72">
        <f>Tabla16[[#This Row],[TASA 16%]]+Tabla16[[#This Row],[IEPS 6%]]</f>
        <v>0</v>
      </c>
      <c r="O38" s="38">
        <v>45029</v>
      </c>
      <c r="P38" s="69" t="s">
        <v>243</v>
      </c>
      <c r="Q38" s="73" t="s">
        <v>244</v>
      </c>
      <c r="R38" s="68" t="s">
        <v>34</v>
      </c>
      <c r="S38" s="70"/>
      <c r="T38" s="74" t="s">
        <v>35</v>
      </c>
      <c r="U38" s="69" t="s">
        <v>1443</v>
      </c>
      <c r="W38" s="77">
        <f>(Tabla16[[#This Row],[TASA 16%]]+Tabla16[[#This Row],[IEPS 6%]])*0.16</f>
        <v>0</v>
      </c>
      <c r="X38" s="77">
        <f>W38-Tabla16[[#This Row],[IVA]]</f>
        <v>0</v>
      </c>
    </row>
    <row r="39" spans="1:24" x14ac:dyDescent="0.25">
      <c r="A39" s="67">
        <v>181736</v>
      </c>
      <c r="B39" s="68">
        <v>785</v>
      </c>
      <c r="C39" s="10">
        <v>45013</v>
      </c>
      <c r="D39" s="70"/>
      <c r="E39" s="70">
        <v>-1.749999999992724E-2</v>
      </c>
      <c r="F39" s="70">
        <v>5205.1875</v>
      </c>
      <c r="G39" s="71"/>
      <c r="H39" s="71"/>
      <c r="I39" s="70"/>
      <c r="J39" s="70"/>
      <c r="K39" s="70">
        <v>832.83</v>
      </c>
      <c r="L39" s="70">
        <v>6038</v>
      </c>
      <c r="M39" s="63">
        <f>Tabla16[[#This Row],[TASA EX.]]+Tabla16[[#This Row],[IEPS 8 %]]</f>
        <v>0</v>
      </c>
      <c r="N39" s="72">
        <f>Tabla16[[#This Row],[TASA 16%]]+Tabla16[[#This Row],[IEPS 6%]]</f>
        <v>5205.1875</v>
      </c>
      <c r="O39" s="38">
        <v>45019</v>
      </c>
      <c r="P39" s="69" t="s">
        <v>490</v>
      </c>
      <c r="Q39" s="73" t="s">
        <v>491</v>
      </c>
      <c r="R39" s="68" t="s">
        <v>50</v>
      </c>
      <c r="S39" s="70"/>
      <c r="T39" s="74" t="s">
        <v>51</v>
      </c>
      <c r="U39" s="69" t="s">
        <v>1327</v>
      </c>
      <c r="W39" s="77">
        <f>(Tabla16[[#This Row],[TASA 16%]]+Tabla16[[#This Row],[IEPS 6%]])*0.16</f>
        <v>832.83</v>
      </c>
      <c r="X39" s="77">
        <f>W39-Tabla16[[#This Row],[IVA]]</f>
        <v>0</v>
      </c>
    </row>
    <row r="40" spans="1:24" x14ac:dyDescent="0.25">
      <c r="A40" s="57">
        <v>182114</v>
      </c>
      <c r="B40" s="56">
        <v>193</v>
      </c>
      <c r="C40" s="10">
        <v>45027</v>
      </c>
      <c r="D40" s="58"/>
      <c r="E40" s="58">
        <v>-2.9999999999745341E-2</v>
      </c>
      <c r="F40" s="58">
        <v>6451.75</v>
      </c>
      <c r="G40" s="59"/>
      <c r="H40" s="59"/>
      <c r="I40" s="58"/>
      <c r="J40" s="58"/>
      <c r="K40" s="58">
        <v>1032.28</v>
      </c>
      <c r="L40" s="58">
        <v>7484</v>
      </c>
      <c r="M40" s="63">
        <f>Tabla16[[#This Row],[TASA EX.]]+Tabla16[[#This Row],[IEPS 8 %]]</f>
        <v>0</v>
      </c>
      <c r="N40" s="63">
        <f>Tabla16[[#This Row],[TASA 16%]]+Tabla16[[#This Row],[IEPS 6%]]</f>
        <v>6451.75</v>
      </c>
      <c r="O40" s="38">
        <v>45029</v>
      </c>
      <c r="P40" s="60" t="s">
        <v>490</v>
      </c>
      <c r="Q40" s="55" t="s">
        <v>491</v>
      </c>
      <c r="R40" s="51" t="s">
        <v>50</v>
      </c>
      <c r="S40" s="61"/>
      <c r="T40" s="56" t="s">
        <v>51</v>
      </c>
      <c r="U40" s="54" t="s">
        <v>1328</v>
      </c>
      <c r="W40" s="77">
        <f>(Tabla16[[#This Row],[TASA 16%]]+Tabla16[[#This Row],[IEPS 6%]])*0.16</f>
        <v>1032.28</v>
      </c>
      <c r="X40" s="77">
        <f>W40-Tabla16[[#This Row],[IVA]]</f>
        <v>0</v>
      </c>
    </row>
    <row r="41" spans="1:24" x14ac:dyDescent="0.25">
      <c r="A41" s="67">
        <v>181938</v>
      </c>
      <c r="B41" s="68">
        <v>17</v>
      </c>
      <c r="C41" s="10">
        <v>45019</v>
      </c>
      <c r="D41" s="70"/>
      <c r="E41" s="70">
        <v>212780</v>
      </c>
      <c r="F41" s="70">
        <v>0</v>
      </c>
      <c r="G41" s="71"/>
      <c r="H41" s="71"/>
      <c r="I41" s="70"/>
      <c r="J41" s="70"/>
      <c r="K41" s="70"/>
      <c r="L41" s="70">
        <v>212780</v>
      </c>
      <c r="M41" s="63">
        <f>Tabla16[[#This Row],[TASA EX.]]+Tabla16[[#This Row],[IEPS 8 %]]</f>
        <v>0</v>
      </c>
      <c r="N41" s="72">
        <f>Tabla16[[#This Row],[TASA 16%]]+Tabla16[[#This Row],[IEPS 6%]]</f>
        <v>0</v>
      </c>
      <c r="O41" s="38">
        <v>45028</v>
      </c>
      <c r="P41" s="69" t="s">
        <v>693</v>
      </c>
      <c r="Q41" s="73" t="s">
        <v>694</v>
      </c>
      <c r="R41" s="68" t="s">
        <v>34</v>
      </c>
      <c r="S41" s="70"/>
      <c r="T41" s="74" t="s">
        <v>35</v>
      </c>
      <c r="U41" s="69" t="s">
        <v>649</v>
      </c>
      <c r="W41" s="77">
        <f>(Tabla16[[#This Row],[TASA 16%]]+Tabla16[[#This Row],[IEPS 6%]])*0.16</f>
        <v>0</v>
      </c>
      <c r="X41" s="77">
        <f>W41-Tabla16[[#This Row],[IVA]]</f>
        <v>0</v>
      </c>
    </row>
    <row r="42" spans="1:24" x14ac:dyDescent="0.25">
      <c r="A42" s="41">
        <v>182016</v>
      </c>
      <c r="B42" s="9">
        <v>95</v>
      </c>
      <c r="C42" s="10">
        <v>45021</v>
      </c>
      <c r="D42" s="11"/>
      <c r="E42" s="11">
        <v>3046.5499999999997</v>
      </c>
      <c r="F42" s="11">
        <v>0</v>
      </c>
      <c r="G42" s="24"/>
      <c r="H42" s="24"/>
      <c r="I42" s="11"/>
      <c r="J42" s="11">
        <v>60.94</v>
      </c>
      <c r="K42" s="11"/>
      <c r="L42" s="11">
        <v>3107.49</v>
      </c>
      <c r="M42" s="63">
        <f>Tabla16[[#This Row],[TASA EX.]]+Tabla16[[#This Row],[IEPS 8 %]]</f>
        <v>60.94</v>
      </c>
      <c r="N42" s="64">
        <f>Tabla16[[#This Row],[TASA 16%]]+Tabla16[[#This Row],[IEPS 6%]]</f>
        <v>0</v>
      </c>
      <c r="O42" s="38">
        <v>45027</v>
      </c>
      <c r="P42" s="12" t="s">
        <v>599</v>
      </c>
      <c r="Q42" s="39" t="s">
        <v>600</v>
      </c>
      <c r="R42" s="9" t="s">
        <v>34</v>
      </c>
      <c r="S42" s="11"/>
      <c r="T42" s="13" t="s">
        <v>35</v>
      </c>
      <c r="U42" s="12" t="s">
        <v>1309</v>
      </c>
      <c r="W42" s="77">
        <f>(Tabla16[[#This Row],[TASA 16%]]+Tabla16[[#This Row],[IEPS 6%]])*0.16</f>
        <v>0</v>
      </c>
      <c r="X42" s="77">
        <f>W42-Tabla16[[#This Row],[IVA]]</f>
        <v>0</v>
      </c>
    </row>
    <row r="43" spans="1:24" x14ac:dyDescent="0.25">
      <c r="A43" s="50">
        <v>182358</v>
      </c>
      <c r="B43" s="51">
        <v>437</v>
      </c>
      <c r="C43" s="10">
        <v>45035</v>
      </c>
      <c r="D43" s="52"/>
      <c r="E43" s="52">
        <v>5320</v>
      </c>
      <c r="F43" s="52">
        <v>0</v>
      </c>
      <c r="G43" s="53"/>
      <c r="H43" s="53"/>
      <c r="I43" s="52"/>
      <c r="J43" s="52">
        <v>154.28</v>
      </c>
      <c r="K43" s="52"/>
      <c r="L43" s="52">
        <v>5474.28</v>
      </c>
      <c r="M43" s="63">
        <f>Tabla16[[#This Row],[TASA EX.]]+Tabla16[[#This Row],[IEPS 8 %]]</f>
        <v>154.28</v>
      </c>
      <c r="N43" s="65">
        <f>Tabla16[[#This Row],[TASA 16%]]+Tabla16[[#This Row],[IEPS 6%]]</f>
        <v>0</v>
      </c>
      <c r="O43" s="38">
        <v>45037</v>
      </c>
      <c r="P43" s="54" t="s">
        <v>599</v>
      </c>
      <c r="Q43" s="55" t="s">
        <v>600</v>
      </c>
      <c r="R43" s="51" t="s">
        <v>34</v>
      </c>
      <c r="S43" s="52"/>
      <c r="T43" s="56" t="s">
        <v>35</v>
      </c>
      <c r="U43" s="54" t="s">
        <v>1310</v>
      </c>
      <c r="W43" s="77">
        <f>(Tabla16[[#This Row],[TASA 16%]]+Tabla16[[#This Row],[IEPS 6%]])*0.16</f>
        <v>0</v>
      </c>
      <c r="X43" s="77">
        <f>W43-Tabla16[[#This Row],[IVA]]</f>
        <v>0</v>
      </c>
    </row>
    <row r="44" spans="1:24" x14ac:dyDescent="0.25">
      <c r="A44" s="67">
        <v>182583</v>
      </c>
      <c r="B44" s="68">
        <v>662</v>
      </c>
      <c r="C44" s="10">
        <v>45043</v>
      </c>
      <c r="D44" s="70"/>
      <c r="E44" s="70">
        <v>3437.5</v>
      </c>
      <c r="F44" s="70">
        <v>0</v>
      </c>
      <c r="G44" s="71"/>
      <c r="H44" s="71"/>
      <c r="I44" s="70"/>
      <c r="J44" s="70">
        <v>62.48</v>
      </c>
      <c r="K44" s="70"/>
      <c r="L44" s="70">
        <v>3499.98</v>
      </c>
      <c r="M44" s="63">
        <f>Tabla16[[#This Row],[TASA EX.]]+Tabla16[[#This Row],[IEPS 8 %]]</f>
        <v>62.48</v>
      </c>
      <c r="N44" s="72">
        <f>Tabla16[[#This Row],[TASA 16%]]+Tabla16[[#This Row],[IEPS 6%]]</f>
        <v>0</v>
      </c>
      <c r="O44" s="38">
        <v>45045</v>
      </c>
      <c r="P44" s="69" t="s">
        <v>599</v>
      </c>
      <c r="Q44" s="73" t="s">
        <v>600</v>
      </c>
      <c r="R44" s="68" t="s">
        <v>34</v>
      </c>
      <c r="S44" s="70"/>
      <c r="T44" s="74" t="s">
        <v>35</v>
      </c>
      <c r="U44" s="69" t="s">
        <v>1311</v>
      </c>
      <c r="W44" s="77">
        <f>(Tabla16[[#This Row],[TASA 16%]]+Tabla16[[#This Row],[IEPS 6%]])*0.16</f>
        <v>0</v>
      </c>
      <c r="X44" s="77">
        <f>W44-Tabla16[[#This Row],[IVA]]</f>
        <v>0</v>
      </c>
    </row>
    <row r="45" spans="1:24" x14ac:dyDescent="0.25">
      <c r="A45" s="67">
        <v>182128</v>
      </c>
      <c r="B45" s="68">
        <v>207</v>
      </c>
      <c r="C45" s="10">
        <v>45027</v>
      </c>
      <c r="D45" s="70"/>
      <c r="E45" s="70">
        <v>-5.7499999999890861E-2</v>
      </c>
      <c r="F45" s="70">
        <v>7568.9375</v>
      </c>
      <c r="G45" s="71"/>
      <c r="H45" s="71"/>
      <c r="I45" s="70"/>
      <c r="J45" s="70"/>
      <c r="K45" s="70">
        <v>1211.03</v>
      </c>
      <c r="L45" s="70">
        <v>8779.91</v>
      </c>
      <c r="M45" s="63">
        <f>Tabla16[[#This Row],[TASA EX.]]+Tabla16[[#This Row],[IEPS 8 %]]</f>
        <v>0</v>
      </c>
      <c r="N45" s="72">
        <f>Tabla16[[#This Row],[TASA 16%]]+Tabla16[[#This Row],[IEPS 6%]]</f>
        <v>7568.9375</v>
      </c>
      <c r="O45" s="38">
        <v>45041</v>
      </c>
      <c r="P45" s="69" t="s">
        <v>1602</v>
      </c>
      <c r="Q45" s="73" t="s">
        <v>1603</v>
      </c>
      <c r="R45" s="68" t="s">
        <v>34</v>
      </c>
      <c r="S45" s="70"/>
      <c r="T45" s="74" t="s">
        <v>35</v>
      </c>
      <c r="U45" s="69" t="s">
        <v>642</v>
      </c>
      <c r="W45" s="77">
        <f>(Tabla16[[#This Row],[TASA 16%]]+Tabla16[[#This Row],[IEPS 6%]])*0.16</f>
        <v>1211.03</v>
      </c>
      <c r="X45" s="77">
        <f>W45-Tabla16[[#This Row],[IVA]]</f>
        <v>0</v>
      </c>
    </row>
    <row r="46" spans="1:24" x14ac:dyDescent="0.25">
      <c r="A46" s="57">
        <v>181745</v>
      </c>
      <c r="B46" s="56">
        <v>794</v>
      </c>
      <c r="C46" s="10">
        <v>45013</v>
      </c>
      <c r="D46" s="58"/>
      <c r="E46" s="58">
        <v>121580.41</v>
      </c>
      <c r="F46" s="58">
        <v>0</v>
      </c>
      <c r="G46" s="59"/>
      <c r="H46" s="59"/>
      <c r="I46" s="58"/>
      <c r="J46" s="58"/>
      <c r="K46" s="58"/>
      <c r="L46" s="58">
        <v>121580.41</v>
      </c>
      <c r="M46" s="63">
        <f>Tabla16[[#This Row],[TASA EX.]]+Tabla16[[#This Row],[IEPS 8 %]]</f>
        <v>0</v>
      </c>
      <c r="N46" s="63">
        <f>Tabla16[[#This Row],[TASA 16%]]+Tabla16[[#This Row],[IEPS 6%]]</f>
        <v>0</v>
      </c>
      <c r="O46" s="38">
        <v>45027</v>
      </c>
      <c r="P46" s="60" t="s">
        <v>217</v>
      </c>
      <c r="Q46" s="55" t="s">
        <v>218</v>
      </c>
      <c r="R46" s="51" t="s">
        <v>34</v>
      </c>
      <c r="S46" s="61"/>
      <c r="T46" s="56" t="s">
        <v>35</v>
      </c>
      <c r="U46" s="54" t="s">
        <v>68</v>
      </c>
      <c r="W46" s="77">
        <f>(Tabla16[[#This Row],[TASA 16%]]+Tabla16[[#This Row],[IEPS 6%]])*0.16</f>
        <v>0</v>
      </c>
      <c r="X46" s="77">
        <f>W46-Tabla16[[#This Row],[IVA]]</f>
        <v>0</v>
      </c>
    </row>
    <row r="47" spans="1:24" x14ac:dyDescent="0.25">
      <c r="A47" s="67">
        <v>181956</v>
      </c>
      <c r="B47" s="68">
        <v>35</v>
      </c>
      <c r="C47" s="10">
        <v>45020</v>
      </c>
      <c r="D47" s="70"/>
      <c r="E47" s="70">
        <v>102402.73</v>
      </c>
      <c r="F47" s="70">
        <v>0</v>
      </c>
      <c r="G47" s="71"/>
      <c r="H47" s="71"/>
      <c r="I47" s="70"/>
      <c r="J47" s="70"/>
      <c r="K47" s="70"/>
      <c r="L47" s="70">
        <v>102402.73</v>
      </c>
      <c r="M47" s="63">
        <f>Tabla16[[#This Row],[TASA EX.]]+Tabla16[[#This Row],[IEPS 8 %]]</f>
        <v>0</v>
      </c>
      <c r="N47" s="72">
        <f>Tabla16[[#This Row],[TASA 16%]]+Tabla16[[#This Row],[IEPS 6%]]</f>
        <v>0</v>
      </c>
      <c r="O47" s="38">
        <v>45031</v>
      </c>
      <c r="P47" s="69" t="s">
        <v>217</v>
      </c>
      <c r="Q47" s="73" t="s">
        <v>218</v>
      </c>
      <c r="R47" s="68" t="s">
        <v>34</v>
      </c>
      <c r="S47" s="70">
        <v>628.37</v>
      </c>
      <c r="T47" s="74" t="s">
        <v>35</v>
      </c>
      <c r="U47" s="69" t="s">
        <v>68</v>
      </c>
      <c r="W47" s="77">
        <f>(Tabla16[[#This Row],[TASA 16%]]+Tabla16[[#This Row],[IEPS 6%]])*0.16</f>
        <v>0</v>
      </c>
      <c r="X47" s="77">
        <f>W47-Tabla16[[#This Row],[IVA]]</f>
        <v>0</v>
      </c>
    </row>
    <row r="48" spans="1:24" x14ac:dyDescent="0.25">
      <c r="A48" s="67">
        <v>182296</v>
      </c>
      <c r="B48" s="68">
        <v>375</v>
      </c>
      <c r="C48" s="10">
        <v>45033</v>
      </c>
      <c r="D48" s="70"/>
      <c r="E48" s="70">
        <v>3885.5</v>
      </c>
      <c r="F48" s="70">
        <v>0</v>
      </c>
      <c r="G48" s="71"/>
      <c r="H48" s="71"/>
      <c r="I48" s="70"/>
      <c r="J48" s="70"/>
      <c r="K48" s="70"/>
      <c r="L48" s="70">
        <v>3885.5</v>
      </c>
      <c r="M48" s="63">
        <f>Tabla16[[#This Row],[TASA EX.]]+Tabla16[[#This Row],[IEPS 8 %]]</f>
        <v>0</v>
      </c>
      <c r="N48" s="72">
        <f>Tabla16[[#This Row],[TASA 16%]]+Tabla16[[#This Row],[IEPS 6%]]</f>
        <v>0</v>
      </c>
      <c r="O48" s="38">
        <v>45041</v>
      </c>
      <c r="P48" s="69" t="s">
        <v>217</v>
      </c>
      <c r="Q48" s="73" t="s">
        <v>218</v>
      </c>
      <c r="R48" s="68" t="s">
        <v>34</v>
      </c>
      <c r="S48" s="70"/>
      <c r="T48" s="74" t="s">
        <v>35</v>
      </c>
      <c r="U48" s="69" t="s">
        <v>1152</v>
      </c>
      <c r="W48" s="77">
        <f>(Tabla16[[#This Row],[TASA 16%]]+Tabla16[[#This Row],[IEPS 6%]])*0.16</f>
        <v>0</v>
      </c>
      <c r="X48" s="77">
        <f>W48-Tabla16[[#This Row],[IVA]]</f>
        <v>0</v>
      </c>
    </row>
    <row r="49" spans="1:24" x14ac:dyDescent="0.25">
      <c r="A49" s="67">
        <v>182297</v>
      </c>
      <c r="B49" s="68">
        <v>376</v>
      </c>
      <c r="C49" s="10">
        <v>45033</v>
      </c>
      <c r="D49" s="70"/>
      <c r="E49" s="70">
        <v>39833.629999999997</v>
      </c>
      <c r="F49" s="70">
        <v>0</v>
      </c>
      <c r="G49" s="71"/>
      <c r="H49" s="71"/>
      <c r="I49" s="70"/>
      <c r="J49" s="70"/>
      <c r="K49" s="70"/>
      <c r="L49" s="70">
        <v>39833.629999999997</v>
      </c>
      <c r="M49" s="63">
        <f>Tabla16[[#This Row],[TASA EX.]]+Tabla16[[#This Row],[IEPS 8 %]]</f>
        <v>0</v>
      </c>
      <c r="N49" s="72">
        <f>Tabla16[[#This Row],[TASA 16%]]+Tabla16[[#This Row],[IEPS 6%]]</f>
        <v>0</v>
      </c>
      <c r="O49" s="38">
        <v>45041</v>
      </c>
      <c r="P49" s="69" t="s">
        <v>217</v>
      </c>
      <c r="Q49" s="73" t="s">
        <v>218</v>
      </c>
      <c r="R49" s="68" t="s">
        <v>34</v>
      </c>
      <c r="S49" s="70"/>
      <c r="T49" s="74" t="s">
        <v>35</v>
      </c>
      <c r="U49" s="69" t="s">
        <v>68</v>
      </c>
      <c r="W49" s="77">
        <f>(Tabla16[[#This Row],[TASA 16%]]+Tabla16[[#This Row],[IEPS 6%]])*0.16</f>
        <v>0</v>
      </c>
      <c r="X49" s="77">
        <f>W49-Tabla16[[#This Row],[IVA]]</f>
        <v>0</v>
      </c>
    </row>
    <row r="50" spans="1:24" x14ac:dyDescent="0.25">
      <c r="A50" s="67">
        <v>182298</v>
      </c>
      <c r="B50" s="68">
        <v>377</v>
      </c>
      <c r="C50" s="10">
        <v>45033</v>
      </c>
      <c r="D50" s="70"/>
      <c r="E50" s="70">
        <v>44263.46</v>
      </c>
      <c r="F50" s="70">
        <v>0</v>
      </c>
      <c r="G50" s="71"/>
      <c r="H50" s="71"/>
      <c r="I50" s="70"/>
      <c r="J50" s="70"/>
      <c r="K50" s="70"/>
      <c r="L50" s="70">
        <v>44263.46</v>
      </c>
      <c r="M50" s="63">
        <f>Tabla16[[#This Row],[TASA EX.]]+Tabla16[[#This Row],[IEPS 8 %]]</f>
        <v>0</v>
      </c>
      <c r="N50" s="72">
        <f>Tabla16[[#This Row],[TASA 16%]]+Tabla16[[#This Row],[IEPS 6%]]</f>
        <v>0</v>
      </c>
      <c r="O50" s="38">
        <v>45041</v>
      </c>
      <c r="P50" s="69" t="s">
        <v>217</v>
      </c>
      <c r="Q50" s="73" t="s">
        <v>218</v>
      </c>
      <c r="R50" s="68" t="s">
        <v>34</v>
      </c>
      <c r="S50" s="70"/>
      <c r="T50" s="74" t="s">
        <v>35</v>
      </c>
      <c r="U50" s="69" t="s">
        <v>68</v>
      </c>
      <c r="W50" s="77">
        <f>(Tabla16[[#This Row],[TASA 16%]]+Tabla16[[#This Row],[IEPS 6%]])*0.16</f>
        <v>0</v>
      </c>
      <c r="X50" s="77">
        <f>W50-Tabla16[[#This Row],[IVA]]</f>
        <v>0</v>
      </c>
    </row>
    <row r="51" spans="1:24" x14ac:dyDescent="0.25">
      <c r="A51" s="67">
        <v>182299</v>
      </c>
      <c r="B51" s="68">
        <v>378</v>
      </c>
      <c r="C51" s="10">
        <v>45033</v>
      </c>
      <c r="D51" s="70"/>
      <c r="E51" s="70">
        <v>21009.62</v>
      </c>
      <c r="F51" s="70">
        <v>0</v>
      </c>
      <c r="G51" s="71"/>
      <c r="H51" s="71"/>
      <c r="I51" s="70"/>
      <c r="J51" s="70"/>
      <c r="K51" s="70"/>
      <c r="L51" s="70">
        <v>21009.62</v>
      </c>
      <c r="M51" s="63">
        <f>Tabla16[[#This Row],[TASA EX.]]+Tabla16[[#This Row],[IEPS 8 %]]</f>
        <v>0</v>
      </c>
      <c r="N51" s="72">
        <f>Tabla16[[#This Row],[TASA 16%]]+Tabla16[[#This Row],[IEPS 6%]]</f>
        <v>0</v>
      </c>
      <c r="O51" s="38">
        <v>45041</v>
      </c>
      <c r="P51" s="69" t="s">
        <v>217</v>
      </c>
      <c r="Q51" s="73" t="s">
        <v>218</v>
      </c>
      <c r="R51" s="68" t="s">
        <v>34</v>
      </c>
      <c r="S51" s="70"/>
      <c r="T51" s="74" t="s">
        <v>35</v>
      </c>
      <c r="U51" s="69" t="s">
        <v>68</v>
      </c>
      <c r="W51" s="77">
        <f>(Tabla16[[#This Row],[TASA 16%]]+Tabla16[[#This Row],[IEPS 6%]])*0.16</f>
        <v>0</v>
      </c>
      <c r="X51" s="77">
        <f>W51-Tabla16[[#This Row],[IVA]]</f>
        <v>0</v>
      </c>
    </row>
    <row r="52" spans="1:24" x14ac:dyDescent="0.25">
      <c r="A52" s="67">
        <v>182300</v>
      </c>
      <c r="B52" s="68">
        <v>379</v>
      </c>
      <c r="C52" s="10">
        <v>45033</v>
      </c>
      <c r="D52" s="70"/>
      <c r="E52" s="70">
        <v>92069.53</v>
      </c>
      <c r="F52" s="70">
        <v>0</v>
      </c>
      <c r="G52" s="71"/>
      <c r="H52" s="71"/>
      <c r="I52" s="70"/>
      <c r="J52" s="70"/>
      <c r="K52" s="70"/>
      <c r="L52" s="70">
        <v>92069.53</v>
      </c>
      <c r="M52" s="63">
        <f>Tabla16[[#This Row],[TASA EX.]]+Tabla16[[#This Row],[IEPS 8 %]]</f>
        <v>0</v>
      </c>
      <c r="N52" s="72">
        <f>Tabla16[[#This Row],[TASA 16%]]+Tabla16[[#This Row],[IEPS 6%]]</f>
        <v>0</v>
      </c>
      <c r="O52" s="38">
        <v>45041</v>
      </c>
      <c r="P52" s="69" t="s">
        <v>217</v>
      </c>
      <c r="Q52" s="73" t="s">
        <v>218</v>
      </c>
      <c r="R52" s="68" t="s">
        <v>34</v>
      </c>
      <c r="S52" s="70"/>
      <c r="T52" s="74" t="s">
        <v>35</v>
      </c>
      <c r="U52" s="69" t="s">
        <v>68</v>
      </c>
      <c r="W52" s="77">
        <f>(Tabla16[[#This Row],[TASA 16%]]+Tabla16[[#This Row],[IEPS 6%]])*0.16</f>
        <v>0</v>
      </c>
      <c r="X52" s="77">
        <f>W52-Tabla16[[#This Row],[IVA]]</f>
        <v>0</v>
      </c>
    </row>
    <row r="53" spans="1:24" x14ac:dyDescent="0.25">
      <c r="A53" s="67">
        <v>182558</v>
      </c>
      <c r="B53" s="68">
        <v>637</v>
      </c>
      <c r="C53" s="10">
        <v>45041</v>
      </c>
      <c r="D53" s="70"/>
      <c r="E53" s="70">
        <v>930</v>
      </c>
      <c r="F53" s="70">
        <v>0</v>
      </c>
      <c r="G53" s="71"/>
      <c r="H53" s="71"/>
      <c r="I53" s="70"/>
      <c r="J53" s="70"/>
      <c r="K53" s="70"/>
      <c r="L53" s="70">
        <v>930</v>
      </c>
      <c r="M53" s="63">
        <f>Tabla16[[#This Row],[TASA EX.]]+Tabla16[[#This Row],[IEPS 8 %]]</f>
        <v>0</v>
      </c>
      <c r="N53" s="72">
        <f>Tabla16[[#This Row],[TASA 16%]]+Tabla16[[#This Row],[IEPS 6%]]</f>
        <v>0</v>
      </c>
      <c r="O53" s="38">
        <v>45044</v>
      </c>
      <c r="P53" s="69" t="s">
        <v>674</v>
      </c>
      <c r="Q53" s="73" t="s">
        <v>675</v>
      </c>
      <c r="R53" s="68" t="s">
        <v>520</v>
      </c>
      <c r="S53" s="70"/>
      <c r="T53" s="74" t="s">
        <v>521</v>
      </c>
      <c r="U53" s="69" t="s">
        <v>1032</v>
      </c>
      <c r="W53" s="77">
        <f>(Tabla16[[#This Row],[TASA 16%]]+Tabla16[[#This Row],[IEPS 6%]])*0.16</f>
        <v>0</v>
      </c>
      <c r="X53" s="77">
        <f>W53-Tabla16[[#This Row],[IVA]]</f>
        <v>0</v>
      </c>
    </row>
    <row r="54" spans="1:24" x14ac:dyDescent="0.25">
      <c r="A54" s="67">
        <v>182037</v>
      </c>
      <c r="B54" s="68">
        <v>116</v>
      </c>
      <c r="C54" s="10">
        <v>45021</v>
      </c>
      <c r="D54" s="70"/>
      <c r="E54" s="70">
        <v>4.5474735088646412E-13</v>
      </c>
      <c r="F54" s="70">
        <v>3290.9999999999995</v>
      </c>
      <c r="G54" s="71"/>
      <c r="H54" s="71"/>
      <c r="I54" s="70"/>
      <c r="J54" s="70"/>
      <c r="K54" s="70">
        <v>526.55999999999995</v>
      </c>
      <c r="L54" s="70">
        <v>3817.56</v>
      </c>
      <c r="M54" s="63">
        <f>Tabla16[[#This Row],[TASA EX.]]+Tabla16[[#This Row],[IEPS 8 %]]</f>
        <v>0</v>
      </c>
      <c r="N54" s="72">
        <f>Tabla16[[#This Row],[TASA 16%]]+Tabla16[[#This Row],[IEPS 6%]]</f>
        <v>3290.9999999999995</v>
      </c>
      <c r="O54" s="38">
        <v>45028</v>
      </c>
      <c r="P54" s="69" t="s">
        <v>686</v>
      </c>
      <c r="Q54" s="73" t="s">
        <v>687</v>
      </c>
      <c r="R54" s="68" t="s">
        <v>520</v>
      </c>
      <c r="S54" s="70"/>
      <c r="T54" s="74" t="s">
        <v>521</v>
      </c>
      <c r="U54" s="69" t="s">
        <v>1385</v>
      </c>
      <c r="W54" s="77">
        <f>(Tabla16[[#This Row],[TASA 16%]]+Tabla16[[#This Row],[IEPS 6%]])*0.16</f>
        <v>526.55999999999995</v>
      </c>
      <c r="X54" s="77">
        <f>W54-Tabla16[[#This Row],[IVA]]</f>
        <v>0</v>
      </c>
    </row>
    <row r="55" spans="1:24" x14ac:dyDescent="0.25">
      <c r="A55" s="67">
        <v>182052</v>
      </c>
      <c r="B55" s="68">
        <v>131</v>
      </c>
      <c r="C55" s="10">
        <v>45021</v>
      </c>
      <c r="D55" s="70"/>
      <c r="E55" s="70">
        <v>99679.12</v>
      </c>
      <c r="F55" s="70">
        <v>0</v>
      </c>
      <c r="G55" s="71"/>
      <c r="H55" s="71"/>
      <c r="I55" s="70"/>
      <c r="J55" s="70"/>
      <c r="K55" s="70"/>
      <c r="L55" s="70">
        <v>99679.12</v>
      </c>
      <c r="M55" s="63">
        <f>Tabla16[[#This Row],[TASA EX.]]+Tabla16[[#This Row],[IEPS 8 %]]</f>
        <v>0</v>
      </c>
      <c r="N55" s="72">
        <f>Tabla16[[#This Row],[TASA 16%]]+Tabla16[[#This Row],[IEPS 6%]]</f>
        <v>0</v>
      </c>
      <c r="O55" s="38">
        <v>45034</v>
      </c>
      <c r="P55" s="69" t="s">
        <v>670</v>
      </c>
      <c r="Q55" s="73" t="s">
        <v>671</v>
      </c>
      <c r="R55" s="68" t="s">
        <v>34</v>
      </c>
      <c r="S55" s="70"/>
      <c r="T55" s="74" t="s">
        <v>35</v>
      </c>
      <c r="U55" s="69" t="s">
        <v>1308</v>
      </c>
      <c r="W55" s="77">
        <f>(Tabla16[[#This Row],[TASA 16%]]+Tabla16[[#This Row],[IEPS 6%]])*0.16</f>
        <v>0</v>
      </c>
      <c r="X55" s="77">
        <f>W55-Tabla16[[#This Row],[IVA]]</f>
        <v>0</v>
      </c>
    </row>
    <row r="56" spans="1:24" x14ac:dyDescent="0.25">
      <c r="A56" s="67">
        <v>181640</v>
      </c>
      <c r="B56" s="68">
        <v>689</v>
      </c>
      <c r="C56" s="10">
        <v>45009</v>
      </c>
      <c r="D56" s="70"/>
      <c r="E56" s="70">
        <v>8191.36</v>
      </c>
      <c r="F56" s="70">
        <v>0</v>
      </c>
      <c r="G56" s="71"/>
      <c r="H56" s="71"/>
      <c r="I56" s="70"/>
      <c r="J56" s="70">
        <v>655.29999999999995</v>
      </c>
      <c r="K56" s="70"/>
      <c r="L56" s="70">
        <v>8846.66</v>
      </c>
      <c r="M56" s="63">
        <f>Tabla16[[#This Row],[TASA EX.]]+Tabla16[[#This Row],[IEPS 8 %]]</f>
        <v>655.29999999999995</v>
      </c>
      <c r="N56" s="72">
        <f>Tabla16[[#This Row],[TASA 16%]]+Tabla16[[#This Row],[IEPS 6%]]</f>
        <v>0</v>
      </c>
      <c r="O56" s="38">
        <v>45019</v>
      </c>
      <c r="P56" s="69" t="s">
        <v>325</v>
      </c>
      <c r="Q56" s="73" t="s">
        <v>326</v>
      </c>
      <c r="R56" s="68" t="s">
        <v>34</v>
      </c>
      <c r="S56" s="70"/>
      <c r="T56" s="74" t="s">
        <v>35</v>
      </c>
      <c r="U56" s="69" t="s">
        <v>1351</v>
      </c>
      <c r="W56" s="77">
        <f>(Tabla16[[#This Row],[TASA 16%]]+Tabla16[[#This Row],[IEPS 6%]])*0.16</f>
        <v>0</v>
      </c>
      <c r="X56" s="77">
        <f>W56-Tabla16[[#This Row],[IVA]]</f>
        <v>0</v>
      </c>
    </row>
    <row r="57" spans="1:24" x14ac:dyDescent="0.25">
      <c r="A57" s="67">
        <v>182206</v>
      </c>
      <c r="B57" s="68">
        <v>285</v>
      </c>
      <c r="C57" s="10">
        <v>45029</v>
      </c>
      <c r="D57" s="70"/>
      <c r="E57" s="70">
        <v>5871.75</v>
      </c>
      <c r="F57" s="70">
        <v>0</v>
      </c>
      <c r="G57" s="71"/>
      <c r="H57" s="71"/>
      <c r="I57" s="70"/>
      <c r="J57" s="70">
        <v>469.72</v>
      </c>
      <c r="K57" s="70"/>
      <c r="L57" s="70">
        <v>6341.47</v>
      </c>
      <c r="M57" s="63">
        <f>Tabla16[[#This Row],[TASA EX.]]+Tabla16[[#This Row],[IEPS 8 %]]</f>
        <v>469.72</v>
      </c>
      <c r="N57" s="72">
        <f>Tabla16[[#This Row],[TASA 16%]]+Tabla16[[#This Row],[IEPS 6%]]</f>
        <v>0</v>
      </c>
      <c r="O57" s="38">
        <v>45037</v>
      </c>
      <c r="P57" s="69" t="s">
        <v>325</v>
      </c>
      <c r="Q57" s="73" t="s">
        <v>326</v>
      </c>
      <c r="R57" s="68" t="s">
        <v>34</v>
      </c>
      <c r="S57" s="70"/>
      <c r="T57" s="74" t="s">
        <v>35</v>
      </c>
      <c r="U57" s="69" t="s">
        <v>68</v>
      </c>
      <c r="W57" s="77">
        <f>(Tabla16[[#This Row],[TASA 16%]]+Tabla16[[#This Row],[IEPS 6%]])*0.16</f>
        <v>0</v>
      </c>
      <c r="X57" s="77">
        <f>W57-Tabla16[[#This Row],[IVA]]</f>
        <v>0</v>
      </c>
    </row>
    <row r="58" spans="1:24" x14ac:dyDescent="0.25">
      <c r="A58" s="78">
        <v>182528</v>
      </c>
      <c r="B58" s="79">
        <v>607</v>
      </c>
      <c r="C58" s="10">
        <v>45041</v>
      </c>
      <c r="D58" s="81"/>
      <c r="E58" s="81">
        <v>0</v>
      </c>
      <c r="F58" s="81">
        <v>38430.75</v>
      </c>
      <c r="G58" s="82">
        <v>-4099.29</v>
      </c>
      <c r="H58" s="82">
        <v>-480.38</v>
      </c>
      <c r="I58" s="81"/>
      <c r="J58" s="81"/>
      <c r="K58" s="81">
        <v>6148.92</v>
      </c>
      <c r="L58" s="81">
        <v>40000</v>
      </c>
      <c r="M58" s="83">
        <f>Tabla16[[#This Row],[TASA EX.]]+Tabla16[[#This Row],[IEPS 8 %]]</f>
        <v>0</v>
      </c>
      <c r="N58" s="83">
        <f>Tabla16[[#This Row],[TASA 16%]]+Tabla16[[#This Row],[IEPS 6%]]</f>
        <v>38430.75</v>
      </c>
      <c r="O58" s="38">
        <v>45044</v>
      </c>
      <c r="P58" s="80" t="s">
        <v>603</v>
      </c>
      <c r="Q58" s="84" t="s">
        <v>604</v>
      </c>
      <c r="R58" s="79" t="s">
        <v>50</v>
      </c>
      <c r="S58" s="81"/>
      <c r="T58" s="85" t="s">
        <v>51</v>
      </c>
      <c r="U58" s="80" t="s">
        <v>1318</v>
      </c>
      <c r="W58" s="77">
        <f>(Tabla16[[#This Row],[TASA 16%]]+Tabla16[[#This Row],[IEPS 6%]])*0.16</f>
        <v>6148.92</v>
      </c>
      <c r="X58" s="77">
        <f>W58-Tabla16[[#This Row],[IVA]]</f>
        <v>0</v>
      </c>
    </row>
    <row r="59" spans="1:24" x14ac:dyDescent="0.25">
      <c r="A59" s="67" t="s">
        <v>815</v>
      </c>
      <c r="B59" s="68">
        <v>2025</v>
      </c>
      <c r="C59" s="10">
        <v>45026</v>
      </c>
      <c r="D59" s="70"/>
      <c r="E59" s="70">
        <v>0</v>
      </c>
      <c r="F59" s="70">
        <v>3043</v>
      </c>
      <c r="G59" s="71"/>
      <c r="H59" s="71"/>
      <c r="I59" s="70"/>
      <c r="J59" s="70"/>
      <c r="K59" s="70">
        <v>486.88</v>
      </c>
      <c r="L59" s="70">
        <v>3529.88</v>
      </c>
      <c r="M59" s="63">
        <f>Tabla16[[#This Row],[TASA EX.]]+Tabla16[[#This Row],[IEPS 8 %]]</f>
        <v>0</v>
      </c>
      <c r="N59" s="72">
        <f>Tabla16[[#This Row],[TASA 16%]]+Tabla16[[#This Row],[IEPS 6%]]</f>
        <v>3043</v>
      </c>
      <c r="O59" s="38">
        <v>45026</v>
      </c>
      <c r="P59" s="69" t="s">
        <v>87</v>
      </c>
      <c r="Q59" s="73" t="s">
        <v>88</v>
      </c>
      <c r="R59" s="68" t="s">
        <v>50</v>
      </c>
      <c r="S59" s="70"/>
      <c r="T59" s="74" t="s">
        <v>51</v>
      </c>
      <c r="U59" s="69" t="s">
        <v>902</v>
      </c>
      <c r="W59" s="77">
        <f>(Tabla16[[#This Row],[TASA 16%]]+Tabla16[[#This Row],[IEPS 6%]])*0.16</f>
        <v>486.88</v>
      </c>
      <c r="X59" s="77">
        <f>W59-Tabla16[[#This Row],[IVA]]</f>
        <v>0</v>
      </c>
    </row>
    <row r="60" spans="1:24" x14ac:dyDescent="0.25">
      <c r="A60" s="67" t="s">
        <v>841</v>
      </c>
      <c r="B60" s="68">
        <v>2051</v>
      </c>
      <c r="C60" s="10">
        <v>45035</v>
      </c>
      <c r="D60" s="70"/>
      <c r="E60" s="70">
        <v>1.2499999999818101E-2</v>
      </c>
      <c r="F60" s="70">
        <v>1085.4375</v>
      </c>
      <c r="G60" s="71"/>
      <c r="H60" s="71"/>
      <c r="I60" s="70"/>
      <c r="J60" s="70"/>
      <c r="K60" s="70">
        <v>173.67</v>
      </c>
      <c r="L60" s="70">
        <v>1259.1199999999999</v>
      </c>
      <c r="M60" s="63">
        <f>Tabla16[[#This Row],[TASA EX.]]+Tabla16[[#This Row],[IEPS 8 %]]</f>
        <v>0</v>
      </c>
      <c r="N60" s="72">
        <f>Tabla16[[#This Row],[TASA 16%]]+Tabla16[[#This Row],[IEPS 6%]]</f>
        <v>1085.4375</v>
      </c>
      <c r="O60" s="38">
        <v>45035</v>
      </c>
      <c r="P60" s="69" t="s">
        <v>87</v>
      </c>
      <c r="Q60" s="73" t="s">
        <v>88</v>
      </c>
      <c r="R60" s="68" t="s">
        <v>50</v>
      </c>
      <c r="S60" s="70"/>
      <c r="T60" s="74" t="s">
        <v>51</v>
      </c>
      <c r="U60" s="69" t="s">
        <v>925</v>
      </c>
      <c r="W60" s="77">
        <f>(Tabla16[[#This Row],[TASA 16%]]+Tabla16[[#This Row],[IEPS 6%]])*0.16</f>
        <v>173.67000000000002</v>
      </c>
      <c r="X60" s="77">
        <f>W60-Tabla16[[#This Row],[IVA]]</f>
        <v>0</v>
      </c>
    </row>
    <row r="61" spans="1:24" x14ac:dyDescent="0.25">
      <c r="A61" s="57">
        <v>182148</v>
      </c>
      <c r="B61" s="56">
        <v>227</v>
      </c>
      <c r="C61" s="10">
        <v>45027</v>
      </c>
      <c r="D61" s="58"/>
      <c r="E61" s="58">
        <v>4.5474735088646412E-13</v>
      </c>
      <c r="F61" s="58">
        <v>1907.9999999999998</v>
      </c>
      <c r="G61" s="59"/>
      <c r="H61" s="59"/>
      <c r="I61" s="58"/>
      <c r="J61" s="58"/>
      <c r="K61" s="58">
        <v>305.27999999999997</v>
      </c>
      <c r="L61" s="58">
        <v>2213.2800000000002</v>
      </c>
      <c r="M61" s="63">
        <f>Tabla16[[#This Row],[TASA EX.]]+Tabla16[[#This Row],[IEPS 8 %]]</f>
        <v>0</v>
      </c>
      <c r="N61" s="63">
        <f>Tabla16[[#This Row],[TASA 16%]]+Tabla16[[#This Row],[IEPS 6%]]</f>
        <v>1907.9999999999998</v>
      </c>
      <c r="O61" s="38">
        <v>45044</v>
      </c>
      <c r="P61" s="60" t="s">
        <v>197</v>
      </c>
      <c r="Q61" s="55" t="s">
        <v>198</v>
      </c>
      <c r="R61" s="51" t="s">
        <v>34</v>
      </c>
      <c r="S61" s="61"/>
      <c r="T61" s="56" t="s">
        <v>35</v>
      </c>
      <c r="U61" s="54" t="s">
        <v>1325</v>
      </c>
      <c r="W61" s="77">
        <f>(Tabla16[[#This Row],[TASA 16%]]+Tabla16[[#This Row],[IEPS 6%]])*0.16</f>
        <v>305.27999999999997</v>
      </c>
      <c r="X61" s="77">
        <f>W61-Tabla16[[#This Row],[IVA]]</f>
        <v>0</v>
      </c>
    </row>
    <row r="62" spans="1:24" x14ac:dyDescent="0.25">
      <c r="A62" s="67" t="s">
        <v>838</v>
      </c>
      <c r="B62" s="68">
        <v>2048</v>
      </c>
      <c r="C62" s="10">
        <v>45033</v>
      </c>
      <c r="D62" s="70"/>
      <c r="E62" s="70">
        <v>0</v>
      </c>
      <c r="F62" s="70">
        <v>4800</v>
      </c>
      <c r="G62" s="71"/>
      <c r="H62" s="71"/>
      <c r="I62" s="70"/>
      <c r="J62" s="70"/>
      <c r="K62" s="70">
        <v>768</v>
      </c>
      <c r="L62" s="70">
        <v>5568</v>
      </c>
      <c r="M62" s="63">
        <f>Tabla16[[#This Row],[TASA EX.]]+Tabla16[[#This Row],[IEPS 8 %]]</f>
        <v>0</v>
      </c>
      <c r="N62" s="72">
        <f>Tabla16[[#This Row],[TASA 16%]]+Tabla16[[#This Row],[IEPS 6%]]</f>
        <v>4800</v>
      </c>
      <c r="O62" s="38">
        <v>45033</v>
      </c>
      <c r="P62" s="69" t="s">
        <v>109</v>
      </c>
      <c r="Q62" s="73" t="s">
        <v>110</v>
      </c>
      <c r="R62" s="68" t="s">
        <v>50</v>
      </c>
      <c r="S62" s="70"/>
      <c r="T62" s="74" t="s">
        <v>51</v>
      </c>
      <c r="U62" s="69" t="s">
        <v>922</v>
      </c>
      <c r="W62" s="77">
        <f>(Tabla16[[#This Row],[TASA 16%]]+Tabla16[[#This Row],[IEPS 6%]])*0.16</f>
        <v>768</v>
      </c>
      <c r="X62" s="77">
        <f>W62-Tabla16[[#This Row],[IVA]]</f>
        <v>0</v>
      </c>
    </row>
    <row r="63" spans="1:24" x14ac:dyDescent="0.25">
      <c r="A63" s="67">
        <v>182140</v>
      </c>
      <c r="B63" s="68">
        <v>219</v>
      </c>
      <c r="C63" s="10">
        <v>45027</v>
      </c>
      <c r="D63" s="70"/>
      <c r="E63" s="70">
        <v>47100</v>
      </c>
      <c r="F63" s="70">
        <v>0</v>
      </c>
      <c r="G63" s="71"/>
      <c r="H63" s="71"/>
      <c r="I63" s="70"/>
      <c r="J63" s="70"/>
      <c r="K63" s="70"/>
      <c r="L63" s="70">
        <v>47100</v>
      </c>
      <c r="M63" s="63">
        <f>Tabla16[[#This Row],[TASA EX.]]+Tabla16[[#This Row],[IEPS 8 %]]</f>
        <v>0</v>
      </c>
      <c r="N63" s="72">
        <f>Tabla16[[#This Row],[TASA 16%]]+Tabla16[[#This Row],[IEPS 6%]]</f>
        <v>0</v>
      </c>
      <c r="O63" s="38">
        <v>45040</v>
      </c>
      <c r="P63" s="69" t="s">
        <v>1616</v>
      </c>
      <c r="Q63" s="73" t="s">
        <v>1617</v>
      </c>
      <c r="R63" s="68" t="s">
        <v>34</v>
      </c>
      <c r="S63" s="70"/>
      <c r="T63" s="74" t="s">
        <v>35</v>
      </c>
      <c r="U63" s="69" t="s">
        <v>1618</v>
      </c>
      <c r="W63" s="77">
        <f>(Tabla16[[#This Row],[TASA 16%]]+Tabla16[[#This Row],[IEPS 6%]])*0.16</f>
        <v>0</v>
      </c>
      <c r="X63" s="77">
        <f>W63-Tabla16[[#This Row],[IVA]]</f>
        <v>0</v>
      </c>
    </row>
    <row r="64" spans="1:24" x14ac:dyDescent="0.25">
      <c r="A64" s="67">
        <v>182133</v>
      </c>
      <c r="B64" s="68">
        <v>212</v>
      </c>
      <c r="C64" s="10">
        <v>45027</v>
      </c>
      <c r="D64" s="70"/>
      <c r="E64" s="70">
        <v>2.5000000001455192E-2</v>
      </c>
      <c r="F64" s="70">
        <v>39500.375</v>
      </c>
      <c r="G64" s="71"/>
      <c r="H64" s="71"/>
      <c r="I64" s="70"/>
      <c r="J64" s="70"/>
      <c r="K64" s="70">
        <v>6320.06</v>
      </c>
      <c r="L64" s="70">
        <v>45820.46</v>
      </c>
      <c r="M64" s="63">
        <f>Tabla16[[#This Row],[TASA EX.]]+Tabla16[[#This Row],[IEPS 8 %]]</f>
        <v>0</v>
      </c>
      <c r="N64" s="72">
        <f>Tabla16[[#This Row],[TASA 16%]]+Tabla16[[#This Row],[IEPS 6%]]</f>
        <v>39500.375</v>
      </c>
      <c r="O64" s="38">
        <v>45038</v>
      </c>
      <c r="P64" s="69" t="s">
        <v>609</v>
      </c>
      <c r="Q64" s="73" t="s">
        <v>610</v>
      </c>
      <c r="R64" s="68" t="s">
        <v>34</v>
      </c>
      <c r="S64" s="70"/>
      <c r="T64" s="74" t="s">
        <v>35</v>
      </c>
      <c r="U64" s="69" t="s">
        <v>1066</v>
      </c>
      <c r="W64" s="77">
        <f>(Tabla16[[#This Row],[TASA 16%]]+Tabla16[[#This Row],[IEPS 6%]])*0.16</f>
        <v>6320.06</v>
      </c>
      <c r="X64" s="77">
        <f>W64-Tabla16[[#This Row],[IVA]]</f>
        <v>0</v>
      </c>
    </row>
    <row r="65" spans="1:24" x14ac:dyDescent="0.25">
      <c r="A65" s="67">
        <v>182558</v>
      </c>
      <c r="B65" s="68">
        <v>637</v>
      </c>
      <c r="C65" s="10">
        <v>45041</v>
      </c>
      <c r="D65" s="70"/>
      <c r="E65" s="70">
        <v>2.9999999999972715E-2</v>
      </c>
      <c r="F65" s="70">
        <v>323.25</v>
      </c>
      <c r="G65" s="71"/>
      <c r="H65" s="71"/>
      <c r="I65" s="70"/>
      <c r="J65" s="70"/>
      <c r="K65" s="70">
        <v>51.72</v>
      </c>
      <c r="L65" s="70">
        <v>375</v>
      </c>
      <c r="M65" s="63">
        <f>Tabla16[[#This Row],[TASA EX.]]+Tabla16[[#This Row],[IEPS 8 %]]</f>
        <v>0</v>
      </c>
      <c r="N65" s="72">
        <f>Tabla16[[#This Row],[TASA 16%]]+Tabla16[[#This Row],[IEPS 6%]]</f>
        <v>323.25</v>
      </c>
      <c r="O65" s="38">
        <v>45044</v>
      </c>
      <c r="P65" s="69" t="s">
        <v>1019</v>
      </c>
      <c r="Q65" s="73" t="s">
        <v>1020</v>
      </c>
      <c r="R65" s="68" t="s">
        <v>538</v>
      </c>
      <c r="S65" s="70"/>
      <c r="T65" s="74" t="s">
        <v>539</v>
      </c>
      <c r="U65" s="69" t="s">
        <v>1021</v>
      </c>
      <c r="W65" s="77">
        <f>(Tabla16[[#This Row],[TASA 16%]]+Tabla16[[#This Row],[IEPS 6%]])*0.16</f>
        <v>51.72</v>
      </c>
      <c r="X65" s="77">
        <f>W65-Tabla16[[#This Row],[IVA]]</f>
        <v>0</v>
      </c>
    </row>
    <row r="66" spans="1:24" x14ac:dyDescent="0.25">
      <c r="A66" s="67">
        <v>181708</v>
      </c>
      <c r="B66" s="68">
        <v>757</v>
      </c>
      <c r="C66" s="10">
        <v>45012</v>
      </c>
      <c r="D66" s="70"/>
      <c r="E66" s="70">
        <v>0</v>
      </c>
      <c r="F66" s="70">
        <v>6500</v>
      </c>
      <c r="G66" s="71"/>
      <c r="H66" s="71"/>
      <c r="I66" s="70"/>
      <c r="J66" s="70"/>
      <c r="K66" s="70">
        <v>1040</v>
      </c>
      <c r="L66" s="70">
        <v>7540</v>
      </c>
      <c r="M66" s="63">
        <f>Tabla16[[#This Row],[TASA EX.]]+Tabla16[[#This Row],[IEPS 8 %]]</f>
        <v>0</v>
      </c>
      <c r="N66" s="72">
        <f>Tabla16[[#This Row],[TASA 16%]]+Tabla16[[#This Row],[IEPS 6%]]</f>
        <v>6500</v>
      </c>
      <c r="O66" s="38">
        <v>45026</v>
      </c>
      <c r="P66" s="69" t="s">
        <v>415</v>
      </c>
      <c r="Q66" s="73" t="s">
        <v>416</v>
      </c>
      <c r="R66" s="68" t="s">
        <v>50</v>
      </c>
      <c r="S66" s="70"/>
      <c r="T66" s="74" t="s">
        <v>51</v>
      </c>
      <c r="U66" s="69" t="s">
        <v>1370</v>
      </c>
      <c r="W66" s="77">
        <f>(Tabla16[[#This Row],[TASA 16%]]+Tabla16[[#This Row],[IEPS 6%]])*0.16</f>
        <v>1040</v>
      </c>
      <c r="X66" s="77">
        <f>W66-Tabla16[[#This Row],[IVA]]</f>
        <v>0</v>
      </c>
    </row>
    <row r="67" spans="1:24" x14ac:dyDescent="0.25">
      <c r="A67" s="41">
        <v>182308</v>
      </c>
      <c r="B67" s="9">
        <v>387</v>
      </c>
      <c r="C67" s="10">
        <v>45033</v>
      </c>
      <c r="D67" s="11"/>
      <c r="E67" s="11">
        <v>0</v>
      </c>
      <c r="F67" s="11">
        <v>3000</v>
      </c>
      <c r="G67" s="24"/>
      <c r="H67" s="24"/>
      <c r="I67" s="11"/>
      <c r="J67" s="11"/>
      <c r="K67" s="11">
        <v>480</v>
      </c>
      <c r="L67" s="11">
        <v>3480</v>
      </c>
      <c r="M67" s="63">
        <f>Tabla16[[#This Row],[TASA EX.]]+Tabla16[[#This Row],[IEPS 8 %]]</f>
        <v>0</v>
      </c>
      <c r="N67" s="64">
        <f>Tabla16[[#This Row],[TASA 16%]]+Tabla16[[#This Row],[IEPS 6%]]</f>
        <v>3000</v>
      </c>
      <c r="O67" s="38">
        <v>45042</v>
      </c>
      <c r="P67" s="12" t="s">
        <v>415</v>
      </c>
      <c r="Q67" s="39" t="s">
        <v>416</v>
      </c>
      <c r="R67" s="9" t="s">
        <v>50</v>
      </c>
      <c r="S67" s="11"/>
      <c r="T67" s="13" t="s">
        <v>51</v>
      </c>
      <c r="U67" s="12" t="s">
        <v>1371</v>
      </c>
      <c r="W67" s="77">
        <f>(Tabla16[[#This Row],[TASA 16%]]+Tabla16[[#This Row],[IEPS 6%]])*0.16</f>
        <v>480</v>
      </c>
      <c r="X67" s="77">
        <f>W67-Tabla16[[#This Row],[IVA]]</f>
        <v>0</v>
      </c>
    </row>
    <row r="68" spans="1:24" x14ac:dyDescent="0.25">
      <c r="A68" s="67">
        <v>182035</v>
      </c>
      <c r="B68" s="68">
        <v>114</v>
      </c>
      <c r="C68" s="10">
        <v>45021</v>
      </c>
      <c r="D68" s="70"/>
      <c r="E68" s="70">
        <v>34055.199999999997</v>
      </c>
      <c r="F68" s="70">
        <v>0</v>
      </c>
      <c r="G68" s="71"/>
      <c r="H68" s="71"/>
      <c r="I68" s="70"/>
      <c r="J68" s="70">
        <v>2724.41</v>
      </c>
      <c r="K68" s="70"/>
      <c r="L68" s="70">
        <v>36779.61</v>
      </c>
      <c r="M68" s="63">
        <f>Tabla16[[#This Row],[TASA EX.]]+Tabla16[[#This Row],[IEPS 8 %]]</f>
        <v>2724.41</v>
      </c>
      <c r="N68" s="72">
        <f>Tabla16[[#This Row],[TASA 16%]]+Tabla16[[#This Row],[IEPS 6%]]</f>
        <v>0</v>
      </c>
      <c r="O68" s="38">
        <v>45031</v>
      </c>
      <c r="P68" s="69" t="s">
        <v>1312</v>
      </c>
      <c r="Q68" s="73" t="s">
        <v>1313</v>
      </c>
      <c r="R68" s="68" t="s">
        <v>34</v>
      </c>
      <c r="S68" s="70"/>
      <c r="T68" s="74" t="s">
        <v>35</v>
      </c>
      <c r="U68" s="69" t="s">
        <v>1314</v>
      </c>
      <c r="W68" s="77">
        <f>(Tabla16[[#This Row],[TASA 16%]]+Tabla16[[#This Row],[IEPS 6%]])*0.16</f>
        <v>0</v>
      </c>
      <c r="X68" s="77">
        <f>W68-Tabla16[[#This Row],[IVA]]</f>
        <v>0</v>
      </c>
    </row>
    <row r="69" spans="1:24" x14ac:dyDescent="0.25">
      <c r="A69" s="67">
        <v>181943</v>
      </c>
      <c r="B69" s="68">
        <v>22</v>
      </c>
      <c r="C69" s="10">
        <v>45019</v>
      </c>
      <c r="D69" s="70"/>
      <c r="E69" s="70">
        <v>-1.0000000000218279E-2</v>
      </c>
      <c r="F69" s="70">
        <v>4321.5</v>
      </c>
      <c r="G69" s="71"/>
      <c r="H69" s="71"/>
      <c r="I69" s="70"/>
      <c r="J69" s="70"/>
      <c r="K69" s="70">
        <v>691.44</v>
      </c>
      <c r="L69" s="70">
        <v>5012.93</v>
      </c>
      <c r="M69" s="63">
        <f>Tabla16[[#This Row],[TASA EX.]]+Tabla16[[#This Row],[IEPS 8 %]]</f>
        <v>0</v>
      </c>
      <c r="N69" s="72">
        <f>Tabla16[[#This Row],[TASA 16%]]+Tabla16[[#This Row],[IEPS 6%]]</f>
        <v>4321.5</v>
      </c>
      <c r="O69" s="38">
        <v>45031</v>
      </c>
      <c r="P69" s="69" t="s">
        <v>398</v>
      </c>
      <c r="Q69" s="73" t="s">
        <v>399</v>
      </c>
      <c r="R69" s="68" t="s">
        <v>50</v>
      </c>
      <c r="S69" s="70"/>
      <c r="T69" s="74" t="s">
        <v>51</v>
      </c>
      <c r="U69" s="69" t="s">
        <v>1121</v>
      </c>
      <c r="W69" s="77">
        <f>(Tabla16[[#This Row],[TASA 16%]]+Tabla16[[#This Row],[IEPS 6%]])*0.16</f>
        <v>691.44</v>
      </c>
      <c r="X69" s="77">
        <f>W69-Tabla16[[#This Row],[IVA]]</f>
        <v>0</v>
      </c>
    </row>
    <row r="70" spans="1:24" x14ac:dyDescent="0.25">
      <c r="A70" s="67">
        <v>182307</v>
      </c>
      <c r="B70" s="68">
        <v>386</v>
      </c>
      <c r="C70" s="10">
        <v>45033</v>
      </c>
      <c r="D70" s="70"/>
      <c r="E70" s="70">
        <v>0</v>
      </c>
      <c r="F70" s="70">
        <v>2694.75</v>
      </c>
      <c r="G70" s="71"/>
      <c r="H70" s="71"/>
      <c r="I70" s="70"/>
      <c r="J70" s="70"/>
      <c r="K70" s="70">
        <v>431.16</v>
      </c>
      <c r="L70" s="70">
        <v>3125.91</v>
      </c>
      <c r="M70" s="63">
        <f>Tabla16[[#This Row],[TASA EX.]]+Tabla16[[#This Row],[IEPS 8 %]]</f>
        <v>0</v>
      </c>
      <c r="N70" s="72">
        <f>Tabla16[[#This Row],[TASA 16%]]+Tabla16[[#This Row],[IEPS 6%]]</f>
        <v>2694.75</v>
      </c>
      <c r="O70" s="38">
        <v>45041</v>
      </c>
      <c r="P70" s="69" t="s">
        <v>398</v>
      </c>
      <c r="Q70" s="73" t="s">
        <v>399</v>
      </c>
      <c r="R70" s="68" t="s">
        <v>50</v>
      </c>
      <c r="S70" s="70"/>
      <c r="T70" s="74" t="s">
        <v>51</v>
      </c>
      <c r="U70" s="69" t="s">
        <v>1122</v>
      </c>
      <c r="W70" s="77">
        <f>(Tabla16[[#This Row],[TASA 16%]]+Tabla16[[#This Row],[IEPS 6%]])*0.16</f>
        <v>431.16</v>
      </c>
      <c r="X70" s="77">
        <f>W70-Tabla16[[#This Row],[IVA]]</f>
        <v>0</v>
      </c>
    </row>
    <row r="71" spans="1:24" x14ac:dyDescent="0.25">
      <c r="A71" s="67">
        <v>181742</v>
      </c>
      <c r="B71" s="68">
        <v>791</v>
      </c>
      <c r="C71" s="10">
        <v>45013</v>
      </c>
      <c r="D71" s="70"/>
      <c r="E71" s="70">
        <v>-1.749999999992724E-2</v>
      </c>
      <c r="F71" s="70">
        <v>10039.1875</v>
      </c>
      <c r="G71" s="71"/>
      <c r="H71" s="71"/>
      <c r="I71" s="70"/>
      <c r="J71" s="70"/>
      <c r="K71" s="70">
        <v>1606.27</v>
      </c>
      <c r="L71" s="70">
        <v>11645.44</v>
      </c>
      <c r="M71" s="63">
        <f>Tabla16[[#This Row],[TASA EX.]]+Tabla16[[#This Row],[IEPS 8 %]]</f>
        <v>0</v>
      </c>
      <c r="N71" s="72">
        <f>Tabla16[[#This Row],[TASA 16%]]+Tabla16[[#This Row],[IEPS 6%]]</f>
        <v>10039.1875</v>
      </c>
      <c r="O71" s="38">
        <v>45027</v>
      </c>
      <c r="P71" s="69" t="s">
        <v>219</v>
      </c>
      <c r="Q71" s="73" t="s">
        <v>220</v>
      </c>
      <c r="R71" s="68" t="s">
        <v>50</v>
      </c>
      <c r="S71" s="70"/>
      <c r="T71" s="74" t="s">
        <v>51</v>
      </c>
      <c r="U71" s="69" t="s">
        <v>1651</v>
      </c>
      <c r="W71" s="77">
        <f>(Tabla16[[#This Row],[TASA 16%]]+Tabla16[[#This Row],[IEPS 6%]])*0.16</f>
        <v>1606.27</v>
      </c>
      <c r="X71" s="77">
        <f>W71-Tabla16[[#This Row],[IVA]]</f>
        <v>0</v>
      </c>
    </row>
    <row r="72" spans="1:24" x14ac:dyDescent="0.25">
      <c r="A72" s="67">
        <v>182245</v>
      </c>
      <c r="B72" s="68">
        <v>324</v>
      </c>
      <c r="C72" s="10">
        <v>45030</v>
      </c>
      <c r="D72" s="70"/>
      <c r="E72" s="70">
        <v>1.2500000000272848E-2</v>
      </c>
      <c r="F72" s="70">
        <v>1783.4375</v>
      </c>
      <c r="G72" s="71"/>
      <c r="H72" s="71"/>
      <c r="I72" s="70"/>
      <c r="J72" s="70"/>
      <c r="K72" s="70">
        <v>285.35000000000002</v>
      </c>
      <c r="L72" s="70">
        <v>2068.8000000000002</v>
      </c>
      <c r="M72" s="63">
        <f>Tabla16[[#This Row],[TASA EX.]]+Tabla16[[#This Row],[IEPS 8 %]]</f>
        <v>0</v>
      </c>
      <c r="N72" s="72">
        <f>Tabla16[[#This Row],[TASA 16%]]+Tabla16[[#This Row],[IEPS 6%]]</f>
        <v>1783.4375</v>
      </c>
      <c r="O72" s="38">
        <v>45036</v>
      </c>
      <c r="P72" s="69" t="s">
        <v>219</v>
      </c>
      <c r="Q72" s="73" t="s">
        <v>220</v>
      </c>
      <c r="R72" s="68" t="s">
        <v>50</v>
      </c>
      <c r="S72" s="70"/>
      <c r="T72" s="74" t="s">
        <v>51</v>
      </c>
      <c r="U72" s="69" t="s">
        <v>1652</v>
      </c>
      <c r="W72" s="77">
        <f>(Tabla16[[#This Row],[TASA 16%]]+Tabla16[[#This Row],[IEPS 6%]])*0.16</f>
        <v>285.35000000000002</v>
      </c>
      <c r="X72" s="77">
        <f>W72-Tabla16[[#This Row],[IVA]]</f>
        <v>0</v>
      </c>
    </row>
    <row r="73" spans="1:24" x14ac:dyDescent="0.25">
      <c r="A73" s="67" t="s">
        <v>797</v>
      </c>
      <c r="B73" s="68">
        <v>2029</v>
      </c>
      <c r="C73" s="10">
        <v>45026</v>
      </c>
      <c r="D73" s="70"/>
      <c r="E73" s="70">
        <v>13034.46</v>
      </c>
      <c r="F73" s="70">
        <v>0</v>
      </c>
      <c r="G73" s="71"/>
      <c r="H73" s="71"/>
      <c r="I73" s="70"/>
      <c r="J73" s="70">
        <v>1037.3699999999999</v>
      </c>
      <c r="K73" s="70"/>
      <c r="L73" s="70">
        <v>14071.83</v>
      </c>
      <c r="M73" s="63">
        <f>Tabla16[[#This Row],[TASA EX.]]+Tabla16[[#This Row],[IEPS 8 %]]</f>
        <v>1037.3699999999999</v>
      </c>
      <c r="N73" s="72">
        <f>Tabla16[[#This Row],[TASA 16%]]+Tabla16[[#This Row],[IEPS 6%]]</f>
        <v>0</v>
      </c>
      <c r="O73" s="38">
        <v>45026</v>
      </c>
      <c r="P73" s="69" t="s">
        <v>83</v>
      </c>
      <c r="Q73" s="73" t="s">
        <v>84</v>
      </c>
      <c r="R73" s="68" t="s">
        <v>34</v>
      </c>
      <c r="S73" s="70"/>
      <c r="T73" s="74" t="s">
        <v>35</v>
      </c>
      <c r="U73" s="69" t="s">
        <v>68</v>
      </c>
      <c r="W73" s="77">
        <f>(Tabla16[[#This Row],[TASA 16%]]+Tabla16[[#This Row],[IEPS 6%]])*0.16</f>
        <v>0</v>
      </c>
      <c r="X73" s="77">
        <f>W73-Tabla16[[#This Row],[IVA]]</f>
        <v>0</v>
      </c>
    </row>
    <row r="74" spans="1:24" x14ac:dyDescent="0.25">
      <c r="A74" s="67" t="s">
        <v>799</v>
      </c>
      <c r="B74" s="68">
        <v>2041</v>
      </c>
      <c r="C74" s="10">
        <v>45030</v>
      </c>
      <c r="D74" s="70"/>
      <c r="E74" s="70">
        <v>16811.810000000001</v>
      </c>
      <c r="F74" s="70">
        <v>0</v>
      </c>
      <c r="G74" s="71"/>
      <c r="H74" s="71"/>
      <c r="I74" s="70"/>
      <c r="J74" s="70">
        <v>1326.84</v>
      </c>
      <c r="K74" s="70"/>
      <c r="L74" s="70">
        <v>18138.650000000001</v>
      </c>
      <c r="M74" s="63">
        <f>Tabla16[[#This Row],[TASA EX.]]+Tabla16[[#This Row],[IEPS 8 %]]</f>
        <v>1326.84</v>
      </c>
      <c r="N74" s="72">
        <f>Tabla16[[#This Row],[TASA 16%]]+Tabla16[[#This Row],[IEPS 6%]]</f>
        <v>0</v>
      </c>
      <c r="O74" s="38">
        <v>45030</v>
      </c>
      <c r="P74" s="69" t="s">
        <v>83</v>
      </c>
      <c r="Q74" s="73" t="s">
        <v>84</v>
      </c>
      <c r="R74" s="68" t="s">
        <v>34</v>
      </c>
      <c r="S74" s="70"/>
      <c r="T74" s="74" t="s">
        <v>35</v>
      </c>
      <c r="U74" s="69" t="s">
        <v>68</v>
      </c>
      <c r="W74" s="77">
        <f>(Tabla16[[#This Row],[TASA 16%]]+Tabla16[[#This Row],[IEPS 6%]])*0.16</f>
        <v>0</v>
      </c>
      <c r="X74" s="77">
        <f>W74-Tabla16[[#This Row],[IVA]]</f>
        <v>0</v>
      </c>
    </row>
    <row r="75" spans="1:24" x14ac:dyDescent="0.25">
      <c r="A75" s="67" t="s">
        <v>801</v>
      </c>
      <c r="B75" s="68">
        <v>2065</v>
      </c>
      <c r="C75" s="10">
        <v>45037</v>
      </c>
      <c r="D75" s="70"/>
      <c r="E75" s="70">
        <v>16744.989999999998</v>
      </c>
      <c r="F75" s="70">
        <v>0</v>
      </c>
      <c r="G75" s="71"/>
      <c r="H75" s="71"/>
      <c r="I75" s="70"/>
      <c r="J75" s="70">
        <v>1319.27</v>
      </c>
      <c r="K75" s="70"/>
      <c r="L75" s="70">
        <v>18064.259999999998</v>
      </c>
      <c r="M75" s="63">
        <f>Tabla16[[#This Row],[TASA EX.]]+Tabla16[[#This Row],[IEPS 8 %]]</f>
        <v>1319.27</v>
      </c>
      <c r="N75" s="72">
        <f>Tabla16[[#This Row],[TASA 16%]]+Tabla16[[#This Row],[IEPS 6%]]</f>
        <v>0</v>
      </c>
      <c r="O75" s="38">
        <v>45037</v>
      </c>
      <c r="P75" s="69" t="s">
        <v>83</v>
      </c>
      <c r="Q75" s="73" t="s">
        <v>84</v>
      </c>
      <c r="R75" s="68" t="s">
        <v>34</v>
      </c>
      <c r="S75" s="70"/>
      <c r="T75" s="74" t="s">
        <v>35</v>
      </c>
      <c r="U75" s="69" t="s">
        <v>68</v>
      </c>
      <c r="W75" s="77">
        <f>(Tabla16[[#This Row],[TASA 16%]]+Tabla16[[#This Row],[IEPS 6%]])*0.16</f>
        <v>0</v>
      </c>
      <c r="X75" s="77">
        <f>W75-Tabla16[[#This Row],[IVA]]</f>
        <v>0</v>
      </c>
    </row>
    <row r="76" spans="1:24" x14ac:dyDescent="0.25">
      <c r="A76" s="67" t="s">
        <v>802</v>
      </c>
      <c r="B76" s="68">
        <v>2084</v>
      </c>
      <c r="C76" s="10">
        <v>45043</v>
      </c>
      <c r="D76" s="70"/>
      <c r="E76" s="70">
        <v>14565.289999999999</v>
      </c>
      <c r="F76" s="70">
        <v>0</v>
      </c>
      <c r="G76" s="71"/>
      <c r="H76" s="71"/>
      <c r="I76" s="70"/>
      <c r="J76" s="70">
        <v>1149.78</v>
      </c>
      <c r="K76" s="70"/>
      <c r="L76" s="70">
        <v>15715.07</v>
      </c>
      <c r="M76" s="63">
        <f>Tabla16[[#This Row],[TASA EX.]]+Tabla16[[#This Row],[IEPS 8 %]]</f>
        <v>1149.78</v>
      </c>
      <c r="N76" s="72">
        <f>Tabla16[[#This Row],[TASA 16%]]+Tabla16[[#This Row],[IEPS 6%]]</f>
        <v>0</v>
      </c>
      <c r="O76" s="38">
        <v>45043</v>
      </c>
      <c r="P76" s="69" t="s">
        <v>83</v>
      </c>
      <c r="Q76" s="73" t="s">
        <v>84</v>
      </c>
      <c r="R76" s="68" t="s">
        <v>34</v>
      </c>
      <c r="S76" s="70"/>
      <c r="T76" s="74" t="s">
        <v>35</v>
      </c>
      <c r="U76" s="69" t="s">
        <v>68</v>
      </c>
      <c r="W76" s="77">
        <f>(Tabla16[[#This Row],[TASA 16%]]+Tabla16[[#This Row],[IEPS 6%]])*0.16</f>
        <v>0</v>
      </c>
      <c r="X76" s="77">
        <f>W76-Tabla16[[#This Row],[IVA]]</f>
        <v>0</v>
      </c>
    </row>
    <row r="77" spans="1:24" x14ac:dyDescent="0.25">
      <c r="A77" s="67" t="s">
        <v>858</v>
      </c>
      <c r="B77" s="68">
        <v>2001</v>
      </c>
      <c r="C77" s="10">
        <v>45019</v>
      </c>
      <c r="D77" s="70"/>
      <c r="E77" s="70">
        <v>26544.002500000002</v>
      </c>
      <c r="F77" s="70">
        <v>45398.6875</v>
      </c>
      <c r="G77" s="71"/>
      <c r="H77" s="71"/>
      <c r="I77" s="70"/>
      <c r="J77" s="70"/>
      <c r="K77" s="70">
        <v>7263.79</v>
      </c>
      <c r="L77" s="70">
        <v>79206.48</v>
      </c>
      <c r="M77" s="63">
        <f>Tabla16[[#This Row],[TASA EX.]]+Tabla16[[#This Row],[IEPS 8 %]]</f>
        <v>0</v>
      </c>
      <c r="N77" s="72">
        <f>Tabla16[[#This Row],[TASA 16%]]+Tabla16[[#This Row],[IEPS 6%]]</f>
        <v>45398.6875</v>
      </c>
      <c r="O77" s="38">
        <v>45019</v>
      </c>
      <c r="P77" s="69" t="s">
        <v>99</v>
      </c>
      <c r="Q77" s="73" t="s">
        <v>100</v>
      </c>
      <c r="R77" s="68" t="s">
        <v>34</v>
      </c>
      <c r="S77" s="70"/>
      <c r="T77" s="74" t="s">
        <v>35</v>
      </c>
      <c r="U77" s="69" t="s">
        <v>68</v>
      </c>
      <c r="W77" s="77">
        <f>(Tabla16[[#This Row],[TASA 16%]]+Tabla16[[#This Row],[IEPS 6%]])*0.16</f>
        <v>7263.79</v>
      </c>
      <c r="X77" s="77">
        <f>W77-Tabla16[[#This Row],[IVA]]</f>
        <v>0</v>
      </c>
    </row>
    <row r="78" spans="1:24" x14ac:dyDescent="0.25">
      <c r="A78" s="67" t="s">
        <v>862</v>
      </c>
      <c r="B78" s="68">
        <v>2032</v>
      </c>
      <c r="C78" s="10">
        <v>45026</v>
      </c>
      <c r="D78" s="70"/>
      <c r="E78" s="70">
        <v>56122.16</v>
      </c>
      <c r="F78" s="70">
        <v>0</v>
      </c>
      <c r="G78" s="71"/>
      <c r="H78" s="71"/>
      <c r="I78" s="70"/>
      <c r="J78" s="70"/>
      <c r="K78" s="70"/>
      <c r="L78" s="70">
        <v>56122.16</v>
      </c>
      <c r="M78" s="63">
        <f>Tabla16[[#This Row],[TASA EX.]]+Tabla16[[#This Row],[IEPS 8 %]]</f>
        <v>0</v>
      </c>
      <c r="N78" s="72">
        <f>Tabla16[[#This Row],[TASA 16%]]+Tabla16[[#This Row],[IEPS 6%]]</f>
        <v>0</v>
      </c>
      <c r="O78" s="38">
        <v>45026</v>
      </c>
      <c r="P78" s="69" t="s">
        <v>99</v>
      </c>
      <c r="Q78" s="73" t="s">
        <v>100</v>
      </c>
      <c r="R78" s="68" t="s">
        <v>34</v>
      </c>
      <c r="S78" s="70"/>
      <c r="T78" s="74" t="s">
        <v>35</v>
      </c>
      <c r="U78" s="69" t="s">
        <v>68</v>
      </c>
      <c r="W78" s="77">
        <f>(Tabla16[[#This Row],[TASA 16%]]+Tabla16[[#This Row],[IEPS 6%]])*0.16</f>
        <v>0</v>
      </c>
      <c r="X78" s="77">
        <f>W78-Tabla16[[#This Row],[IVA]]</f>
        <v>0</v>
      </c>
    </row>
    <row r="79" spans="1:24" x14ac:dyDescent="0.25">
      <c r="A79" s="67" t="s">
        <v>863</v>
      </c>
      <c r="B79" s="68">
        <v>2062</v>
      </c>
      <c r="C79" s="10">
        <v>45036</v>
      </c>
      <c r="D79" s="70"/>
      <c r="E79" s="70">
        <v>14672.02</v>
      </c>
      <c r="F79" s="70">
        <v>331</v>
      </c>
      <c r="G79" s="71"/>
      <c r="H79" s="71"/>
      <c r="I79" s="70"/>
      <c r="J79" s="70"/>
      <c r="K79" s="70">
        <v>52.96</v>
      </c>
      <c r="L79" s="70">
        <v>15055.98</v>
      </c>
      <c r="M79" s="63">
        <f>Tabla16[[#This Row],[TASA EX.]]+Tabla16[[#This Row],[IEPS 8 %]]</f>
        <v>0</v>
      </c>
      <c r="N79" s="72">
        <f>Tabla16[[#This Row],[TASA 16%]]+Tabla16[[#This Row],[IEPS 6%]]</f>
        <v>331</v>
      </c>
      <c r="O79" s="38">
        <v>45036</v>
      </c>
      <c r="P79" s="69" t="s">
        <v>99</v>
      </c>
      <c r="Q79" s="73" t="s">
        <v>100</v>
      </c>
      <c r="R79" s="68" t="s">
        <v>34</v>
      </c>
      <c r="S79" s="70"/>
      <c r="T79" s="74" t="s">
        <v>35</v>
      </c>
      <c r="U79" s="69" t="s">
        <v>68</v>
      </c>
      <c r="W79" s="77">
        <f>(Tabla16[[#This Row],[TASA 16%]]+Tabla16[[#This Row],[IEPS 6%]])*0.16</f>
        <v>52.96</v>
      </c>
      <c r="X79" s="77">
        <f>W79-Tabla16[[#This Row],[IVA]]</f>
        <v>0</v>
      </c>
    </row>
    <row r="80" spans="1:24" x14ac:dyDescent="0.25">
      <c r="A80" s="67" t="s">
        <v>869</v>
      </c>
      <c r="B80" s="68">
        <v>2088</v>
      </c>
      <c r="C80" s="10">
        <v>45043</v>
      </c>
      <c r="D80" s="70"/>
      <c r="E80" s="70">
        <v>9047.2425000000003</v>
      </c>
      <c r="F80" s="70">
        <v>1045.4375</v>
      </c>
      <c r="G80" s="71"/>
      <c r="H80" s="71"/>
      <c r="I80" s="70"/>
      <c r="J80" s="70"/>
      <c r="K80" s="70">
        <v>167.27</v>
      </c>
      <c r="L80" s="70">
        <v>10259.950000000001</v>
      </c>
      <c r="M80" s="63">
        <f>Tabla16[[#This Row],[TASA EX.]]+Tabla16[[#This Row],[IEPS 8 %]]</f>
        <v>0</v>
      </c>
      <c r="N80" s="72">
        <f>Tabla16[[#This Row],[TASA 16%]]+Tabla16[[#This Row],[IEPS 6%]]</f>
        <v>1045.4375</v>
      </c>
      <c r="O80" s="38">
        <v>45043</v>
      </c>
      <c r="P80" s="69" t="s">
        <v>99</v>
      </c>
      <c r="Q80" s="73" t="s">
        <v>100</v>
      </c>
      <c r="R80" s="68" t="s">
        <v>34</v>
      </c>
      <c r="S80" s="70"/>
      <c r="T80" s="74" t="s">
        <v>35</v>
      </c>
      <c r="U80" s="69" t="s">
        <v>68</v>
      </c>
      <c r="W80" s="77">
        <f>(Tabla16[[#This Row],[TASA 16%]]+Tabla16[[#This Row],[IEPS 6%]])*0.16</f>
        <v>167.27</v>
      </c>
      <c r="X80" s="77">
        <f>W80-Tabla16[[#This Row],[IVA]]</f>
        <v>0</v>
      </c>
    </row>
    <row r="81" spans="1:24" x14ac:dyDescent="0.25">
      <c r="A81" s="67">
        <v>181748</v>
      </c>
      <c r="B81" s="68">
        <v>797</v>
      </c>
      <c r="C81" s="10">
        <v>45013</v>
      </c>
      <c r="D81" s="70"/>
      <c r="E81" s="70">
        <v>5300</v>
      </c>
      <c r="F81" s="70">
        <v>0</v>
      </c>
      <c r="G81" s="71"/>
      <c r="H81" s="71"/>
      <c r="I81" s="70"/>
      <c r="J81" s="70"/>
      <c r="K81" s="70"/>
      <c r="L81" s="70">
        <v>5300</v>
      </c>
      <c r="M81" s="63">
        <f>Tabla16[[#This Row],[TASA EX.]]+Tabla16[[#This Row],[IEPS 8 %]]</f>
        <v>0</v>
      </c>
      <c r="N81" s="72">
        <f>Tabla16[[#This Row],[TASA 16%]]+Tabla16[[#This Row],[IEPS 6%]]</f>
        <v>0</v>
      </c>
      <c r="O81" s="38">
        <v>45026</v>
      </c>
      <c r="P81" s="69" t="s">
        <v>362</v>
      </c>
      <c r="Q81" s="73" t="s">
        <v>363</v>
      </c>
      <c r="R81" s="68" t="s">
        <v>34</v>
      </c>
      <c r="S81" s="70"/>
      <c r="T81" s="74" t="s">
        <v>35</v>
      </c>
      <c r="U81" s="69" t="s">
        <v>1394</v>
      </c>
      <c r="W81" s="77">
        <f>(Tabla16[[#This Row],[TASA 16%]]+Tabla16[[#This Row],[IEPS 6%]])*0.16</f>
        <v>0</v>
      </c>
      <c r="X81" s="77">
        <f>W81-Tabla16[[#This Row],[IVA]]</f>
        <v>0</v>
      </c>
    </row>
    <row r="82" spans="1:24" x14ac:dyDescent="0.25">
      <c r="A82" s="67">
        <v>181666</v>
      </c>
      <c r="B82" s="68">
        <v>715</v>
      </c>
      <c r="C82" s="10">
        <v>45009</v>
      </c>
      <c r="D82" s="70"/>
      <c r="E82" s="70">
        <v>0</v>
      </c>
      <c r="F82" s="70">
        <v>12394</v>
      </c>
      <c r="G82" s="71"/>
      <c r="H82" s="71"/>
      <c r="I82" s="70"/>
      <c r="J82" s="70"/>
      <c r="K82" s="70">
        <v>1983.04</v>
      </c>
      <c r="L82" s="70">
        <v>14377.04</v>
      </c>
      <c r="M82" s="63">
        <f>Tabla16[[#This Row],[TASA EX.]]+Tabla16[[#This Row],[IEPS 8 %]]</f>
        <v>0</v>
      </c>
      <c r="N82" s="72">
        <f>Tabla16[[#This Row],[TASA 16%]]+Tabla16[[#This Row],[IEPS 6%]]</f>
        <v>12394</v>
      </c>
      <c r="O82" s="38">
        <v>45021</v>
      </c>
      <c r="P82" s="69" t="s">
        <v>1175</v>
      </c>
      <c r="Q82" s="73" t="s">
        <v>1176</v>
      </c>
      <c r="R82" s="68" t="s">
        <v>34</v>
      </c>
      <c r="S82" s="70"/>
      <c r="T82" s="74" t="s">
        <v>35</v>
      </c>
      <c r="U82" s="69" t="s">
        <v>1177</v>
      </c>
      <c r="W82" s="77">
        <f>(Tabla16[[#This Row],[TASA 16%]]+Tabla16[[#This Row],[IEPS 6%]])*0.16</f>
        <v>1983.04</v>
      </c>
      <c r="X82" s="77">
        <f>W82-Tabla16[[#This Row],[IVA]]</f>
        <v>0</v>
      </c>
    </row>
    <row r="83" spans="1:24" x14ac:dyDescent="0.25">
      <c r="A83" s="67">
        <v>182063</v>
      </c>
      <c r="B83" s="68">
        <v>142</v>
      </c>
      <c r="C83" s="10">
        <v>45026</v>
      </c>
      <c r="D83" s="70"/>
      <c r="E83" s="70">
        <v>120549.1</v>
      </c>
      <c r="F83" s="70">
        <v>0</v>
      </c>
      <c r="G83" s="71"/>
      <c r="H83" s="71"/>
      <c r="I83" s="70"/>
      <c r="J83" s="70"/>
      <c r="K83" s="70"/>
      <c r="L83" s="70">
        <v>120549.1</v>
      </c>
      <c r="M83" s="63">
        <f>Tabla16[[#This Row],[TASA EX.]]+Tabla16[[#This Row],[IEPS 8 %]]</f>
        <v>0</v>
      </c>
      <c r="N83" s="72">
        <f>Tabla16[[#This Row],[TASA 16%]]+Tabla16[[#This Row],[IEPS 6%]]</f>
        <v>0</v>
      </c>
      <c r="O83" s="38">
        <v>45028</v>
      </c>
      <c r="P83" s="69" t="s">
        <v>556</v>
      </c>
      <c r="Q83" s="73" t="s">
        <v>557</v>
      </c>
      <c r="R83" s="68" t="s">
        <v>34</v>
      </c>
      <c r="S83" s="70"/>
      <c r="T83" s="74" t="s">
        <v>35</v>
      </c>
      <c r="U83" s="69" t="s">
        <v>1230</v>
      </c>
      <c r="W83" s="77">
        <f>(Tabla16[[#This Row],[TASA 16%]]+Tabla16[[#This Row],[IEPS 6%]])*0.16</f>
        <v>0</v>
      </c>
      <c r="X83" s="77">
        <f>W83-Tabla16[[#This Row],[IVA]]</f>
        <v>0</v>
      </c>
    </row>
    <row r="84" spans="1:24" x14ac:dyDescent="0.25">
      <c r="A84" s="67">
        <v>182316</v>
      </c>
      <c r="B84" s="68">
        <v>395</v>
      </c>
      <c r="C84" s="10">
        <v>45034</v>
      </c>
      <c r="D84" s="70"/>
      <c r="E84" s="70">
        <v>107621.4</v>
      </c>
      <c r="F84" s="70">
        <v>0</v>
      </c>
      <c r="G84" s="71"/>
      <c r="H84" s="71"/>
      <c r="I84" s="70"/>
      <c r="J84" s="70"/>
      <c r="K84" s="70"/>
      <c r="L84" s="70">
        <v>107621.4</v>
      </c>
      <c r="M84" s="63">
        <f>Tabla16[[#This Row],[TASA EX.]]+Tabla16[[#This Row],[IEPS 8 %]]</f>
        <v>0</v>
      </c>
      <c r="N84" s="72">
        <f>Tabla16[[#This Row],[TASA 16%]]+Tabla16[[#This Row],[IEPS 6%]]</f>
        <v>0</v>
      </c>
      <c r="O84" s="38">
        <v>45035</v>
      </c>
      <c r="P84" s="69" t="s">
        <v>556</v>
      </c>
      <c r="Q84" s="73" t="s">
        <v>557</v>
      </c>
      <c r="R84" s="68" t="s">
        <v>34</v>
      </c>
      <c r="S84" s="70"/>
      <c r="T84" s="74" t="s">
        <v>35</v>
      </c>
      <c r="U84" s="69" t="s">
        <v>1231</v>
      </c>
      <c r="W84" s="77">
        <f>(Tabla16[[#This Row],[TASA 16%]]+Tabla16[[#This Row],[IEPS 6%]])*0.16</f>
        <v>0</v>
      </c>
      <c r="X84" s="77">
        <f>W84-Tabla16[[#This Row],[IVA]]</f>
        <v>0</v>
      </c>
    </row>
    <row r="85" spans="1:24" x14ac:dyDescent="0.25">
      <c r="A85" s="67" t="s">
        <v>868</v>
      </c>
      <c r="B85" s="68">
        <v>2082</v>
      </c>
      <c r="C85" s="10">
        <v>45042</v>
      </c>
      <c r="D85" s="70"/>
      <c r="E85" s="70">
        <v>-4.7500000000582077E-2</v>
      </c>
      <c r="F85" s="70">
        <v>12416.6875</v>
      </c>
      <c r="G85" s="71"/>
      <c r="H85" s="71"/>
      <c r="I85" s="70"/>
      <c r="J85" s="70"/>
      <c r="K85" s="70">
        <v>1986.67</v>
      </c>
      <c r="L85" s="70">
        <v>14403.31</v>
      </c>
      <c r="M85" s="63">
        <f>Tabla16[[#This Row],[TASA EX.]]+Tabla16[[#This Row],[IEPS 8 %]]</f>
        <v>0</v>
      </c>
      <c r="N85" s="72">
        <f>Tabla16[[#This Row],[TASA 16%]]+Tabla16[[#This Row],[IEPS 6%]]</f>
        <v>12416.6875</v>
      </c>
      <c r="O85" s="38">
        <v>45042</v>
      </c>
      <c r="P85" s="69" t="s">
        <v>958</v>
      </c>
      <c r="Q85" s="73" t="s">
        <v>959</v>
      </c>
      <c r="R85" s="68" t="s">
        <v>62</v>
      </c>
      <c r="S85" s="70"/>
      <c r="T85" s="74" t="s">
        <v>63</v>
      </c>
      <c r="U85" s="69" t="s">
        <v>960</v>
      </c>
      <c r="W85" s="77">
        <f>(Tabla16[[#This Row],[TASA 16%]]+Tabla16[[#This Row],[IEPS 6%]])*0.16</f>
        <v>1986.67</v>
      </c>
      <c r="X85" s="77">
        <f>W85-Tabla16[[#This Row],[IVA]]</f>
        <v>0</v>
      </c>
    </row>
    <row r="86" spans="1:24" x14ac:dyDescent="0.25">
      <c r="A86" s="67" t="s">
        <v>868</v>
      </c>
      <c r="B86" s="68">
        <v>2082</v>
      </c>
      <c r="C86" s="10">
        <v>45042</v>
      </c>
      <c r="D86" s="70"/>
      <c r="E86" s="70">
        <v>7.4999999999988631E-2</v>
      </c>
      <c r="F86" s="70">
        <v>371.125</v>
      </c>
      <c r="G86" s="71"/>
      <c r="H86" s="71"/>
      <c r="I86" s="70"/>
      <c r="J86" s="70"/>
      <c r="K86" s="70">
        <v>59.38</v>
      </c>
      <c r="L86" s="70">
        <v>430.58</v>
      </c>
      <c r="M86" s="63">
        <f>Tabla16[[#This Row],[TASA EX.]]+Tabla16[[#This Row],[IEPS 8 %]]</f>
        <v>0</v>
      </c>
      <c r="N86" s="72">
        <f>Tabla16[[#This Row],[TASA 16%]]+Tabla16[[#This Row],[IEPS 6%]]</f>
        <v>371.125</v>
      </c>
      <c r="O86" s="38">
        <v>45042</v>
      </c>
      <c r="P86" s="69" t="s">
        <v>958</v>
      </c>
      <c r="Q86" s="73" t="s">
        <v>959</v>
      </c>
      <c r="R86" s="68" t="s">
        <v>50</v>
      </c>
      <c r="S86" s="70"/>
      <c r="T86" s="74" t="s">
        <v>51</v>
      </c>
      <c r="U86" s="69" t="s">
        <v>960</v>
      </c>
      <c r="W86" s="77">
        <f>(Tabla16[[#This Row],[TASA 16%]]+Tabla16[[#This Row],[IEPS 6%]])*0.16</f>
        <v>59.38</v>
      </c>
      <c r="X86" s="77">
        <f>W86-Tabla16[[#This Row],[IVA]]</f>
        <v>0</v>
      </c>
    </row>
    <row r="87" spans="1:24" x14ac:dyDescent="0.25">
      <c r="A87" s="67" t="s">
        <v>803</v>
      </c>
      <c r="B87" s="68">
        <v>2027</v>
      </c>
      <c r="C87" s="10">
        <v>45026</v>
      </c>
      <c r="D87" s="70"/>
      <c r="E87" s="70">
        <v>288179.94</v>
      </c>
      <c r="F87" s="70">
        <v>0</v>
      </c>
      <c r="G87" s="71"/>
      <c r="H87" s="71"/>
      <c r="I87" s="70"/>
      <c r="J87" s="70">
        <v>23054.400000000001</v>
      </c>
      <c r="K87" s="70"/>
      <c r="L87" s="70">
        <v>311234.34000000003</v>
      </c>
      <c r="M87" s="63">
        <f>Tabla16[[#This Row],[TASA EX.]]+Tabla16[[#This Row],[IEPS 8 %]]</f>
        <v>23054.400000000001</v>
      </c>
      <c r="N87" s="72">
        <f>Tabla16[[#This Row],[TASA 16%]]+Tabla16[[#This Row],[IEPS 6%]]</f>
        <v>0</v>
      </c>
      <c r="O87" s="38">
        <v>45026</v>
      </c>
      <c r="P87" s="69" t="s">
        <v>81</v>
      </c>
      <c r="Q87" s="73" t="s">
        <v>82</v>
      </c>
      <c r="R87" s="68" t="s">
        <v>34</v>
      </c>
      <c r="S87" s="70">
        <v>12007.5</v>
      </c>
      <c r="T87" s="74" t="s">
        <v>35</v>
      </c>
      <c r="U87" s="69" t="s">
        <v>890</v>
      </c>
      <c r="W87" s="77">
        <f>(Tabla16[[#This Row],[TASA 16%]]+Tabla16[[#This Row],[IEPS 6%]])*0.16</f>
        <v>0</v>
      </c>
      <c r="X87" s="77">
        <f>W87-Tabla16[[#This Row],[IVA]]</f>
        <v>0</v>
      </c>
    </row>
    <row r="88" spans="1:24" x14ac:dyDescent="0.25">
      <c r="A88" s="67" t="s">
        <v>806</v>
      </c>
      <c r="B88" s="68">
        <v>2028</v>
      </c>
      <c r="C88" s="10">
        <v>45026</v>
      </c>
      <c r="D88" s="70"/>
      <c r="E88" s="70">
        <v>50298.57</v>
      </c>
      <c r="F88" s="70">
        <v>0</v>
      </c>
      <c r="G88" s="71"/>
      <c r="H88" s="71"/>
      <c r="I88" s="70"/>
      <c r="J88" s="70">
        <v>839.51</v>
      </c>
      <c r="K88" s="70"/>
      <c r="L88" s="70">
        <v>51138.080000000002</v>
      </c>
      <c r="M88" s="63">
        <f>Tabla16[[#This Row],[TASA EX.]]+Tabla16[[#This Row],[IEPS 8 %]]</f>
        <v>839.51</v>
      </c>
      <c r="N88" s="72">
        <f>Tabla16[[#This Row],[TASA 16%]]+Tabla16[[#This Row],[IEPS 6%]]</f>
        <v>0</v>
      </c>
      <c r="O88" s="38">
        <v>45026</v>
      </c>
      <c r="P88" s="69" t="s">
        <v>81</v>
      </c>
      <c r="Q88" s="73" t="s">
        <v>82</v>
      </c>
      <c r="R88" s="68" t="s">
        <v>34</v>
      </c>
      <c r="S88" s="70"/>
      <c r="T88" s="74" t="s">
        <v>35</v>
      </c>
      <c r="U88" s="69" t="s">
        <v>68</v>
      </c>
      <c r="W88" s="77">
        <f>(Tabla16[[#This Row],[TASA 16%]]+Tabla16[[#This Row],[IEPS 6%]])*0.16</f>
        <v>0</v>
      </c>
      <c r="X88" s="77">
        <f>W88-Tabla16[[#This Row],[IVA]]</f>
        <v>0</v>
      </c>
    </row>
    <row r="89" spans="1:24" x14ac:dyDescent="0.25">
      <c r="A89" s="67" t="s">
        <v>807</v>
      </c>
      <c r="B89" s="68">
        <v>2040</v>
      </c>
      <c r="C89" s="10">
        <v>45030</v>
      </c>
      <c r="D89" s="70"/>
      <c r="E89" s="70">
        <v>610533.34</v>
      </c>
      <c r="F89" s="70">
        <v>0</v>
      </c>
      <c r="G89" s="71"/>
      <c r="H89" s="71"/>
      <c r="I89" s="70"/>
      <c r="J89" s="70">
        <v>10393.17</v>
      </c>
      <c r="K89" s="70"/>
      <c r="L89" s="70">
        <v>620926.51</v>
      </c>
      <c r="M89" s="63">
        <f>Tabla16[[#This Row],[TASA EX.]]+Tabla16[[#This Row],[IEPS 8 %]]</f>
        <v>10393.17</v>
      </c>
      <c r="N89" s="72">
        <f>Tabla16[[#This Row],[TASA 16%]]+Tabla16[[#This Row],[IEPS 6%]]</f>
        <v>0</v>
      </c>
      <c r="O89" s="38">
        <v>45030</v>
      </c>
      <c r="P89" s="69" t="s">
        <v>81</v>
      </c>
      <c r="Q89" s="73" t="s">
        <v>82</v>
      </c>
      <c r="R89" s="68" t="s">
        <v>34</v>
      </c>
      <c r="S89" s="70"/>
      <c r="T89" s="74" t="s">
        <v>35</v>
      </c>
      <c r="U89" s="69" t="s">
        <v>68</v>
      </c>
      <c r="W89" s="77">
        <f>(Tabla16[[#This Row],[TASA 16%]]+Tabla16[[#This Row],[IEPS 6%]])*0.16</f>
        <v>0</v>
      </c>
      <c r="X89" s="77">
        <f>W89-Tabla16[[#This Row],[IVA]]</f>
        <v>0</v>
      </c>
    </row>
    <row r="90" spans="1:24" x14ac:dyDescent="0.25">
      <c r="A90" s="67" t="s">
        <v>810</v>
      </c>
      <c r="B90" s="68">
        <v>2054</v>
      </c>
      <c r="C90" s="10">
        <v>45035</v>
      </c>
      <c r="D90" s="70"/>
      <c r="E90" s="70">
        <v>501358.05999999994</v>
      </c>
      <c r="F90" s="70">
        <v>0</v>
      </c>
      <c r="G90" s="71"/>
      <c r="H90" s="71"/>
      <c r="I90" s="70"/>
      <c r="J90" s="70">
        <v>40108.65</v>
      </c>
      <c r="K90" s="70"/>
      <c r="L90" s="70">
        <v>541466.71</v>
      </c>
      <c r="M90" s="63">
        <f>Tabla16[[#This Row],[TASA EX.]]+Tabla16[[#This Row],[IEPS 8 %]]</f>
        <v>40108.65</v>
      </c>
      <c r="N90" s="72">
        <f>Tabla16[[#This Row],[TASA 16%]]+Tabla16[[#This Row],[IEPS 6%]]</f>
        <v>0</v>
      </c>
      <c r="O90" s="38">
        <v>45035</v>
      </c>
      <c r="P90" s="69" t="s">
        <v>81</v>
      </c>
      <c r="Q90" s="73" t="s">
        <v>82</v>
      </c>
      <c r="R90" s="68" t="s">
        <v>34</v>
      </c>
      <c r="S90" s="70">
        <v>20889.919999999998</v>
      </c>
      <c r="T90" s="74" t="s">
        <v>35</v>
      </c>
      <c r="U90" s="69" t="s">
        <v>897</v>
      </c>
      <c r="W90" s="77">
        <f>(Tabla16[[#This Row],[TASA 16%]]+Tabla16[[#This Row],[IEPS 6%]])*0.16</f>
        <v>0</v>
      </c>
      <c r="X90" s="77">
        <f>W90-Tabla16[[#This Row],[IVA]]</f>
        <v>0</v>
      </c>
    </row>
    <row r="91" spans="1:24" x14ac:dyDescent="0.25">
      <c r="A91" s="67" t="s">
        <v>814</v>
      </c>
      <c r="B91" s="68">
        <v>2064</v>
      </c>
      <c r="C91" s="10">
        <v>45037</v>
      </c>
      <c r="D91" s="70"/>
      <c r="E91" s="70">
        <v>47580.81</v>
      </c>
      <c r="F91" s="70">
        <v>0</v>
      </c>
      <c r="G91" s="71"/>
      <c r="H91" s="71"/>
      <c r="I91" s="70"/>
      <c r="J91" s="70">
        <v>746.76</v>
      </c>
      <c r="K91" s="70"/>
      <c r="L91" s="70">
        <v>48327.57</v>
      </c>
      <c r="M91" s="63">
        <f>Tabla16[[#This Row],[TASA EX.]]+Tabla16[[#This Row],[IEPS 8 %]]</f>
        <v>746.76</v>
      </c>
      <c r="N91" s="72">
        <f>Tabla16[[#This Row],[TASA 16%]]+Tabla16[[#This Row],[IEPS 6%]]</f>
        <v>0</v>
      </c>
      <c r="O91" s="38">
        <v>45037</v>
      </c>
      <c r="P91" s="69" t="s">
        <v>81</v>
      </c>
      <c r="Q91" s="73" t="s">
        <v>82</v>
      </c>
      <c r="R91" s="68" t="s">
        <v>34</v>
      </c>
      <c r="S91" s="70"/>
      <c r="T91" s="74" t="s">
        <v>35</v>
      </c>
      <c r="U91" s="69" t="s">
        <v>68</v>
      </c>
      <c r="W91" s="77">
        <f>(Tabla16[[#This Row],[TASA 16%]]+Tabla16[[#This Row],[IEPS 6%]])*0.16</f>
        <v>0</v>
      </c>
      <c r="X91" s="77">
        <f>W91-Tabla16[[#This Row],[IVA]]</f>
        <v>0</v>
      </c>
    </row>
    <row r="92" spans="1:24" x14ac:dyDescent="0.25">
      <c r="A92" s="67" t="s">
        <v>817</v>
      </c>
      <c r="B92" s="68">
        <v>2083</v>
      </c>
      <c r="C92" s="10">
        <v>45043</v>
      </c>
      <c r="D92" s="70"/>
      <c r="E92" s="70">
        <v>621221.97</v>
      </c>
      <c r="F92" s="70">
        <v>0</v>
      </c>
      <c r="G92" s="71"/>
      <c r="H92" s="71"/>
      <c r="I92" s="70"/>
      <c r="J92" s="70">
        <v>11841.49</v>
      </c>
      <c r="K92" s="70"/>
      <c r="L92" s="70">
        <v>633063.46</v>
      </c>
      <c r="M92" s="63">
        <f>Tabla16[[#This Row],[TASA EX.]]+Tabla16[[#This Row],[IEPS 8 %]]</f>
        <v>11841.49</v>
      </c>
      <c r="N92" s="72">
        <f>Tabla16[[#This Row],[TASA 16%]]+Tabla16[[#This Row],[IEPS 6%]]</f>
        <v>0</v>
      </c>
      <c r="O92" s="38">
        <v>45043</v>
      </c>
      <c r="P92" s="69" t="s">
        <v>81</v>
      </c>
      <c r="Q92" s="73" t="s">
        <v>82</v>
      </c>
      <c r="R92" s="68" t="s">
        <v>34</v>
      </c>
      <c r="S92" s="70"/>
      <c r="T92" s="74" t="s">
        <v>35</v>
      </c>
      <c r="U92" s="69" t="s">
        <v>68</v>
      </c>
      <c r="W92" s="77">
        <f>(Tabla16[[#This Row],[TASA 16%]]+Tabla16[[#This Row],[IEPS 6%]])*0.16</f>
        <v>0</v>
      </c>
      <c r="X92" s="77">
        <f>W92-Tabla16[[#This Row],[IVA]]</f>
        <v>0</v>
      </c>
    </row>
    <row r="93" spans="1:24" x14ac:dyDescent="0.25">
      <c r="A93" s="67" t="s">
        <v>818</v>
      </c>
      <c r="B93" s="68">
        <v>2086</v>
      </c>
      <c r="C93" s="10">
        <v>45043</v>
      </c>
      <c r="D93" s="70"/>
      <c r="E93" s="70">
        <v>290016.46999999997</v>
      </c>
      <c r="F93" s="70">
        <v>0</v>
      </c>
      <c r="G93" s="71"/>
      <c r="H93" s="71"/>
      <c r="I93" s="70"/>
      <c r="J93" s="70">
        <v>23201.32</v>
      </c>
      <c r="K93" s="70"/>
      <c r="L93" s="70">
        <v>313217.78999999998</v>
      </c>
      <c r="M93" s="63">
        <f>Tabla16[[#This Row],[TASA EX.]]+Tabla16[[#This Row],[IEPS 8 %]]</f>
        <v>23201.32</v>
      </c>
      <c r="N93" s="72">
        <f>Tabla16[[#This Row],[TASA 16%]]+Tabla16[[#This Row],[IEPS 6%]]</f>
        <v>0</v>
      </c>
      <c r="O93" s="38">
        <v>45043</v>
      </c>
      <c r="P93" s="69" t="s">
        <v>81</v>
      </c>
      <c r="Q93" s="73" t="s">
        <v>82</v>
      </c>
      <c r="R93" s="68" t="s">
        <v>34</v>
      </c>
      <c r="S93" s="70">
        <v>12084.01</v>
      </c>
      <c r="T93" s="74" t="s">
        <v>35</v>
      </c>
      <c r="U93" s="69" t="s">
        <v>904</v>
      </c>
      <c r="W93" s="77">
        <f>(Tabla16[[#This Row],[TASA 16%]]+Tabla16[[#This Row],[IEPS 6%]])*0.16</f>
        <v>0</v>
      </c>
      <c r="X93" s="77">
        <f>W93-Tabla16[[#This Row],[IVA]]</f>
        <v>0</v>
      </c>
    </row>
    <row r="94" spans="1:24" x14ac:dyDescent="0.25">
      <c r="A94" s="50">
        <v>182023</v>
      </c>
      <c r="B94" s="51">
        <v>102</v>
      </c>
      <c r="C94" s="10">
        <v>45021</v>
      </c>
      <c r="D94" s="52"/>
      <c r="E94" s="52">
        <v>6276.0249999999996</v>
      </c>
      <c r="F94" s="52">
        <v>206.875</v>
      </c>
      <c r="G94" s="53"/>
      <c r="H94" s="53"/>
      <c r="I94" s="52"/>
      <c r="J94" s="52"/>
      <c r="K94" s="52">
        <v>33.1</v>
      </c>
      <c r="L94" s="52">
        <v>6516</v>
      </c>
      <c r="M94" s="63">
        <f>Tabla16[[#This Row],[TASA EX.]]+Tabla16[[#This Row],[IEPS 8 %]]</f>
        <v>0</v>
      </c>
      <c r="N94" s="65">
        <f>Tabla16[[#This Row],[TASA 16%]]+Tabla16[[#This Row],[IEPS 6%]]</f>
        <v>206.875</v>
      </c>
      <c r="O94" s="38">
        <v>45033</v>
      </c>
      <c r="P94" s="54" t="s">
        <v>257</v>
      </c>
      <c r="Q94" s="55" t="s">
        <v>258</v>
      </c>
      <c r="R94" s="51" t="s">
        <v>34</v>
      </c>
      <c r="S94" s="52"/>
      <c r="T94" s="56" t="s">
        <v>35</v>
      </c>
      <c r="U94" s="54" t="s">
        <v>704</v>
      </c>
      <c r="W94" s="77">
        <f>(Tabla16[[#This Row],[TASA 16%]]+Tabla16[[#This Row],[IEPS 6%]])*0.16</f>
        <v>33.1</v>
      </c>
      <c r="X94" s="77">
        <f>W94-Tabla16[[#This Row],[IVA]]</f>
        <v>0</v>
      </c>
    </row>
    <row r="95" spans="1:24" x14ac:dyDescent="0.25">
      <c r="A95" s="67">
        <v>181495</v>
      </c>
      <c r="B95" s="68">
        <v>544</v>
      </c>
      <c r="C95" s="10">
        <v>45005</v>
      </c>
      <c r="D95" s="70"/>
      <c r="E95" s="70">
        <v>0</v>
      </c>
      <c r="F95" s="70">
        <v>64750</v>
      </c>
      <c r="G95" s="71"/>
      <c r="H95" s="71"/>
      <c r="I95" s="70"/>
      <c r="J95" s="70"/>
      <c r="K95" s="70">
        <v>10360</v>
      </c>
      <c r="L95" s="70">
        <v>75110</v>
      </c>
      <c r="M95" s="63">
        <f>Tabla16[[#This Row],[TASA EX.]]+Tabla16[[#This Row],[IEPS 8 %]]</f>
        <v>0</v>
      </c>
      <c r="N95" s="72">
        <f>Tabla16[[#This Row],[TASA 16%]]+Tabla16[[#This Row],[IEPS 6%]]</f>
        <v>64750</v>
      </c>
      <c r="O95" s="38">
        <v>45019</v>
      </c>
      <c r="P95" s="69" t="s">
        <v>168</v>
      </c>
      <c r="Q95" s="73" t="s">
        <v>169</v>
      </c>
      <c r="R95" s="68" t="s">
        <v>50</v>
      </c>
      <c r="S95" s="70"/>
      <c r="T95" s="74" t="s">
        <v>51</v>
      </c>
      <c r="U95" s="69" t="s">
        <v>1557</v>
      </c>
      <c r="W95" s="77">
        <f>(Tabla16[[#This Row],[TASA 16%]]+Tabla16[[#This Row],[IEPS 6%]])*0.16</f>
        <v>10360</v>
      </c>
      <c r="X95" s="77">
        <f>W95-Tabla16[[#This Row],[IVA]]</f>
        <v>0</v>
      </c>
    </row>
    <row r="96" spans="1:24" x14ac:dyDescent="0.25">
      <c r="A96" s="67">
        <v>181709</v>
      </c>
      <c r="B96" s="68">
        <v>758</v>
      </c>
      <c r="C96" s="10">
        <v>45012</v>
      </c>
      <c r="D96" s="70"/>
      <c r="E96" s="70">
        <v>0</v>
      </c>
      <c r="F96" s="70">
        <v>64750</v>
      </c>
      <c r="G96" s="71"/>
      <c r="H96" s="71"/>
      <c r="I96" s="70"/>
      <c r="J96" s="70"/>
      <c r="K96" s="70">
        <v>10360</v>
      </c>
      <c r="L96" s="70">
        <v>75110</v>
      </c>
      <c r="M96" s="63">
        <f>Tabla16[[#This Row],[TASA EX.]]+Tabla16[[#This Row],[IEPS 8 %]]</f>
        <v>0</v>
      </c>
      <c r="N96" s="72">
        <f>Tabla16[[#This Row],[TASA 16%]]+Tabla16[[#This Row],[IEPS 6%]]</f>
        <v>64750</v>
      </c>
      <c r="O96" s="38">
        <v>45027</v>
      </c>
      <c r="P96" s="69" t="s">
        <v>168</v>
      </c>
      <c r="Q96" s="73" t="s">
        <v>169</v>
      </c>
      <c r="R96" s="68" t="s">
        <v>50</v>
      </c>
      <c r="S96" s="70"/>
      <c r="T96" s="74" t="s">
        <v>51</v>
      </c>
      <c r="U96" s="69" t="s">
        <v>1558</v>
      </c>
      <c r="W96" s="77">
        <f>(Tabla16[[#This Row],[TASA 16%]]+Tabla16[[#This Row],[IEPS 6%]])*0.16</f>
        <v>10360</v>
      </c>
      <c r="X96" s="77">
        <f>W96-Tabla16[[#This Row],[IVA]]</f>
        <v>0</v>
      </c>
    </row>
    <row r="97" spans="1:24" x14ac:dyDescent="0.25">
      <c r="A97" s="67">
        <v>182018</v>
      </c>
      <c r="B97" s="68">
        <v>97</v>
      </c>
      <c r="C97" s="10">
        <v>45021</v>
      </c>
      <c r="D97" s="70"/>
      <c r="E97" s="70">
        <v>0</v>
      </c>
      <c r="F97" s="70">
        <v>69375</v>
      </c>
      <c r="G97" s="71"/>
      <c r="H97" s="71"/>
      <c r="I97" s="70"/>
      <c r="J97" s="70"/>
      <c r="K97" s="70">
        <v>11100</v>
      </c>
      <c r="L97" s="70">
        <v>80475</v>
      </c>
      <c r="M97" s="63">
        <f>Tabla16[[#This Row],[TASA EX.]]+Tabla16[[#This Row],[IEPS 8 %]]</f>
        <v>0</v>
      </c>
      <c r="N97" s="72">
        <f>Tabla16[[#This Row],[TASA 16%]]+Tabla16[[#This Row],[IEPS 6%]]</f>
        <v>69375</v>
      </c>
      <c r="O97" s="38">
        <v>45035</v>
      </c>
      <c r="P97" s="69" t="s">
        <v>168</v>
      </c>
      <c r="Q97" s="73" t="s">
        <v>169</v>
      </c>
      <c r="R97" s="68" t="s">
        <v>50</v>
      </c>
      <c r="S97" s="70"/>
      <c r="T97" s="74" t="s">
        <v>51</v>
      </c>
      <c r="U97" s="69" t="s">
        <v>1559</v>
      </c>
      <c r="W97" s="77">
        <f>(Tabla16[[#This Row],[TASA 16%]]+Tabla16[[#This Row],[IEPS 6%]])*0.16</f>
        <v>11100</v>
      </c>
      <c r="X97" s="77">
        <f>W97-Tabla16[[#This Row],[IVA]]</f>
        <v>0</v>
      </c>
    </row>
    <row r="98" spans="1:24" x14ac:dyDescent="0.25">
      <c r="A98" s="67" t="s">
        <v>847</v>
      </c>
      <c r="B98" s="68">
        <v>2037</v>
      </c>
      <c r="C98" s="10">
        <v>45029</v>
      </c>
      <c r="D98" s="70"/>
      <c r="E98" s="70">
        <v>-2.5000000023283064E-3</v>
      </c>
      <c r="F98" s="70">
        <v>103272.8125</v>
      </c>
      <c r="G98" s="71"/>
      <c r="H98" s="71"/>
      <c r="I98" s="70"/>
      <c r="J98" s="70"/>
      <c r="K98" s="70">
        <v>16523.650000000001</v>
      </c>
      <c r="L98" s="70">
        <v>119796.46</v>
      </c>
      <c r="M98" s="63">
        <f>Tabla16[[#This Row],[TASA EX.]]+Tabla16[[#This Row],[IEPS 8 %]]</f>
        <v>0</v>
      </c>
      <c r="N98" s="72">
        <f>Tabla16[[#This Row],[TASA 16%]]+Tabla16[[#This Row],[IEPS 6%]]</f>
        <v>103272.8125</v>
      </c>
      <c r="O98" s="38">
        <v>45029</v>
      </c>
      <c r="P98" s="69" t="s">
        <v>103</v>
      </c>
      <c r="Q98" s="73" t="s">
        <v>104</v>
      </c>
      <c r="R98" s="68" t="s">
        <v>34</v>
      </c>
      <c r="S98" s="70"/>
      <c r="T98" s="74" t="s">
        <v>35</v>
      </c>
      <c r="U98" s="69" t="s">
        <v>934</v>
      </c>
      <c r="W98" s="77">
        <f>(Tabla16[[#This Row],[TASA 16%]]+Tabla16[[#This Row],[IEPS 6%]])*0.16</f>
        <v>16523.650000000001</v>
      </c>
      <c r="X98" s="77">
        <f>W98-Tabla16[[#This Row],[IVA]]</f>
        <v>0</v>
      </c>
    </row>
    <row r="99" spans="1:24" x14ac:dyDescent="0.25">
      <c r="A99" s="67">
        <v>181732</v>
      </c>
      <c r="B99" s="68">
        <v>781</v>
      </c>
      <c r="C99" s="10">
        <v>45013</v>
      </c>
      <c r="D99" s="70"/>
      <c r="E99" s="70">
        <v>-5.0000000010186341E-3</v>
      </c>
      <c r="F99" s="70">
        <v>7758.6250000000009</v>
      </c>
      <c r="G99" s="71"/>
      <c r="H99" s="71"/>
      <c r="I99" s="70"/>
      <c r="J99" s="70"/>
      <c r="K99" s="70">
        <v>1241.3800000000001</v>
      </c>
      <c r="L99" s="70">
        <v>9000</v>
      </c>
      <c r="M99" s="63">
        <f>Tabla16[[#This Row],[TASA EX.]]+Tabla16[[#This Row],[IEPS 8 %]]</f>
        <v>0</v>
      </c>
      <c r="N99" s="72">
        <f>Tabla16[[#This Row],[TASA 16%]]+Tabla16[[#This Row],[IEPS 6%]]</f>
        <v>7758.6250000000009</v>
      </c>
      <c r="O99" s="38">
        <v>45021</v>
      </c>
      <c r="P99" s="69" t="s">
        <v>668</v>
      </c>
      <c r="Q99" s="73" t="s">
        <v>669</v>
      </c>
      <c r="R99" s="68" t="s">
        <v>62</v>
      </c>
      <c r="S99" s="70"/>
      <c r="T99" s="74" t="s">
        <v>63</v>
      </c>
      <c r="U99" s="69" t="s">
        <v>1216</v>
      </c>
      <c r="W99" s="77">
        <f>(Tabla16[[#This Row],[TASA 16%]]+Tabla16[[#This Row],[IEPS 6%]])*0.16</f>
        <v>1241.3800000000001</v>
      </c>
      <c r="X99" s="77">
        <f>W99-Tabla16[[#This Row],[IVA]]</f>
        <v>0</v>
      </c>
    </row>
    <row r="100" spans="1:24" x14ac:dyDescent="0.25">
      <c r="A100" s="67">
        <v>181940</v>
      </c>
      <c r="B100" s="68">
        <v>19</v>
      </c>
      <c r="C100" s="10">
        <v>45019</v>
      </c>
      <c r="D100" s="70"/>
      <c r="E100" s="70">
        <v>-1.999999999998181E-2</v>
      </c>
      <c r="F100" s="70">
        <v>2909.5</v>
      </c>
      <c r="G100" s="71"/>
      <c r="H100" s="71"/>
      <c r="I100" s="70"/>
      <c r="J100" s="70"/>
      <c r="K100" s="70">
        <v>465.52</v>
      </c>
      <c r="L100" s="70">
        <v>3375</v>
      </c>
      <c r="M100" s="63">
        <f>Tabla16[[#This Row],[TASA EX.]]+Tabla16[[#This Row],[IEPS 8 %]]</f>
        <v>0</v>
      </c>
      <c r="N100" s="72">
        <f>Tabla16[[#This Row],[TASA 16%]]+Tabla16[[#This Row],[IEPS 6%]]</f>
        <v>2909.5</v>
      </c>
      <c r="O100" s="38">
        <v>45031</v>
      </c>
      <c r="P100" s="69" t="s">
        <v>668</v>
      </c>
      <c r="Q100" s="73" t="s">
        <v>669</v>
      </c>
      <c r="R100" s="68" t="s">
        <v>50</v>
      </c>
      <c r="S100" s="70"/>
      <c r="T100" s="74" t="s">
        <v>51</v>
      </c>
      <c r="U100" s="69" t="s">
        <v>1217</v>
      </c>
      <c r="W100" s="77">
        <f>(Tabla16[[#This Row],[TASA 16%]]+Tabla16[[#This Row],[IEPS 6%]])*0.16</f>
        <v>465.52</v>
      </c>
      <c r="X100" s="77">
        <f>W100-Tabla16[[#This Row],[IVA]]</f>
        <v>0</v>
      </c>
    </row>
    <row r="101" spans="1:24" x14ac:dyDescent="0.25">
      <c r="A101" s="67">
        <v>182311</v>
      </c>
      <c r="B101" s="68">
        <v>390</v>
      </c>
      <c r="C101" s="10">
        <v>45033</v>
      </c>
      <c r="D101" s="70"/>
      <c r="E101" s="70">
        <v>3.4999999999854481E-2</v>
      </c>
      <c r="F101" s="70">
        <v>5639.625</v>
      </c>
      <c r="G101" s="71"/>
      <c r="H101" s="71"/>
      <c r="I101" s="70"/>
      <c r="J101" s="70"/>
      <c r="K101" s="70">
        <v>902.34</v>
      </c>
      <c r="L101" s="70">
        <v>6542</v>
      </c>
      <c r="M101" s="63">
        <f>Tabla16[[#This Row],[TASA EX.]]+Tabla16[[#This Row],[IEPS 8 %]]</f>
        <v>0</v>
      </c>
      <c r="N101" s="72">
        <f>Tabla16[[#This Row],[TASA 16%]]+Tabla16[[#This Row],[IEPS 6%]]</f>
        <v>5639.625</v>
      </c>
      <c r="O101" s="38">
        <v>45042</v>
      </c>
      <c r="P101" s="69" t="s">
        <v>668</v>
      </c>
      <c r="Q101" s="73" t="s">
        <v>669</v>
      </c>
      <c r="R101" s="68" t="s">
        <v>50</v>
      </c>
      <c r="S101" s="70"/>
      <c r="T101" s="74" t="s">
        <v>51</v>
      </c>
      <c r="U101" s="69" t="s">
        <v>1218</v>
      </c>
      <c r="W101" s="77">
        <f>(Tabla16[[#This Row],[TASA 16%]]+Tabla16[[#This Row],[IEPS 6%]])*0.16</f>
        <v>902.34</v>
      </c>
      <c r="X101" s="77">
        <f>W101-Tabla16[[#This Row],[IVA]]</f>
        <v>0</v>
      </c>
    </row>
    <row r="102" spans="1:24" x14ac:dyDescent="0.25">
      <c r="A102" s="67">
        <v>182149</v>
      </c>
      <c r="B102" s="68">
        <v>228</v>
      </c>
      <c r="C102" s="10">
        <v>45027</v>
      </c>
      <c r="D102" s="70"/>
      <c r="E102" s="70">
        <v>41528.159999999996</v>
      </c>
      <c r="F102" s="70">
        <v>0</v>
      </c>
      <c r="G102" s="71"/>
      <c r="H102" s="71"/>
      <c r="I102" s="70"/>
      <c r="J102" s="70">
        <v>2967.05</v>
      </c>
      <c r="K102" s="70"/>
      <c r="L102" s="70">
        <v>44495.21</v>
      </c>
      <c r="M102" s="63">
        <f>Tabla16[[#This Row],[TASA EX.]]+Tabla16[[#This Row],[IEPS 8 %]]</f>
        <v>2967.05</v>
      </c>
      <c r="N102" s="72">
        <f>Tabla16[[#This Row],[TASA 16%]]+Tabla16[[#This Row],[IEPS 6%]]</f>
        <v>0</v>
      </c>
      <c r="O102" s="38">
        <v>45041</v>
      </c>
      <c r="P102" s="69" t="s">
        <v>611</v>
      </c>
      <c r="Q102" s="73" t="s">
        <v>612</v>
      </c>
      <c r="R102" s="68" t="s">
        <v>34</v>
      </c>
      <c r="S102" s="70"/>
      <c r="T102" s="74" t="s">
        <v>35</v>
      </c>
      <c r="U102" s="69" t="s">
        <v>1079</v>
      </c>
      <c r="W102" s="77">
        <f>(Tabla16[[#This Row],[TASA 16%]]+Tabla16[[#This Row],[IEPS 6%]])*0.16</f>
        <v>0</v>
      </c>
      <c r="X102" s="77">
        <f>W102-Tabla16[[#This Row],[IVA]]</f>
        <v>0</v>
      </c>
    </row>
    <row r="103" spans="1:24" x14ac:dyDescent="0.25">
      <c r="A103" s="67">
        <v>182347</v>
      </c>
      <c r="B103" s="68">
        <v>426</v>
      </c>
      <c r="C103" s="10">
        <v>45034</v>
      </c>
      <c r="D103" s="70"/>
      <c r="E103" s="70">
        <v>16936.2</v>
      </c>
      <c r="F103" s="70">
        <v>0</v>
      </c>
      <c r="G103" s="71"/>
      <c r="H103" s="71"/>
      <c r="I103" s="70"/>
      <c r="J103" s="70"/>
      <c r="K103" s="70"/>
      <c r="L103" s="70">
        <v>16936.2</v>
      </c>
      <c r="M103" s="63">
        <f>Tabla16[[#This Row],[TASA EX.]]+Tabla16[[#This Row],[IEPS 8 %]]</f>
        <v>0</v>
      </c>
      <c r="N103" s="72">
        <f>Tabla16[[#This Row],[TASA 16%]]+Tabla16[[#This Row],[IEPS 6%]]</f>
        <v>0</v>
      </c>
      <c r="O103" s="38">
        <v>45042</v>
      </c>
      <c r="P103" s="69" t="s">
        <v>1263</v>
      </c>
      <c r="Q103" s="73" t="s">
        <v>1264</v>
      </c>
      <c r="R103" s="68" t="s">
        <v>34</v>
      </c>
      <c r="S103" s="70"/>
      <c r="T103" s="74" t="s">
        <v>35</v>
      </c>
      <c r="U103" s="69" t="s">
        <v>1236</v>
      </c>
      <c r="W103" s="77">
        <f>(Tabla16[[#This Row],[TASA 16%]]+Tabla16[[#This Row],[IEPS 6%]])*0.16</f>
        <v>0</v>
      </c>
      <c r="X103" s="77">
        <f>W103-Tabla16[[#This Row],[IVA]]</f>
        <v>0</v>
      </c>
    </row>
    <row r="104" spans="1:24" x14ac:dyDescent="0.25">
      <c r="A104" s="67">
        <v>182096</v>
      </c>
      <c r="B104" s="68">
        <v>175</v>
      </c>
      <c r="C104" s="10">
        <v>45027</v>
      </c>
      <c r="D104" s="70"/>
      <c r="E104" s="70">
        <v>3.999999999996362E-2</v>
      </c>
      <c r="F104" s="70">
        <v>931</v>
      </c>
      <c r="G104" s="71"/>
      <c r="H104" s="71"/>
      <c r="I104" s="70"/>
      <c r="J104" s="70"/>
      <c r="K104" s="70">
        <v>148.96</v>
      </c>
      <c r="L104" s="70">
        <v>1080</v>
      </c>
      <c r="M104" s="63">
        <f>Tabla16[[#This Row],[TASA EX.]]+Tabla16[[#This Row],[IEPS 8 %]]</f>
        <v>0</v>
      </c>
      <c r="N104" s="72">
        <f>Tabla16[[#This Row],[TASA 16%]]+Tabla16[[#This Row],[IEPS 6%]]</f>
        <v>931</v>
      </c>
      <c r="O104" s="38">
        <v>45028</v>
      </c>
      <c r="P104" s="69" t="s">
        <v>542</v>
      </c>
      <c r="Q104" s="73" t="s">
        <v>543</v>
      </c>
      <c r="R104" s="68" t="s">
        <v>538</v>
      </c>
      <c r="S104" s="70"/>
      <c r="T104" s="74" t="s">
        <v>539</v>
      </c>
      <c r="U104" s="69" t="s">
        <v>992</v>
      </c>
      <c r="W104" s="77">
        <f>(Tabla16[[#This Row],[TASA 16%]]+Tabla16[[#This Row],[IEPS 6%]])*0.16</f>
        <v>148.96</v>
      </c>
      <c r="X104" s="77">
        <f>W104-Tabla16[[#This Row],[IVA]]</f>
        <v>0</v>
      </c>
    </row>
    <row r="105" spans="1:24" x14ac:dyDescent="0.25">
      <c r="A105" s="67">
        <v>182558</v>
      </c>
      <c r="B105" s="68">
        <v>637</v>
      </c>
      <c r="C105" s="10">
        <v>45041</v>
      </c>
      <c r="D105" s="70"/>
      <c r="E105" s="70">
        <v>7.4999999999363354E-3</v>
      </c>
      <c r="F105" s="70">
        <v>487.06250000000006</v>
      </c>
      <c r="G105" s="71"/>
      <c r="H105" s="71"/>
      <c r="I105" s="70"/>
      <c r="J105" s="70"/>
      <c r="K105" s="70">
        <v>77.930000000000007</v>
      </c>
      <c r="L105" s="70">
        <v>565</v>
      </c>
      <c r="M105" s="63">
        <f>Tabla16[[#This Row],[TASA EX.]]+Tabla16[[#This Row],[IEPS 8 %]]</f>
        <v>0</v>
      </c>
      <c r="N105" s="72">
        <f>Tabla16[[#This Row],[TASA 16%]]+Tabla16[[#This Row],[IEPS 6%]]</f>
        <v>487.06250000000006</v>
      </c>
      <c r="O105" s="38">
        <v>45044</v>
      </c>
      <c r="P105" s="69" t="s">
        <v>542</v>
      </c>
      <c r="Q105" s="73" t="s">
        <v>543</v>
      </c>
      <c r="R105" s="68" t="s">
        <v>538</v>
      </c>
      <c r="S105" s="70"/>
      <c r="T105" s="74" t="s">
        <v>539</v>
      </c>
      <c r="U105" s="69" t="s">
        <v>993</v>
      </c>
      <c r="W105" s="77">
        <f>(Tabla16[[#This Row],[TASA 16%]]+Tabla16[[#This Row],[IEPS 6%]])*0.16</f>
        <v>77.930000000000007</v>
      </c>
      <c r="X105" s="77">
        <f>W105-Tabla16[[#This Row],[IVA]]</f>
        <v>0</v>
      </c>
    </row>
    <row r="106" spans="1:24" x14ac:dyDescent="0.25">
      <c r="A106" s="67">
        <v>181515</v>
      </c>
      <c r="B106" s="68">
        <v>564</v>
      </c>
      <c r="C106" s="10">
        <v>45005</v>
      </c>
      <c r="D106" s="70"/>
      <c r="E106" s="70">
        <v>0.17250000000058208</v>
      </c>
      <c r="F106" s="70">
        <v>89937.6875</v>
      </c>
      <c r="G106" s="71"/>
      <c r="H106" s="71"/>
      <c r="I106" s="70"/>
      <c r="J106" s="70"/>
      <c r="K106" s="70">
        <v>14390.03</v>
      </c>
      <c r="L106" s="70">
        <v>104327.89</v>
      </c>
      <c r="M106" s="63">
        <f>Tabla16[[#This Row],[TASA EX.]]+Tabla16[[#This Row],[IEPS 8 %]]</f>
        <v>0</v>
      </c>
      <c r="N106" s="72">
        <f>Tabla16[[#This Row],[TASA 16%]]+Tabla16[[#This Row],[IEPS 6%]]</f>
        <v>89937.6875</v>
      </c>
      <c r="O106" s="38">
        <v>45027</v>
      </c>
      <c r="P106" s="69" t="s">
        <v>1133</v>
      </c>
      <c r="Q106" s="73" t="s">
        <v>1134</v>
      </c>
      <c r="R106" s="68" t="s">
        <v>34</v>
      </c>
      <c r="S106" s="70"/>
      <c r="T106" s="74" t="s">
        <v>35</v>
      </c>
      <c r="U106" s="69" t="s">
        <v>1135</v>
      </c>
      <c r="W106" s="77">
        <f>(Tabla16[[#This Row],[TASA 16%]]+Tabla16[[#This Row],[IEPS 6%]])*0.16</f>
        <v>14390.03</v>
      </c>
      <c r="X106" s="77">
        <f>W106-Tabla16[[#This Row],[IVA]]</f>
        <v>0</v>
      </c>
    </row>
    <row r="107" spans="1:24" x14ac:dyDescent="0.25">
      <c r="A107" s="67">
        <v>181816</v>
      </c>
      <c r="B107" s="68">
        <v>865</v>
      </c>
      <c r="C107" s="10">
        <v>45014</v>
      </c>
      <c r="D107" s="70"/>
      <c r="E107" s="70">
        <v>0</v>
      </c>
      <c r="F107" s="70">
        <v>17847</v>
      </c>
      <c r="G107" s="71"/>
      <c r="H107" s="71"/>
      <c r="I107" s="70"/>
      <c r="J107" s="70"/>
      <c r="K107" s="70">
        <v>2855.52</v>
      </c>
      <c r="L107" s="70">
        <v>20702.52</v>
      </c>
      <c r="M107" s="63">
        <f>Tabla16[[#This Row],[TASA EX.]]+Tabla16[[#This Row],[IEPS 8 %]]</f>
        <v>0</v>
      </c>
      <c r="N107" s="72">
        <f>Tabla16[[#This Row],[TASA 16%]]+Tabla16[[#This Row],[IEPS 6%]]</f>
        <v>17847</v>
      </c>
      <c r="O107" s="38">
        <v>45034</v>
      </c>
      <c r="P107" s="69" t="s">
        <v>1133</v>
      </c>
      <c r="Q107" s="73" t="s">
        <v>1134</v>
      </c>
      <c r="R107" s="68" t="s">
        <v>34</v>
      </c>
      <c r="S107" s="70"/>
      <c r="T107" s="74" t="s">
        <v>35</v>
      </c>
      <c r="U107" s="69" t="s">
        <v>1136</v>
      </c>
      <c r="W107" s="77">
        <f>(Tabla16[[#This Row],[TASA 16%]]+Tabla16[[#This Row],[IEPS 6%]])*0.16</f>
        <v>2855.52</v>
      </c>
      <c r="X107" s="77">
        <f>W107-Tabla16[[#This Row],[IVA]]</f>
        <v>0</v>
      </c>
    </row>
    <row r="108" spans="1:24" x14ac:dyDescent="0.25">
      <c r="A108" s="67">
        <v>181948</v>
      </c>
      <c r="B108" s="68">
        <v>27</v>
      </c>
      <c r="C108" s="10">
        <v>45019</v>
      </c>
      <c r="D108" s="70"/>
      <c r="E108" s="70">
        <v>5.0000000001091394E-3</v>
      </c>
      <c r="F108" s="70">
        <v>2410.375</v>
      </c>
      <c r="G108" s="71"/>
      <c r="H108" s="71"/>
      <c r="I108" s="70"/>
      <c r="J108" s="70"/>
      <c r="K108" s="70">
        <v>385.66</v>
      </c>
      <c r="L108" s="70">
        <v>2796.04</v>
      </c>
      <c r="M108" s="63">
        <f>Tabla16[[#This Row],[TASA EX.]]+Tabla16[[#This Row],[IEPS 8 %]]</f>
        <v>0</v>
      </c>
      <c r="N108" s="72">
        <f>Tabla16[[#This Row],[TASA 16%]]+Tabla16[[#This Row],[IEPS 6%]]</f>
        <v>2410.375</v>
      </c>
      <c r="O108" s="38">
        <v>45041</v>
      </c>
      <c r="P108" s="69" t="s">
        <v>1133</v>
      </c>
      <c r="Q108" s="73" t="s">
        <v>1134</v>
      </c>
      <c r="R108" s="68" t="s">
        <v>34</v>
      </c>
      <c r="S108" s="70"/>
      <c r="T108" s="74" t="s">
        <v>35</v>
      </c>
      <c r="U108" s="69" t="s">
        <v>1137</v>
      </c>
      <c r="W108" s="77">
        <f>(Tabla16[[#This Row],[TASA 16%]]+Tabla16[[#This Row],[IEPS 6%]])*0.16</f>
        <v>385.66</v>
      </c>
      <c r="X108" s="77">
        <f>W108-Tabla16[[#This Row],[IVA]]</f>
        <v>0</v>
      </c>
    </row>
    <row r="109" spans="1:24" x14ac:dyDescent="0.25">
      <c r="A109" s="67">
        <v>182037</v>
      </c>
      <c r="B109" s="68">
        <v>116</v>
      </c>
      <c r="C109" s="10">
        <v>45021</v>
      </c>
      <c r="D109" s="70"/>
      <c r="E109" s="70">
        <v>-2.500000000509317E-3</v>
      </c>
      <c r="F109" s="70">
        <v>13586.5625</v>
      </c>
      <c r="G109" s="71"/>
      <c r="H109" s="71"/>
      <c r="I109" s="70"/>
      <c r="J109" s="70"/>
      <c r="K109" s="70">
        <v>2173.85</v>
      </c>
      <c r="L109" s="70">
        <v>15760.41</v>
      </c>
      <c r="M109" s="63">
        <f>Tabla16[[#This Row],[TASA EX.]]+Tabla16[[#This Row],[IEPS 8 %]]</f>
        <v>0</v>
      </c>
      <c r="N109" s="72">
        <f>Tabla16[[#This Row],[TASA 16%]]+Tabla16[[#This Row],[IEPS 6%]]</f>
        <v>13586.5625</v>
      </c>
      <c r="O109" s="38">
        <v>45028</v>
      </c>
      <c r="P109" s="69" t="s">
        <v>532</v>
      </c>
      <c r="Q109" s="73" t="s">
        <v>533</v>
      </c>
      <c r="R109" s="68" t="s">
        <v>520</v>
      </c>
      <c r="S109" s="70"/>
      <c r="T109" s="74" t="s">
        <v>521</v>
      </c>
      <c r="U109" s="69" t="s">
        <v>1406</v>
      </c>
      <c r="W109" s="77">
        <f>(Tabla16[[#This Row],[TASA 16%]]+Tabla16[[#This Row],[IEPS 6%]])*0.16</f>
        <v>2173.85</v>
      </c>
      <c r="X109" s="77">
        <f>W109-Tabla16[[#This Row],[IVA]]</f>
        <v>0</v>
      </c>
    </row>
    <row r="110" spans="1:24" x14ac:dyDescent="0.25">
      <c r="A110" s="67">
        <v>182096</v>
      </c>
      <c r="B110" s="68">
        <v>175</v>
      </c>
      <c r="C110" s="10">
        <v>45027</v>
      </c>
      <c r="D110" s="70"/>
      <c r="E110" s="70">
        <v>2.4999999999636202E-2</v>
      </c>
      <c r="F110" s="70">
        <v>8979.875</v>
      </c>
      <c r="G110" s="71"/>
      <c r="H110" s="71"/>
      <c r="I110" s="70"/>
      <c r="J110" s="70"/>
      <c r="K110" s="70">
        <v>1436.78</v>
      </c>
      <c r="L110" s="70">
        <v>10416.68</v>
      </c>
      <c r="M110" s="63">
        <f>Tabla16[[#This Row],[TASA EX.]]+Tabla16[[#This Row],[IEPS 8 %]]</f>
        <v>0</v>
      </c>
      <c r="N110" s="72">
        <f>Tabla16[[#This Row],[TASA 16%]]+Tabla16[[#This Row],[IEPS 6%]]</f>
        <v>8979.875</v>
      </c>
      <c r="O110" s="38">
        <v>45028</v>
      </c>
      <c r="P110" s="69" t="s">
        <v>532</v>
      </c>
      <c r="Q110" s="73" t="s">
        <v>533</v>
      </c>
      <c r="R110" s="68" t="s">
        <v>520</v>
      </c>
      <c r="S110" s="70"/>
      <c r="T110" s="74" t="s">
        <v>521</v>
      </c>
      <c r="U110" s="69" t="s">
        <v>1407</v>
      </c>
      <c r="W110" s="77">
        <f>(Tabla16[[#This Row],[TASA 16%]]+Tabla16[[#This Row],[IEPS 6%]])*0.16</f>
        <v>1436.78</v>
      </c>
      <c r="X110" s="77">
        <f>W110-Tabla16[[#This Row],[IVA]]</f>
        <v>0</v>
      </c>
    </row>
    <row r="111" spans="1:24" x14ac:dyDescent="0.25">
      <c r="A111" s="67">
        <v>182558</v>
      </c>
      <c r="B111" s="68">
        <v>637</v>
      </c>
      <c r="C111" s="10">
        <v>45041</v>
      </c>
      <c r="D111" s="70"/>
      <c r="E111" s="70">
        <v>-2.4999999986903276E-3</v>
      </c>
      <c r="F111" s="70">
        <v>8389.8125</v>
      </c>
      <c r="G111" s="71"/>
      <c r="H111" s="71"/>
      <c r="I111" s="70"/>
      <c r="J111" s="70"/>
      <c r="K111" s="70">
        <v>1342.37</v>
      </c>
      <c r="L111" s="70">
        <v>9732.18</v>
      </c>
      <c r="M111" s="63">
        <f>Tabla16[[#This Row],[TASA EX.]]+Tabla16[[#This Row],[IEPS 8 %]]</f>
        <v>0</v>
      </c>
      <c r="N111" s="72">
        <f>Tabla16[[#This Row],[TASA 16%]]+Tabla16[[#This Row],[IEPS 6%]]</f>
        <v>8389.8125</v>
      </c>
      <c r="O111" s="38">
        <v>45044</v>
      </c>
      <c r="P111" s="69" t="s">
        <v>532</v>
      </c>
      <c r="Q111" s="73" t="s">
        <v>533</v>
      </c>
      <c r="R111" s="68" t="s">
        <v>520</v>
      </c>
      <c r="S111" s="70"/>
      <c r="T111" s="74" t="s">
        <v>521</v>
      </c>
      <c r="U111" s="69" t="s">
        <v>1408</v>
      </c>
      <c r="W111" s="77">
        <f>(Tabla16[[#This Row],[TASA 16%]]+Tabla16[[#This Row],[IEPS 6%]])*0.16</f>
        <v>1342.3700000000001</v>
      </c>
      <c r="X111" s="77">
        <f>W111-Tabla16[[#This Row],[IVA]]</f>
        <v>0</v>
      </c>
    </row>
    <row r="112" spans="1:24" x14ac:dyDescent="0.25">
      <c r="A112" s="78" t="s">
        <v>792</v>
      </c>
      <c r="B112" s="79">
        <v>2080</v>
      </c>
      <c r="C112" s="87">
        <v>45007</v>
      </c>
      <c r="D112" s="81"/>
      <c r="E112" s="81">
        <v>-4.0000000000873115E-2</v>
      </c>
      <c r="F112" s="81">
        <v>8286.75</v>
      </c>
      <c r="G112" s="82">
        <v>-883.92</v>
      </c>
      <c r="H112" s="82">
        <v>-828.67</v>
      </c>
      <c r="I112" s="81"/>
      <c r="J112" s="81"/>
      <c r="K112" s="81">
        <v>1325.88</v>
      </c>
      <c r="L112" s="81">
        <v>7900</v>
      </c>
      <c r="M112" s="83">
        <f>Tabla16[[#This Row],[TASA EX.]]+Tabla16[[#This Row],[IEPS 8 %]]</f>
        <v>0</v>
      </c>
      <c r="N112" s="83">
        <f>Tabla16[[#This Row],[TASA 16%]]+Tabla16[[#This Row],[IEPS 6%]]</f>
        <v>8286.75</v>
      </c>
      <c r="O112" s="38">
        <v>45035</v>
      </c>
      <c r="P112" s="80" t="s">
        <v>881</v>
      </c>
      <c r="Q112" s="84" t="s">
        <v>882</v>
      </c>
      <c r="R112" s="79" t="s">
        <v>93</v>
      </c>
      <c r="S112" s="81"/>
      <c r="T112" s="85" t="s">
        <v>94</v>
      </c>
      <c r="U112" s="80" t="s">
        <v>883</v>
      </c>
      <c r="W112" s="77">
        <f>(Tabla16[[#This Row],[TASA 16%]]+Tabla16[[#This Row],[IEPS 6%]])*0.16</f>
        <v>1325.88</v>
      </c>
      <c r="X112" s="77">
        <f>W112-Tabla16[[#This Row],[IVA]]</f>
        <v>0</v>
      </c>
    </row>
    <row r="113" spans="1:24" x14ac:dyDescent="0.25">
      <c r="A113" s="78">
        <v>2962</v>
      </c>
      <c r="B113" s="79">
        <v>1504</v>
      </c>
      <c r="C113" s="87">
        <v>45043</v>
      </c>
      <c r="D113" s="81"/>
      <c r="E113" s="81">
        <v>5838717.8825000003</v>
      </c>
      <c r="F113" s="81">
        <v>378559.93749999994</v>
      </c>
      <c r="G113" s="82"/>
      <c r="H113" s="82"/>
      <c r="I113" s="81"/>
      <c r="J113" s="81"/>
      <c r="K113" s="81">
        <v>60569.59</v>
      </c>
      <c r="L113" s="81">
        <v>6277847.4100000001</v>
      </c>
      <c r="M113" s="83">
        <f>Tabla16[[#This Row],[TASA EX.]]+Tabla16[[#This Row],[IEPS 8 %]]</f>
        <v>0</v>
      </c>
      <c r="N113" s="83">
        <f>Tabla16[[#This Row],[TASA 16%]]+Tabla16[[#This Row],[IEPS 6%]]</f>
        <v>378559.93749999994</v>
      </c>
      <c r="O113" s="38">
        <v>45043</v>
      </c>
      <c r="P113" s="80" t="s">
        <v>708</v>
      </c>
      <c r="Q113" s="84" t="s">
        <v>709</v>
      </c>
      <c r="R113" s="79" t="s">
        <v>34</v>
      </c>
      <c r="S113" s="81">
        <v>524042.62</v>
      </c>
      <c r="T113" s="85" t="s">
        <v>35</v>
      </c>
      <c r="U113" s="80" t="s">
        <v>68</v>
      </c>
      <c r="W113" s="77">
        <f>(Tabla16[[#This Row],[TASA 16%]]+Tabla16[[#This Row],[IEPS 6%]])*0.16</f>
        <v>60569.589999999989</v>
      </c>
      <c r="X113" s="77">
        <f>W113-Tabla16[[#This Row],[IVA]]</f>
        <v>0</v>
      </c>
    </row>
    <row r="114" spans="1:24" x14ac:dyDescent="0.25">
      <c r="A114" s="67">
        <v>181625</v>
      </c>
      <c r="B114" s="68">
        <v>674</v>
      </c>
      <c r="C114" s="10">
        <v>45009</v>
      </c>
      <c r="D114" s="70"/>
      <c r="E114" s="70">
        <v>931.56000000000006</v>
      </c>
      <c r="F114" s="70">
        <v>0</v>
      </c>
      <c r="G114" s="71"/>
      <c r="H114" s="71"/>
      <c r="I114" s="70"/>
      <c r="J114" s="70">
        <v>74.52</v>
      </c>
      <c r="K114" s="70"/>
      <c r="L114" s="70">
        <v>1006.08</v>
      </c>
      <c r="M114" s="63">
        <f>Tabla16[[#This Row],[TASA EX.]]+Tabla16[[#This Row],[IEPS 8 %]]</f>
        <v>74.52</v>
      </c>
      <c r="N114" s="72">
        <f>Tabla16[[#This Row],[TASA 16%]]+Tabla16[[#This Row],[IEPS 6%]]</f>
        <v>0</v>
      </c>
      <c r="O114" s="38">
        <v>45021</v>
      </c>
      <c r="P114" s="69" t="s">
        <v>656</v>
      </c>
      <c r="Q114" s="73" t="s">
        <v>657</v>
      </c>
      <c r="R114" s="68" t="s">
        <v>34</v>
      </c>
      <c r="S114" s="70"/>
      <c r="T114" s="74" t="s">
        <v>35</v>
      </c>
      <c r="U114" s="69" t="s">
        <v>1236</v>
      </c>
      <c r="W114" s="77">
        <f>(Tabla16[[#This Row],[TASA 16%]]+Tabla16[[#This Row],[IEPS 6%]])*0.16</f>
        <v>0</v>
      </c>
      <c r="X114" s="77">
        <f>W114-Tabla16[[#This Row],[IVA]]</f>
        <v>0</v>
      </c>
    </row>
    <row r="115" spans="1:24" x14ac:dyDescent="0.25">
      <c r="A115" s="67">
        <v>182170</v>
      </c>
      <c r="B115" s="68">
        <v>249</v>
      </c>
      <c r="C115" s="10">
        <v>45029</v>
      </c>
      <c r="D115" s="70"/>
      <c r="E115" s="70">
        <v>1525.01</v>
      </c>
      <c r="F115" s="70">
        <v>0</v>
      </c>
      <c r="G115" s="71"/>
      <c r="H115" s="71"/>
      <c r="I115" s="70"/>
      <c r="J115" s="70">
        <v>122</v>
      </c>
      <c r="K115" s="70"/>
      <c r="L115" s="70">
        <v>1647.01</v>
      </c>
      <c r="M115" s="63">
        <f>Tabla16[[#This Row],[TASA EX.]]+Tabla16[[#This Row],[IEPS 8 %]]</f>
        <v>122</v>
      </c>
      <c r="N115" s="72">
        <f>Tabla16[[#This Row],[TASA 16%]]+Tabla16[[#This Row],[IEPS 6%]]</f>
        <v>0</v>
      </c>
      <c r="O115" s="38">
        <v>45031</v>
      </c>
      <c r="P115" s="69" t="s">
        <v>656</v>
      </c>
      <c r="Q115" s="73" t="s">
        <v>657</v>
      </c>
      <c r="R115" s="68" t="s">
        <v>34</v>
      </c>
      <c r="S115" s="70"/>
      <c r="T115" s="74" t="s">
        <v>35</v>
      </c>
      <c r="U115" s="69" t="s">
        <v>1236</v>
      </c>
      <c r="W115" s="77">
        <f>(Tabla16[[#This Row],[TASA 16%]]+Tabla16[[#This Row],[IEPS 6%]])*0.16</f>
        <v>0</v>
      </c>
      <c r="X115" s="77">
        <f>W115-Tabla16[[#This Row],[IVA]]</f>
        <v>0</v>
      </c>
    </row>
    <row r="116" spans="1:24" x14ac:dyDescent="0.25">
      <c r="A116" s="67">
        <v>181727</v>
      </c>
      <c r="B116" s="68">
        <v>776</v>
      </c>
      <c r="C116" s="10">
        <v>45013</v>
      </c>
      <c r="D116" s="70">
        <v>7777.78</v>
      </c>
      <c r="E116" s="70">
        <v>0</v>
      </c>
      <c r="F116" s="70">
        <v>0</v>
      </c>
      <c r="G116" s="71"/>
      <c r="H116" s="71">
        <v>-777.78</v>
      </c>
      <c r="I116" s="70"/>
      <c r="J116" s="70"/>
      <c r="K116" s="70"/>
      <c r="L116" s="70">
        <v>7000</v>
      </c>
      <c r="M116" s="63">
        <f>Tabla16[[#This Row],[TASA EX.]]+Tabla16[[#This Row],[IEPS 8 %]]</f>
        <v>7777.78</v>
      </c>
      <c r="N116" s="72">
        <f>Tabla16[[#This Row],[TASA 16%]]+Tabla16[[#This Row],[IEPS 6%]]</f>
        <v>0</v>
      </c>
      <c r="O116" s="38">
        <v>45021</v>
      </c>
      <c r="P116" s="69" t="s">
        <v>391</v>
      </c>
      <c r="Q116" s="73" t="s">
        <v>392</v>
      </c>
      <c r="R116" s="68" t="s">
        <v>93</v>
      </c>
      <c r="S116" s="70"/>
      <c r="T116" s="74" t="s">
        <v>94</v>
      </c>
      <c r="U116" s="69" t="s">
        <v>701</v>
      </c>
      <c r="W116" s="77">
        <f>(Tabla16[[#This Row],[TASA 16%]]+Tabla16[[#This Row],[IEPS 6%]])*0.16</f>
        <v>0</v>
      </c>
      <c r="X116" s="77">
        <f>W116-Tabla16[[#This Row],[IVA]]</f>
        <v>0</v>
      </c>
    </row>
    <row r="117" spans="1:24" x14ac:dyDescent="0.25">
      <c r="A117" s="67">
        <v>181512</v>
      </c>
      <c r="B117" s="75">
        <v>561</v>
      </c>
      <c r="C117" s="10">
        <v>45005</v>
      </c>
      <c r="D117" s="70"/>
      <c r="E117" s="70">
        <v>4.2499999995925464E-2</v>
      </c>
      <c r="F117" s="70">
        <v>38853.4375</v>
      </c>
      <c r="G117" s="71"/>
      <c r="H117" s="71"/>
      <c r="I117" s="70"/>
      <c r="J117" s="70"/>
      <c r="K117" s="70">
        <v>6216.55</v>
      </c>
      <c r="L117" s="70">
        <v>45070.03</v>
      </c>
      <c r="M117" s="63">
        <f>Tabla16[[#This Row],[TASA EX.]]+Tabla16[[#This Row],[IEPS 8 %]]</f>
        <v>0</v>
      </c>
      <c r="N117" s="72">
        <f>Tabla16[[#This Row],[TASA 16%]]+Tabla16[[#This Row],[IEPS 6%]]</f>
        <v>38853.4375</v>
      </c>
      <c r="O117" s="38">
        <v>45027</v>
      </c>
      <c r="P117" s="69" t="s">
        <v>190</v>
      </c>
      <c r="Q117" s="73" t="s">
        <v>191</v>
      </c>
      <c r="R117" s="68" t="s">
        <v>34</v>
      </c>
      <c r="S117" s="70"/>
      <c r="T117" s="74" t="s">
        <v>35</v>
      </c>
      <c r="U117" s="69" t="s">
        <v>1022</v>
      </c>
      <c r="W117" s="77">
        <f>(Tabla16[[#This Row],[TASA 16%]]+Tabla16[[#This Row],[IEPS 6%]])*0.16</f>
        <v>6216.55</v>
      </c>
      <c r="X117" s="77">
        <f>W117-Tabla16[[#This Row],[IVA]]</f>
        <v>0</v>
      </c>
    </row>
    <row r="118" spans="1:24" x14ac:dyDescent="0.25">
      <c r="A118" s="67">
        <v>181675</v>
      </c>
      <c r="B118" s="75">
        <v>724</v>
      </c>
      <c r="C118" s="10">
        <v>45009</v>
      </c>
      <c r="D118" s="70"/>
      <c r="E118" s="70">
        <v>-5.7499999995343387E-2</v>
      </c>
      <c r="F118" s="70">
        <v>68531.9375</v>
      </c>
      <c r="G118" s="71"/>
      <c r="H118" s="71"/>
      <c r="I118" s="70"/>
      <c r="J118" s="70"/>
      <c r="K118" s="70">
        <v>10965.11</v>
      </c>
      <c r="L118" s="70">
        <v>79496.990000000005</v>
      </c>
      <c r="M118" s="63">
        <f>Tabla16[[#This Row],[TASA EX.]]+Tabla16[[#This Row],[IEPS 8 %]]</f>
        <v>0</v>
      </c>
      <c r="N118" s="72">
        <f>Tabla16[[#This Row],[TASA 16%]]+Tabla16[[#This Row],[IEPS 6%]]</f>
        <v>68531.9375</v>
      </c>
      <c r="O118" s="38">
        <v>45030</v>
      </c>
      <c r="P118" s="69" t="s">
        <v>190</v>
      </c>
      <c r="Q118" s="73" t="s">
        <v>191</v>
      </c>
      <c r="R118" s="68" t="s">
        <v>34</v>
      </c>
      <c r="S118" s="70"/>
      <c r="T118" s="74" t="s">
        <v>35</v>
      </c>
      <c r="U118" s="69" t="s">
        <v>1023</v>
      </c>
      <c r="W118" s="77">
        <f>(Tabla16[[#This Row],[TASA 16%]]+Tabla16[[#This Row],[IEPS 6%]])*0.16</f>
        <v>10965.11</v>
      </c>
      <c r="X118" s="77">
        <f>W118-Tabla16[[#This Row],[IVA]]</f>
        <v>0</v>
      </c>
    </row>
    <row r="119" spans="1:24" x14ac:dyDescent="0.25">
      <c r="A119" s="67">
        <v>181808</v>
      </c>
      <c r="B119" s="68">
        <v>857</v>
      </c>
      <c r="C119" s="10">
        <v>45014</v>
      </c>
      <c r="D119" s="70"/>
      <c r="E119" s="70">
        <v>-7.5000000011641532E-2</v>
      </c>
      <c r="F119" s="70">
        <v>61084.625000000007</v>
      </c>
      <c r="G119" s="71"/>
      <c r="H119" s="71"/>
      <c r="I119" s="70"/>
      <c r="J119" s="70"/>
      <c r="K119" s="70">
        <v>9773.5400000000009</v>
      </c>
      <c r="L119" s="70">
        <v>70858.09</v>
      </c>
      <c r="M119" s="63">
        <f>Tabla16[[#This Row],[TASA EX.]]+Tabla16[[#This Row],[IEPS 8 %]]</f>
        <v>0</v>
      </c>
      <c r="N119" s="72">
        <f>Tabla16[[#This Row],[TASA 16%]]+Tabla16[[#This Row],[IEPS 6%]]</f>
        <v>61084.625000000007</v>
      </c>
      <c r="O119" s="38">
        <v>45030</v>
      </c>
      <c r="P119" s="69" t="s">
        <v>190</v>
      </c>
      <c r="Q119" s="73" t="s">
        <v>191</v>
      </c>
      <c r="R119" s="68" t="s">
        <v>34</v>
      </c>
      <c r="S119" s="70">
        <v>2497.4</v>
      </c>
      <c r="T119" s="74" t="s">
        <v>35</v>
      </c>
      <c r="U119" s="69" t="s">
        <v>1024</v>
      </c>
      <c r="W119" s="77">
        <f>(Tabla16[[#This Row],[TASA 16%]]+Tabla16[[#This Row],[IEPS 6%]])*0.16</f>
        <v>9773.5400000000009</v>
      </c>
      <c r="X119" s="77">
        <f>W119-Tabla16[[#This Row],[IVA]]</f>
        <v>0</v>
      </c>
    </row>
    <row r="120" spans="1:24" x14ac:dyDescent="0.25">
      <c r="A120" s="67">
        <v>181878</v>
      </c>
      <c r="B120" s="68">
        <v>927</v>
      </c>
      <c r="C120" s="10">
        <v>45016</v>
      </c>
      <c r="D120" s="70"/>
      <c r="E120" s="70">
        <v>-5.5000000007566996E-2</v>
      </c>
      <c r="F120" s="70">
        <v>63891.125</v>
      </c>
      <c r="G120" s="71"/>
      <c r="H120" s="71"/>
      <c r="I120" s="70"/>
      <c r="J120" s="70"/>
      <c r="K120" s="70">
        <v>10222.58</v>
      </c>
      <c r="L120" s="70">
        <v>74113.649999999994</v>
      </c>
      <c r="M120" s="63">
        <f>Tabla16[[#This Row],[TASA EX.]]+Tabla16[[#This Row],[IEPS 8 %]]</f>
        <v>0</v>
      </c>
      <c r="N120" s="72">
        <f>Tabla16[[#This Row],[TASA 16%]]+Tabla16[[#This Row],[IEPS 6%]]</f>
        <v>63891.125</v>
      </c>
      <c r="O120" s="38">
        <v>45038</v>
      </c>
      <c r="P120" s="69" t="s">
        <v>190</v>
      </c>
      <c r="Q120" s="73" t="s">
        <v>191</v>
      </c>
      <c r="R120" s="68" t="s">
        <v>34</v>
      </c>
      <c r="S120" s="70"/>
      <c r="T120" s="74" t="s">
        <v>35</v>
      </c>
      <c r="U120" s="69" t="s">
        <v>1025</v>
      </c>
      <c r="W120" s="77">
        <f>(Tabla16[[#This Row],[TASA 16%]]+Tabla16[[#This Row],[IEPS 6%]])*0.16</f>
        <v>10222.58</v>
      </c>
      <c r="X120" s="77">
        <f>W120-Tabla16[[#This Row],[IVA]]</f>
        <v>0</v>
      </c>
    </row>
    <row r="121" spans="1:24" x14ac:dyDescent="0.25">
      <c r="A121" s="67">
        <v>182087</v>
      </c>
      <c r="B121" s="68">
        <v>166</v>
      </c>
      <c r="C121" s="10">
        <v>45026</v>
      </c>
      <c r="D121" s="70"/>
      <c r="E121" s="70">
        <v>862.93000000000757</v>
      </c>
      <c r="F121" s="70">
        <v>66659.75</v>
      </c>
      <c r="G121" s="71"/>
      <c r="H121" s="71"/>
      <c r="I121" s="70"/>
      <c r="J121" s="70"/>
      <c r="K121" s="70">
        <v>10665.56</v>
      </c>
      <c r="L121" s="70">
        <v>78188.240000000005</v>
      </c>
      <c r="M121" s="63">
        <f>Tabla16[[#This Row],[TASA EX.]]+Tabla16[[#This Row],[IEPS 8 %]]</f>
        <v>0</v>
      </c>
      <c r="N121" s="72">
        <f>Tabla16[[#This Row],[TASA 16%]]+Tabla16[[#This Row],[IEPS 6%]]</f>
        <v>66659.75</v>
      </c>
      <c r="O121" s="38">
        <v>45044</v>
      </c>
      <c r="P121" s="69" t="s">
        <v>190</v>
      </c>
      <c r="Q121" s="73" t="s">
        <v>191</v>
      </c>
      <c r="R121" s="68" t="s">
        <v>34</v>
      </c>
      <c r="S121" s="70"/>
      <c r="T121" s="74" t="s">
        <v>35</v>
      </c>
      <c r="U121" s="69" t="s">
        <v>1026</v>
      </c>
      <c r="W121" s="77">
        <f>(Tabla16[[#This Row],[TASA 16%]]+Tabla16[[#This Row],[IEPS 6%]])*0.16</f>
        <v>10665.56</v>
      </c>
      <c r="X121" s="77">
        <f>W121-Tabla16[[#This Row],[IVA]]</f>
        <v>0</v>
      </c>
    </row>
    <row r="122" spans="1:24" x14ac:dyDescent="0.25">
      <c r="A122" s="67">
        <v>181674</v>
      </c>
      <c r="B122" s="68">
        <v>723</v>
      </c>
      <c r="C122" s="10">
        <v>45009</v>
      </c>
      <c r="D122" s="70"/>
      <c r="E122" s="70">
        <v>57907.54</v>
      </c>
      <c r="F122" s="70">
        <v>0</v>
      </c>
      <c r="G122" s="71"/>
      <c r="H122" s="71"/>
      <c r="I122" s="70"/>
      <c r="J122" s="70"/>
      <c r="K122" s="70"/>
      <c r="L122" s="70">
        <v>57907.54</v>
      </c>
      <c r="M122" s="63">
        <f>Tabla16[[#This Row],[TASA EX.]]+Tabla16[[#This Row],[IEPS 8 %]]</f>
        <v>0</v>
      </c>
      <c r="N122" s="72">
        <f>Tabla16[[#This Row],[TASA 16%]]+Tabla16[[#This Row],[IEPS 6%]]</f>
        <v>0</v>
      </c>
      <c r="O122" s="38">
        <v>45026</v>
      </c>
      <c r="P122" s="69" t="s">
        <v>1562</v>
      </c>
      <c r="Q122" s="73" t="s">
        <v>1563</v>
      </c>
      <c r="R122" s="68" t="s">
        <v>34</v>
      </c>
      <c r="S122" s="70">
        <v>4012.11</v>
      </c>
      <c r="T122" s="74" t="s">
        <v>35</v>
      </c>
      <c r="U122" s="69" t="s">
        <v>1564</v>
      </c>
      <c r="W122" s="77">
        <f>(Tabla16[[#This Row],[TASA 16%]]+Tabla16[[#This Row],[IEPS 6%]])*0.16</f>
        <v>0</v>
      </c>
      <c r="X122" s="77">
        <f>W122-Tabla16[[#This Row],[IVA]]</f>
        <v>0</v>
      </c>
    </row>
    <row r="123" spans="1:24" x14ac:dyDescent="0.25">
      <c r="A123" s="67">
        <v>182185</v>
      </c>
      <c r="B123" s="68">
        <v>264</v>
      </c>
      <c r="C123" s="10">
        <v>45029</v>
      </c>
      <c r="D123" s="70"/>
      <c r="E123" s="70">
        <v>-2.4999999999636202E-2</v>
      </c>
      <c r="F123" s="70">
        <v>3373.125</v>
      </c>
      <c r="G123" s="71"/>
      <c r="H123" s="71"/>
      <c r="I123" s="70"/>
      <c r="J123" s="70"/>
      <c r="K123" s="70">
        <v>539.70000000000005</v>
      </c>
      <c r="L123" s="70">
        <v>3912.8</v>
      </c>
      <c r="M123" s="63">
        <f>Tabla16[[#This Row],[TASA EX.]]+Tabla16[[#This Row],[IEPS 8 %]]</f>
        <v>0</v>
      </c>
      <c r="N123" s="72">
        <f>Tabla16[[#This Row],[TASA 16%]]+Tabla16[[#This Row],[IEPS 6%]]</f>
        <v>3373.125</v>
      </c>
      <c r="O123" s="38">
        <v>45035</v>
      </c>
      <c r="P123" s="69" t="s">
        <v>396</v>
      </c>
      <c r="Q123" s="73" t="s">
        <v>397</v>
      </c>
      <c r="R123" s="68" t="s">
        <v>50</v>
      </c>
      <c r="S123" s="70"/>
      <c r="T123" s="74" t="s">
        <v>51</v>
      </c>
      <c r="U123" s="69" t="s">
        <v>1296</v>
      </c>
      <c r="W123" s="77">
        <f>(Tabla16[[#This Row],[TASA 16%]]+Tabla16[[#This Row],[IEPS 6%]])*0.16</f>
        <v>539.70000000000005</v>
      </c>
      <c r="X123" s="77">
        <f>W123-Tabla16[[#This Row],[IVA]]</f>
        <v>0</v>
      </c>
    </row>
    <row r="124" spans="1:24" x14ac:dyDescent="0.25">
      <c r="A124" s="67">
        <v>182310</v>
      </c>
      <c r="B124" s="68">
        <v>389</v>
      </c>
      <c r="C124" s="10">
        <v>45033</v>
      </c>
      <c r="D124" s="70"/>
      <c r="E124" s="70">
        <v>2.0000000000436557E-2</v>
      </c>
      <c r="F124" s="70">
        <v>5321</v>
      </c>
      <c r="G124" s="71"/>
      <c r="H124" s="71"/>
      <c r="I124" s="70"/>
      <c r="J124" s="70"/>
      <c r="K124" s="70">
        <v>851.36</v>
      </c>
      <c r="L124" s="70">
        <v>6172.38</v>
      </c>
      <c r="M124" s="63">
        <f>Tabla16[[#This Row],[TASA EX.]]+Tabla16[[#This Row],[IEPS 8 %]]</f>
        <v>0</v>
      </c>
      <c r="N124" s="72">
        <f>Tabla16[[#This Row],[TASA 16%]]+Tabla16[[#This Row],[IEPS 6%]]</f>
        <v>5321</v>
      </c>
      <c r="O124" s="38">
        <v>45037</v>
      </c>
      <c r="P124" s="69" t="s">
        <v>396</v>
      </c>
      <c r="Q124" s="73" t="s">
        <v>397</v>
      </c>
      <c r="R124" s="68" t="s">
        <v>50</v>
      </c>
      <c r="S124" s="70"/>
      <c r="T124" s="74" t="s">
        <v>51</v>
      </c>
      <c r="U124" s="69" t="s">
        <v>1297</v>
      </c>
      <c r="W124" s="77">
        <f>(Tabla16[[#This Row],[TASA 16%]]+Tabla16[[#This Row],[IEPS 6%]])*0.16</f>
        <v>851.36</v>
      </c>
      <c r="X124" s="77">
        <f>W124-Tabla16[[#This Row],[IVA]]</f>
        <v>0</v>
      </c>
    </row>
    <row r="125" spans="1:24" x14ac:dyDescent="0.25">
      <c r="A125" s="67">
        <v>182508</v>
      </c>
      <c r="B125" s="68">
        <v>587</v>
      </c>
      <c r="C125" s="10">
        <v>45040</v>
      </c>
      <c r="D125" s="70"/>
      <c r="E125" s="70">
        <v>1.2500000000002842E-2</v>
      </c>
      <c r="F125" s="70">
        <v>120.4375</v>
      </c>
      <c r="G125" s="71"/>
      <c r="H125" s="71"/>
      <c r="I125" s="70"/>
      <c r="J125" s="70"/>
      <c r="K125" s="70">
        <v>19.27</v>
      </c>
      <c r="L125" s="70">
        <v>139.72</v>
      </c>
      <c r="M125" s="63">
        <f>Tabla16[[#This Row],[TASA EX.]]+Tabla16[[#This Row],[IEPS 8 %]]</f>
        <v>0</v>
      </c>
      <c r="N125" s="72">
        <f>Tabla16[[#This Row],[TASA 16%]]+Tabla16[[#This Row],[IEPS 6%]]</f>
        <v>120.4375</v>
      </c>
      <c r="O125" s="38">
        <v>45043</v>
      </c>
      <c r="P125" s="69" t="s">
        <v>396</v>
      </c>
      <c r="Q125" s="73" t="s">
        <v>397</v>
      </c>
      <c r="R125" s="68" t="s">
        <v>50</v>
      </c>
      <c r="S125" s="70"/>
      <c r="T125" s="74" t="s">
        <v>51</v>
      </c>
      <c r="U125" s="69" t="s">
        <v>1298</v>
      </c>
      <c r="W125" s="77">
        <f>(Tabla16[[#This Row],[TASA 16%]]+Tabla16[[#This Row],[IEPS 6%]])*0.16</f>
        <v>19.27</v>
      </c>
      <c r="X125" s="77">
        <f>W125-Tabla16[[#This Row],[IVA]]</f>
        <v>0</v>
      </c>
    </row>
    <row r="126" spans="1:24" x14ac:dyDescent="0.25">
      <c r="A126" s="67">
        <v>182130</v>
      </c>
      <c r="B126" s="68">
        <v>209</v>
      </c>
      <c r="C126" s="10">
        <v>45027</v>
      </c>
      <c r="D126" s="70"/>
      <c r="E126" s="70">
        <v>-0.15750000000116415</v>
      </c>
      <c r="F126" s="70">
        <v>49971.1875</v>
      </c>
      <c r="G126" s="71"/>
      <c r="H126" s="71"/>
      <c r="I126" s="70"/>
      <c r="J126" s="70"/>
      <c r="K126" s="70">
        <v>7995.39</v>
      </c>
      <c r="L126" s="70">
        <v>57966.42</v>
      </c>
      <c r="M126" s="63">
        <f>Tabla16[[#This Row],[TASA EX.]]+Tabla16[[#This Row],[IEPS 8 %]]</f>
        <v>0</v>
      </c>
      <c r="N126" s="72">
        <f>Tabla16[[#This Row],[TASA 16%]]+Tabla16[[#This Row],[IEPS 6%]]</f>
        <v>49971.1875</v>
      </c>
      <c r="O126" s="38">
        <v>45034</v>
      </c>
      <c r="P126" s="69" t="s">
        <v>1373</v>
      </c>
      <c r="Q126" s="73" t="s">
        <v>1374</v>
      </c>
      <c r="R126" s="68" t="s">
        <v>34</v>
      </c>
      <c r="S126" s="70"/>
      <c r="T126" s="74" t="s">
        <v>35</v>
      </c>
      <c r="U126" s="69" t="s">
        <v>1375</v>
      </c>
      <c r="W126" s="77">
        <f>(Tabla16[[#This Row],[TASA 16%]]+Tabla16[[#This Row],[IEPS 6%]])*0.16</f>
        <v>7995.39</v>
      </c>
      <c r="X126" s="77">
        <f>W126-Tabla16[[#This Row],[IVA]]</f>
        <v>0</v>
      </c>
    </row>
    <row r="127" spans="1:24" x14ac:dyDescent="0.25">
      <c r="A127" s="67">
        <v>181949</v>
      </c>
      <c r="B127" s="68">
        <v>28</v>
      </c>
      <c r="C127" s="10">
        <v>45019</v>
      </c>
      <c r="D127" s="70"/>
      <c r="E127" s="70">
        <v>5578</v>
      </c>
      <c r="F127" s="70">
        <v>0</v>
      </c>
      <c r="G127" s="71"/>
      <c r="H127" s="71">
        <v>-69.73</v>
      </c>
      <c r="I127" s="70"/>
      <c r="J127" s="70"/>
      <c r="K127" s="70"/>
      <c r="L127" s="70">
        <v>5508.27</v>
      </c>
      <c r="M127" s="63">
        <f>Tabla16[[#This Row],[TASA EX.]]+Tabla16[[#This Row],[IEPS 8 %]]</f>
        <v>0</v>
      </c>
      <c r="N127" s="72">
        <f>Tabla16[[#This Row],[TASA 16%]]+Tabla16[[#This Row],[IEPS 6%]]</f>
        <v>0</v>
      </c>
      <c r="O127" s="38">
        <v>45031</v>
      </c>
      <c r="P127" s="69" t="s">
        <v>480</v>
      </c>
      <c r="Q127" s="73" t="s">
        <v>481</v>
      </c>
      <c r="R127" s="68" t="s">
        <v>34</v>
      </c>
      <c r="S127" s="70"/>
      <c r="T127" s="74" t="s">
        <v>35</v>
      </c>
      <c r="U127" s="69" t="s">
        <v>1643</v>
      </c>
      <c r="W127" s="77">
        <f>(Tabla16[[#This Row],[TASA 16%]]+Tabla16[[#This Row],[IEPS 6%]])*0.16</f>
        <v>0</v>
      </c>
      <c r="X127" s="77">
        <f>W127-Tabla16[[#This Row],[IVA]]</f>
        <v>0</v>
      </c>
    </row>
    <row r="128" spans="1:24" x14ac:dyDescent="0.25">
      <c r="A128" s="67" t="s">
        <v>821</v>
      </c>
      <c r="B128" s="68">
        <v>2006</v>
      </c>
      <c r="C128" s="10">
        <v>45019</v>
      </c>
      <c r="D128" s="70"/>
      <c r="E128" s="70">
        <v>-2.4999999986903276E-3</v>
      </c>
      <c r="F128" s="70">
        <v>12793.5625</v>
      </c>
      <c r="G128" s="71"/>
      <c r="H128" s="71"/>
      <c r="I128" s="70"/>
      <c r="J128" s="70"/>
      <c r="K128" s="70">
        <v>2046.97</v>
      </c>
      <c r="L128" s="70">
        <v>14840.53</v>
      </c>
      <c r="M128" s="63">
        <f>Tabla16[[#This Row],[TASA EX.]]+Tabla16[[#This Row],[IEPS 8 %]]</f>
        <v>0</v>
      </c>
      <c r="N128" s="72">
        <f>Tabla16[[#This Row],[TASA 16%]]+Tabla16[[#This Row],[IEPS 6%]]</f>
        <v>12793.5625</v>
      </c>
      <c r="O128" s="38">
        <v>45019</v>
      </c>
      <c r="P128" s="69" t="s">
        <v>77</v>
      </c>
      <c r="Q128" s="73" t="s">
        <v>78</v>
      </c>
      <c r="R128" s="68" t="s">
        <v>34</v>
      </c>
      <c r="S128" s="70"/>
      <c r="T128" s="74" t="s">
        <v>35</v>
      </c>
      <c r="U128" s="69" t="s">
        <v>907</v>
      </c>
      <c r="W128" s="77">
        <f>(Tabla16[[#This Row],[TASA 16%]]+Tabla16[[#This Row],[IEPS 6%]])*0.16</f>
        <v>2046.97</v>
      </c>
      <c r="X128" s="77">
        <f>W128-Tabla16[[#This Row],[IVA]]</f>
        <v>0</v>
      </c>
    </row>
    <row r="129" spans="1:24" x14ac:dyDescent="0.25">
      <c r="A129" s="67" t="s">
        <v>822</v>
      </c>
      <c r="B129" s="68">
        <v>2031</v>
      </c>
      <c r="C129" s="10">
        <v>45026</v>
      </c>
      <c r="D129" s="70"/>
      <c r="E129" s="70">
        <v>5.4999999993015081E-2</v>
      </c>
      <c r="F129" s="70">
        <v>32369.125000000004</v>
      </c>
      <c r="G129" s="71"/>
      <c r="H129" s="71"/>
      <c r="I129" s="70"/>
      <c r="J129" s="70"/>
      <c r="K129" s="70">
        <v>5179.0600000000004</v>
      </c>
      <c r="L129" s="70">
        <v>37548.239999999998</v>
      </c>
      <c r="M129" s="63">
        <f>Tabla16[[#This Row],[TASA EX.]]+Tabla16[[#This Row],[IEPS 8 %]]</f>
        <v>0</v>
      </c>
      <c r="N129" s="72">
        <f>Tabla16[[#This Row],[TASA 16%]]+Tabla16[[#This Row],[IEPS 6%]]</f>
        <v>32369.125000000004</v>
      </c>
      <c r="O129" s="38">
        <v>45026</v>
      </c>
      <c r="P129" s="69" t="s">
        <v>77</v>
      </c>
      <c r="Q129" s="73" t="s">
        <v>78</v>
      </c>
      <c r="R129" s="68" t="s">
        <v>34</v>
      </c>
      <c r="S129" s="70"/>
      <c r="T129" s="74" t="s">
        <v>35</v>
      </c>
      <c r="U129" s="69" t="s">
        <v>908</v>
      </c>
      <c r="W129" s="77">
        <f>(Tabla16[[#This Row],[TASA 16%]]+Tabla16[[#This Row],[IEPS 6%]])*0.16</f>
        <v>5179.0600000000004</v>
      </c>
      <c r="X129" s="77">
        <f>W129-Tabla16[[#This Row],[IVA]]</f>
        <v>0</v>
      </c>
    </row>
    <row r="130" spans="1:24" x14ac:dyDescent="0.25">
      <c r="A130" s="67" t="s">
        <v>823</v>
      </c>
      <c r="B130" s="68">
        <v>2039</v>
      </c>
      <c r="C130" s="10">
        <v>45029</v>
      </c>
      <c r="D130" s="70"/>
      <c r="E130" s="70">
        <v>-5.2499999999781721E-2</v>
      </c>
      <c r="F130" s="70">
        <v>13423.3125</v>
      </c>
      <c r="G130" s="71"/>
      <c r="H130" s="71"/>
      <c r="I130" s="70"/>
      <c r="J130" s="70"/>
      <c r="K130" s="70">
        <v>2147.73</v>
      </c>
      <c r="L130" s="70">
        <v>15570.99</v>
      </c>
      <c r="M130" s="63">
        <f>Tabla16[[#This Row],[TASA EX.]]+Tabla16[[#This Row],[IEPS 8 %]]</f>
        <v>0</v>
      </c>
      <c r="N130" s="72">
        <f>Tabla16[[#This Row],[TASA 16%]]+Tabla16[[#This Row],[IEPS 6%]]</f>
        <v>13423.3125</v>
      </c>
      <c r="O130" s="38">
        <v>45029</v>
      </c>
      <c r="P130" s="69" t="s">
        <v>77</v>
      </c>
      <c r="Q130" s="73" t="s">
        <v>78</v>
      </c>
      <c r="R130" s="68" t="s">
        <v>34</v>
      </c>
      <c r="S130" s="70"/>
      <c r="T130" s="74" t="s">
        <v>35</v>
      </c>
      <c r="U130" s="69" t="s">
        <v>909</v>
      </c>
      <c r="W130" s="77">
        <f>(Tabla16[[#This Row],[TASA 16%]]+Tabla16[[#This Row],[IEPS 6%]])*0.16</f>
        <v>2147.73</v>
      </c>
      <c r="X130" s="77">
        <f>W130-Tabla16[[#This Row],[IVA]]</f>
        <v>0</v>
      </c>
    </row>
    <row r="131" spans="1:24" x14ac:dyDescent="0.25">
      <c r="A131" s="67" t="s">
        <v>824</v>
      </c>
      <c r="B131" s="68">
        <v>2049</v>
      </c>
      <c r="C131" s="10">
        <v>45033</v>
      </c>
      <c r="D131" s="70"/>
      <c r="E131" s="70">
        <v>0</v>
      </c>
      <c r="F131" s="70">
        <v>16958</v>
      </c>
      <c r="G131" s="71"/>
      <c r="H131" s="71"/>
      <c r="I131" s="70"/>
      <c r="J131" s="70"/>
      <c r="K131" s="70">
        <v>2713.28</v>
      </c>
      <c r="L131" s="70">
        <v>19671.28</v>
      </c>
      <c r="M131" s="63">
        <f>Tabla16[[#This Row],[TASA EX.]]+Tabla16[[#This Row],[IEPS 8 %]]</f>
        <v>0</v>
      </c>
      <c r="N131" s="72">
        <f>Tabla16[[#This Row],[TASA 16%]]+Tabla16[[#This Row],[IEPS 6%]]</f>
        <v>16958</v>
      </c>
      <c r="O131" s="38">
        <v>45033</v>
      </c>
      <c r="P131" s="69" t="s">
        <v>77</v>
      </c>
      <c r="Q131" s="73" t="s">
        <v>78</v>
      </c>
      <c r="R131" s="68" t="s">
        <v>34</v>
      </c>
      <c r="S131" s="70"/>
      <c r="T131" s="74" t="s">
        <v>35</v>
      </c>
      <c r="U131" s="69" t="s">
        <v>910</v>
      </c>
      <c r="W131" s="77">
        <f>(Tabla16[[#This Row],[TASA 16%]]+Tabla16[[#This Row],[IEPS 6%]])*0.16</f>
        <v>2713.28</v>
      </c>
      <c r="X131" s="77">
        <f>W131-Tabla16[[#This Row],[IVA]]</f>
        <v>0</v>
      </c>
    </row>
    <row r="132" spans="1:24" x14ac:dyDescent="0.25">
      <c r="A132" s="67" t="s">
        <v>825</v>
      </c>
      <c r="B132" s="68">
        <v>2061</v>
      </c>
      <c r="C132" s="10">
        <v>45036</v>
      </c>
      <c r="D132" s="70"/>
      <c r="E132" s="70">
        <v>-7.4999999997089617E-3</v>
      </c>
      <c r="F132" s="70">
        <v>10708.9375</v>
      </c>
      <c r="G132" s="71"/>
      <c r="H132" s="71"/>
      <c r="I132" s="70"/>
      <c r="J132" s="70"/>
      <c r="K132" s="70">
        <v>1713.43</v>
      </c>
      <c r="L132" s="70">
        <v>12422.36</v>
      </c>
      <c r="M132" s="63">
        <f>Tabla16[[#This Row],[TASA EX.]]+Tabla16[[#This Row],[IEPS 8 %]]</f>
        <v>0</v>
      </c>
      <c r="N132" s="72">
        <f>Tabla16[[#This Row],[TASA 16%]]+Tabla16[[#This Row],[IEPS 6%]]</f>
        <v>10708.9375</v>
      </c>
      <c r="O132" s="38">
        <v>45036</v>
      </c>
      <c r="P132" s="69" t="s">
        <v>77</v>
      </c>
      <c r="Q132" s="73" t="s">
        <v>78</v>
      </c>
      <c r="R132" s="68" t="s">
        <v>34</v>
      </c>
      <c r="S132" s="70"/>
      <c r="T132" s="74" t="s">
        <v>35</v>
      </c>
      <c r="U132" s="69" t="s">
        <v>911</v>
      </c>
      <c r="W132" s="77">
        <f>(Tabla16[[#This Row],[TASA 16%]]+Tabla16[[#This Row],[IEPS 6%]])*0.16</f>
        <v>1713.43</v>
      </c>
      <c r="X132" s="77">
        <f>W132-Tabla16[[#This Row],[IVA]]</f>
        <v>0</v>
      </c>
    </row>
    <row r="133" spans="1:24" x14ac:dyDescent="0.25">
      <c r="A133" s="67" t="s">
        <v>827</v>
      </c>
      <c r="B133" s="68">
        <v>2071</v>
      </c>
      <c r="C133" s="10">
        <v>45040</v>
      </c>
      <c r="D133" s="70"/>
      <c r="E133" s="70">
        <v>9.0949470177292824E-13</v>
      </c>
      <c r="F133" s="70">
        <v>6765.9999999999991</v>
      </c>
      <c r="G133" s="71"/>
      <c r="H133" s="71"/>
      <c r="I133" s="70"/>
      <c r="J133" s="70"/>
      <c r="K133" s="70">
        <v>1082.56</v>
      </c>
      <c r="L133" s="70">
        <v>7848.56</v>
      </c>
      <c r="M133" s="63">
        <f>Tabla16[[#This Row],[TASA EX.]]+Tabla16[[#This Row],[IEPS 8 %]]</f>
        <v>0</v>
      </c>
      <c r="N133" s="72">
        <f>Tabla16[[#This Row],[TASA 16%]]+Tabla16[[#This Row],[IEPS 6%]]</f>
        <v>6765.9999999999991</v>
      </c>
      <c r="O133" s="38">
        <v>45040</v>
      </c>
      <c r="P133" s="69" t="s">
        <v>77</v>
      </c>
      <c r="Q133" s="73" t="s">
        <v>78</v>
      </c>
      <c r="R133" s="68" t="s">
        <v>34</v>
      </c>
      <c r="S133" s="70"/>
      <c r="T133" s="74" t="s">
        <v>35</v>
      </c>
      <c r="U133" s="69" t="s">
        <v>915</v>
      </c>
      <c r="W133" s="77">
        <f>(Tabla16[[#This Row],[TASA 16%]]+Tabla16[[#This Row],[IEPS 6%]])*0.16</f>
        <v>1082.56</v>
      </c>
      <c r="X133" s="77">
        <f>W133-Tabla16[[#This Row],[IVA]]</f>
        <v>0</v>
      </c>
    </row>
    <row r="134" spans="1:24" x14ac:dyDescent="0.25">
      <c r="A134" s="67" t="s">
        <v>876</v>
      </c>
      <c r="B134" s="68">
        <v>2090</v>
      </c>
      <c r="C134" s="10">
        <v>45043</v>
      </c>
      <c r="D134" s="70"/>
      <c r="E134" s="70">
        <v>-1.750000000174623E-2</v>
      </c>
      <c r="F134" s="70">
        <v>15895.4375</v>
      </c>
      <c r="G134" s="71"/>
      <c r="H134" s="71"/>
      <c r="I134" s="70"/>
      <c r="J134" s="70"/>
      <c r="K134" s="70">
        <v>2543.27</v>
      </c>
      <c r="L134" s="70">
        <v>18438.689999999999</v>
      </c>
      <c r="M134" s="63">
        <f>Tabla16[[#This Row],[TASA EX.]]+Tabla16[[#This Row],[IEPS 8 %]]</f>
        <v>0</v>
      </c>
      <c r="N134" s="72">
        <f>Tabla16[[#This Row],[TASA 16%]]+Tabla16[[#This Row],[IEPS 6%]]</f>
        <v>15895.4375</v>
      </c>
      <c r="O134" s="38">
        <v>45043</v>
      </c>
      <c r="P134" s="69" t="s">
        <v>77</v>
      </c>
      <c r="Q134" s="73" t="s">
        <v>78</v>
      </c>
      <c r="R134" s="9" t="s">
        <v>34</v>
      </c>
      <c r="S134" s="70"/>
      <c r="T134" s="13" t="s">
        <v>35</v>
      </c>
      <c r="U134" s="69" t="s">
        <v>967</v>
      </c>
      <c r="W134" s="77">
        <f>(Tabla16[[#This Row],[TASA 16%]]+Tabla16[[#This Row],[IEPS 6%]])*0.16</f>
        <v>2543.27</v>
      </c>
      <c r="X134" s="77">
        <f>W134-Tabla16[[#This Row],[IVA]]</f>
        <v>0</v>
      </c>
    </row>
    <row r="135" spans="1:24" x14ac:dyDescent="0.25">
      <c r="A135" s="67" t="s">
        <v>770</v>
      </c>
      <c r="B135" s="68">
        <v>4001</v>
      </c>
      <c r="C135" s="10">
        <v>45025</v>
      </c>
      <c r="D135" s="70"/>
      <c r="E135" s="70">
        <v>-2.7500000000003411E-2</v>
      </c>
      <c r="F135" s="70">
        <v>72.4375</v>
      </c>
      <c r="G135" s="71"/>
      <c r="H135" s="71"/>
      <c r="I135" s="70"/>
      <c r="J135" s="70"/>
      <c r="K135" s="70">
        <v>11.59</v>
      </c>
      <c r="L135" s="70">
        <v>84</v>
      </c>
      <c r="M135" s="63">
        <f>Tabla16[[#This Row],[TASA EX.]]+Tabla16[[#This Row],[IEPS 8 %]]</f>
        <v>0</v>
      </c>
      <c r="N135" s="72">
        <f>Tabla16[[#This Row],[TASA 16%]]+Tabla16[[#This Row],[IEPS 6%]]</f>
        <v>72.4375</v>
      </c>
      <c r="O135" s="38">
        <v>45025</v>
      </c>
      <c r="P135" s="69" t="s">
        <v>48</v>
      </c>
      <c r="Q135" s="73" t="s">
        <v>49</v>
      </c>
      <c r="R135" s="68" t="s">
        <v>50</v>
      </c>
      <c r="S135" s="70"/>
      <c r="T135" s="74" t="s">
        <v>51</v>
      </c>
      <c r="U135" s="69" t="s">
        <v>57</v>
      </c>
      <c r="W135" s="77">
        <f>(Tabla16[[#This Row],[TASA 16%]]+Tabla16[[#This Row],[IEPS 6%]])*0.16</f>
        <v>11.59</v>
      </c>
      <c r="X135" s="77">
        <f>W135-Tabla16[[#This Row],[IVA]]</f>
        <v>0</v>
      </c>
    </row>
    <row r="136" spans="1:24" x14ac:dyDescent="0.25">
      <c r="A136" s="67" t="s">
        <v>771</v>
      </c>
      <c r="B136" s="68">
        <v>4002</v>
      </c>
      <c r="C136" s="10">
        <v>45025</v>
      </c>
      <c r="D136" s="70"/>
      <c r="E136" s="70">
        <v>0.21250000000009095</v>
      </c>
      <c r="F136" s="70">
        <v>3933.4375</v>
      </c>
      <c r="G136" s="71"/>
      <c r="H136" s="71"/>
      <c r="I136" s="70"/>
      <c r="J136" s="70"/>
      <c r="K136" s="70">
        <v>629.35</v>
      </c>
      <c r="L136" s="70">
        <v>4563</v>
      </c>
      <c r="M136" s="63">
        <f>Tabla16[[#This Row],[TASA EX.]]+Tabla16[[#This Row],[IEPS 8 %]]</f>
        <v>0</v>
      </c>
      <c r="N136" s="72">
        <f>Tabla16[[#This Row],[TASA 16%]]+Tabla16[[#This Row],[IEPS 6%]]</f>
        <v>3933.4375</v>
      </c>
      <c r="O136" s="38">
        <v>45025</v>
      </c>
      <c r="P136" s="69" t="s">
        <v>48</v>
      </c>
      <c r="Q136" s="73" t="s">
        <v>49</v>
      </c>
      <c r="R136" s="68" t="s">
        <v>50</v>
      </c>
      <c r="S136" s="70"/>
      <c r="T136" s="74" t="s">
        <v>51</v>
      </c>
      <c r="U136" s="69" t="s">
        <v>54</v>
      </c>
      <c r="W136" s="77">
        <f>(Tabla16[[#This Row],[TASA 16%]]+Tabla16[[#This Row],[IEPS 6%]])*0.16</f>
        <v>629.35</v>
      </c>
      <c r="X136" s="77">
        <f>W136-Tabla16[[#This Row],[IVA]]</f>
        <v>0</v>
      </c>
    </row>
    <row r="137" spans="1:24" x14ac:dyDescent="0.25">
      <c r="A137" s="67" t="s">
        <v>772</v>
      </c>
      <c r="B137" s="68">
        <v>4003</v>
      </c>
      <c r="C137" s="10">
        <v>45025</v>
      </c>
      <c r="D137" s="70"/>
      <c r="E137" s="70">
        <v>-6.5000000000509317E-2</v>
      </c>
      <c r="F137" s="70">
        <v>11837.125</v>
      </c>
      <c r="G137" s="71"/>
      <c r="H137" s="71"/>
      <c r="I137" s="70"/>
      <c r="J137" s="70"/>
      <c r="K137" s="70">
        <v>1893.94</v>
      </c>
      <c r="L137" s="70">
        <v>13731</v>
      </c>
      <c r="M137" s="63">
        <f>Tabla16[[#This Row],[TASA EX.]]+Tabla16[[#This Row],[IEPS 8 %]]</f>
        <v>0</v>
      </c>
      <c r="N137" s="72">
        <f>Tabla16[[#This Row],[TASA 16%]]+Tabla16[[#This Row],[IEPS 6%]]</f>
        <v>11837.125</v>
      </c>
      <c r="O137" s="38">
        <v>45025</v>
      </c>
      <c r="P137" s="69" t="s">
        <v>48</v>
      </c>
      <c r="Q137" s="73" t="s">
        <v>49</v>
      </c>
      <c r="R137" s="68" t="s">
        <v>50</v>
      </c>
      <c r="S137" s="70"/>
      <c r="T137" s="74" t="s">
        <v>51</v>
      </c>
      <c r="U137" s="69" t="s">
        <v>784</v>
      </c>
      <c r="W137" s="77">
        <f>(Tabla16[[#This Row],[TASA 16%]]+Tabla16[[#This Row],[IEPS 6%]])*0.16</f>
        <v>1893.94</v>
      </c>
      <c r="X137" s="77">
        <f>W137-Tabla16[[#This Row],[IVA]]</f>
        <v>0</v>
      </c>
    </row>
    <row r="138" spans="1:24" x14ac:dyDescent="0.25">
      <c r="A138" s="67" t="s">
        <v>773</v>
      </c>
      <c r="B138" s="68">
        <v>4004</v>
      </c>
      <c r="C138" s="10">
        <v>45026</v>
      </c>
      <c r="D138" s="70"/>
      <c r="E138" s="70">
        <v>0.73749999999999716</v>
      </c>
      <c r="F138" s="70">
        <v>102.8125</v>
      </c>
      <c r="G138" s="71"/>
      <c r="H138" s="71"/>
      <c r="I138" s="70"/>
      <c r="J138" s="70"/>
      <c r="K138" s="70">
        <v>16.45</v>
      </c>
      <c r="L138" s="70">
        <v>120</v>
      </c>
      <c r="M138" s="63">
        <f>Tabla16[[#This Row],[TASA EX.]]+Tabla16[[#This Row],[IEPS 8 %]]</f>
        <v>0</v>
      </c>
      <c r="N138" s="72">
        <f>Tabla16[[#This Row],[TASA 16%]]+Tabla16[[#This Row],[IEPS 6%]]</f>
        <v>102.8125</v>
      </c>
      <c r="O138" s="38">
        <v>45026</v>
      </c>
      <c r="P138" s="69" t="s">
        <v>48</v>
      </c>
      <c r="Q138" s="73" t="s">
        <v>49</v>
      </c>
      <c r="R138" s="68" t="s">
        <v>50</v>
      </c>
      <c r="S138" s="70"/>
      <c r="T138" s="74" t="s">
        <v>51</v>
      </c>
      <c r="U138" s="69" t="s">
        <v>785</v>
      </c>
      <c r="W138" s="77">
        <f>(Tabla16[[#This Row],[TASA 16%]]+Tabla16[[#This Row],[IEPS 6%]])*0.16</f>
        <v>16.45</v>
      </c>
      <c r="X138" s="77">
        <f>W138-Tabla16[[#This Row],[IVA]]</f>
        <v>0</v>
      </c>
    </row>
    <row r="139" spans="1:24" x14ac:dyDescent="0.25">
      <c r="A139" s="67" t="s">
        <v>774</v>
      </c>
      <c r="B139" s="68">
        <v>4005</v>
      </c>
      <c r="C139" s="10">
        <v>45026</v>
      </c>
      <c r="D139" s="70"/>
      <c r="E139" s="70">
        <v>0.47000000000116415</v>
      </c>
      <c r="F139" s="70">
        <v>34089.25</v>
      </c>
      <c r="G139" s="71"/>
      <c r="H139" s="71"/>
      <c r="I139" s="70"/>
      <c r="J139" s="70"/>
      <c r="K139" s="70">
        <v>5454.28</v>
      </c>
      <c r="L139" s="70">
        <v>39544</v>
      </c>
      <c r="M139" s="63">
        <f>Tabla16[[#This Row],[TASA EX.]]+Tabla16[[#This Row],[IEPS 8 %]]</f>
        <v>0</v>
      </c>
      <c r="N139" s="72">
        <f>Tabla16[[#This Row],[TASA 16%]]+Tabla16[[#This Row],[IEPS 6%]]</f>
        <v>34089.25</v>
      </c>
      <c r="O139" s="38">
        <v>45026</v>
      </c>
      <c r="P139" s="69" t="s">
        <v>48</v>
      </c>
      <c r="Q139" s="73" t="s">
        <v>49</v>
      </c>
      <c r="R139" s="68" t="s">
        <v>50</v>
      </c>
      <c r="S139" s="70"/>
      <c r="T139" s="74" t="s">
        <v>51</v>
      </c>
      <c r="U139" s="69" t="s">
        <v>56</v>
      </c>
      <c r="W139" s="77">
        <f>(Tabla16[[#This Row],[TASA 16%]]+Tabla16[[#This Row],[IEPS 6%]])*0.16</f>
        <v>5454.28</v>
      </c>
      <c r="X139" s="77">
        <f>W139-Tabla16[[#This Row],[IVA]]</f>
        <v>0</v>
      </c>
    </row>
    <row r="140" spans="1:24" x14ac:dyDescent="0.25">
      <c r="A140" s="67" t="s">
        <v>775</v>
      </c>
      <c r="B140" s="68">
        <v>4006</v>
      </c>
      <c r="C140" s="10">
        <v>45026</v>
      </c>
      <c r="D140" s="70"/>
      <c r="E140" s="70">
        <v>-6.25E-2</v>
      </c>
      <c r="F140" s="70">
        <v>6157.8125</v>
      </c>
      <c r="G140" s="71"/>
      <c r="H140" s="71"/>
      <c r="I140" s="70"/>
      <c r="J140" s="70"/>
      <c r="K140" s="70">
        <v>985.25</v>
      </c>
      <c r="L140" s="70">
        <v>7143</v>
      </c>
      <c r="M140" s="63">
        <f>Tabla16[[#This Row],[TASA EX.]]+Tabla16[[#This Row],[IEPS 8 %]]</f>
        <v>0</v>
      </c>
      <c r="N140" s="72">
        <f>Tabla16[[#This Row],[TASA 16%]]+Tabla16[[#This Row],[IEPS 6%]]</f>
        <v>6157.8125</v>
      </c>
      <c r="O140" s="38">
        <v>45026</v>
      </c>
      <c r="P140" s="69" t="s">
        <v>48</v>
      </c>
      <c r="Q140" s="73" t="s">
        <v>49</v>
      </c>
      <c r="R140" s="68" t="s">
        <v>50</v>
      </c>
      <c r="S140" s="70"/>
      <c r="T140" s="74" t="s">
        <v>51</v>
      </c>
      <c r="U140" s="69" t="s">
        <v>786</v>
      </c>
      <c r="W140" s="77">
        <f>(Tabla16[[#This Row],[TASA 16%]]+Tabla16[[#This Row],[IEPS 6%]])*0.16</f>
        <v>985.25</v>
      </c>
      <c r="X140" s="77">
        <f>W140-Tabla16[[#This Row],[IVA]]</f>
        <v>0</v>
      </c>
    </row>
    <row r="141" spans="1:24" x14ac:dyDescent="0.25">
      <c r="A141" s="67" t="s">
        <v>776</v>
      </c>
      <c r="B141" s="68">
        <v>4007</v>
      </c>
      <c r="C141" s="10">
        <v>45026</v>
      </c>
      <c r="D141" s="70"/>
      <c r="E141" s="70">
        <v>0.12750000000141881</v>
      </c>
      <c r="F141" s="70">
        <v>8055.0624999999991</v>
      </c>
      <c r="G141" s="71"/>
      <c r="H141" s="71"/>
      <c r="I141" s="70"/>
      <c r="J141" s="70"/>
      <c r="K141" s="70">
        <v>1288.81</v>
      </c>
      <c r="L141" s="70">
        <v>9344</v>
      </c>
      <c r="M141" s="63">
        <f>Tabla16[[#This Row],[TASA EX.]]+Tabla16[[#This Row],[IEPS 8 %]]</f>
        <v>0</v>
      </c>
      <c r="N141" s="72">
        <f>Tabla16[[#This Row],[TASA 16%]]+Tabla16[[#This Row],[IEPS 6%]]</f>
        <v>8055.0624999999991</v>
      </c>
      <c r="O141" s="38">
        <v>45026</v>
      </c>
      <c r="P141" s="69" t="s">
        <v>48</v>
      </c>
      <c r="Q141" s="73" t="s">
        <v>49</v>
      </c>
      <c r="R141" s="68" t="s">
        <v>50</v>
      </c>
      <c r="S141" s="70"/>
      <c r="T141" s="74" t="s">
        <v>51</v>
      </c>
      <c r="U141" s="69" t="s">
        <v>55</v>
      </c>
      <c r="W141" s="77">
        <f>(Tabla16[[#This Row],[TASA 16%]]+Tabla16[[#This Row],[IEPS 6%]])*0.16</f>
        <v>1288.81</v>
      </c>
      <c r="X141" s="77">
        <f>W141-Tabla16[[#This Row],[IVA]]</f>
        <v>0</v>
      </c>
    </row>
    <row r="142" spans="1:24" x14ac:dyDescent="0.25">
      <c r="A142" s="57" t="s">
        <v>777</v>
      </c>
      <c r="B142" s="56">
        <v>4008</v>
      </c>
      <c r="C142" s="10">
        <v>45026</v>
      </c>
      <c r="D142" s="58"/>
      <c r="E142" s="58">
        <v>-2.5000000000090949E-2</v>
      </c>
      <c r="F142" s="58">
        <v>2518.125</v>
      </c>
      <c r="G142" s="59"/>
      <c r="H142" s="59"/>
      <c r="I142" s="58"/>
      <c r="J142" s="58"/>
      <c r="K142" s="58">
        <v>402.9</v>
      </c>
      <c r="L142" s="58">
        <v>2921</v>
      </c>
      <c r="M142" s="63">
        <f>Tabla16[[#This Row],[TASA EX.]]+Tabla16[[#This Row],[IEPS 8 %]]</f>
        <v>0</v>
      </c>
      <c r="N142" s="63">
        <f>Tabla16[[#This Row],[TASA 16%]]+Tabla16[[#This Row],[IEPS 6%]]</f>
        <v>2518.125</v>
      </c>
      <c r="O142" s="38">
        <v>45026</v>
      </c>
      <c r="P142" s="60" t="s">
        <v>48</v>
      </c>
      <c r="Q142" s="55" t="s">
        <v>49</v>
      </c>
      <c r="R142" s="51" t="s">
        <v>50</v>
      </c>
      <c r="S142" s="61"/>
      <c r="T142" s="56" t="s">
        <v>51</v>
      </c>
      <c r="U142" s="54" t="s">
        <v>787</v>
      </c>
      <c r="W142" s="77">
        <f>(Tabla16[[#This Row],[TASA 16%]]+Tabla16[[#This Row],[IEPS 6%]])*0.16</f>
        <v>402.90000000000003</v>
      </c>
      <c r="X142" s="77">
        <f>W142-Tabla16[[#This Row],[IVA]]</f>
        <v>0</v>
      </c>
    </row>
    <row r="143" spans="1:24" x14ac:dyDescent="0.25">
      <c r="A143" s="67" t="s">
        <v>778</v>
      </c>
      <c r="B143" s="68">
        <v>4009</v>
      </c>
      <c r="C143" s="10">
        <v>45026</v>
      </c>
      <c r="D143" s="70"/>
      <c r="E143" s="70">
        <v>0.61000000000240107</v>
      </c>
      <c r="F143" s="70">
        <v>15797.749999999998</v>
      </c>
      <c r="G143" s="71"/>
      <c r="H143" s="71"/>
      <c r="I143" s="70"/>
      <c r="J143" s="70"/>
      <c r="K143" s="70">
        <v>2527.64</v>
      </c>
      <c r="L143" s="70">
        <v>18326</v>
      </c>
      <c r="M143" s="63">
        <f>Tabla16[[#This Row],[TASA EX.]]+Tabla16[[#This Row],[IEPS 8 %]]</f>
        <v>0</v>
      </c>
      <c r="N143" s="72">
        <f>Tabla16[[#This Row],[TASA 16%]]+Tabla16[[#This Row],[IEPS 6%]]</f>
        <v>15797.749999999998</v>
      </c>
      <c r="O143" s="38">
        <v>45026</v>
      </c>
      <c r="P143" s="69" t="s">
        <v>48</v>
      </c>
      <c r="Q143" s="73" t="s">
        <v>49</v>
      </c>
      <c r="R143" s="68" t="s">
        <v>50</v>
      </c>
      <c r="S143" s="70"/>
      <c r="T143" s="74" t="s">
        <v>51</v>
      </c>
      <c r="U143" s="69" t="s">
        <v>788</v>
      </c>
      <c r="W143" s="77">
        <f>(Tabla16[[#This Row],[TASA 16%]]+Tabla16[[#This Row],[IEPS 6%]])*0.16</f>
        <v>2527.64</v>
      </c>
      <c r="X143" s="77">
        <f>W143-Tabla16[[#This Row],[IVA]]</f>
        <v>0</v>
      </c>
    </row>
    <row r="144" spans="1:24" x14ac:dyDescent="0.25">
      <c r="A144" s="67" t="s">
        <v>779</v>
      </c>
      <c r="B144" s="68">
        <v>4010</v>
      </c>
      <c r="C144" s="10">
        <v>45026</v>
      </c>
      <c r="D144" s="70"/>
      <c r="E144" s="70">
        <v>0.63999999999941792</v>
      </c>
      <c r="F144" s="70">
        <v>16221</v>
      </c>
      <c r="G144" s="71"/>
      <c r="H144" s="71"/>
      <c r="I144" s="70"/>
      <c r="J144" s="70"/>
      <c r="K144" s="70">
        <v>2595.36</v>
      </c>
      <c r="L144" s="70">
        <v>18817</v>
      </c>
      <c r="M144" s="63">
        <f>Tabla16[[#This Row],[TASA EX.]]+Tabla16[[#This Row],[IEPS 8 %]]</f>
        <v>0</v>
      </c>
      <c r="N144" s="72">
        <f>Tabla16[[#This Row],[TASA 16%]]+Tabla16[[#This Row],[IEPS 6%]]</f>
        <v>16221</v>
      </c>
      <c r="O144" s="38">
        <v>45026</v>
      </c>
      <c r="P144" s="69" t="s">
        <v>48</v>
      </c>
      <c r="Q144" s="73" t="s">
        <v>49</v>
      </c>
      <c r="R144" s="68" t="s">
        <v>50</v>
      </c>
      <c r="S144" s="70"/>
      <c r="T144" s="74" t="s">
        <v>51</v>
      </c>
      <c r="U144" s="69" t="s">
        <v>789</v>
      </c>
      <c r="W144" s="77">
        <f>(Tabla16[[#This Row],[TASA 16%]]+Tabla16[[#This Row],[IEPS 6%]])*0.16</f>
        <v>2595.36</v>
      </c>
      <c r="X144" s="77">
        <f>W144-Tabla16[[#This Row],[IVA]]</f>
        <v>0</v>
      </c>
    </row>
    <row r="145" spans="1:24" x14ac:dyDescent="0.25">
      <c r="A145" s="67" t="s">
        <v>780</v>
      </c>
      <c r="B145" s="68">
        <v>4011</v>
      </c>
      <c r="C145" s="10">
        <v>45036</v>
      </c>
      <c r="D145" s="70"/>
      <c r="E145" s="70">
        <v>5.0000000010186341E-3</v>
      </c>
      <c r="F145" s="70">
        <v>9841.375</v>
      </c>
      <c r="G145" s="71"/>
      <c r="H145" s="71"/>
      <c r="I145" s="70"/>
      <c r="J145" s="70"/>
      <c r="K145" s="70">
        <v>1574.62</v>
      </c>
      <c r="L145" s="70">
        <v>11416</v>
      </c>
      <c r="M145" s="63">
        <f>Tabla16[[#This Row],[TASA EX.]]+Tabla16[[#This Row],[IEPS 8 %]]</f>
        <v>0</v>
      </c>
      <c r="N145" s="72">
        <f>Tabla16[[#This Row],[TASA 16%]]+Tabla16[[#This Row],[IEPS 6%]]</f>
        <v>9841.375</v>
      </c>
      <c r="O145" s="38">
        <v>45036</v>
      </c>
      <c r="P145" s="69" t="s">
        <v>48</v>
      </c>
      <c r="Q145" s="73" t="s">
        <v>49</v>
      </c>
      <c r="R145" s="68" t="s">
        <v>50</v>
      </c>
      <c r="S145" s="70"/>
      <c r="T145" s="74" t="s">
        <v>51</v>
      </c>
      <c r="U145" s="69" t="s">
        <v>790</v>
      </c>
      <c r="W145" s="77">
        <f>(Tabla16[[#This Row],[TASA 16%]]+Tabla16[[#This Row],[IEPS 6%]])*0.16</f>
        <v>1574.6200000000001</v>
      </c>
      <c r="X145" s="77">
        <f>W145-Tabla16[[#This Row],[IVA]]</f>
        <v>0</v>
      </c>
    </row>
    <row r="146" spans="1:24" x14ac:dyDescent="0.25">
      <c r="A146" s="67" t="s">
        <v>781</v>
      </c>
      <c r="B146" s="68">
        <v>4012</v>
      </c>
      <c r="C146" s="10">
        <v>45036</v>
      </c>
      <c r="D146" s="70"/>
      <c r="E146" s="70">
        <v>-3.0000000000654836E-2</v>
      </c>
      <c r="F146" s="70">
        <v>8276.75</v>
      </c>
      <c r="G146" s="71"/>
      <c r="H146" s="71"/>
      <c r="I146" s="70"/>
      <c r="J146" s="70"/>
      <c r="K146" s="70">
        <v>1324.28</v>
      </c>
      <c r="L146" s="70">
        <v>9601</v>
      </c>
      <c r="M146" s="63">
        <f>Tabla16[[#This Row],[TASA EX.]]+Tabla16[[#This Row],[IEPS 8 %]]</f>
        <v>0</v>
      </c>
      <c r="N146" s="72">
        <f>Tabla16[[#This Row],[TASA 16%]]+Tabla16[[#This Row],[IEPS 6%]]</f>
        <v>8276.75</v>
      </c>
      <c r="O146" s="38">
        <v>45036</v>
      </c>
      <c r="P146" s="69" t="s">
        <v>48</v>
      </c>
      <c r="Q146" s="73" t="s">
        <v>49</v>
      </c>
      <c r="R146" s="68" t="s">
        <v>50</v>
      </c>
      <c r="S146" s="70"/>
      <c r="T146" s="74" t="s">
        <v>51</v>
      </c>
      <c r="U146" s="69" t="s">
        <v>791</v>
      </c>
      <c r="W146" s="77">
        <f>(Tabla16[[#This Row],[TASA 16%]]+Tabla16[[#This Row],[IEPS 6%]])*0.16</f>
        <v>1324.28</v>
      </c>
      <c r="X146" s="77">
        <f>W146-Tabla16[[#This Row],[IVA]]</f>
        <v>0</v>
      </c>
    </row>
    <row r="147" spans="1:24" x14ac:dyDescent="0.25">
      <c r="A147" s="41" t="s">
        <v>782</v>
      </c>
      <c r="B147" s="9">
        <v>4013</v>
      </c>
      <c r="C147" s="10">
        <v>45036</v>
      </c>
      <c r="D147" s="11"/>
      <c r="E147" s="11">
        <v>-3.7500000000363798E-2</v>
      </c>
      <c r="F147" s="11">
        <v>13614.6875</v>
      </c>
      <c r="G147" s="24"/>
      <c r="H147" s="24"/>
      <c r="I147" s="11"/>
      <c r="J147" s="11"/>
      <c r="K147" s="11">
        <v>2178.35</v>
      </c>
      <c r="L147" s="11">
        <v>15793</v>
      </c>
      <c r="M147" s="63">
        <f>Tabla16[[#This Row],[TASA EX.]]+Tabla16[[#This Row],[IEPS 8 %]]</f>
        <v>0</v>
      </c>
      <c r="N147" s="64">
        <f>Tabla16[[#This Row],[TASA 16%]]+Tabla16[[#This Row],[IEPS 6%]]</f>
        <v>13614.6875</v>
      </c>
      <c r="O147" s="38">
        <v>45036</v>
      </c>
      <c r="P147" s="12" t="s">
        <v>48</v>
      </c>
      <c r="Q147" s="39" t="s">
        <v>49</v>
      </c>
      <c r="R147" s="9" t="s">
        <v>50</v>
      </c>
      <c r="S147" s="11"/>
      <c r="T147" s="13" t="s">
        <v>51</v>
      </c>
      <c r="U147" s="12" t="s">
        <v>53</v>
      </c>
      <c r="W147" s="77">
        <f>(Tabla16[[#This Row],[TASA 16%]]+Tabla16[[#This Row],[IEPS 6%]])*0.16</f>
        <v>2178.35</v>
      </c>
      <c r="X147" s="77">
        <f>W147-Tabla16[[#This Row],[IVA]]</f>
        <v>0</v>
      </c>
    </row>
    <row r="148" spans="1:24" x14ac:dyDescent="0.25">
      <c r="A148" s="67" t="s">
        <v>783</v>
      </c>
      <c r="B148" s="68">
        <v>4014</v>
      </c>
      <c r="C148" s="10">
        <v>45043</v>
      </c>
      <c r="D148" s="70"/>
      <c r="E148" s="70">
        <v>-6.25E-2</v>
      </c>
      <c r="F148" s="70">
        <v>36232.8125</v>
      </c>
      <c r="G148" s="71"/>
      <c r="H148" s="71"/>
      <c r="I148" s="70"/>
      <c r="J148" s="70"/>
      <c r="K148" s="70">
        <v>5797.25</v>
      </c>
      <c r="L148" s="70">
        <v>42030</v>
      </c>
      <c r="M148" s="63">
        <f>Tabla16[[#This Row],[TASA EX.]]+Tabla16[[#This Row],[IEPS 8 %]]</f>
        <v>0</v>
      </c>
      <c r="N148" s="72">
        <f>Tabla16[[#This Row],[TASA 16%]]+Tabla16[[#This Row],[IEPS 6%]]</f>
        <v>36232.8125</v>
      </c>
      <c r="O148" s="38">
        <v>45043</v>
      </c>
      <c r="P148" s="69" t="s">
        <v>48</v>
      </c>
      <c r="Q148" s="73" t="s">
        <v>49</v>
      </c>
      <c r="R148" s="68" t="s">
        <v>50</v>
      </c>
      <c r="S148" s="70"/>
      <c r="T148" s="74" t="s">
        <v>51</v>
      </c>
      <c r="U148" s="69" t="s">
        <v>52</v>
      </c>
      <c r="W148" s="77">
        <f>(Tabla16[[#This Row],[TASA 16%]]+Tabla16[[#This Row],[IEPS 6%]])*0.16</f>
        <v>5797.25</v>
      </c>
      <c r="X148" s="77">
        <f>W148-Tabla16[[#This Row],[IVA]]</f>
        <v>0</v>
      </c>
    </row>
    <row r="149" spans="1:24" x14ac:dyDescent="0.25">
      <c r="A149" s="67">
        <v>181730</v>
      </c>
      <c r="B149" s="68">
        <v>779</v>
      </c>
      <c r="C149" s="10">
        <v>45013</v>
      </c>
      <c r="D149" s="70"/>
      <c r="E149" s="70">
        <v>7.2500000002037268E-2</v>
      </c>
      <c r="F149" s="70">
        <v>19149.9375</v>
      </c>
      <c r="G149" s="71"/>
      <c r="H149" s="71"/>
      <c r="I149" s="70"/>
      <c r="J149" s="70"/>
      <c r="K149" s="70">
        <v>3063.99</v>
      </c>
      <c r="L149" s="70">
        <v>22214</v>
      </c>
      <c r="M149" s="63">
        <f>Tabla16[[#This Row],[TASA EX.]]+Tabla16[[#This Row],[IEPS 8 %]]</f>
        <v>0</v>
      </c>
      <c r="N149" s="72">
        <f>Tabla16[[#This Row],[TASA 16%]]+Tabla16[[#This Row],[IEPS 6%]]</f>
        <v>19149.9375</v>
      </c>
      <c r="O149" s="38">
        <v>45020</v>
      </c>
      <c r="P149" s="69" t="s">
        <v>548</v>
      </c>
      <c r="Q149" s="73" t="s">
        <v>549</v>
      </c>
      <c r="R149" s="68" t="s">
        <v>50</v>
      </c>
      <c r="S149" s="70"/>
      <c r="T149" s="74" t="s">
        <v>51</v>
      </c>
      <c r="U149" s="69" t="s">
        <v>1265</v>
      </c>
      <c r="W149" s="77">
        <f>(Tabla16[[#This Row],[TASA 16%]]+Tabla16[[#This Row],[IEPS 6%]])*0.16</f>
        <v>3063.9900000000002</v>
      </c>
      <c r="X149" s="77">
        <f>W149-Tabla16[[#This Row],[IVA]]</f>
        <v>0</v>
      </c>
    </row>
    <row r="150" spans="1:24" x14ac:dyDescent="0.25">
      <c r="A150" s="41">
        <v>318</v>
      </c>
      <c r="B150" s="9">
        <v>5023</v>
      </c>
      <c r="C150" s="10">
        <v>45027</v>
      </c>
      <c r="D150" s="11"/>
      <c r="E150" s="11">
        <v>2246</v>
      </c>
      <c r="F150" s="11">
        <v>0</v>
      </c>
      <c r="G150" s="24"/>
      <c r="H150" s="24"/>
      <c r="I150" s="11"/>
      <c r="J150" s="11"/>
      <c r="K150" s="11"/>
      <c r="L150" s="11">
        <v>2246</v>
      </c>
      <c r="M150" s="63">
        <f>Tabla16[[#This Row],[TASA EX.]]+Tabla16[[#This Row],[IEPS 8 %]]</f>
        <v>0</v>
      </c>
      <c r="N150" s="64">
        <f>Tabla16[[#This Row],[TASA 16%]]+Tabla16[[#This Row],[IEPS 6%]]</f>
        <v>0</v>
      </c>
      <c r="O150" s="38">
        <v>45030</v>
      </c>
      <c r="P150" s="12" t="s">
        <v>45</v>
      </c>
      <c r="Q150" s="39" t="s">
        <v>40</v>
      </c>
      <c r="R150" s="9" t="s">
        <v>34</v>
      </c>
      <c r="S150" s="11"/>
      <c r="T150" s="13" t="s">
        <v>35</v>
      </c>
      <c r="U150" s="12" t="s">
        <v>743</v>
      </c>
      <c r="W150" s="77">
        <f>(Tabla16[[#This Row],[TASA 16%]]+Tabla16[[#This Row],[IEPS 6%]])*0.16</f>
        <v>0</v>
      </c>
      <c r="X150" s="77">
        <f>W150-Tabla16[[#This Row],[IVA]]</f>
        <v>0</v>
      </c>
    </row>
    <row r="151" spans="1:24" x14ac:dyDescent="0.25">
      <c r="A151" s="41">
        <v>322</v>
      </c>
      <c r="B151" s="9">
        <v>5027</v>
      </c>
      <c r="C151" s="10">
        <v>45029</v>
      </c>
      <c r="D151" s="11"/>
      <c r="E151" s="11">
        <v>3720.16</v>
      </c>
      <c r="F151" s="11">
        <v>0</v>
      </c>
      <c r="G151" s="24"/>
      <c r="H151" s="24"/>
      <c r="I151" s="11"/>
      <c r="J151" s="11"/>
      <c r="K151" s="11"/>
      <c r="L151" s="11">
        <v>3720.16</v>
      </c>
      <c r="M151" s="63">
        <f>Tabla16[[#This Row],[TASA EX.]]+Tabla16[[#This Row],[IEPS 8 %]]</f>
        <v>0</v>
      </c>
      <c r="N151" s="64">
        <f>Tabla16[[#This Row],[TASA 16%]]+Tabla16[[#This Row],[IEPS 6%]]</f>
        <v>0</v>
      </c>
      <c r="O151" s="38">
        <v>45030</v>
      </c>
      <c r="P151" s="12" t="s">
        <v>45</v>
      </c>
      <c r="Q151" s="39" t="s">
        <v>40</v>
      </c>
      <c r="R151" s="9" t="s">
        <v>34</v>
      </c>
      <c r="S151" s="11"/>
      <c r="T151" s="13" t="s">
        <v>35</v>
      </c>
      <c r="U151" s="66" t="s">
        <v>746</v>
      </c>
      <c r="W151" s="77">
        <f>(Tabla16[[#This Row],[TASA 16%]]+Tabla16[[#This Row],[IEPS 6%]])*0.16</f>
        <v>0</v>
      </c>
      <c r="X151" s="77">
        <f>W151-Tabla16[[#This Row],[IVA]]</f>
        <v>0</v>
      </c>
    </row>
    <row r="152" spans="1:24" x14ac:dyDescent="0.25">
      <c r="A152" s="67">
        <v>182418</v>
      </c>
      <c r="B152" s="68">
        <v>497</v>
      </c>
      <c r="C152" s="10">
        <v>45036</v>
      </c>
      <c r="D152" s="70"/>
      <c r="E152" s="70">
        <v>-1.749999999992724E-2</v>
      </c>
      <c r="F152" s="70">
        <v>6355.1875</v>
      </c>
      <c r="G152" s="71"/>
      <c r="H152" s="71"/>
      <c r="I152" s="70"/>
      <c r="J152" s="70"/>
      <c r="K152" s="70">
        <v>1016.83</v>
      </c>
      <c r="L152" s="70">
        <v>7372</v>
      </c>
      <c r="M152" s="63">
        <f>Tabla16[[#This Row],[TASA EX.]]+Tabla16[[#This Row],[IEPS 8 %]]</f>
        <v>0</v>
      </c>
      <c r="N152" s="72">
        <f>Tabla16[[#This Row],[TASA 16%]]+Tabla16[[#This Row],[IEPS 6%]]</f>
        <v>6355.1875</v>
      </c>
      <c r="O152" s="38">
        <v>45042</v>
      </c>
      <c r="P152" s="69" t="s">
        <v>1169</v>
      </c>
      <c r="Q152" s="73" t="s">
        <v>1170</v>
      </c>
      <c r="R152" s="68" t="s">
        <v>50</v>
      </c>
      <c r="S152" s="70"/>
      <c r="T152" s="74" t="s">
        <v>51</v>
      </c>
      <c r="U152" s="69" t="s">
        <v>1171</v>
      </c>
      <c r="W152" s="77">
        <f>(Tabla16[[#This Row],[TASA 16%]]+Tabla16[[#This Row],[IEPS 6%]])*0.16</f>
        <v>1016.83</v>
      </c>
      <c r="X152" s="77">
        <f>W152-Tabla16[[#This Row],[IVA]]</f>
        <v>0</v>
      </c>
    </row>
    <row r="153" spans="1:24" x14ac:dyDescent="0.25">
      <c r="A153" s="67">
        <v>181291</v>
      </c>
      <c r="B153" s="68">
        <v>340</v>
      </c>
      <c r="C153" s="10">
        <v>44995</v>
      </c>
      <c r="D153" s="70"/>
      <c r="E153" s="70">
        <v>0</v>
      </c>
      <c r="F153" s="70">
        <v>183110</v>
      </c>
      <c r="G153" s="71"/>
      <c r="H153" s="71"/>
      <c r="I153" s="70"/>
      <c r="J153" s="70"/>
      <c r="K153" s="70">
        <v>29297.599999999999</v>
      </c>
      <c r="L153" s="70">
        <v>212407.6</v>
      </c>
      <c r="M153" s="63">
        <f>Tabla16[[#This Row],[TASA EX.]]+Tabla16[[#This Row],[IEPS 8 %]]</f>
        <v>0</v>
      </c>
      <c r="N153" s="72">
        <f>Tabla16[[#This Row],[TASA 16%]]+Tabla16[[#This Row],[IEPS 6%]]</f>
        <v>183110</v>
      </c>
      <c r="O153" s="38">
        <v>45022</v>
      </c>
      <c r="P153" s="69" t="s">
        <v>660</v>
      </c>
      <c r="Q153" s="73" t="s">
        <v>661</v>
      </c>
      <c r="R153" s="68" t="s">
        <v>34</v>
      </c>
      <c r="S153" s="70"/>
      <c r="T153" s="74" t="s">
        <v>35</v>
      </c>
      <c r="U153" s="69" t="s">
        <v>1629</v>
      </c>
      <c r="W153" s="77">
        <f>(Tabla16[[#This Row],[TASA 16%]]+Tabla16[[#This Row],[IEPS 6%]])*0.16</f>
        <v>29297.600000000002</v>
      </c>
      <c r="X153" s="77">
        <f>W153-Tabla16[[#This Row],[IVA]]</f>
        <v>0</v>
      </c>
    </row>
    <row r="154" spans="1:24" x14ac:dyDescent="0.25">
      <c r="A154" s="67">
        <v>181293</v>
      </c>
      <c r="B154" s="68">
        <v>342</v>
      </c>
      <c r="C154" s="10">
        <v>44995</v>
      </c>
      <c r="D154" s="70"/>
      <c r="E154" s="70">
        <v>1.750000000174623E-2</v>
      </c>
      <c r="F154" s="70">
        <v>84209.5625</v>
      </c>
      <c r="G154" s="71"/>
      <c r="H154" s="71"/>
      <c r="I154" s="70"/>
      <c r="J154" s="70"/>
      <c r="K154" s="70">
        <v>13473.53</v>
      </c>
      <c r="L154" s="70">
        <v>97683.11</v>
      </c>
      <c r="M154" s="63">
        <f>Tabla16[[#This Row],[TASA EX.]]+Tabla16[[#This Row],[IEPS 8 %]]</f>
        <v>0</v>
      </c>
      <c r="N154" s="72">
        <f>Tabla16[[#This Row],[TASA 16%]]+Tabla16[[#This Row],[IEPS 6%]]</f>
        <v>84209.5625</v>
      </c>
      <c r="O154" s="38">
        <v>45020</v>
      </c>
      <c r="P154" s="69" t="s">
        <v>660</v>
      </c>
      <c r="Q154" s="73" t="s">
        <v>661</v>
      </c>
      <c r="R154" s="68" t="s">
        <v>34</v>
      </c>
      <c r="S154" s="70"/>
      <c r="T154" s="74" t="s">
        <v>35</v>
      </c>
      <c r="U154" s="69" t="s">
        <v>1630</v>
      </c>
      <c r="W154" s="77">
        <f>(Tabla16[[#This Row],[TASA 16%]]+Tabla16[[#This Row],[IEPS 6%]])*0.16</f>
        <v>13473.53</v>
      </c>
      <c r="X154" s="77">
        <f>W154-Tabla16[[#This Row],[IVA]]</f>
        <v>0</v>
      </c>
    </row>
    <row r="155" spans="1:24" x14ac:dyDescent="0.25">
      <c r="A155" s="67">
        <v>181361</v>
      </c>
      <c r="B155" s="68">
        <v>410</v>
      </c>
      <c r="C155" s="10">
        <v>44999</v>
      </c>
      <c r="D155" s="70"/>
      <c r="E155" s="70">
        <v>1.7500000016298145E-2</v>
      </c>
      <c r="F155" s="70">
        <v>165258.5625</v>
      </c>
      <c r="G155" s="71"/>
      <c r="H155" s="71"/>
      <c r="I155" s="70"/>
      <c r="J155" s="70"/>
      <c r="K155" s="70">
        <v>26441.37</v>
      </c>
      <c r="L155" s="70">
        <v>191699.95</v>
      </c>
      <c r="M155" s="63">
        <f>Tabla16[[#This Row],[TASA EX.]]+Tabla16[[#This Row],[IEPS 8 %]]</f>
        <v>0</v>
      </c>
      <c r="N155" s="72">
        <f>Tabla16[[#This Row],[TASA 16%]]+Tabla16[[#This Row],[IEPS 6%]]</f>
        <v>165258.5625</v>
      </c>
      <c r="O155" s="38">
        <v>45027</v>
      </c>
      <c r="P155" s="69" t="s">
        <v>660</v>
      </c>
      <c r="Q155" s="73" t="s">
        <v>661</v>
      </c>
      <c r="R155" s="68" t="s">
        <v>34</v>
      </c>
      <c r="S155" s="70"/>
      <c r="T155" s="74" t="s">
        <v>35</v>
      </c>
      <c r="U155" s="69" t="s">
        <v>623</v>
      </c>
      <c r="W155" s="77">
        <f>(Tabla16[[#This Row],[TASA 16%]]+Tabla16[[#This Row],[IEPS 6%]])*0.16</f>
        <v>26441.37</v>
      </c>
      <c r="X155" s="77">
        <f>W155-Tabla16[[#This Row],[IVA]]</f>
        <v>0</v>
      </c>
    </row>
    <row r="156" spans="1:24" x14ac:dyDescent="0.25">
      <c r="A156" s="67">
        <v>182105</v>
      </c>
      <c r="B156" s="68">
        <v>184</v>
      </c>
      <c r="C156" s="10">
        <v>45027</v>
      </c>
      <c r="D156" s="70"/>
      <c r="E156" s="70">
        <v>0</v>
      </c>
      <c r="F156" s="70">
        <v>128000</v>
      </c>
      <c r="G156" s="71"/>
      <c r="H156" s="71"/>
      <c r="I156" s="70"/>
      <c r="J156" s="70"/>
      <c r="K156" s="70">
        <v>20480</v>
      </c>
      <c r="L156" s="70">
        <v>148480</v>
      </c>
      <c r="M156" s="63">
        <f>Tabla16[[#This Row],[TASA EX.]]+Tabla16[[#This Row],[IEPS 8 %]]</f>
        <v>0</v>
      </c>
      <c r="N156" s="72">
        <f>Tabla16[[#This Row],[TASA 16%]]+Tabla16[[#This Row],[IEPS 6%]]</f>
        <v>128000</v>
      </c>
      <c r="O156" s="38">
        <v>45034</v>
      </c>
      <c r="P156" s="69" t="s">
        <v>660</v>
      </c>
      <c r="Q156" s="73" t="s">
        <v>661</v>
      </c>
      <c r="R156" s="68" t="s">
        <v>34</v>
      </c>
      <c r="S156" s="70"/>
      <c r="T156" s="74" t="s">
        <v>35</v>
      </c>
      <c r="U156" s="69" t="s">
        <v>1631</v>
      </c>
      <c r="W156" s="77">
        <f>(Tabla16[[#This Row],[TASA 16%]]+Tabla16[[#This Row],[IEPS 6%]])*0.16</f>
        <v>20480</v>
      </c>
      <c r="X156" s="77">
        <f>W156-Tabla16[[#This Row],[IVA]]</f>
        <v>0</v>
      </c>
    </row>
    <row r="157" spans="1:24" x14ac:dyDescent="0.25">
      <c r="A157" s="67">
        <v>182106</v>
      </c>
      <c r="B157" s="68">
        <v>185</v>
      </c>
      <c r="C157" s="10">
        <v>45027</v>
      </c>
      <c r="D157" s="70"/>
      <c r="E157" s="70">
        <v>-4.9999999991996447E-3</v>
      </c>
      <c r="F157" s="70">
        <v>12393.125</v>
      </c>
      <c r="G157" s="71"/>
      <c r="H157" s="71"/>
      <c r="I157" s="70"/>
      <c r="J157" s="70"/>
      <c r="K157" s="70">
        <v>1982.9</v>
      </c>
      <c r="L157" s="70">
        <v>14376.02</v>
      </c>
      <c r="M157" s="63">
        <f>Tabla16[[#This Row],[TASA EX.]]+Tabla16[[#This Row],[IEPS 8 %]]</f>
        <v>0</v>
      </c>
      <c r="N157" s="72">
        <f>Tabla16[[#This Row],[TASA 16%]]+Tabla16[[#This Row],[IEPS 6%]]</f>
        <v>12393.125</v>
      </c>
      <c r="O157" s="38">
        <v>45038</v>
      </c>
      <c r="P157" s="69" t="s">
        <v>660</v>
      </c>
      <c r="Q157" s="73" t="s">
        <v>661</v>
      </c>
      <c r="R157" s="68" t="s">
        <v>34</v>
      </c>
      <c r="S157" s="70"/>
      <c r="T157" s="74" t="s">
        <v>35</v>
      </c>
      <c r="U157" s="69" t="s">
        <v>336</v>
      </c>
      <c r="W157" s="77">
        <f>(Tabla16[[#This Row],[TASA 16%]]+Tabla16[[#This Row],[IEPS 6%]])*0.16</f>
        <v>1982.9</v>
      </c>
      <c r="X157" s="77">
        <f>W157-Tabla16[[#This Row],[IVA]]</f>
        <v>0</v>
      </c>
    </row>
    <row r="158" spans="1:24" x14ac:dyDescent="0.25">
      <c r="A158" s="67">
        <v>181608</v>
      </c>
      <c r="B158" s="68">
        <v>657</v>
      </c>
      <c r="C158" s="10">
        <v>45007</v>
      </c>
      <c r="D158" s="70"/>
      <c r="E158" s="70">
        <v>2.5000000001455192E-2</v>
      </c>
      <c r="F158" s="70">
        <v>39381.875</v>
      </c>
      <c r="G158" s="71"/>
      <c r="H158" s="71"/>
      <c r="I158" s="70"/>
      <c r="J158" s="70"/>
      <c r="K158" s="70">
        <v>6301.1</v>
      </c>
      <c r="L158" s="70">
        <v>45683</v>
      </c>
      <c r="M158" s="63">
        <f>Tabla16[[#This Row],[TASA EX.]]+Tabla16[[#This Row],[IEPS 8 %]]</f>
        <v>0</v>
      </c>
      <c r="N158" s="72">
        <f>Tabla16[[#This Row],[TASA 16%]]+Tabla16[[#This Row],[IEPS 6%]]</f>
        <v>39381.875</v>
      </c>
      <c r="O158" s="38">
        <v>45027</v>
      </c>
      <c r="P158" s="69" t="s">
        <v>207</v>
      </c>
      <c r="Q158" s="73" t="s">
        <v>208</v>
      </c>
      <c r="R158" s="68" t="s">
        <v>34</v>
      </c>
      <c r="S158" s="70"/>
      <c r="T158" s="74" t="s">
        <v>35</v>
      </c>
      <c r="U158" s="69" t="s">
        <v>1029</v>
      </c>
      <c r="W158" s="77">
        <f>(Tabla16[[#This Row],[TASA 16%]]+Tabla16[[#This Row],[IEPS 6%]])*0.16</f>
        <v>6301.1</v>
      </c>
      <c r="X158" s="77">
        <f>W158-Tabla16[[#This Row],[IVA]]</f>
        <v>0</v>
      </c>
    </row>
    <row r="159" spans="1:24" s="122" customFormat="1" x14ac:dyDescent="0.25">
      <c r="A159" s="133">
        <v>181897</v>
      </c>
      <c r="B159" s="140">
        <v>946</v>
      </c>
      <c r="C159" s="112">
        <v>45016</v>
      </c>
      <c r="D159" s="135"/>
      <c r="E159" s="135">
        <v>112854.69500000001</v>
      </c>
      <c r="F159" s="135">
        <v>89366.125</v>
      </c>
      <c r="G159" s="136"/>
      <c r="H159" s="136"/>
      <c r="I159" s="135"/>
      <c r="J159" s="135">
        <v>1061.45</v>
      </c>
      <c r="K159" s="135">
        <v>14298.58</v>
      </c>
      <c r="L159" s="135">
        <v>217580.85</v>
      </c>
      <c r="M159" s="116">
        <f>Tabla16[[#This Row],[TASA EX.]]+Tabla16[[#This Row],[IEPS 8 %]]</f>
        <v>1061.45</v>
      </c>
      <c r="N159" s="135">
        <f>Tabla16[[#This Row],[TASA 16%]]+Tabla16[[#This Row],[IEPS 6%]]</f>
        <v>89366.125</v>
      </c>
      <c r="O159" s="117">
        <v>45028</v>
      </c>
      <c r="P159" t="s">
        <v>1828</v>
      </c>
      <c r="Q159" s="139" t="s">
        <v>349</v>
      </c>
      <c r="R159" s="140" t="s">
        <v>34</v>
      </c>
      <c r="S159" s="135">
        <v>4565.16</v>
      </c>
      <c r="T159" s="141" t="s">
        <v>35</v>
      </c>
      <c r="U159" s="129" t="s">
        <v>1387</v>
      </c>
      <c r="W159" s="123">
        <f>(Tabla16[[#This Row],[TASA 16%]]+Tabla16[[#This Row],[IEPS 6%]])*0.16</f>
        <v>14298.58</v>
      </c>
      <c r="X159" s="123">
        <f>W159-Tabla16[[#This Row],[IVA]]</f>
        <v>0</v>
      </c>
    </row>
    <row r="160" spans="1:24" s="122" customFormat="1" x14ac:dyDescent="0.25">
      <c r="A160" s="124">
        <v>182029</v>
      </c>
      <c r="B160" s="131">
        <v>108</v>
      </c>
      <c r="C160" s="112">
        <v>45021</v>
      </c>
      <c r="D160" s="126"/>
      <c r="E160" s="126">
        <v>201075.48250000004</v>
      </c>
      <c r="F160" s="126">
        <v>89218.1875</v>
      </c>
      <c r="G160" s="127"/>
      <c r="H160" s="127"/>
      <c r="I160" s="126"/>
      <c r="J160" s="126">
        <v>6126.95</v>
      </c>
      <c r="K160" s="126">
        <v>14274.91</v>
      </c>
      <c r="L160" s="126">
        <v>310695.53000000003</v>
      </c>
      <c r="M160" s="116">
        <f>Tabla16[[#This Row],[TASA EX.]]+Tabla16[[#This Row],[IEPS 8 %]]</f>
        <v>6126.95</v>
      </c>
      <c r="N160" s="126">
        <f>Tabla16[[#This Row],[TASA 16%]]+Tabla16[[#This Row],[IEPS 6%]]</f>
        <v>89218.1875</v>
      </c>
      <c r="O160" s="117">
        <v>45041</v>
      </c>
      <c r="P160" t="s">
        <v>1828</v>
      </c>
      <c r="Q160" s="130" t="s">
        <v>349</v>
      </c>
      <c r="R160" s="131" t="s">
        <v>34</v>
      </c>
      <c r="S160" s="126">
        <v>13334.2</v>
      </c>
      <c r="T160" s="132" t="s">
        <v>35</v>
      </c>
      <c r="U160" s="129" t="s">
        <v>1388</v>
      </c>
      <c r="W160" s="123">
        <f>(Tabla16[[#This Row],[TASA 16%]]+Tabla16[[#This Row],[IEPS 6%]])*0.16</f>
        <v>14274.91</v>
      </c>
      <c r="X160" s="123">
        <f>W160-Tabla16[[#This Row],[IVA]]</f>
        <v>0</v>
      </c>
    </row>
    <row r="161" spans="1:24" s="122" customFormat="1" x14ac:dyDescent="0.25">
      <c r="A161" s="110">
        <v>182274</v>
      </c>
      <c r="B161" s="120">
        <v>353</v>
      </c>
      <c r="C161" s="112">
        <v>45030</v>
      </c>
      <c r="D161" s="113"/>
      <c r="E161" s="113">
        <v>76088.382500000007</v>
      </c>
      <c r="F161" s="113">
        <v>131990.9375</v>
      </c>
      <c r="G161" s="114"/>
      <c r="H161" s="114"/>
      <c r="I161" s="113"/>
      <c r="J161" s="113"/>
      <c r="K161" s="113">
        <v>21118.55</v>
      </c>
      <c r="L161" s="113">
        <v>229197.87</v>
      </c>
      <c r="M161" s="116">
        <f>Tabla16[[#This Row],[TASA EX.]]+Tabla16[[#This Row],[IEPS 8 %]]</f>
        <v>0</v>
      </c>
      <c r="N161" s="113">
        <f>Tabla16[[#This Row],[TASA 16%]]+Tabla16[[#This Row],[IEPS 6%]]</f>
        <v>131990.9375</v>
      </c>
      <c r="O161" s="117">
        <v>45037</v>
      </c>
      <c r="P161" t="s">
        <v>1828</v>
      </c>
      <c r="Q161" s="119" t="s">
        <v>349</v>
      </c>
      <c r="R161" s="120" t="s">
        <v>34</v>
      </c>
      <c r="S161" s="113">
        <v>7207.18</v>
      </c>
      <c r="T161" s="121" t="s">
        <v>35</v>
      </c>
      <c r="U161" s="118" t="s">
        <v>1389</v>
      </c>
      <c r="W161" s="123">
        <f>(Tabla16[[#This Row],[TASA 16%]]+Tabla16[[#This Row],[IEPS 6%]])*0.16</f>
        <v>21118.55</v>
      </c>
      <c r="X161" s="123">
        <f>W161-Tabla16[[#This Row],[IVA]]</f>
        <v>0</v>
      </c>
    </row>
    <row r="162" spans="1:24" s="122" customFormat="1" x14ac:dyDescent="0.25">
      <c r="A162" s="133">
        <v>182275</v>
      </c>
      <c r="B162" s="140">
        <v>354</v>
      </c>
      <c r="C162" s="112">
        <v>45030</v>
      </c>
      <c r="D162" s="135"/>
      <c r="E162" s="135">
        <v>79115.760000000009</v>
      </c>
      <c r="F162" s="135">
        <v>0</v>
      </c>
      <c r="G162" s="136"/>
      <c r="H162" s="136"/>
      <c r="I162" s="135"/>
      <c r="J162" s="135">
        <v>1073.68</v>
      </c>
      <c r="K162" s="135"/>
      <c r="L162" s="135">
        <v>80189.440000000002</v>
      </c>
      <c r="M162" s="116">
        <f>Tabla16[[#This Row],[TASA EX.]]+Tabla16[[#This Row],[IEPS 8 %]]</f>
        <v>1073.68</v>
      </c>
      <c r="N162" s="135">
        <f>Tabla16[[#This Row],[TASA 16%]]+Tabla16[[#This Row],[IEPS 6%]]</f>
        <v>0</v>
      </c>
      <c r="O162" s="117">
        <v>45041</v>
      </c>
      <c r="P162" t="s">
        <v>1828</v>
      </c>
      <c r="Q162" s="139" t="s">
        <v>349</v>
      </c>
      <c r="R162" s="140" t="s">
        <v>34</v>
      </c>
      <c r="S162" s="135">
        <v>9327.9599999999991</v>
      </c>
      <c r="T162" s="141" t="s">
        <v>35</v>
      </c>
      <c r="U162" s="138" t="s">
        <v>1390</v>
      </c>
      <c r="W162" s="123">
        <f>(Tabla16[[#This Row],[TASA 16%]]+Tabla16[[#This Row],[IEPS 6%]])*0.16</f>
        <v>0</v>
      </c>
      <c r="X162" s="123">
        <f>W162-Tabla16[[#This Row],[IVA]]</f>
        <v>0</v>
      </c>
    </row>
    <row r="163" spans="1:24" s="122" customFormat="1" x14ac:dyDescent="0.25">
      <c r="A163" s="124">
        <v>182276</v>
      </c>
      <c r="B163" s="131">
        <v>355</v>
      </c>
      <c r="C163" s="112">
        <v>45030</v>
      </c>
      <c r="D163" s="126"/>
      <c r="E163" s="126">
        <v>3.0000000086147338E-2</v>
      </c>
      <c r="F163" s="126">
        <v>451881.99999999994</v>
      </c>
      <c r="G163" s="127"/>
      <c r="H163" s="127"/>
      <c r="I163" s="126"/>
      <c r="J163" s="126"/>
      <c r="K163" s="126">
        <v>72301.119999999995</v>
      </c>
      <c r="L163" s="126">
        <v>524183.15</v>
      </c>
      <c r="M163" s="116">
        <f>Tabla16[[#This Row],[TASA EX.]]+Tabla16[[#This Row],[IEPS 8 %]]</f>
        <v>0</v>
      </c>
      <c r="N163" s="126">
        <f>Tabla16[[#This Row],[TASA 16%]]+Tabla16[[#This Row],[IEPS 6%]]</f>
        <v>451881.99999999994</v>
      </c>
      <c r="O163" s="117">
        <v>45041</v>
      </c>
      <c r="P163" t="s">
        <v>1828</v>
      </c>
      <c r="Q163" s="130" t="s">
        <v>349</v>
      </c>
      <c r="R163" s="131" t="s">
        <v>34</v>
      </c>
      <c r="S163" s="126">
        <v>224.31</v>
      </c>
      <c r="T163" s="132" t="s">
        <v>35</v>
      </c>
      <c r="U163" s="129" t="s">
        <v>1829</v>
      </c>
      <c r="W163" s="123">
        <f>(Tabla16[[#This Row],[TASA 16%]]+Tabla16[[#This Row],[IEPS 6%]])*0.16</f>
        <v>72301.119999999995</v>
      </c>
      <c r="X163" s="123">
        <f>W163-Tabla16[[#This Row],[IVA]]</f>
        <v>0</v>
      </c>
    </row>
    <row r="164" spans="1:24" x14ac:dyDescent="0.25">
      <c r="A164" s="50">
        <v>182044</v>
      </c>
      <c r="B164" s="51">
        <v>123</v>
      </c>
      <c r="C164" s="10">
        <v>45021</v>
      </c>
      <c r="D164" s="52"/>
      <c r="E164" s="52">
        <v>-1.2500000000727596E-2</v>
      </c>
      <c r="F164" s="52">
        <v>23360.3125</v>
      </c>
      <c r="G164" s="53"/>
      <c r="H164" s="53"/>
      <c r="I164" s="52"/>
      <c r="J164" s="52"/>
      <c r="K164" s="52">
        <v>3737.65</v>
      </c>
      <c r="L164" s="52">
        <v>27097.95</v>
      </c>
      <c r="M164" s="63">
        <f>Tabla16[[#This Row],[TASA EX.]]+Tabla16[[#This Row],[IEPS 8 %]]</f>
        <v>0</v>
      </c>
      <c r="N164" s="65">
        <f>Tabla16[[#This Row],[TASA 16%]]+Tabla16[[#This Row],[IEPS 6%]]</f>
        <v>23360.3125</v>
      </c>
      <c r="O164" s="38">
        <v>45034</v>
      </c>
      <c r="P164" s="54" t="s">
        <v>1184</v>
      </c>
      <c r="Q164" s="55" t="s">
        <v>1185</v>
      </c>
      <c r="R164" s="51" t="s">
        <v>34</v>
      </c>
      <c r="S164" s="52"/>
      <c r="T164" s="56" t="s">
        <v>35</v>
      </c>
      <c r="U164" s="54" t="s">
        <v>1186</v>
      </c>
      <c r="W164" s="77">
        <f>(Tabla16[[#This Row],[TASA 16%]]+Tabla16[[#This Row],[IEPS 6%]])*0.16</f>
        <v>3737.65</v>
      </c>
      <c r="X164" s="77">
        <f>W164-Tabla16[[#This Row],[IVA]]</f>
        <v>0</v>
      </c>
    </row>
    <row r="165" spans="1:24" x14ac:dyDescent="0.25">
      <c r="A165" s="67">
        <v>181528</v>
      </c>
      <c r="B165" s="68">
        <v>577</v>
      </c>
      <c r="C165" s="10">
        <v>45006</v>
      </c>
      <c r="D165" s="70"/>
      <c r="E165" s="70">
        <v>147615.67999999999</v>
      </c>
      <c r="F165" s="70">
        <v>0</v>
      </c>
      <c r="G165" s="71"/>
      <c r="H165" s="71"/>
      <c r="I165" s="70"/>
      <c r="J165" s="70"/>
      <c r="K165" s="70"/>
      <c r="L165" s="70">
        <v>147615.67999999999</v>
      </c>
      <c r="M165" s="63">
        <f>Tabla16[[#This Row],[TASA EX.]]+Tabla16[[#This Row],[IEPS 8 %]]</f>
        <v>0</v>
      </c>
      <c r="N165" s="72">
        <f>Tabla16[[#This Row],[TASA 16%]]+Tabla16[[#This Row],[IEPS 6%]]</f>
        <v>0</v>
      </c>
      <c r="O165" s="38">
        <v>45020</v>
      </c>
      <c r="P165" s="69" t="s">
        <v>188</v>
      </c>
      <c r="Q165" s="73" t="s">
        <v>189</v>
      </c>
      <c r="R165" s="68" t="s">
        <v>34</v>
      </c>
      <c r="S165" s="70">
        <v>993.13</v>
      </c>
      <c r="T165" s="74" t="s">
        <v>35</v>
      </c>
      <c r="U165" s="69" t="s">
        <v>1085</v>
      </c>
      <c r="W165" s="77">
        <f>(Tabla16[[#This Row],[TASA 16%]]+Tabla16[[#This Row],[IEPS 6%]])*0.16</f>
        <v>0</v>
      </c>
      <c r="X165" s="77">
        <f>W165-Tabla16[[#This Row],[IVA]]</f>
        <v>0</v>
      </c>
    </row>
    <row r="166" spans="1:24" x14ac:dyDescent="0.25">
      <c r="A166" s="67">
        <v>181756</v>
      </c>
      <c r="B166" s="68">
        <v>805</v>
      </c>
      <c r="C166" s="10">
        <v>45013</v>
      </c>
      <c r="D166" s="70"/>
      <c r="E166" s="70">
        <v>339114.92</v>
      </c>
      <c r="F166" s="70">
        <v>0</v>
      </c>
      <c r="G166" s="71"/>
      <c r="H166" s="71"/>
      <c r="I166" s="70"/>
      <c r="J166" s="70"/>
      <c r="K166" s="70"/>
      <c r="L166" s="70">
        <v>339114.92</v>
      </c>
      <c r="M166" s="63">
        <f>Tabla16[[#This Row],[TASA EX.]]+Tabla16[[#This Row],[IEPS 8 %]]</f>
        <v>0</v>
      </c>
      <c r="N166" s="72">
        <f>Tabla16[[#This Row],[TASA 16%]]+Tabla16[[#This Row],[IEPS 6%]]</f>
        <v>0</v>
      </c>
      <c r="O166" s="38">
        <v>45022</v>
      </c>
      <c r="P166" s="69" t="s">
        <v>188</v>
      </c>
      <c r="Q166" s="73" t="s">
        <v>189</v>
      </c>
      <c r="R166" s="68" t="s">
        <v>34</v>
      </c>
      <c r="S166" s="70"/>
      <c r="T166" s="74" t="s">
        <v>35</v>
      </c>
      <c r="U166" s="69" t="s">
        <v>1086</v>
      </c>
      <c r="W166" s="77">
        <f>(Tabla16[[#This Row],[TASA 16%]]+Tabla16[[#This Row],[IEPS 6%]])*0.16</f>
        <v>0</v>
      </c>
      <c r="X166" s="77">
        <f>W166-Tabla16[[#This Row],[IVA]]</f>
        <v>0</v>
      </c>
    </row>
    <row r="167" spans="1:24" x14ac:dyDescent="0.25">
      <c r="A167" s="67">
        <v>181757</v>
      </c>
      <c r="B167" s="68">
        <v>806</v>
      </c>
      <c r="C167" s="10">
        <v>45013</v>
      </c>
      <c r="D167" s="70"/>
      <c r="E167" s="70">
        <v>18634.810000000001</v>
      </c>
      <c r="F167" s="70">
        <v>0</v>
      </c>
      <c r="G167" s="71"/>
      <c r="H167" s="71"/>
      <c r="I167" s="70"/>
      <c r="J167" s="70"/>
      <c r="K167" s="70"/>
      <c r="L167" s="70">
        <v>18634.810000000001</v>
      </c>
      <c r="M167" s="63">
        <f>Tabla16[[#This Row],[TASA EX.]]+Tabla16[[#This Row],[IEPS 8 %]]</f>
        <v>0</v>
      </c>
      <c r="N167" s="72">
        <f>Tabla16[[#This Row],[TASA 16%]]+Tabla16[[#This Row],[IEPS 6%]]</f>
        <v>0</v>
      </c>
      <c r="O167" s="38">
        <v>45027</v>
      </c>
      <c r="P167" s="69" t="s">
        <v>188</v>
      </c>
      <c r="Q167" s="103" t="s">
        <v>189</v>
      </c>
      <c r="R167" s="68" t="s">
        <v>34</v>
      </c>
      <c r="S167" s="70">
        <v>380.29</v>
      </c>
      <c r="T167" s="74" t="s">
        <v>35</v>
      </c>
      <c r="U167" s="69" t="s">
        <v>1087</v>
      </c>
      <c r="W167" s="77">
        <f>(Tabla16[[#This Row],[TASA 16%]]+Tabla16[[#This Row],[IEPS 6%]])*0.16</f>
        <v>0</v>
      </c>
      <c r="X167" s="77">
        <f>W167-Tabla16[[#This Row],[IVA]]</f>
        <v>0</v>
      </c>
    </row>
    <row r="168" spans="1:24" x14ac:dyDescent="0.25">
      <c r="A168" s="67">
        <v>181881</v>
      </c>
      <c r="B168" s="68">
        <v>930</v>
      </c>
      <c r="C168" s="10">
        <v>45016</v>
      </c>
      <c r="D168" s="70"/>
      <c r="E168" s="70">
        <v>237593.29</v>
      </c>
      <c r="F168" s="70">
        <v>0</v>
      </c>
      <c r="G168" s="71"/>
      <c r="H168" s="71"/>
      <c r="I168" s="70"/>
      <c r="J168" s="70"/>
      <c r="K168" s="70"/>
      <c r="L168" s="70">
        <v>237593.29</v>
      </c>
      <c r="M168" s="63">
        <f>Tabla16[[#This Row],[TASA EX.]]+Tabla16[[#This Row],[IEPS 8 %]]</f>
        <v>0</v>
      </c>
      <c r="N168" s="72">
        <f>Tabla16[[#This Row],[TASA 16%]]+Tabla16[[#This Row],[IEPS 6%]]</f>
        <v>0</v>
      </c>
      <c r="O168" s="38">
        <v>45027</v>
      </c>
      <c r="P168" s="69" t="s">
        <v>188</v>
      </c>
      <c r="Q168" s="73" t="s">
        <v>189</v>
      </c>
      <c r="R168" s="68" t="s">
        <v>34</v>
      </c>
      <c r="S168" s="70">
        <v>11843.84</v>
      </c>
      <c r="T168" s="74" t="s">
        <v>35</v>
      </c>
      <c r="U168" s="69" t="s">
        <v>1088</v>
      </c>
      <c r="W168" s="77">
        <f>(Tabla16[[#This Row],[TASA 16%]]+Tabla16[[#This Row],[IEPS 6%]])*0.16</f>
        <v>0</v>
      </c>
      <c r="X168" s="77">
        <f>W168-Tabla16[[#This Row],[IVA]]</f>
        <v>0</v>
      </c>
    </row>
    <row r="169" spans="1:24" x14ac:dyDescent="0.25">
      <c r="A169" s="67">
        <v>181979</v>
      </c>
      <c r="B169" s="68">
        <v>58</v>
      </c>
      <c r="C169" s="10">
        <v>45020</v>
      </c>
      <c r="D169" s="70"/>
      <c r="E169" s="70">
        <v>10525.33</v>
      </c>
      <c r="F169" s="70">
        <v>0</v>
      </c>
      <c r="G169" s="71"/>
      <c r="H169" s="71"/>
      <c r="I169" s="70"/>
      <c r="J169" s="70"/>
      <c r="K169" s="70"/>
      <c r="L169" s="70">
        <v>10525.33</v>
      </c>
      <c r="M169" s="63">
        <f>Tabla16[[#This Row],[TASA EX.]]+Tabla16[[#This Row],[IEPS 8 %]]</f>
        <v>0</v>
      </c>
      <c r="N169" s="72">
        <f>Tabla16[[#This Row],[TASA 16%]]+Tabla16[[#This Row],[IEPS 6%]]</f>
        <v>0</v>
      </c>
      <c r="O169" s="38">
        <v>45034</v>
      </c>
      <c r="P169" s="69" t="s">
        <v>188</v>
      </c>
      <c r="Q169" s="73" t="s">
        <v>189</v>
      </c>
      <c r="R169" s="68" t="s">
        <v>34</v>
      </c>
      <c r="S169" s="70">
        <v>113.79</v>
      </c>
      <c r="T169" s="74" t="s">
        <v>35</v>
      </c>
      <c r="U169" s="69" t="s">
        <v>1089</v>
      </c>
      <c r="W169" s="77">
        <f>(Tabla16[[#This Row],[TASA 16%]]+Tabla16[[#This Row],[IEPS 6%]])*0.16</f>
        <v>0</v>
      </c>
      <c r="X169" s="77">
        <f>W169-Tabla16[[#This Row],[IVA]]</f>
        <v>0</v>
      </c>
    </row>
    <row r="170" spans="1:24" x14ac:dyDescent="0.25">
      <c r="A170" s="67">
        <v>181980</v>
      </c>
      <c r="B170" s="68">
        <v>59</v>
      </c>
      <c r="C170" s="10">
        <v>45020</v>
      </c>
      <c r="D170" s="70"/>
      <c r="E170" s="70">
        <v>16196.460000000003</v>
      </c>
      <c r="F170" s="70">
        <v>3035</v>
      </c>
      <c r="G170" s="71"/>
      <c r="H170" s="71"/>
      <c r="I170" s="70"/>
      <c r="J170" s="70"/>
      <c r="K170" s="70">
        <v>485.6</v>
      </c>
      <c r="L170" s="70">
        <v>19717.060000000001</v>
      </c>
      <c r="M170" s="63">
        <f>Tabla16[[#This Row],[TASA EX.]]+Tabla16[[#This Row],[IEPS 8 %]]</f>
        <v>0</v>
      </c>
      <c r="N170" s="72">
        <f>Tabla16[[#This Row],[TASA 16%]]+Tabla16[[#This Row],[IEPS 6%]]</f>
        <v>3035</v>
      </c>
      <c r="O170" s="38">
        <v>45034</v>
      </c>
      <c r="P170" s="69" t="s">
        <v>188</v>
      </c>
      <c r="Q170" s="73" t="s">
        <v>189</v>
      </c>
      <c r="R170" s="68" t="s">
        <v>34</v>
      </c>
      <c r="S170" s="70">
        <v>330.54</v>
      </c>
      <c r="T170" s="74" t="s">
        <v>35</v>
      </c>
      <c r="U170" s="69" t="s">
        <v>1090</v>
      </c>
      <c r="W170" s="77">
        <f>(Tabla16[[#This Row],[TASA 16%]]+Tabla16[[#This Row],[IEPS 6%]])*0.16</f>
        <v>485.6</v>
      </c>
      <c r="X170" s="77">
        <f>W170-Tabla16[[#This Row],[IVA]]</f>
        <v>0</v>
      </c>
    </row>
    <row r="171" spans="1:24" x14ac:dyDescent="0.25">
      <c r="A171" s="67">
        <v>181981</v>
      </c>
      <c r="B171" s="68">
        <v>60</v>
      </c>
      <c r="C171" s="10">
        <v>45020</v>
      </c>
      <c r="D171" s="70"/>
      <c r="E171" s="70">
        <v>24695.040000000001</v>
      </c>
      <c r="F171" s="70">
        <v>0</v>
      </c>
      <c r="G171" s="71"/>
      <c r="H171" s="71"/>
      <c r="I171" s="70"/>
      <c r="J171" s="70"/>
      <c r="K171" s="70"/>
      <c r="L171" s="70">
        <v>24695.040000000001</v>
      </c>
      <c r="M171" s="63">
        <f>Tabla16[[#This Row],[TASA EX.]]+Tabla16[[#This Row],[IEPS 8 %]]</f>
        <v>0</v>
      </c>
      <c r="N171" s="72">
        <f>Tabla16[[#This Row],[TASA 16%]]+Tabla16[[#This Row],[IEPS 6%]]</f>
        <v>0</v>
      </c>
      <c r="O171" s="38">
        <v>45034</v>
      </c>
      <c r="P171" s="69" t="s">
        <v>188</v>
      </c>
      <c r="Q171" s="73" t="s">
        <v>189</v>
      </c>
      <c r="R171" s="68" t="s">
        <v>34</v>
      </c>
      <c r="S171" s="70">
        <v>1028.96</v>
      </c>
      <c r="T171" s="74" t="s">
        <v>35</v>
      </c>
      <c r="U171" s="69" t="s">
        <v>1091</v>
      </c>
      <c r="W171" s="77">
        <f>(Tabla16[[#This Row],[TASA 16%]]+Tabla16[[#This Row],[IEPS 6%]])*0.16</f>
        <v>0</v>
      </c>
      <c r="X171" s="77">
        <f>W171-Tabla16[[#This Row],[IVA]]</f>
        <v>0</v>
      </c>
    </row>
    <row r="172" spans="1:24" x14ac:dyDescent="0.25">
      <c r="A172" s="67">
        <v>181982</v>
      </c>
      <c r="B172" s="68">
        <v>61</v>
      </c>
      <c r="C172" s="10">
        <v>45020</v>
      </c>
      <c r="D172" s="70"/>
      <c r="E172" s="70">
        <v>58370.775000000001</v>
      </c>
      <c r="F172" s="70">
        <v>2873.125</v>
      </c>
      <c r="G172" s="71"/>
      <c r="H172" s="71"/>
      <c r="I172" s="70"/>
      <c r="J172" s="70"/>
      <c r="K172" s="70">
        <v>459.7</v>
      </c>
      <c r="L172" s="70">
        <v>61703.6</v>
      </c>
      <c r="M172" s="63">
        <f>Tabla16[[#This Row],[TASA EX.]]+Tabla16[[#This Row],[IEPS 8 %]]</f>
        <v>0</v>
      </c>
      <c r="N172" s="72">
        <f>Tabla16[[#This Row],[TASA 16%]]+Tabla16[[#This Row],[IEPS 6%]]</f>
        <v>2873.125</v>
      </c>
      <c r="O172" s="38">
        <v>45034</v>
      </c>
      <c r="P172" s="69" t="s">
        <v>188</v>
      </c>
      <c r="Q172" s="73" t="s">
        <v>189</v>
      </c>
      <c r="R172" s="68" t="s">
        <v>34</v>
      </c>
      <c r="S172" s="70">
        <v>846.41</v>
      </c>
      <c r="T172" s="74" t="s">
        <v>35</v>
      </c>
      <c r="U172" s="69" t="s">
        <v>1092</v>
      </c>
      <c r="W172" s="77">
        <f>(Tabla16[[#This Row],[TASA 16%]]+Tabla16[[#This Row],[IEPS 6%]])*0.16</f>
        <v>459.7</v>
      </c>
      <c r="X172" s="77">
        <f>W172-Tabla16[[#This Row],[IVA]]</f>
        <v>0</v>
      </c>
    </row>
    <row r="173" spans="1:24" x14ac:dyDescent="0.25">
      <c r="A173" s="67">
        <v>182009</v>
      </c>
      <c r="B173" s="68">
        <v>88</v>
      </c>
      <c r="C173" s="10">
        <v>45020</v>
      </c>
      <c r="D173" s="70"/>
      <c r="E173" s="70">
        <v>9.0949470177292824E-13</v>
      </c>
      <c r="F173" s="70">
        <v>7470</v>
      </c>
      <c r="G173" s="71"/>
      <c r="H173" s="71"/>
      <c r="I173" s="70"/>
      <c r="J173" s="70"/>
      <c r="K173" s="70">
        <v>1195.2</v>
      </c>
      <c r="L173" s="70">
        <v>8665.2000000000007</v>
      </c>
      <c r="M173" s="63">
        <f>Tabla16[[#This Row],[TASA EX.]]+Tabla16[[#This Row],[IEPS 8 %]]</f>
        <v>0</v>
      </c>
      <c r="N173" s="72">
        <f>Tabla16[[#This Row],[TASA 16%]]+Tabla16[[#This Row],[IEPS 6%]]</f>
        <v>7470</v>
      </c>
      <c r="O173" s="38">
        <v>45034</v>
      </c>
      <c r="P173" s="69" t="s">
        <v>188</v>
      </c>
      <c r="Q173" s="73" t="s">
        <v>189</v>
      </c>
      <c r="R173" s="68" t="s">
        <v>34</v>
      </c>
      <c r="S173" s="70"/>
      <c r="T173" s="74" t="s">
        <v>35</v>
      </c>
      <c r="U173" s="69" t="s">
        <v>1093</v>
      </c>
      <c r="W173" s="77">
        <f>(Tabla16[[#This Row],[TASA 16%]]+Tabla16[[#This Row],[IEPS 6%]])*0.16</f>
        <v>1195.2</v>
      </c>
      <c r="X173" s="77">
        <f>W173-Tabla16[[#This Row],[IVA]]</f>
        <v>0</v>
      </c>
    </row>
    <row r="174" spans="1:24" x14ac:dyDescent="0.25">
      <c r="A174" s="67">
        <v>182111</v>
      </c>
      <c r="B174" s="68">
        <v>190</v>
      </c>
      <c r="C174" s="10">
        <v>45027</v>
      </c>
      <c r="D174" s="70"/>
      <c r="E174" s="70">
        <v>65267.37</v>
      </c>
      <c r="F174" s="70">
        <v>0</v>
      </c>
      <c r="G174" s="71"/>
      <c r="H174" s="71"/>
      <c r="I174" s="70"/>
      <c r="J174" s="70"/>
      <c r="K174" s="70"/>
      <c r="L174" s="70">
        <v>65267.37</v>
      </c>
      <c r="M174" s="63">
        <f>Tabla16[[#This Row],[TASA EX.]]+Tabla16[[#This Row],[IEPS 8 %]]</f>
        <v>0</v>
      </c>
      <c r="N174" s="72">
        <f>Tabla16[[#This Row],[TASA 16%]]+Tabla16[[#This Row],[IEPS 6%]]</f>
        <v>0</v>
      </c>
      <c r="O174" s="38">
        <v>45044</v>
      </c>
      <c r="P174" s="69" t="s">
        <v>188</v>
      </c>
      <c r="Q174" s="73" t="s">
        <v>189</v>
      </c>
      <c r="R174" s="68" t="s">
        <v>34</v>
      </c>
      <c r="S174" s="70">
        <v>2034</v>
      </c>
      <c r="T174" s="74" t="s">
        <v>35</v>
      </c>
      <c r="U174" s="69" t="s">
        <v>1094</v>
      </c>
      <c r="W174" s="77">
        <f>(Tabla16[[#This Row],[TASA 16%]]+Tabla16[[#This Row],[IEPS 6%]])*0.16</f>
        <v>0</v>
      </c>
      <c r="X174" s="77">
        <f>W174-Tabla16[[#This Row],[IVA]]</f>
        <v>0</v>
      </c>
    </row>
    <row r="175" spans="1:24" x14ac:dyDescent="0.25">
      <c r="A175" s="67">
        <v>182113</v>
      </c>
      <c r="B175" s="68">
        <v>192</v>
      </c>
      <c r="C175" s="10">
        <v>45027</v>
      </c>
      <c r="D175" s="70"/>
      <c r="E175" s="70">
        <v>198831.90999999997</v>
      </c>
      <c r="F175" s="70">
        <v>4695</v>
      </c>
      <c r="G175" s="71"/>
      <c r="H175" s="71"/>
      <c r="I175" s="70"/>
      <c r="J175" s="70"/>
      <c r="K175" s="70">
        <v>751.2</v>
      </c>
      <c r="L175" s="70">
        <v>204278.11</v>
      </c>
      <c r="M175" s="63">
        <f>Tabla16[[#This Row],[TASA EX.]]+Tabla16[[#This Row],[IEPS 8 %]]</f>
        <v>0</v>
      </c>
      <c r="N175" s="72">
        <f>Tabla16[[#This Row],[TASA 16%]]+Tabla16[[#This Row],[IEPS 6%]]</f>
        <v>4695</v>
      </c>
      <c r="O175" s="38">
        <v>45044</v>
      </c>
      <c r="P175" s="69" t="s">
        <v>188</v>
      </c>
      <c r="Q175" s="73" t="s">
        <v>189</v>
      </c>
      <c r="R175" s="68" t="s">
        <v>34</v>
      </c>
      <c r="S175" s="70"/>
      <c r="T175" s="74" t="s">
        <v>35</v>
      </c>
      <c r="U175" s="69" t="s">
        <v>1095</v>
      </c>
      <c r="W175" s="77">
        <f>(Tabla16[[#This Row],[TASA 16%]]+Tabla16[[#This Row],[IEPS 6%]])*0.16</f>
        <v>751.2</v>
      </c>
      <c r="X175" s="77">
        <f>W175-Tabla16[[#This Row],[IVA]]</f>
        <v>0</v>
      </c>
    </row>
    <row r="176" spans="1:24" x14ac:dyDescent="0.25">
      <c r="A176" s="67">
        <v>299</v>
      </c>
      <c r="B176" s="68">
        <v>5004</v>
      </c>
      <c r="C176" s="10">
        <v>45017</v>
      </c>
      <c r="D176" s="70"/>
      <c r="E176" s="70">
        <v>4489.5</v>
      </c>
      <c r="F176" s="70">
        <v>0</v>
      </c>
      <c r="G176" s="71"/>
      <c r="H176" s="71"/>
      <c r="I176" s="70"/>
      <c r="J176" s="70"/>
      <c r="K176" s="70"/>
      <c r="L176" s="70">
        <v>4489.5</v>
      </c>
      <c r="M176" s="63">
        <f>Tabla16[[#This Row],[TASA EX.]]+Tabla16[[#This Row],[IEPS 8 %]]</f>
        <v>0</v>
      </c>
      <c r="N176" s="72">
        <f>Tabla16[[#This Row],[TASA 16%]]+Tabla16[[#This Row],[IEPS 6%]]</f>
        <v>0</v>
      </c>
      <c r="O176" s="38">
        <v>45020</v>
      </c>
      <c r="P176" s="69" t="s">
        <v>44</v>
      </c>
      <c r="Q176" s="73" t="s">
        <v>37</v>
      </c>
      <c r="R176" s="68" t="s">
        <v>34</v>
      </c>
      <c r="S176" s="70"/>
      <c r="T176" s="74" t="s">
        <v>35</v>
      </c>
      <c r="U176" s="69" t="s">
        <v>725</v>
      </c>
      <c r="W176" s="77">
        <f>(Tabla16[[#This Row],[TASA 16%]]+Tabla16[[#This Row],[IEPS 6%]])*0.16</f>
        <v>0</v>
      </c>
      <c r="X176" s="77">
        <f>W176-Tabla16[[#This Row],[IVA]]</f>
        <v>0</v>
      </c>
    </row>
    <row r="177" spans="1:24" x14ac:dyDescent="0.25">
      <c r="A177" s="41">
        <v>303</v>
      </c>
      <c r="B177" s="9">
        <v>5008</v>
      </c>
      <c r="C177" s="10">
        <v>45020</v>
      </c>
      <c r="D177" s="11"/>
      <c r="E177" s="11">
        <v>6273.5</v>
      </c>
      <c r="F177" s="11">
        <v>0</v>
      </c>
      <c r="G177" s="24"/>
      <c r="H177" s="24"/>
      <c r="I177" s="11"/>
      <c r="J177" s="11"/>
      <c r="K177" s="11"/>
      <c r="L177" s="11">
        <v>6273.5</v>
      </c>
      <c r="M177" s="63">
        <f>Tabla16[[#This Row],[TASA EX.]]+Tabla16[[#This Row],[IEPS 8 %]]</f>
        <v>0</v>
      </c>
      <c r="N177" s="64">
        <f>Tabla16[[#This Row],[TASA 16%]]+Tabla16[[#This Row],[IEPS 6%]]</f>
        <v>0</v>
      </c>
      <c r="O177" s="38">
        <v>45026</v>
      </c>
      <c r="P177" s="12" t="s">
        <v>44</v>
      </c>
      <c r="Q177" s="39" t="s">
        <v>37</v>
      </c>
      <c r="R177" s="9" t="s">
        <v>34</v>
      </c>
      <c r="S177" s="11"/>
      <c r="T177" s="13" t="s">
        <v>35</v>
      </c>
      <c r="U177" s="12" t="s">
        <v>729</v>
      </c>
      <c r="W177" s="77">
        <f>(Tabla16[[#This Row],[TASA 16%]]+Tabla16[[#This Row],[IEPS 6%]])*0.16</f>
        <v>0</v>
      </c>
      <c r="X177" s="77">
        <f>W177-Tabla16[[#This Row],[IVA]]</f>
        <v>0</v>
      </c>
    </row>
    <row r="178" spans="1:24" x14ac:dyDescent="0.25">
      <c r="A178" s="41">
        <v>307</v>
      </c>
      <c r="B178" s="9">
        <v>5012</v>
      </c>
      <c r="C178" s="10">
        <v>45022</v>
      </c>
      <c r="D178" s="11"/>
      <c r="E178" s="11">
        <v>5777</v>
      </c>
      <c r="F178" s="11">
        <v>0</v>
      </c>
      <c r="G178" s="24"/>
      <c r="H178" s="24"/>
      <c r="I178" s="11"/>
      <c r="J178" s="11"/>
      <c r="K178" s="11"/>
      <c r="L178" s="11">
        <v>5777</v>
      </c>
      <c r="M178" s="63">
        <f>Tabla16[[#This Row],[TASA EX.]]+Tabla16[[#This Row],[IEPS 8 %]]</f>
        <v>0</v>
      </c>
      <c r="N178" s="64">
        <f>Tabla16[[#This Row],[TASA 16%]]+Tabla16[[#This Row],[IEPS 6%]]</f>
        <v>0</v>
      </c>
      <c r="O178" s="38">
        <v>45026</v>
      </c>
      <c r="P178" s="12" t="s">
        <v>44</v>
      </c>
      <c r="Q178" s="39" t="s">
        <v>37</v>
      </c>
      <c r="R178" s="9" t="s">
        <v>34</v>
      </c>
      <c r="S178" s="11"/>
      <c r="T178" s="13" t="s">
        <v>35</v>
      </c>
      <c r="U178" s="66" t="s">
        <v>732</v>
      </c>
      <c r="W178" s="77">
        <f>(Tabla16[[#This Row],[TASA 16%]]+Tabla16[[#This Row],[IEPS 6%]])*0.16</f>
        <v>0</v>
      </c>
      <c r="X178" s="77">
        <f>W178-Tabla16[[#This Row],[IVA]]</f>
        <v>0</v>
      </c>
    </row>
    <row r="179" spans="1:24" x14ac:dyDescent="0.25">
      <c r="A179" s="41">
        <v>313</v>
      </c>
      <c r="B179" s="9">
        <v>5018</v>
      </c>
      <c r="C179" s="10">
        <v>45024</v>
      </c>
      <c r="D179" s="11"/>
      <c r="E179" s="11">
        <v>5957</v>
      </c>
      <c r="F179" s="11">
        <v>0</v>
      </c>
      <c r="G179" s="24"/>
      <c r="H179" s="24"/>
      <c r="I179" s="11"/>
      <c r="J179" s="11"/>
      <c r="K179" s="11"/>
      <c r="L179" s="11">
        <v>5957</v>
      </c>
      <c r="M179" s="63">
        <f>Tabla16[[#This Row],[TASA EX.]]+Tabla16[[#This Row],[IEPS 8 %]]</f>
        <v>0</v>
      </c>
      <c r="N179" s="64">
        <f>Tabla16[[#This Row],[TASA 16%]]+Tabla16[[#This Row],[IEPS 6%]]</f>
        <v>0</v>
      </c>
      <c r="O179" s="38">
        <v>45026</v>
      </c>
      <c r="P179" s="12" t="s">
        <v>44</v>
      </c>
      <c r="Q179" s="39" t="s">
        <v>37</v>
      </c>
      <c r="R179" s="9" t="s">
        <v>34</v>
      </c>
      <c r="S179" s="11"/>
      <c r="T179" s="13" t="s">
        <v>35</v>
      </c>
      <c r="U179" s="12" t="s">
        <v>738</v>
      </c>
      <c r="W179" s="77">
        <f>(Tabla16[[#This Row],[TASA 16%]]+Tabla16[[#This Row],[IEPS 6%]])*0.16</f>
        <v>0</v>
      </c>
      <c r="X179" s="77">
        <f>W179-Tabla16[[#This Row],[IVA]]</f>
        <v>0</v>
      </c>
    </row>
    <row r="180" spans="1:24" x14ac:dyDescent="0.25">
      <c r="A180" s="41">
        <v>316</v>
      </c>
      <c r="B180" s="9">
        <v>5021</v>
      </c>
      <c r="C180" s="10">
        <v>45027</v>
      </c>
      <c r="D180" s="11"/>
      <c r="E180" s="11">
        <v>5589.5</v>
      </c>
      <c r="F180" s="11">
        <v>0</v>
      </c>
      <c r="G180" s="24"/>
      <c r="H180" s="24"/>
      <c r="I180" s="11"/>
      <c r="J180" s="11"/>
      <c r="K180" s="11"/>
      <c r="L180" s="11">
        <v>5589.5</v>
      </c>
      <c r="M180" s="63">
        <f>Tabla16[[#This Row],[TASA EX.]]+Tabla16[[#This Row],[IEPS 8 %]]</f>
        <v>0</v>
      </c>
      <c r="N180" s="64">
        <f>Tabla16[[#This Row],[TASA 16%]]+Tabla16[[#This Row],[IEPS 6%]]</f>
        <v>0</v>
      </c>
      <c r="O180" s="38">
        <v>45029</v>
      </c>
      <c r="P180" s="12" t="s">
        <v>44</v>
      </c>
      <c r="Q180" s="39" t="s">
        <v>37</v>
      </c>
      <c r="R180" s="9" t="s">
        <v>34</v>
      </c>
      <c r="S180" s="11"/>
      <c r="T180" s="13" t="s">
        <v>35</v>
      </c>
      <c r="U180" s="12" t="s">
        <v>741</v>
      </c>
      <c r="W180" s="77">
        <f>(Tabla16[[#This Row],[TASA 16%]]+Tabla16[[#This Row],[IEPS 6%]])*0.16</f>
        <v>0</v>
      </c>
      <c r="X180" s="77">
        <f>W180-Tabla16[[#This Row],[IVA]]</f>
        <v>0</v>
      </c>
    </row>
    <row r="181" spans="1:24" x14ac:dyDescent="0.25">
      <c r="A181" s="41">
        <v>323</v>
      </c>
      <c r="B181" s="9">
        <v>5028</v>
      </c>
      <c r="C181" s="10">
        <v>45029</v>
      </c>
      <c r="D181" s="11"/>
      <c r="E181" s="11">
        <v>4732.5</v>
      </c>
      <c r="F181" s="11">
        <v>0</v>
      </c>
      <c r="G181" s="24"/>
      <c r="H181" s="24"/>
      <c r="I181" s="11"/>
      <c r="J181" s="11"/>
      <c r="K181" s="11"/>
      <c r="L181" s="11">
        <v>4732.5</v>
      </c>
      <c r="M181" s="63">
        <f>Tabla16[[#This Row],[TASA EX.]]+Tabla16[[#This Row],[IEPS 8 %]]</f>
        <v>0</v>
      </c>
      <c r="N181" s="64">
        <f>Tabla16[[#This Row],[TASA 16%]]+Tabla16[[#This Row],[IEPS 6%]]</f>
        <v>0</v>
      </c>
      <c r="O181" s="38">
        <v>45029</v>
      </c>
      <c r="P181" s="12" t="s">
        <v>44</v>
      </c>
      <c r="Q181" s="39" t="s">
        <v>37</v>
      </c>
      <c r="R181" s="9" t="s">
        <v>34</v>
      </c>
      <c r="S181" s="11"/>
      <c r="T181" s="13" t="s">
        <v>35</v>
      </c>
      <c r="U181" s="12" t="s">
        <v>747</v>
      </c>
      <c r="W181" s="77">
        <f>(Tabla16[[#This Row],[TASA 16%]]+Tabla16[[#This Row],[IEPS 6%]])*0.16</f>
        <v>0</v>
      </c>
      <c r="X181" s="77">
        <f>W181-Tabla16[[#This Row],[IVA]]</f>
        <v>0</v>
      </c>
    </row>
    <row r="182" spans="1:24" x14ac:dyDescent="0.25">
      <c r="A182" s="41">
        <v>326</v>
      </c>
      <c r="B182" s="9">
        <v>5031</v>
      </c>
      <c r="C182" s="10">
        <v>45031</v>
      </c>
      <c r="D182" s="11"/>
      <c r="E182" s="11">
        <v>5785</v>
      </c>
      <c r="F182" s="11">
        <v>0</v>
      </c>
      <c r="G182" s="24"/>
      <c r="H182" s="24"/>
      <c r="I182" s="11"/>
      <c r="J182" s="11"/>
      <c r="K182" s="11"/>
      <c r="L182" s="11">
        <v>5785</v>
      </c>
      <c r="M182" s="63">
        <f>Tabla16[[#This Row],[TASA EX.]]+Tabla16[[#This Row],[IEPS 8 %]]</f>
        <v>0</v>
      </c>
      <c r="N182" s="64">
        <f>Tabla16[[#This Row],[TASA 16%]]+Tabla16[[#This Row],[IEPS 6%]]</f>
        <v>0</v>
      </c>
      <c r="O182" s="38">
        <v>45034</v>
      </c>
      <c r="P182" s="12" t="s">
        <v>44</v>
      </c>
      <c r="Q182" s="39" t="s">
        <v>37</v>
      </c>
      <c r="R182" s="9" t="s">
        <v>34</v>
      </c>
      <c r="S182" s="11"/>
      <c r="T182" s="13" t="s">
        <v>35</v>
      </c>
      <c r="U182" s="12" t="s">
        <v>750</v>
      </c>
      <c r="W182" s="77">
        <f>(Tabla16[[#This Row],[TASA 16%]]+Tabla16[[#This Row],[IEPS 6%]])*0.16</f>
        <v>0</v>
      </c>
      <c r="X182" s="77">
        <f>W182-Tabla16[[#This Row],[IVA]]</f>
        <v>0</v>
      </c>
    </row>
    <row r="183" spans="1:24" x14ac:dyDescent="0.25">
      <c r="A183" s="41">
        <v>331</v>
      </c>
      <c r="B183" s="9">
        <v>5036</v>
      </c>
      <c r="C183" s="10">
        <v>45034</v>
      </c>
      <c r="D183" s="11"/>
      <c r="E183" s="11">
        <v>5274</v>
      </c>
      <c r="F183" s="11">
        <v>0</v>
      </c>
      <c r="G183" s="24"/>
      <c r="H183" s="24"/>
      <c r="I183" s="11"/>
      <c r="J183" s="11"/>
      <c r="K183" s="11"/>
      <c r="L183" s="11">
        <v>5274</v>
      </c>
      <c r="M183" s="63">
        <f>Tabla16[[#This Row],[TASA EX.]]+Tabla16[[#This Row],[IEPS 8 %]]</f>
        <v>0</v>
      </c>
      <c r="N183" s="64">
        <f>Tabla16[[#This Row],[TASA 16%]]+Tabla16[[#This Row],[IEPS 6%]]</f>
        <v>0</v>
      </c>
      <c r="O183" s="38">
        <v>45034</v>
      </c>
      <c r="P183" s="12" t="s">
        <v>44</v>
      </c>
      <c r="Q183" s="39" t="s">
        <v>37</v>
      </c>
      <c r="R183" s="9" t="s">
        <v>34</v>
      </c>
      <c r="S183" s="11"/>
      <c r="T183" s="13" t="s">
        <v>35</v>
      </c>
      <c r="U183" s="12" t="s">
        <v>755</v>
      </c>
      <c r="W183" s="77">
        <f>(Tabla16[[#This Row],[TASA 16%]]+Tabla16[[#This Row],[IEPS 6%]])*0.16</f>
        <v>0</v>
      </c>
      <c r="X183" s="77">
        <f>W183-Tabla16[[#This Row],[IVA]]</f>
        <v>0</v>
      </c>
    </row>
    <row r="184" spans="1:24" x14ac:dyDescent="0.25">
      <c r="A184" s="41">
        <v>337</v>
      </c>
      <c r="B184" s="9">
        <v>5042</v>
      </c>
      <c r="C184" s="10">
        <v>45036</v>
      </c>
      <c r="D184" s="11"/>
      <c r="E184" s="11">
        <v>5804.5</v>
      </c>
      <c r="F184" s="11">
        <v>0</v>
      </c>
      <c r="G184" s="24"/>
      <c r="H184" s="24"/>
      <c r="I184" s="11"/>
      <c r="J184" s="11"/>
      <c r="K184" s="11"/>
      <c r="L184" s="11">
        <v>5804.5</v>
      </c>
      <c r="M184" s="63">
        <f>Tabla16[[#This Row],[TASA EX.]]+Tabla16[[#This Row],[IEPS 8 %]]</f>
        <v>0</v>
      </c>
      <c r="N184" s="64">
        <f>Tabla16[[#This Row],[TASA 16%]]+Tabla16[[#This Row],[IEPS 6%]]</f>
        <v>0</v>
      </c>
      <c r="O184" s="38">
        <v>45037</v>
      </c>
      <c r="P184" s="12" t="s">
        <v>44</v>
      </c>
      <c r="Q184" s="39" t="s">
        <v>37</v>
      </c>
      <c r="R184" s="9" t="s">
        <v>34</v>
      </c>
      <c r="S184" s="11"/>
      <c r="T184" s="13" t="s">
        <v>35</v>
      </c>
      <c r="U184" s="12" t="s">
        <v>760</v>
      </c>
      <c r="W184" s="77">
        <f>(Tabla16[[#This Row],[TASA 16%]]+Tabla16[[#This Row],[IEPS 6%]])*0.16</f>
        <v>0</v>
      </c>
      <c r="X184" s="77">
        <f>W184-Tabla16[[#This Row],[IVA]]</f>
        <v>0</v>
      </c>
    </row>
    <row r="185" spans="1:24" x14ac:dyDescent="0.25">
      <c r="A185" s="41">
        <v>340</v>
      </c>
      <c r="B185" s="9">
        <v>5045</v>
      </c>
      <c r="C185" s="10">
        <v>45038</v>
      </c>
      <c r="D185" s="11"/>
      <c r="E185" s="11">
        <v>5229.5</v>
      </c>
      <c r="F185" s="11">
        <v>0</v>
      </c>
      <c r="G185" s="24"/>
      <c r="H185" s="24"/>
      <c r="I185" s="11"/>
      <c r="J185" s="11"/>
      <c r="K185" s="11"/>
      <c r="L185" s="11">
        <v>5229.5</v>
      </c>
      <c r="M185" s="63">
        <f>Tabla16[[#This Row],[TASA EX.]]+Tabla16[[#This Row],[IEPS 8 %]]</f>
        <v>0</v>
      </c>
      <c r="N185" s="64">
        <f>Tabla16[[#This Row],[TASA 16%]]+Tabla16[[#This Row],[IEPS 6%]]</f>
        <v>0</v>
      </c>
      <c r="O185" s="38">
        <v>45041</v>
      </c>
      <c r="P185" s="12" t="s">
        <v>44</v>
      </c>
      <c r="Q185" s="39" t="s">
        <v>37</v>
      </c>
      <c r="R185" s="9" t="s">
        <v>34</v>
      </c>
      <c r="S185" s="11"/>
      <c r="T185" s="13" t="s">
        <v>35</v>
      </c>
      <c r="U185" s="12" t="s">
        <v>761</v>
      </c>
      <c r="W185" s="77">
        <f>(Tabla16[[#This Row],[TASA 16%]]+Tabla16[[#This Row],[IEPS 6%]])*0.16</f>
        <v>0</v>
      </c>
      <c r="X185" s="77">
        <f>W185-Tabla16[[#This Row],[IVA]]</f>
        <v>0</v>
      </c>
    </row>
    <row r="186" spans="1:24" x14ac:dyDescent="0.25">
      <c r="A186" s="67">
        <v>350</v>
      </c>
      <c r="B186" s="68">
        <v>5055</v>
      </c>
      <c r="C186" s="10">
        <v>45043</v>
      </c>
      <c r="D186" s="70"/>
      <c r="E186" s="70">
        <v>4531.5</v>
      </c>
      <c r="F186" s="70">
        <v>0</v>
      </c>
      <c r="G186" s="71"/>
      <c r="H186" s="71"/>
      <c r="I186" s="70"/>
      <c r="J186" s="70"/>
      <c r="K186" s="70"/>
      <c r="L186" s="70">
        <v>4531.5</v>
      </c>
      <c r="M186" s="63">
        <f>Tabla16[[#This Row],[TASA EX.]]+Tabla16[[#This Row],[IEPS 8 %]]</f>
        <v>0</v>
      </c>
      <c r="N186" s="72">
        <f>Tabla16[[#This Row],[TASA 16%]]+Tabla16[[#This Row],[IEPS 6%]]</f>
        <v>0</v>
      </c>
      <c r="O186" s="38">
        <v>45044</v>
      </c>
      <c r="P186" s="69" t="s">
        <v>44</v>
      </c>
      <c r="Q186" s="73" t="s">
        <v>37</v>
      </c>
      <c r="R186" s="68" t="s">
        <v>34</v>
      </c>
      <c r="S186" s="70"/>
      <c r="T186" s="74" t="s">
        <v>35</v>
      </c>
      <c r="U186" s="69" t="s">
        <v>768</v>
      </c>
      <c r="W186" s="77">
        <f>(Tabla16[[#This Row],[TASA 16%]]+Tabla16[[#This Row],[IEPS 6%]])*0.16</f>
        <v>0</v>
      </c>
      <c r="X186" s="77">
        <f>W186-Tabla16[[#This Row],[IVA]]</f>
        <v>0</v>
      </c>
    </row>
    <row r="187" spans="1:24" x14ac:dyDescent="0.25">
      <c r="A187" s="67">
        <v>351</v>
      </c>
      <c r="B187" s="68">
        <v>5056</v>
      </c>
      <c r="C187" s="10">
        <v>45043</v>
      </c>
      <c r="D187" s="70"/>
      <c r="E187" s="70">
        <v>6225.5</v>
      </c>
      <c r="F187" s="70">
        <v>0</v>
      </c>
      <c r="G187" s="71"/>
      <c r="H187" s="71"/>
      <c r="I187" s="70"/>
      <c r="J187" s="70"/>
      <c r="K187" s="70"/>
      <c r="L187" s="70">
        <v>6225.5</v>
      </c>
      <c r="M187" s="63">
        <f>Tabla16[[#This Row],[TASA EX.]]+Tabla16[[#This Row],[IEPS 8 %]]</f>
        <v>0</v>
      </c>
      <c r="N187" s="72">
        <f>Tabla16[[#This Row],[TASA 16%]]+Tabla16[[#This Row],[IEPS 6%]]</f>
        <v>0</v>
      </c>
      <c r="O187" s="38">
        <v>45044</v>
      </c>
      <c r="P187" s="69" t="s">
        <v>44</v>
      </c>
      <c r="Q187" s="73" t="s">
        <v>37</v>
      </c>
      <c r="R187" s="68" t="s">
        <v>34</v>
      </c>
      <c r="S187" s="70"/>
      <c r="T187" s="74" t="s">
        <v>35</v>
      </c>
      <c r="U187" s="69" t="s">
        <v>769</v>
      </c>
      <c r="W187" s="77">
        <f>(Tabla16[[#This Row],[TASA 16%]]+Tabla16[[#This Row],[IEPS 6%]])*0.16</f>
        <v>0</v>
      </c>
      <c r="X187" s="77">
        <f>W187-Tabla16[[#This Row],[IVA]]</f>
        <v>0</v>
      </c>
    </row>
    <row r="188" spans="1:24" x14ac:dyDescent="0.25">
      <c r="A188" s="67">
        <v>181602</v>
      </c>
      <c r="B188" s="68">
        <v>651</v>
      </c>
      <c r="C188" s="10">
        <v>45007</v>
      </c>
      <c r="D188" s="70"/>
      <c r="E188" s="70">
        <v>7.5000000033469405E-3</v>
      </c>
      <c r="F188" s="70">
        <v>27791.312499999996</v>
      </c>
      <c r="G188" s="71"/>
      <c r="H188" s="71"/>
      <c r="I188" s="70"/>
      <c r="J188" s="70"/>
      <c r="K188" s="70">
        <v>4446.6099999999997</v>
      </c>
      <c r="L188" s="70">
        <v>32237.93</v>
      </c>
      <c r="M188" s="63">
        <f>Tabla16[[#This Row],[TASA EX.]]+Tabla16[[#This Row],[IEPS 8 %]]</f>
        <v>0</v>
      </c>
      <c r="N188" s="72">
        <f>Tabla16[[#This Row],[TASA 16%]]+Tabla16[[#This Row],[IEPS 6%]]</f>
        <v>27791.312499999996</v>
      </c>
      <c r="O188" s="38">
        <v>45021</v>
      </c>
      <c r="P188" s="69" t="s">
        <v>1270</v>
      </c>
      <c r="Q188" s="73" t="s">
        <v>1271</v>
      </c>
      <c r="R188" s="68" t="s">
        <v>50</v>
      </c>
      <c r="S188" s="70"/>
      <c r="T188" s="74" t="s">
        <v>51</v>
      </c>
      <c r="U188" s="69" t="s">
        <v>1272</v>
      </c>
      <c r="W188" s="77">
        <f>(Tabla16[[#This Row],[TASA 16%]]+Tabla16[[#This Row],[IEPS 6%]])*0.16</f>
        <v>4446.6099999999997</v>
      </c>
      <c r="X188" s="77">
        <f>W188-Tabla16[[#This Row],[IVA]]</f>
        <v>0</v>
      </c>
    </row>
    <row r="189" spans="1:24" x14ac:dyDescent="0.25">
      <c r="A189" s="57">
        <v>181973</v>
      </c>
      <c r="B189" s="56">
        <v>52</v>
      </c>
      <c r="C189" s="10">
        <v>45020</v>
      </c>
      <c r="D189" s="58"/>
      <c r="E189" s="58">
        <v>-3.2500000001164153E-2</v>
      </c>
      <c r="F189" s="58">
        <v>140496.5625</v>
      </c>
      <c r="G189" s="59"/>
      <c r="H189" s="59"/>
      <c r="I189" s="58"/>
      <c r="J189" s="58"/>
      <c r="K189" s="58">
        <v>22479.45</v>
      </c>
      <c r="L189" s="58">
        <v>162975.98000000001</v>
      </c>
      <c r="M189" s="63">
        <f>Tabla16[[#This Row],[TASA EX.]]+Tabla16[[#This Row],[IEPS 8 %]]</f>
        <v>0</v>
      </c>
      <c r="N189" s="63">
        <f>Tabla16[[#This Row],[TASA 16%]]+Tabla16[[#This Row],[IEPS 6%]]</f>
        <v>140496.5625</v>
      </c>
      <c r="O189" s="38">
        <v>45034</v>
      </c>
      <c r="P189" s="60" t="s">
        <v>1270</v>
      </c>
      <c r="Q189" s="55" t="s">
        <v>1271</v>
      </c>
      <c r="R189" s="51" t="s">
        <v>50</v>
      </c>
      <c r="S189" s="61"/>
      <c r="T189" s="56" t="s">
        <v>51</v>
      </c>
      <c r="U189" s="54" t="s">
        <v>1273</v>
      </c>
      <c r="W189" s="77">
        <f>(Tabla16[[#This Row],[TASA 16%]]+Tabla16[[#This Row],[IEPS 6%]])*0.16</f>
        <v>22479.45</v>
      </c>
      <c r="X189" s="77">
        <f>W189-Tabla16[[#This Row],[IVA]]</f>
        <v>0</v>
      </c>
    </row>
    <row r="190" spans="1:24" x14ac:dyDescent="0.25">
      <c r="A190" s="67">
        <v>182110</v>
      </c>
      <c r="B190" s="68">
        <v>189</v>
      </c>
      <c r="C190" s="10">
        <v>45027</v>
      </c>
      <c r="D190" s="70"/>
      <c r="E190" s="70">
        <v>1.2500000011641532E-2</v>
      </c>
      <c r="F190" s="70">
        <v>153504.4375</v>
      </c>
      <c r="G190" s="71"/>
      <c r="H190" s="71"/>
      <c r="I190" s="70"/>
      <c r="J190" s="70"/>
      <c r="K190" s="70">
        <v>24560.71</v>
      </c>
      <c r="L190" s="70">
        <v>178065.16</v>
      </c>
      <c r="M190" s="63">
        <f>Tabla16[[#This Row],[TASA EX.]]+Tabla16[[#This Row],[IEPS 8 %]]</f>
        <v>0</v>
      </c>
      <c r="N190" s="72">
        <f>Tabla16[[#This Row],[TASA 16%]]+Tabla16[[#This Row],[IEPS 6%]]</f>
        <v>153504.4375</v>
      </c>
      <c r="O190" s="38">
        <v>45038</v>
      </c>
      <c r="P190" s="69" t="s">
        <v>1270</v>
      </c>
      <c r="Q190" s="73" t="s">
        <v>1271</v>
      </c>
      <c r="R190" s="68" t="s">
        <v>50</v>
      </c>
      <c r="S190" s="70"/>
      <c r="T190" s="74" t="s">
        <v>51</v>
      </c>
      <c r="U190" s="69" t="s">
        <v>1274</v>
      </c>
      <c r="W190" s="77">
        <f>(Tabla16[[#This Row],[TASA 16%]]+Tabla16[[#This Row],[IEPS 6%]])*0.16</f>
        <v>24560.71</v>
      </c>
      <c r="X190" s="77">
        <f>W190-Tabla16[[#This Row],[IVA]]</f>
        <v>0</v>
      </c>
    </row>
    <row r="191" spans="1:24" x14ac:dyDescent="0.25">
      <c r="A191" s="67">
        <v>181650</v>
      </c>
      <c r="B191" s="68">
        <v>699</v>
      </c>
      <c r="C191" s="10">
        <v>45009</v>
      </c>
      <c r="D191" s="70"/>
      <c r="E191" s="70">
        <v>60071.89</v>
      </c>
      <c r="F191" s="70">
        <v>0</v>
      </c>
      <c r="G191" s="71"/>
      <c r="H191" s="71"/>
      <c r="I191" s="70"/>
      <c r="J191" s="70"/>
      <c r="K191" s="70"/>
      <c r="L191" s="70">
        <v>60071.89</v>
      </c>
      <c r="M191" s="63">
        <f>Tabla16[[#This Row],[TASA EX.]]+Tabla16[[#This Row],[IEPS 8 %]]</f>
        <v>0</v>
      </c>
      <c r="N191" s="72">
        <f>Tabla16[[#This Row],[TASA 16%]]+Tabla16[[#This Row],[IEPS 6%]]</f>
        <v>0</v>
      </c>
      <c r="O191" s="38">
        <v>45021</v>
      </c>
      <c r="P191" s="69" t="s">
        <v>442</v>
      </c>
      <c r="Q191" s="73" t="s">
        <v>443</v>
      </c>
      <c r="R191" s="68" t="s">
        <v>34</v>
      </c>
      <c r="S191" s="70"/>
      <c r="T191" s="74" t="s">
        <v>35</v>
      </c>
      <c r="U191" s="69" t="s">
        <v>68</v>
      </c>
      <c r="W191" s="77">
        <f>(Tabla16[[#This Row],[TASA 16%]]+Tabla16[[#This Row],[IEPS 6%]])*0.16</f>
        <v>0</v>
      </c>
      <c r="X191" s="77">
        <f>W191-Tabla16[[#This Row],[IVA]]</f>
        <v>0</v>
      </c>
    </row>
    <row r="192" spans="1:24" x14ac:dyDescent="0.25">
      <c r="A192" s="67">
        <v>181654</v>
      </c>
      <c r="B192" s="68">
        <v>703</v>
      </c>
      <c r="C192" s="10">
        <v>45009</v>
      </c>
      <c r="D192" s="70"/>
      <c r="E192" s="70">
        <v>70464.27</v>
      </c>
      <c r="F192" s="70">
        <v>0</v>
      </c>
      <c r="G192" s="71"/>
      <c r="H192" s="71"/>
      <c r="I192" s="70"/>
      <c r="J192" s="70"/>
      <c r="K192" s="70"/>
      <c r="L192" s="70">
        <v>70464.27</v>
      </c>
      <c r="M192" s="63">
        <f>Tabla16[[#This Row],[TASA EX.]]+Tabla16[[#This Row],[IEPS 8 %]]</f>
        <v>0</v>
      </c>
      <c r="N192" s="72">
        <f>Tabla16[[#This Row],[TASA 16%]]+Tabla16[[#This Row],[IEPS 6%]]</f>
        <v>0</v>
      </c>
      <c r="O192" s="38">
        <v>45021</v>
      </c>
      <c r="P192" s="69" t="s">
        <v>442</v>
      </c>
      <c r="Q192" s="73" t="s">
        <v>443</v>
      </c>
      <c r="R192" s="68" t="s">
        <v>34</v>
      </c>
      <c r="S192" s="70"/>
      <c r="T192" s="74" t="s">
        <v>35</v>
      </c>
      <c r="U192" s="69" t="s">
        <v>68</v>
      </c>
      <c r="W192" s="77">
        <f>(Tabla16[[#This Row],[TASA 16%]]+Tabla16[[#This Row],[IEPS 6%]])*0.16</f>
        <v>0</v>
      </c>
      <c r="X192" s="77">
        <f>W192-Tabla16[[#This Row],[IVA]]</f>
        <v>0</v>
      </c>
    </row>
    <row r="193" spans="1:24" x14ac:dyDescent="0.25">
      <c r="A193" s="41">
        <v>181671</v>
      </c>
      <c r="B193" s="9">
        <v>720</v>
      </c>
      <c r="C193" s="10">
        <v>45009</v>
      </c>
      <c r="D193" s="11"/>
      <c r="E193" s="11">
        <v>63118.1</v>
      </c>
      <c r="F193" s="11">
        <v>0</v>
      </c>
      <c r="G193" s="24"/>
      <c r="H193" s="24"/>
      <c r="I193" s="11"/>
      <c r="J193" s="11"/>
      <c r="K193" s="11"/>
      <c r="L193" s="11">
        <v>63118.1</v>
      </c>
      <c r="M193" s="63">
        <f>Tabla16[[#This Row],[TASA EX.]]+Tabla16[[#This Row],[IEPS 8 %]]</f>
        <v>0</v>
      </c>
      <c r="N193" s="64">
        <f>Tabla16[[#This Row],[TASA 16%]]+Tabla16[[#This Row],[IEPS 6%]]</f>
        <v>0</v>
      </c>
      <c r="O193" s="38">
        <v>45021</v>
      </c>
      <c r="P193" s="12" t="s">
        <v>442</v>
      </c>
      <c r="Q193" s="39" t="s">
        <v>443</v>
      </c>
      <c r="R193" s="9" t="s">
        <v>34</v>
      </c>
      <c r="S193" s="11"/>
      <c r="T193" s="13" t="s">
        <v>35</v>
      </c>
      <c r="U193" s="12" t="s">
        <v>68</v>
      </c>
      <c r="W193" s="77">
        <f>(Tabla16[[#This Row],[TASA 16%]]+Tabla16[[#This Row],[IEPS 6%]])*0.16</f>
        <v>0</v>
      </c>
      <c r="X193" s="77">
        <f>W193-Tabla16[[#This Row],[IVA]]</f>
        <v>0</v>
      </c>
    </row>
    <row r="194" spans="1:24" x14ac:dyDescent="0.25">
      <c r="A194" s="67">
        <v>181835</v>
      </c>
      <c r="B194" s="68">
        <v>884</v>
      </c>
      <c r="C194" s="10">
        <v>45015</v>
      </c>
      <c r="D194" s="70"/>
      <c r="E194" s="70">
        <v>68568.929999999993</v>
      </c>
      <c r="F194" s="70">
        <v>0</v>
      </c>
      <c r="G194" s="71"/>
      <c r="H194" s="71"/>
      <c r="I194" s="70"/>
      <c r="J194" s="70"/>
      <c r="K194" s="70"/>
      <c r="L194" s="70">
        <v>68568.929999999993</v>
      </c>
      <c r="M194" s="63">
        <f>Tabla16[[#This Row],[TASA EX.]]+Tabla16[[#This Row],[IEPS 8 %]]</f>
        <v>0</v>
      </c>
      <c r="N194" s="72">
        <f>Tabla16[[#This Row],[TASA 16%]]+Tabla16[[#This Row],[IEPS 6%]]</f>
        <v>0</v>
      </c>
      <c r="O194" s="38">
        <v>45027</v>
      </c>
      <c r="P194" s="69" t="s">
        <v>442</v>
      </c>
      <c r="Q194" s="73" t="s">
        <v>443</v>
      </c>
      <c r="R194" s="68" t="s">
        <v>34</v>
      </c>
      <c r="S194" s="70"/>
      <c r="T194" s="74" t="s">
        <v>35</v>
      </c>
      <c r="U194" s="69" t="s">
        <v>1379</v>
      </c>
      <c r="W194" s="77">
        <f>(Tabla16[[#This Row],[TASA 16%]]+Tabla16[[#This Row],[IEPS 6%]])*0.16</f>
        <v>0</v>
      </c>
      <c r="X194" s="77">
        <f>W194-Tabla16[[#This Row],[IVA]]</f>
        <v>0</v>
      </c>
    </row>
    <row r="195" spans="1:24" x14ac:dyDescent="0.25">
      <c r="A195" s="41">
        <v>182081</v>
      </c>
      <c r="B195" s="9">
        <v>160</v>
      </c>
      <c r="C195" s="10">
        <v>45026</v>
      </c>
      <c r="D195" s="11"/>
      <c r="E195" s="11">
        <v>69713.16</v>
      </c>
      <c r="F195" s="11">
        <v>0</v>
      </c>
      <c r="G195" s="24"/>
      <c r="H195" s="24"/>
      <c r="I195" s="11"/>
      <c r="J195" s="11"/>
      <c r="K195" s="11"/>
      <c r="L195" s="11">
        <v>69713.16</v>
      </c>
      <c r="M195" s="63">
        <f>Tabla16[[#This Row],[TASA EX.]]+Tabla16[[#This Row],[IEPS 8 %]]</f>
        <v>0</v>
      </c>
      <c r="N195" s="64">
        <f>Tabla16[[#This Row],[TASA 16%]]+Tabla16[[#This Row],[IEPS 6%]]</f>
        <v>0</v>
      </c>
      <c r="O195" s="38">
        <v>45035</v>
      </c>
      <c r="P195" s="12" t="s">
        <v>442</v>
      </c>
      <c r="Q195" s="39" t="s">
        <v>443</v>
      </c>
      <c r="R195" s="9" t="s">
        <v>34</v>
      </c>
      <c r="S195" s="11">
        <v>5409.6</v>
      </c>
      <c r="T195" s="13" t="s">
        <v>35</v>
      </c>
      <c r="U195" s="12" t="s">
        <v>68</v>
      </c>
      <c r="W195" s="77">
        <f>(Tabla16[[#This Row],[TASA 16%]]+Tabla16[[#This Row],[IEPS 6%]])*0.16</f>
        <v>0</v>
      </c>
      <c r="X195" s="77">
        <f>W195-Tabla16[[#This Row],[IVA]]</f>
        <v>0</v>
      </c>
    </row>
    <row r="196" spans="1:24" x14ac:dyDescent="0.25">
      <c r="A196" s="67">
        <v>182082</v>
      </c>
      <c r="B196" s="68">
        <v>161</v>
      </c>
      <c r="C196" s="10">
        <v>45026</v>
      </c>
      <c r="D196" s="70"/>
      <c r="E196" s="70">
        <v>73227.899999999994</v>
      </c>
      <c r="F196" s="70">
        <v>0</v>
      </c>
      <c r="G196" s="71"/>
      <c r="H196" s="71"/>
      <c r="I196" s="70"/>
      <c r="J196" s="70"/>
      <c r="K196" s="70"/>
      <c r="L196" s="70">
        <v>73227.899999999994</v>
      </c>
      <c r="M196" s="63">
        <f>Tabla16[[#This Row],[TASA EX.]]+Tabla16[[#This Row],[IEPS 8 %]]</f>
        <v>0</v>
      </c>
      <c r="N196" s="72">
        <f>Tabla16[[#This Row],[TASA 16%]]+Tabla16[[#This Row],[IEPS 6%]]</f>
        <v>0</v>
      </c>
      <c r="O196" s="38">
        <v>45034</v>
      </c>
      <c r="P196" s="69" t="s">
        <v>442</v>
      </c>
      <c r="Q196" s="73" t="s">
        <v>443</v>
      </c>
      <c r="R196" s="68" t="s">
        <v>34</v>
      </c>
      <c r="S196" s="70"/>
      <c r="T196" s="74" t="s">
        <v>35</v>
      </c>
      <c r="U196" s="69" t="s">
        <v>68</v>
      </c>
      <c r="W196" s="77">
        <f>(Tabla16[[#This Row],[TASA 16%]]+Tabla16[[#This Row],[IEPS 6%]])*0.16</f>
        <v>0</v>
      </c>
      <c r="X196" s="77">
        <f>W196-Tabla16[[#This Row],[IVA]]</f>
        <v>0</v>
      </c>
    </row>
    <row r="197" spans="1:24" x14ac:dyDescent="0.25">
      <c r="A197" s="57">
        <v>182083</v>
      </c>
      <c r="B197" s="56">
        <v>162</v>
      </c>
      <c r="C197" s="10">
        <v>45026</v>
      </c>
      <c r="D197" s="58"/>
      <c r="E197" s="58">
        <v>84604.44</v>
      </c>
      <c r="F197" s="58">
        <v>0</v>
      </c>
      <c r="G197" s="59"/>
      <c r="H197" s="59"/>
      <c r="I197" s="58"/>
      <c r="J197" s="58"/>
      <c r="K197" s="58"/>
      <c r="L197" s="58">
        <v>84604.44</v>
      </c>
      <c r="M197" s="63">
        <f>Tabla16[[#This Row],[TASA EX.]]+Tabla16[[#This Row],[IEPS 8 %]]</f>
        <v>0</v>
      </c>
      <c r="N197" s="63">
        <f>Tabla16[[#This Row],[TASA 16%]]+Tabla16[[#This Row],[IEPS 6%]]</f>
        <v>0</v>
      </c>
      <c r="O197" s="38">
        <v>45034</v>
      </c>
      <c r="P197" s="60" t="s">
        <v>442</v>
      </c>
      <c r="Q197" s="55" t="s">
        <v>443</v>
      </c>
      <c r="R197" s="51" t="s">
        <v>715</v>
      </c>
      <c r="S197" s="61">
        <v>1531.6</v>
      </c>
      <c r="T197" s="56" t="s">
        <v>35</v>
      </c>
      <c r="U197" s="54" t="s">
        <v>68</v>
      </c>
      <c r="W197" s="77">
        <f>(Tabla16[[#This Row],[TASA 16%]]+Tabla16[[#This Row],[IEPS 6%]])*0.16</f>
        <v>0</v>
      </c>
      <c r="X197" s="77">
        <f>W197-Tabla16[[#This Row],[IVA]]</f>
        <v>0</v>
      </c>
    </row>
    <row r="198" spans="1:24" x14ac:dyDescent="0.25">
      <c r="A198" s="67">
        <v>182184</v>
      </c>
      <c r="B198" s="68">
        <v>263</v>
      </c>
      <c r="C198" s="10">
        <v>45029</v>
      </c>
      <c r="D198" s="70"/>
      <c r="E198" s="70">
        <v>245351</v>
      </c>
      <c r="F198" s="70">
        <v>0</v>
      </c>
      <c r="G198" s="71"/>
      <c r="H198" s="71"/>
      <c r="I198" s="70"/>
      <c r="J198" s="70"/>
      <c r="K198" s="70"/>
      <c r="L198" s="70">
        <v>245351</v>
      </c>
      <c r="M198" s="63">
        <f>Tabla16[[#This Row],[TASA EX.]]+Tabla16[[#This Row],[IEPS 8 %]]</f>
        <v>0</v>
      </c>
      <c r="N198" s="72">
        <f>Tabla16[[#This Row],[TASA 16%]]+Tabla16[[#This Row],[IEPS 6%]]</f>
        <v>0</v>
      </c>
      <c r="O198" s="38">
        <v>45038</v>
      </c>
      <c r="P198" s="69" t="s">
        <v>442</v>
      </c>
      <c r="Q198" s="73" t="s">
        <v>443</v>
      </c>
      <c r="R198" s="68" t="s">
        <v>34</v>
      </c>
      <c r="S198" s="70">
        <v>11081</v>
      </c>
      <c r="T198" s="74" t="s">
        <v>35</v>
      </c>
      <c r="U198" s="69" t="s">
        <v>1380</v>
      </c>
      <c r="W198" s="77">
        <f>(Tabla16[[#This Row],[TASA 16%]]+Tabla16[[#This Row],[IEPS 6%]])*0.16</f>
        <v>0</v>
      </c>
      <c r="X198" s="77">
        <f>W198-Tabla16[[#This Row],[IVA]]</f>
        <v>0</v>
      </c>
    </row>
    <row r="199" spans="1:24" x14ac:dyDescent="0.25">
      <c r="A199" s="67">
        <v>181414</v>
      </c>
      <c r="B199" s="68">
        <v>463</v>
      </c>
      <c r="C199" s="10">
        <v>45001</v>
      </c>
      <c r="D199" s="70"/>
      <c r="E199" s="70">
        <v>392107.8</v>
      </c>
      <c r="F199" s="70">
        <v>0</v>
      </c>
      <c r="G199" s="71"/>
      <c r="H199" s="71"/>
      <c r="I199" s="70"/>
      <c r="J199" s="70"/>
      <c r="K199" s="70"/>
      <c r="L199" s="70">
        <v>392107.8</v>
      </c>
      <c r="M199" s="63">
        <f>Tabla16[[#This Row],[TASA EX.]]+Tabla16[[#This Row],[IEPS 8 %]]</f>
        <v>0</v>
      </c>
      <c r="N199" s="72">
        <f>Tabla16[[#This Row],[TASA 16%]]+Tabla16[[#This Row],[IEPS 6%]]</f>
        <v>0</v>
      </c>
      <c r="O199" s="38">
        <v>45027</v>
      </c>
      <c r="P199" s="69" t="s">
        <v>203</v>
      </c>
      <c r="Q199" s="73" t="s">
        <v>204</v>
      </c>
      <c r="R199" s="68" t="s">
        <v>34</v>
      </c>
      <c r="S199" s="70">
        <v>2375.2399999999998</v>
      </c>
      <c r="T199" s="74" t="s">
        <v>35</v>
      </c>
      <c r="U199" s="69" t="s">
        <v>1382</v>
      </c>
      <c r="W199" s="77">
        <f>(Tabla16[[#This Row],[TASA 16%]]+Tabla16[[#This Row],[IEPS 6%]])*0.16</f>
        <v>0</v>
      </c>
      <c r="X199" s="77">
        <f>W199-Tabla16[[#This Row],[IVA]]</f>
        <v>0</v>
      </c>
    </row>
    <row r="200" spans="1:24" x14ac:dyDescent="0.25">
      <c r="A200" s="67">
        <v>181688</v>
      </c>
      <c r="B200" s="68">
        <v>737</v>
      </c>
      <c r="C200" s="10">
        <v>45009</v>
      </c>
      <c r="D200" s="70"/>
      <c r="E200" s="70">
        <v>109264.43</v>
      </c>
      <c r="F200" s="70">
        <v>0</v>
      </c>
      <c r="G200" s="71"/>
      <c r="H200" s="71"/>
      <c r="I200" s="70"/>
      <c r="J200" s="70"/>
      <c r="K200" s="70"/>
      <c r="L200" s="70">
        <v>109264.43</v>
      </c>
      <c r="M200" s="63">
        <f>Tabla16[[#This Row],[TASA EX.]]+Tabla16[[#This Row],[IEPS 8 %]]</f>
        <v>0</v>
      </c>
      <c r="N200" s="72">
        <f>Tabla16[[#This Row],[TASA 16%]]+Tabla16[[#This Row],[IEPS 6%]]</f>
        <v>0</v>
      </c>
      <c r="O200" s="38">
        <v>45027</v>
      </c>
      <c r="P200" s="69" t="s">
        <v>203</v>
      </c>
      <c r="Q200" s="73" t="s">
        <v>204</v>
      </c>
      <c r="R200" s="68" t="s">
        <v>34</v>
      </c>
      <c r="S200" s="70"/>
      <c r="T200" s="74" t="s">
        <v>35</v>
      </c>
      <c r="U200" s="69" t="s">
        <v>1383</v>
      </c>
      <c r="W200" s="77">
        <f>(Tabla16[[#This Row],[TASA 16%]]+Tabla16[[#This Row],[IEPS 6%]])*0.16</f>
        <v>0</v>
      </c>
      <c r="X200" s="77">
        <f>W200-Tabla16[[#This Row],[IVA]]</f>
        <v>0</v>
      </c>
    </row>
    <row r="201" spans="1:24" x14ac:dyDescent="0.25">
      <c r="A201" s="67">
        <v>182146</v>
      </c>
      <c r="B201" s="68">
        <v>225</v>
      </c>
      <c r="C201" s="10">
        <v>45027</v>
      </c>
      <c r="D201" s="70"/>
      <c r="E201" s="70">
        <v>252468.65</v>
      </c>
      <c r="F201" s="70">
        <v>0</v>
      </c>
      <c r="G201" s="71"/>
      <c r="H201" s="71"/>
      <c r="I201" s="70"/>
      <c r="J201" s="70"/>
      <c r="K201" s="70"/>
      <c r="L201" s="70">
        <v>252468.65</v>
      </c>
      <c r="M201" s="63">
        <f>Tabla16[[#This Row],[TASA EX.]]+Tabla16[[#This Row],[IEPS 8 %]]</f>
        <v>0</v>
      </c>
      <c r="N201" s="72">
        <f>Tabla16[[#This Row],[TASA 16%]]+Tabla16[[#This Row],[IEPS 6%]]</f>
        <v>0</v>
      </c>
      <c r="O201" s="38">
        <v>45044</v>
      </c>
      <c r="P201" s="69" t="s">
        <v>203</v>
      </c>
      <c r="Q201" s="73" t="s">
        <v>204</v>
      </c>
      <c r="R201" s="68" t="s">
        <v>34</v>
      </c>
      <c r="S201" s="70">
        <v>347.77</v>
      </c>
      <c r="T201" s="74" t="s">
        <v>35</v>
      </c>
      <c r="U201" s="69" t="s">
        <v>1384</v>
      </c>
      <c r="W201" s="77">
        <f>(Tabla16[[#This Row],[TASA 16%]]+Tabla16[[#This Row],[IEPS 6%]])*0.16</f>
        <v>0</v>
      </c>
      <c r="X201" s="77">
        <f>W201-Tabla16[[#This Row],[IVA]]</f>
        <v>0</v>
      </c>
    </row>
    <row r="202" spans="1:24" x14ac:dyDescent="0.25">
      <c r="A202" s="50">
        <v>182443</v>
      </c>
      <c r="B202" s="51">
        <v>522</v>
      </c>
      <c r="C202" s="10">
        <v>45037</v>
      </c>
      <c r="D202" s="52"/>
      <c r="E202" s="52">
        <v>3210</v>
      </c>
      <c r="F202" s="52">
        <v>0</v>
      </c>
      <c r="G202" s="53"/>
      <c r="H202" s="53"/>
      <c r="I202" s="52"/>
      <c r="J202" s="52">
        <v>256.8</v>
      </c>
      <c r="K202" s="52"/>
      <c r="L202" s="52">
        <v>3466.8</v>
      </c>
      <c r="M202" s="63">
        <f>Tabla16[[#This Row],[TASA EX.]]+Tabla16[[#This Row],[IEPS 8 %]]</f>
        <v>256.8</v>
      </c>
      <c r="N202" s="65">
        <f>Tabla16[[#This Row],[TASA 16%]]+Tabla16[[#This Row],[IEPS 6%]]</f>
        <v>0</v>
      </c>
      <c r="O202" s="38">
        <v>45042</v>
      </c>
      <c r="P202" s="54" t="s">
        <v>658</v>
      </c>
      <c r="Q202" s="55" t="s">
        <v>659</v>
      </c>
      <c r="R202" s="51" t="s">
        <v>34</v>
      </c>
      <c r="S202" s="52"/>
      <c r="T202" s="56" t="s">
        <v>35</v>
      </c>
      <c r="U202" s="54" t="s">
        <v>1326</v>
      </c>
      <c r="W202" s="77">
        <f>(Tabla16[[#This Row],[TASA 16%]]+Tabla16[[#This Row],[IEPS 6%]])*0.16</f>
        <v>0</v>
      </c>
      <c r="X202" s="77">
        <f>W202-Tabla16[[#This Row],[IVA]]</f>
        <v>0</v>
      </c>
    </row>
    <row r="203" spans="1:24" x14ac:dyDescent="0.25">
      <c r="A203" s="67">
        <v>181860</v>
      </c>
      <c r="B203" s="68">
        <v>909</v>
      </c>
      <c r="C203" s="10">
        <v>45015</v>
      </c>
      <c r="D203" s="70"/>
      <c r="E203" s="70">
        <v>135618.79999999999</v>
      </c>
      <c r="F203" s="70">
        <v>0</v>
      </c>
      <c r="G203" s="71"/>
      <c r="H203" s="71"/>
      <c r="I203" s="70"/>
      <c r="J203" s="70"/>
      <c r="K203" s="70"/>
      <c r="L203" s="70">
        <v>135618.79999999999</v>
      </c>
      <c r="M203" s="63">
        <f>Tabla16[[#This Row],[TASA EX.]]+Tabla16[[#This Row],[IEPS 8 %]]</f>
        <v>0</v>
      </c>
      <c r="N203" s="72">
        <f>Tabla16[[#This Row],[TASA 16%]]+Tabla16[[#This Row],[IEPS 6%]]</f>
        <v>0</v>
      </c>
      <c r="O203" s="38">
        <v>45033</v>
      </c>
      <c r="P203" s="69" t="s">
        <v>273</v>
      </c>
      <c r="Q203" s="73" t="s">
        <v>274</v>
      </c>
      <c r="R203" s="68" t="s">
        <v>34</v>
      </c>
      <c r="S203" s="70"/>
      <c r="T203" s="74" t="s">
        <v>35</v>
      </c>
      <c r="U203" s="69" t="s">
        <v>1648</v>
      </c>
      <c r="W203" s="77">
        <f>(Tabla16[[#This Row],[TASA 16%]]+Tabla16[[#This Row],[IEPS 6%]])*0.16</f>
        <v>0</v>
      </c>
      <c r="X203" s="77">
        <f>W203-Tabla16[[#This Row],[IVA]]</f>
        <v>0</v>
      </c>
    </row>
    <row r="204" spans="1:24" x14ac:dyDescent="0.25">
      <c r="A204" s="67">
        <v>181958</v>
      </c>
      <c r="B204" s="68">
        <v>37</v>
      </c>
      <c r="C204" s="10">
        <v>45020</v>
      </c>
      <c r="D204" s="70"/>
      <c r="E204" s="70">
        <v>11365.970000000001</v>
      </c>
      <c r="F204" s="70">
        <v>2734.75</v>
      </c>
      <c r="G204" s="71"/>
      <c r="H204" s="71"/>
      <c r="I204" s="70"/>
      <c r="J204" s="70"/>
      <c r="K204" s="70">
        <v>437.56</v>
      </c>
      <c r="L204" s="70">
        <v>14538.28</v>
      </c>
      <c r="M204" s="63">
        <f>Tabla16[[#This Row],[TASA EX.]]+Tabla16[[#This Row],[IEPS 8 %]]</f>
        <v>0</v>
      </c>
      <c r="N204" s="72">
        <f>Tabla16[[#This Row],[TASA 16%]]+Tabla16[[#This Row],[IEPS 6%]]</f>
        <v>2734.75</v>
      </c>
      <c r="O204" s="38">
        <v>45040</v>
      </c>
      <c r="P204" s="69" t="s">
        <v>273</v>
      </c>
      <c r="Q204" s="73" t="s">
        <v>274</v>
      </c>
      <c r="R204" s="68" t="s">
        <v>34</v>
      </c>
      <c r="S204" s="70">
        <v>23040</v>
      </c>
      <c r="T204" s="74" t="s">
        <v>35</v>
      </c>
      <c r="U204" s="69" t="s">
        <v>1649</v>
      </c>
      <c r="W204" s="77">
        <f>(Tabla16[[#This Row],[TASA 16%]]+Tabla16[[#This Row],[IEPS 6%]])*0.16</f>
        <v>437.56</v>
      </c>
      <c r="X204" s="77">
        <f>W204-Tabla16[[#This Row],[IVA]]</f>
        <v>0</v>
      </c>
    </row>
    <row r="205" spans="1:24" x14ac:dyDescent="0.25">
      <c r="A205" s="67">
        <v>182202</v>
      </c>
      <c r="B205" s="68">
        <v>281</v>
      </c>
      <c r="C205" s="10">
        <v>45029</v>
      </c>
      <c r="D205" s="70"/>
      <c r="E205" s="70">
        <v>40135.407500000001</v>
      </c>
      <c r="F205" s="70">
        <v>44446.8125</v>
      </c>
      <c r="G205" s="71"/>
      <c r="H205" s="71"/>
      <c r="I205" s="70"/>
      <c r="J205" s="70">
        <v>36.92</v>
      </c>
      <c r="K205" s="70">
        <v>7111.49</v>
      </c>
      <c r="L205" s="70">
        <v>91730.63</v>
      </c>
      <c r="M205" s="63">
        <f>Tabla16[[#This Row],[TASA EX.]]+Tabla16[[#This Row],[IEPS 8 %]]</f>
        <v>36.92</v>
      </c>
      <c r="N205" s="72">
        <f>Tabla16[[#This Row],[TASA 16%]]+Tabla16[[#This Row],[IEPS 6%]]</f>
        <v>44446.8125</v>
      </c>
      <c r="O205" s="38">
        <v>45041</v>
      </c>
      <c r="P205" s="69" t="s">
        <v>273</v>
      </c>
      <c r="Q205" s="73" t="s">
        <v>274</v>
      </c>
      <c r="R205" s="68" t="s">
        <v>34</v>
      </c>
      <c r="S205" s="70"/>
      <c r="T205" s="74" t="s">
        <v>35</v>
      </c>
      <c r="U205" s="69" t="s">
        <v>1650</v>
      </c>
      <c r="W205" s="77">
        <f>(Tabla16[[#This Row],[TASA 16%]]+Tabla16[[#This Row],[IEPS 6%]])*0.16</f>
        <v>7111.49</v>
      </c>
      <c r="X205" s="77">
        <f>W205-Tabla16[[#This Row],[IVA]]</f>
        <v>0</v>
      </c>
    </row>
    <row r="206" spans="1:24" x14ac:dyDescent="0.25">
      <c r="A206" s="67" t="s">
        <v>849</v>
      </c>
      <c r="B206" s="68">
        <v>2047</v>
      </c>
      <c r="C206" s="10">
        <v>45033</v>
      </c>
      <c r="D206" s="70"/>
      <c r="E206" s="70">
        <v>88455.02</v>
      </c>
      <c r="F206" s="70">
        <v>0</v>
      </c>
      <c r="G206" s="71"/>
      <c r="H206" s="71"/>
      <c r="I206" s="70"/>
      <c r="J206" s="70">
        <v>6674.22</v>
      </c>
      <c r="K206" s="70"/>
      <c r="L206" s="70">
        <v>95129.24</v>
      </c>
      <c r="M206" s="63">
        <f>Tabla16[[#This Row],[TASA EX.]]+Tabla16[[#This Row],[IEPS 8 %]]</f>
        <v>6674.22</v>
      </c>
      <c r="N206" s="72">
        <f>Tabla16[[#This Row],[TASA 16%]]+Tabla16[[#This Row],[IEPS 6%]]</f>
        <v>0</v>
      </c>
      <c r="O206" s="38">
        <v>45033</v>
      </c>
      <c r="P206" s="69" t="s">
        <v>69</v>
      </c>
      <c r="Q206" s="73" t="s">
        <v>70</v>
      </c>
      <c r="R206" s="68" t="s">
        <v>34</v>
      </c>
      <c r="S206" s="70">
        <v>24654.7</v>
      </c>
      <c r="T206" s="74" t="s">
        <v>35</v>
      </c>
      <c r="U206" s="69" t="s">
        <v>936</v>
      </c>
      <c r="W206" s="77">
        <f>(Tabla16[[#This Row],[TASA 16%]]+Tabla16[[#This Row],[IEPS 6%]])*0.16</f>
        <v>0</v>
      </c>
      <c r="X206" s="77">
        <f>W206-Tabla16[[#This Row],[IVA]]</f>
        <v>0</v>
      </c>
    </row>
    <row r="207" spans="1:24" x14ac:dyDescent="0.25">
      <c r="A207" s="67" t="s">
        <v>851</v>
      </c>
      <c r="B207" s="68">
        <v>2060</v>
      </c>
      <c r="C207" s="10">
        <v>45036</v>
      </c>
      <c r="D207" s="70"/>
      <c r="E207" s="70">
        <v>163656.15</v>
      </c>
      <c r="F207" s="70">
        <v>584</v>
      </c>
      <c r="G207" s="71"/>
      <c r="H207" s="71"/>
      <c r="I207" s="70"/>
      <c r="J207" s="70">
        <v>12840.73</v>
      </c>
      <c r="K207" s="70">
        <v>93.44</v>
      </c>
      <c r="L207" s="70">
        <v>177174.32</v>
      </c>
      <c r="M207" s="63">
        <f>Tabla16[[#This Row],[TASA EX.]]+Tabla16[[#This Row],[IEPS 8 %]]</f>
        <v>12840.73</v>
      </c>
      <c r="N207" s="72">
        <f>Tabla16[[#This Row],[TASA 16%]]+Tabla16[[#This Row],[IEPS 6%]]</f>
        <v>584</v>
      </c>
      <c r="O207" s="38">
        <v>45036</v>
      </c>
      <c r="P207" s="69" t="s">
        <v>69</v>
      </c>
      <c r="Q207" s="73" t="s">
        <v>70</v>
      </c>
      <c r="R207" s="68" t="s">
        <v>34</v>
      </c>
      <c r="S207" s="70"/>
      <c r="T207" s="74" t="s">
        <v>35</v>
      </c>
      <c r="U207" s="69" t="s">
        <v>68</v>
      </c>
      <c r="W207" s="77">
        <f>(Tabla16[[#This Row],[TASA 16%]]+Tabla16[[#This Row],[IEPS 6%]])*0.16</f>
        <v>93.44</v>
      </c>
      <c r="X207" s="77">
        <f>W207-Tabla16[[#This Row],[IVA]]</f>
        <v>0</v>
      </c>
    </row>
    <row r="208" spans="1:24" x14ac:dyDescent="0.25">
      <c r="A208" s="67" t="s">
        <v>852</v>
      </c>
      <c r="B208" s="68">
        <v>2089</v>
      </c>
      <c r="C208" s="10">
        <v>45043</v>
      </c>
      <c r="D208" s="70"/>
      <c r="E208" s="70">
        <v>92750.597500000003</v>
      </c>
      <c r="F208" s="70">
        <v>172.3125</v>
      </c>
      <c r="G208" s="71"/>
      <c r="H208" s="71"/>
      <c r="I208" s="70"/>
      <c r="J208" s="70">
        <v>7335.34</v>
      </c>
      <c r="K208" s="70">
        <v>27.57</v>
      </c>
      <c r="L208" s="70">
        <v>100285.82</v>
      </c>
      <c r="M208" s="63">
        <f>Tabla16[[#This Row],[TASA EX.]]+Tabla16[[#This Row],[IEPS 8 %]]</f>
        <v>7335.34</v>
      </c>
      <c r="N208" s="72">
        <f>Tabla16[[#This Row],[TASA 16%]]+Tabla16[[#This Row],[IEPS 6%]]</f>
        <v>172.3125</v>
      </c>
      <c r="O208" s="38">
        <v>45043</v>
      </c>
      <c r="P208" s="69" t="s">
        <v>69</v>
      </c>
      <c r="Q208" s="73" t="s">
        <v>70</v>
      </c>
      <c r="R208" s="68" t="s">
        <v>34</v>
      </c>
      <c r="S208" s="70"/>
      <c r="T208" s="74" t="s">
        <v>35</v>
      </c>
      <c r="U208" s="69" t="s">
        <v>68</v>
      </c>
      <c r="W208" s="77">
        <f>(Tabla16[[#This Row],[TASA 16%]]+Tabla16[[#This Row],[IEPS 6%]])*0.16</f>
        <v>27.57</v>
      </c>
      <c r="X208" s="77">
        <f>W208-Tabla16[[#This Row],[IVA]]</f>
        <v>0</v>
      </c>
    </row>
    <row r="209" spans="1:24" x14ac:dyDescent="0.25">
      <c r="A209" s="67">
        <v>182475</v>
      </c>
      <c r="B209" s="68">
        <v>554</v>
      </c>
      <c r="C209" s="10">
        <v>45040</v>
      </c>
      <c r="D209" s="70"/>
      <c r="E209" s="70">
        <v>6.0000000004947651E-2</v>
      </c>
      <c r="F209" s="70">
        <v>35395.25</v>
      </c>
      <c r="G209" s="71"/>
      <c r="H209" s="71"/>
      <c r="I209" s="70"/>
      <c r="J209" s="70"/>
      <c r="K209" s="70">
        <v>5663.24</v>
      </c>
      <c r="L209" s="70">
        <v>41058.550000000003</v>
      </c>
      <c r="M209" s="63">
        <f>Tabla16[[#This Row],[TASA EX.]]+Tabla16[[#This Row],[IEPS 8 %]]</f>
        <v>0</v>
      </c>
      <c r="N209" s="72">
        <f>Tabla16[[#This Row],[TASA 16%]]+Tabla16[[#This Row],[IEPS 6%]]</f>
        <v>35395.25</v>
      </c>
      <c r="O209" s="38">
        <v>45041</v>
      </c>
      <c r="P209" s="69" t="s">
        <v>697</v>
      </c>
      <c r="Q209" s="73" t="s">
        <v>698</v>
      </c>
      <c r="R209" s="68" t="s">
        <v>34</v>
      </c>
      <c r="S209" s="70">
        <v>1094.69</v>
      </c>
      <c r="T209" s="74" t="s">
        <v>35</v>
      </c>
      <c r="U209" s="69" t="s">
        <v>1510</v>
      </c>
      <c r="W209" s="77">
        <f>(Tabla16[[#This Row],[TASA 16%]]+Tabla16[[#This Row],[IEPS 6%]])*0.16</f>
        <v>5663.24</v>
      </c>
      <c r="X209" s="77">
        <f>W209-Tabla16[[#This Row],[IVA]]</f>
        <v>0</v>
      </c>
    </row>
    <row r="210" spans="1:24" x14ac:dyDescent="0.25">
      <c r="A210" s="67">
        <v>182032</v>
      </c>
      <c r="B210" s="68">
        <v>111</v>
      </c>
      <c r="C210" s="10">
        <v>45021</v>
      </c>
      <c r="D210" s="70"/>
      <c r="E210" s="70">
        <v>59973</v>
      </c>
      <c r="F210" s="70">
        <v>0</v>
      </c>
      <c r="G210" s="71"/>
      <c r="H210" s="71"/>
      <c r="I210" s="70"/>
      <c r="J210" s="70"/>
      <c r="K210" s="70"/>
      <c r="L210" s="70">
        <v>59973</v>
      </c>
      <c r="M210" s="63">
        <f>Tabla16[[#This Row],[TASA EX.]]+Tabla16[[#This Row],[IEPS 8 %]]</f>
        <v>0</v>
      </c>
      <c r="N210" s="72">
        <f>Tabla16[[#This Row],[TASA 16%]]+Tabla16[[#This Row],[IEPS 6%]]</f>
        <v>0</v>
      </c>
      <c r="O210" s="38">
        <v>45034</v>
      </c>
      <c r="P210" s="69" t="s">
        <v>436</v>
      </c>
      <c r="Q210" s="73" t="s">
        <v>437</v>
      </c>
      <c r="R210" s="68" t="s">
        <v>34</v>
      </c>
      <c r="S210" s="70">
        <v>285</v>
      </c>
      <c r="T210" s="74" t="s">
        <v>35</v>
      </c>
      <c r="U210" s="69" t="s">
        <v>1556</v>
      </c>
      <c r="W210" s="77">
        <f>(Tabla16[[#This Row],[TASA 16%]]+Tabla16[[#This Row],[IEPS 6%]])*0.16</f>
        <v>0</v>
      </c>
      <c r="X210" s="77">
        <f>W210-Tabla16[[#This Row],[IVA]]</f>
        <v>0</v>
      </c>
    </row>
    <row r="211" spans="1:24" x14ac:dyDescent="0.25">
      <c r="A211" s="67">
        <v>182143</v>
      </c>
      <c r="B211" s="68">
        <v>222</v>
      </c>
      <c r="C211" s="10">
        <v>45027</v>
      </c>
      <c r="D211" s="70"/>
      <c r="E211" s="70">
        <v>50436.82</v>
      </c>
      <c r="F211" s="70">
        <v>0</v>
      </c>
      <c r="G211" s="71"/>
      <c r="H211" s="71"/>
      <c r="I211" s="70"/>
      <c r="J211" s="70">
        <v>477.02</v>
      </c>
      <c r="K211" s="70"/>
      <c r="L211" s="70">
        <v>50913.84</v>
      </c>
      <c r="M211" s="63">
        <f>Tabla16[[#This Row],[TASA EX.]]+Tabla16[[#This Row],[IEPS 8 %]]</f>
        <v>477.02</v>
      </c>
      <c r="N211" s="72">
        <f>Tabla16[[#This Row],[TASA 16%]]+Tabla16[[#This Row],[IEPS 6%]]</f>
        <v>0</v>
      </c>
      <c r="O211" s="38">
        <v>45041</v>
      </c>
      <c r="P211" s="69" t="s">
        <v>341</v>
      </c>
      <c r="Q211" s="73" t="s">
        <v>342</v>
      </c>
      <c r="R211" s="68" t="s">
        <v>34</v>
      </c>
      <c r="S211" s="70">
        <v>1863.2</v>
      </c>
      <c r="T211" s="74" t="s">
        <v>35</v>
      </c>
      <c r="U211" s="69" t="s">
        <v>1063</v>
      </c>
      <c r="W211" s="77">
        <f>(Tabla16[[#This Row],[TASA 16%]]+Tabla16[[#This Row],[IEPS 6%]])*0.16</f>
        <v>0</v>
      </c>
      <c r="X211" s="77">
        <f>W211-Tabla16[[#This Row],[IVA]]</f>
        <v>0</v>
      </c>
    </row>
    <row r="212" spans="1:24" x14ac:dyDescent="0.25">
      <c r="A212" s="57">
        <v>181884</v>
      </c>
      <c r="B212" s="56">
        <v>933</v>
      </c>
      <c r="C212" s="10">
        <v>45016</v>
      </c>
      <c r="D212" s="58"/>
      <c r="E212" s="58">
        <v>0</v>
      </c>
      <c r="F212" s="58">
        <v>51240</v>
      </c>
      <c r="G212" s="59"/>
      <c r="H212" s="59"/>
      <c r="I212" s="58"/>
      <c r="J212" s="58"/>
      <c r="K212" s="58">
        <v>8198.4</v>
      </c>
      <c r="L212" s="58">
        <v>59438.400000000001</v>
      </c>
      <c r="M212" s="63">
        <f>Tabla16[[#This Row],[TASA EX.]]+Tabla16[[#This Row],[IEPS 8 %]]</f>
        <v>0</v>
      </c>
      <c r="N212" s="63">
        <f>Tabla16[[#This Row],[TASA 16%]]+Tabla16[[#This Row],[IEPS 6%]]</f>
        <v>51240</v>
      </c>
      <c r="O212" s="38">
        <v>45021</v>
      </c>
      <c r="P212" s="60" t="s">
        <v>1545</v>
      </c>
      <c r="Q212" s="55" t="s">
        <v>1546</v>
      </c>
      <c r="R212" s="51" t="s">
        <v>34</v>
      </c>
      <c r="S212" s="61"/>
      <c r="T212" s="56" t="s">
        <v>35</v>
      </c>
      <c r="U212" s="54" t="s">
        <v>701</v>
      </c>
      <c r="W212" s="77">
        <f>(Tabla16[[#This Row],[TASA 16%]]+Tabla16[[#This Row],[IEPS 6%]])*0.16</f>
        <v>8198.4</v>
      </c>
      <c r="X212" s="77">
        <f>W212-Tabla16[[#This Row],[IVA]]</f>
        <v>0</v>
      </c>
    </row>
    <row r="213" spans="1:24" x14ac:dyDescent="0.25">
      <c r="A213" s="67">
        <v>182037</v>
      </c>
      <c r="B213" s="68">
        <v>116</v>
      </c>
      <c r="C213" s="10">
        <v>45021</v>
      </c>
      <c r="D213" s="70"/>
      <c r="E213" s="70">
        <v>2.2500000000022169E-2</v>
      </c>
      <c r="F213" s="70">
        <v>86.187499999999986</v>
      </c>
      <c r="G213" s="71"/>
      <c r="H213" s="71"/>
      <c r="I213" s="70"/>
      <c r="J213" s="70"/>
      <c r="K213" s="70">
        <v>13.79</v>
      </c>
      <c r="L213" s="70">
        <v>100</v>
      </c>
      <c r="M213" s="63">
        <f>Tabla16[[#This Row],[TASA EX.]]+Tabla16[[#This Row],[IEPS 8 %]]</f>
        <v>0</v>
      </c>
      <c r="N213" s="72">
        <f>Tabla16[[#This Row],[TASA 16%]]+Tabla16[[#This Row],[IEPS 6%]]</f>
        <v>86.187499999999986</v>
      </c>
      <c r="O213" s="38">
        <v>45028</v>
      </c>
      <c r="P213" s="69" t="s">
        <v>1607</v>
      </c>
      <c r="Q213" s="73" t="s">
        <v>1608</v>
      </c>
      <c r="R213" s="68" t="s">
        <v>538</v>
      </c>
      <c r="S213" s="70"/>
      <c r="T213" s="74" t="s">
        <v>539</v>
      </c>
      <c r="U213" s="69" t="s">
        <v>1609</v>
      </c>
      <c r="W213" s="77">
        <f>(Tabla16[[#This Row],[TASA 16%]]+Tabla16[[#This Row],[IEPS 6%]])*0.16</f>
        <v>13.789999999999997</v>
      </c>
      <c r="X213" s="77">
        <f>W213-Tabla16[[#This Row],[IVA]]</f>
        <v>0</v>
      </c>
    </row>
    <row r="214" spans="1:24" x14ac:dyDescent="0.25">
      <c r="A214" s="67">
        <v>182036</v>
      </c>
      <c r="B214" s="68">
        <v>115</v>
      </c>
      <c r="C214" s="10">
        <v>45021</v>
      </c>
      <c r="D214" s="70"/>
      <c r="E214" s="70">
        <v>6.4999999995052349E-2</v>
      </c>
      <c r="F214" s="70">
        <v>28137.875000000004</v>
      </c>
      <c r="G214" s="71"/>
      <c r="H214" s="71"/>
      <c r="I214" s="70"/>
      <c r="J214" s="70"/>
      <c r="K214" s="70">
        <v>4502.0600000000004</v>
      </c>
      <c r="L214" s="70">
        <v>32640</v>
      </c>
      <c r="M214" s="63">
        <f>Tabla16[[#This Row],[TASA EX.]]+Tabla16[[#This Row],[IEPS 8 %]]</f>
        <v>0</v>
      </c>
      <c r="N214" s="72">
        <f>Tabla16[[#This Row],[TASA 16%]]+Tabla16[[#This Row],[IEPS 6%]]</f>
        <v>28137.875000000004</v>
      </c>
      <c r="O214" s="38">
        <v>45034</v>
      </c>
      <c r="P214" s="69" t="s">
        <v>554</v>
      </c>
      <c r="Q214" s="73" t="s">
        <v>555</v>
      </c>
      <c r="R214" s="68" t="s">
        <v>34</v>
      </c>
      <c r="S214" s="70"/>
      <c r="T214" s="74" t="s">
        <v>35</v>
      </c>
      <c r="U214" s="69" t="s">
        <v>972</v>
      </c>
      <c r="W214" s="77">
        <f>(Tabla16[[#This Row],[TASA 16%]]+Tabla16[[#This Row],[IEPS 6%]])*0.16</f>
        <v>4502.0600000000004</v>
      </c>
      <c r="X214" s="77">
        <f>W214-Tabla16[[#This Row],[IVA]]</f>
        <v>0</v>
      </c>
    </row>
    <row r="215" spans="1:24" x14ac:dyDescent="0.25">
      <c r="A215" s="67">
        <v>181786</v>
      </c>
      <c r="B215" s="68">
        <v>835</v>
      </c>
      <c r="C215" s="10">
        <v>45013</v>
      </c>
      <c r="D215" s="70"/>
      <c r="E215" s="70">
        <v>6.7500000004656613E-2</v>
      </c>
      <c r="F215" s="70">
        <v>88610.0625</v>
      </c>
      <c r="G215" s="71"/>
      <c r="H215" s="71"/>
      <c r="I215" s="70"/>
      <c r="J215" s="70"/>
      <c r="K215" s="70">
        <v>14177.61</v>
      </c>
      <c r="L215" s="70">
        <v>102787.74</v>
      </c>
      <c r="M215" s="63">
        <f>Tabla16[[#This Row],[TASA EX.]]+Tabla16[[#This Row],[IEPS 8 %]]</f>
        <v>0</v>
      </c>
      <c r="N215" s="72">
        <f>Tabla16[[#This Row],[TASA 16%]]+Tabla16[[#This Row],[IEPS 6%]]</f>
        <v>88610.0625</v>
      </c>
      <c r="O215" s="38">
        <v>45033</v>
      </c>
      <c r="P215" s="69" t="s">
        <v>143</v>
      </c>
      <c r="Q215" s="73" t="s">
        <v>144</v>
      </c>
      <c r="R215" s="68" t="s">
        <v>34</v>
      </c>
      <c r="S215" s="70"/>
      <c r="T215" s="74" t="s">
        <v>35</v>
      </c>
      <c r="U215" s="69" t="s">
        <v>1030</v>
      </c>
      <c r="W215" s="77">
        <f>(Tabla16[[#This Row],[TASA 16%]]+Tabla16[[#This Row],[IEPS 6%]])*0.16</f>
        <v>14177.61</v>
      </c>
      <c r="X215" s="77">
        <f>W215-Tabla16[[#This Row],[IVA]]</f>
        <v>0</v>
      </c>
    </row>
    <row r="216" spans="1:24" x14ac:dyDescent="0.25">
      <c r="A216" s="67">
        <v>182277</v>
      </c>
      <c r="B216" s="68">
        <v>356</v>
      </c>
      <c r="C216" s="10">
        <v>45030</v>
      </c>
      <c r="D216" s="70"/>
      <c r="E216" s="70">
        <v>-0.13499999999476131</v>
      </c>
      <c r="F216" s="70">
        <v>115618.625</v>
      </c>
      <c r="G216" s="71"/>
      <c r="H216" s="71"/>
      <c r="I216" s="70"/>
      <c r="J216" s="70"/>
      <c r="K216" s="70">
        <v>18498.98</v>
      </c>
      <c r="L216" s="70">
        <v>134117.47</v>
      </c>
      <c r="M216" s="63">
        <f>Tabla16[[#This Row],[TASA EX.]]+Tabla16[[#This Row],[IEPS 8 %]]</f>
        <v>0</v>
      </c>
      <c r="N216" s="72">
        <f>Tabla16[[#This Row],[TASA 16%]]+Tabla16[[#This Row],[IEPS 6%]]</f>
        <v>115618.625</v>
      </c>
      <c r="O216" s="38">
        <v>45035</v>
      </c>
      <c r="P216" s="69" t="s">
        <v>143</v>
      </c>
      <c r="Q216" s="73" t="s">
        <v>144</v>
      </c>
      <c r="R216" s="68" t="s">
        <v>34</v>
      </c>
      <c r="S216" s="70"/>
      <c r="T216" s="74" t="s">
        <v>35</v>
      </c>
      <c r="U216" s="69" t="s">
        <v>1031</v>
      </c>
      <c r="W216" s="77">
        <f>(Tabla16[[#This Row],[TASA 16%]]+Tabla16[[#This Row],[IEPS 6%]])*0.16</f>
        <v>18498.98</v>
      </c>
      <c r="X216" s="77">
        <f>W216-Tabla16[[#This Row],[IVA]]</f>
        <v>0</v>
      </c>
    </row>
    <row r="217" spans="1:24" x14ac:dyDescent="0.25">
      <c r="A217" s="67">
        <v>181965</v>
      </c>
      <c r="B217" s="68">
        <v>44</v>
      </c>
      <c r="C217" s="10">
        <v>45020</v>
      </c>
      <c r="D217" s="70"/>
      <c r="E217" s="70">
        <v>-3.637978807091713E-12</v>
      </c>
      <c r="F217" s="70">
        <v>29118</v>
      </c>
      <c r="G217" s="71"/>
      <c r="H217" s="71"/>
      <c r="I217" s="70"/>
      <c r="J217" s="70"/>
      <c r="K217" s="70">
        <v>4658.88</v>
      </c>
      <c r="L217" s="70">
        <v>33776.879999999997</v>
      </c>
      <c r="M217" s="63">
        <f>Tabla16[[#This Row],[TASA EX.]]+Tabla16[[#This Row],[IEPS 8 %]]</f>
        <v>0</v>
      </c>
      <c r="N217" s="72">
        <f>Tabla16[[#This Row],[TASA 16%]]+Tabla16[[#This Row],[IEPS 6%]]</f>
        <v>29118</v>
      </c>
      <c r="O217" s="38">
        <v>45028</v>
      </c>
      <c r="P217" s="69" t="s">
        <v>1158</v>
      </c>
      <c r="Q217" s="73" t="s">
        <v>1159</v>
      </c>
      <c r="R217" s="68" t="s">
        <v>34</v>
      </c>
      <c r="S217" s="70"/>
      <c r="T217" s="74" t="s">
        <v>35</v>
      </c>
      <c r="U217" s="69" t="s">
        <v>1160</v>
      </c>
      <c r="W217" s="77">
        <f>(Tabla16[[#This Row],[TASA 16%]]+Tabla16[[#This Row],[IEPS 6%]])*0.16</f>
        <v>4658.88</v>
      </c>
      <c r="X217" s="77">
        <f>W217-Tabla16[[#This Row],[IVA]]</f>
        <v>0</v>
      </c>
    </row>
    <row r="218" spans="1:24" x14ac:dyDescent="0.25">
      <c r="A218" s="67">
        <v>182578</v>
      </c>
      <c r="B218" s="68">
        <v>657</v>
      </c>
      <c r="C218" s="10">
        <v>45043</v>
      </c>
      <c r="D218" s="70"/>
      <c r="E218" s="70">
        <v>0</v>
      </c>
      <c r="F218" s="70">
        <v>58621</v>
      </c>
      <c r="G218" s="71"/>
      <c r="H218" s="71"/>
      <c r="I218" s="70"/>
      <c r="J218" s="70"/>
      <c r="K218" s="70">
        <v>9379.36</v>
      </c>
      <c r="L218" s="70">
        <v>68000.36</v>
      </c>
      <c r="M218" s="63">
        <f>Tabla16[[#This Row],[TASA EX.]]+Tabla16[[#This Row],[IEPS 8 %]]</f>
        <v>0</v>
      </c>
      <c r="N218" s="72">
        <f>Tabla16[[#This Row],[TASA 16%]]+Tabla16[[#This Row],[IEPS 6%]]</f>
        <v>58621</v>
      </c>
      <c r="O218" s="38">
        <v>45044</v>
      </c>
      <c r="P218" s="69" t="s">
        <v>688</v>
      </c>
      <c r="Q218" s="73" t="s">
        <v>689</v>
      </c>
      <c r="R218" s="68" t="s">
        <v>34</v>
      </c>
      <c r="S218" s="70"/>
      <c r="T218" s="74" t="s">
        <v>35</v>
      </c>
      <c r="U218" s="69" t="s">
        <v>942</v>
      </c>
      <c r="W218" s="77">
        <f>(Tabla16[[#This Row],[TASA 16%]]+Tabla16[[#This Row],[IEPS 6%]])*0.16</f>
        <v>9379.36</v>
      </c>
      <c r="X218" s="77">
        <f>W218-Tabla16[[#This Row],[IVA]]</f>
        <v>0</v>
      </c>
    </row>
    <row r="219" spans="1:24" x14ac:dyDescent="0.25">
      <c r="A219" s="41">
        <v>182141</v>
      </c>
      <c r="B219" s="9">
        <v>220</v>
      </c>
      <c r="C219" s="10">
        <v>45027</v>
      </c>
      <c r="D219" s="11"/>
      <c r="E219" s="11">
        <v>139916.09</v>
      </c>
      <c r="F219" s="11">
        <v>0</v>
      </c>
      <c r="G219" s="24"/>
      <c r="H219" s="24"/>
      <c r="I219" s="11"/>
      <c r="J219" s="11">
        <v>568.66999999999996</v>
      </c>
      <c r="K219" s="11"/>
      <c r="L219" s="11">
        <v>140484.76</v>
      </c>
      <c r="M219" s="63">
        <f>Tabla16[[#This Row],[TASA EX.]]+Tabla16[[#This Row],[IEPS 8 %]]</f>
        <v>568.66999999999996</v>
      </c>
      <c r="N219" s="64">
        <f>Tabla16[[#This Row],[TASA 16%]]+Tabla16[[#This Row],[IEPS 6%]]</f>
        <v>0</v>
      </c>
      <c r="O219" s="38">
        <v>45041</v>
      </c>
      <c r="P219" s="12" t="s">
        <v>593</v>
      </c>
      <c r="Q219" s="39" t="s">
        <v>594</v>
      </c>
      <c r="R219" s="9" t="s">
        <v>34</v>
      </c>
      <c r="S219" s="11">
        <v>485.04</v>
      </c>
      <c r="T219" s="13" t="s">
        <v>35</v>
      </c>
      <c r="U219" s="12" t="s">
        <v>1151</v>
      </c>
      <c r="W219" s="77">
        <f>(Tabla16[[#This Row],[TASA 16%]]+Tabla16[[#This Row],[IEPS 6%]])*0.16</f>
        <v>0</v>
      </c>
      <c r="X219" s="77">
        <f>W219-Tabla16[[#This Row],[IVA]]</f>
        <v>0</v>
      </c>
    </row>
    <row r="220" spans="1:24" x14ac:dyDescent="0.25">
      <c r="A220" s="78" t="s">
        <v>710</v>
      </c>
      <c r="B220" s="79" t="s">
        <v>711</v>
      </c>
      <c r="C220" s="87">
        <v>45020</v>
      </c>
      <c r="D220" s="81"/>
      <c r="E220" s="81">
        <v>44529.445000000007</v>
      </c>
      <c r="F220" s="81">
        <v>104287.875</v>
      </c>
      <c r="G220" s="82"/>
      <c r="H220" s="82"/>
      <c r="I220" s="81"/>
      <c r="J220" s="81">
        <v>829.78</v>
      </c>
      <c r="K220" s="81">
        <v>16686.060000000001</v>
      </c>
      <c r="L220" s="81">
        <v>166333.16</v>
      </c>
      <c r="M220" s="83">
        <f>Tabla16[[#This Row],[TASA EX.]]+Tabla16[[#This Row],[IEPS 8 %]]</f>
        <v>829.78</v>
      </c>
      <c r="N220" s="83">
        <f>Tabla16[[#This Row],[TASA 16%]]+Tabla16[[#This Row],[IEPS 6%]]</f>
        <v>104287.875</v>
      </c>
      <c r="O220" s="38">
        <v>45020</v>
      </c>
      <c r="P220" t="s">
        <v>1827</v>
      </c>
      <c r="Q220" s="84" t="s">
        <v>930</v>
      </c>
      <c r="R220" s="79" t="s">
        <v>34</v>
      </c>
      <c r="S220" s="81"/>
      <c r="T220" s="85" t="s">
        <v>35</v>
      </c>
      <c r="U220" s="80" t="s">
        <v>1702</v>
      </c>
      <c r="W220" s="77">
        <f>(Tabla16[[#This Row],[TASA 16%]]+Tabla16[[#This Row],[IEPS 6%]])*0.16</f>
        <v>16686.060000000001</v>
      </c>
      <c r="X220" s="77">
        <f>W220-Tabla16[[#This Row],[IVA]]</f>
        <v>0</v>
      </c>
    </row>
    <row r="221" spans="1:24" x14ac:dyDescent="0.25">
      <c r="A221" s="78" t="s">
        <v>710</v>
      </c>
      <c r="B221" s="79" t="s">
        <v>711</v>
      </c>
      <c r="C221" s="87">
        <v>45041</v>
      </c>
      <c r="D221" s="81"/>
      <c r="E221" s="81">
        <v>26884.497500000012</v>
      </c>
      <c r="F221" s="81">
        <v>108937.56249999999</v>
      </c>
      <c r="G221" s="82"/>
      <c r="H221" s="82"/>
      <c r="I221" s="81"/>
      <c r="J221" s="81"/>
      <c r="K221" s="81">
        <v>17430.009999999998</v>
      </c>
      <c r="L221" s="81">
        <v>153252.07</v>
      </c>
      <c r="M221" s="83">
        <f>Tabla16[[#This Row],[TASA EX.]]+Tabla16[[#This Row],[IEPS 8 %]]</f>
        <v>0</v>
      </c>
      <c r="N221" s="83">
        <f>Tabla16[[#This Row],[TASA 16%]]+Tabla16[[#This Row],[IEPS 6%]]</f>
        <v>108937.56249999999</v>
      </c>
      <c r="O221" s="38">
        <v>45041</v>
      </c>
      <c r="P221" t="s">
        <v>1827</v>
      </c>
      <c r="Q221" s="84" t="s">
        <v>930</v>
      </c>
      <c r="R221" s="79" t="s">
        <v>34</v>
      </c>
      <c r="S221" s="81"/>
      <c r="T221" s="85" t="s">
        <v>35</v>
      </c>
      <c r="U221" s="80" t="s">
        <v>1733</v>
      </c>
      <c r="W221" s="77">
        <f>(Tabla16[[#This Row],[TASA 16%]]+Tabla16[[#This Row],[IEPS 6%]])*0.16</f>
        <v>17430.009999999998</v>
      </c>
      <c r="X221" s="77">
        <f>W221-Tabla16[[#This Row],[IVA]]</f>
        <v>0</v>
      </c>
    </row>
    <row r="222" spans="1:24" s="122" customFormat="1" x14ac:dyDescent="0.25">
      <c r="A222" s="110" t="s">
        <v>844</v>
      </c>
      <c r="B222" s="120">
        <v>2104</v>
      </c>
      <c r="C222" s="112">
        <v>45013</v>
      </c>
      <c r="D222" s="113"/>
      <c r="E222" s="113">
        <v>3.7499999976716936E-2</v>
      </c>
      <c r="F222" s="113">
        <v>580360.3125</v>
      </c>
      <c r="G222" s="114"/>
      <c r="H222" s="114"/>
      <c r="I222" s="113"/>
      <c r="J222" s="113"/>
      <c r="K222" s="113">
        <v>92857.65</v>
      </c>
      <c r="L222" s="113">
        <v>673218</v>
      </c>
      <c r="M222" s="116">
        <f>Tabla16[[#This Row],[TASA EX.]]+Tabla16[[#This Row],[IEPS 8 %]]</f>
        <v>0</v>
      </c>
      <c r="N222" s="113">
        <f>Tabla16[[#This Row],[TASA 16%]]+Tabla16[[#This Row],[IEPS 6%]]</f>
        <v>580360.3125</v>
      </c>
      <c r="O222" s="117">
        <v>45034</v>
      </c>
      <c r="P222" t="s">
        <v>1827</v>
      </c>
      <c r="Q222" s="119" t="s">
        <v>930</v>
      </c>
      <c r="R222" s="120" t="s">
        <v>34</v>
      </c>
      <c r="S222" s="113"/>
      <c r="T222" s="121" t="s">
        <v>35</v>
      </c>
      <c r="U222" s="118" t="s">
        <v>931</v>
      </c>
      <c r="W222" s="123">
        <f>(Tabla16[[#This Row],[TASA 16%]]+Tabla16[[#This Row],[IEPS 6%]])*0.16</f>
        <v>92857.650000000009</v>
      </c>
      <c r="X222" s="123">
        <f>W222-Tabla16[[#This Row],[IVA]]</f>
        <v>0</v>
      </c>
    </row>
    <row r="223" spans="1:24" x14ac:dyDescent="0.25">
      <c r="A223" s="67">
        <v>182030</v>
      </c>
      <c r="B223" s="68">
        <v>109</v>
      </c>
      <c r="C223" s="10">
        <v>45021</v>
      </c>
      <c r="D223" s="70"/>
      <c r="E223" s="70">
        <v>40914.960000000006</v>
      </c>
      <c r="F223" s="70">
        <v>48381.5</v>
      </c>
      <c r="G223" s="71"/>
      <c r="H223" s="71"/>
      <c r="I223" s="70"/>
      <c r="J223" s="70"/>
      <c r="K223" s="70">
        <v>7741.04</v>
      </c>
      <c r="L223" s="70">
        <v>97037.5</v>
      </c>
      <c r="M223" s="63">
        <f>Tabla16[[#This Row],[TASA EX.]]+Tabla16[[#This Row],[IEPS 8 %]]</f>
        <v>0</v>
      </c>
      <c r="N223" s="72">
        <f>Tabla16[[#This Row],[TASA 16%]]+Tabla16[[#This Row],[IEPS 6%]]</f>
        <v>48381.5</v>
      </c>
      <c r="O223" s="38">
        <v>45028</v>
      </c>
      <c r="P223" s="69" t="s">
        <v>628</v>
      </c>
      <c r="Q223" s="73" t="s">
        <v>629</v>
      </c>
      <c r="R223" s="68" t="s">
        <v>34</v>
      </c>
      <c r="S223" s="70">
        <v>6034.48</v>
      </c>
      <c r="T223" s="74" t="s">
        <v>35</v>
      </c>
      <c r="U223" s="69" t="s">
        <v>1560</v>
      </c>
      <c r="W223" s="77">
        <f>(Tabla16[[#This Row],[TASA 16%]]+Tabla16[[#This Row],[IEPS 6%]])*0.16</f>
        <v>7741.04</v>
      </c>
      <c r="X223" s="77">
        <f>W223-Tabla16[[#This Row],[IVA]]</f>
        <v>0</v>
      </c>
    </row>
    <row r="224" spans="1:24" x14ac:dyDescent="0.25">
      <c r="A224" s="67">
        <v>181595</v>
      </c>
      <c r="B224" s="68">
        <v>644</v>
      </c>
      <c r="C224" s="10">
        <v>45007</v>
      </c>
      <c r="D224" s="70"/>
      <c r="E224" s="70">
        <v>190636.76250000001</v>
      </c>
      <c r="F224" s="70">
        <v>7857.9375</v>
      </c>
      <c r="G224" s="71"/>
      <c r="H224" s="71"/>
      <c r="I224" s="70"/>
      <c r="J224" s="70">
        <v>11841.87</v>
      </c>
      <c r="K224" s="70">
        <v>1257.27</v>
      </c>
      <c r="L224" s="70">
        <v>211593.84</v>
      </c>
      <c r="M224" s="63">
        <f>Tabla16[[#This Row],[TASA EX.]]+Tabla16[[#This Row],[IEPS 8 %]]</f>
        <v>11841.87</v>
      </c>
      <c r="N224" s="72">
        <f>Tabla16[[#This Row],[TASA 16%]]+Tabla16[[#This Row],[IEPS 6%]]</f>
        <v>7857.9375</v>
      </c>
      <c r="O224" s="38">
        <v>45034</v>
      </c>
      <c r="P224" s="69" t="s">
        <v>269</v>
      </c>
      <c r="Q224" s="73" t="s">
        <v>270</v>
      </c>
      <c r="R224" s="68" t="s">
        <v>34</v>
      </c>
      <c r="S224" s="70">
        <v>4771.34</v>
      </c>
      <c r="T224" s="74" t="s">
        <v>35</v>
      </c>
      <c r="U224" s="69" t="s">
        <v>987</v>
      </c>
      <c r="W224" s="77">
        <f>(Tabla16[[#This Row],[TASA 16%]]+Tabla16[[#This Row],[IEPS 6%]])*0.16</f>
        <v>1257.27</v>
      </c>
      <c r="X224" s="77">
        <f>W224-Tabla16[[#This Row],[IVA]]</f>
        <v>0</v>
      </c>
    </row>
    <row r="225" spans="1:24" x14ac:dyDescent="0.25">
      <c r="A225" s="67">
        <v>181597</v>
      </c>
      <c r="B225" s="68">
        <v>646</v>
      </c>
      <c r="C225" s="10">
        <v>45007</v>
      </c>
      <c r="D225" s="70"/>
      <c r="E225" s="70">
        <v>115517.41249999999</v>
      </c>
      <c r="F225" s="70">
        <v>3637.9375000000005</v>
      </c>
      <c r="G225" s="71"/>
      <c r="H225" s="71"/>
      <c r="I225" s="70"/>
      <c r="J225" s="70">
        <v>8341.59</v>
      </c>
      <c r="K225" s="70">
        <v>582.07000000000005</v>
      </c>
      <c r="L225" s="70">
        <v>128079.01</v>
      </c>
      <c r="M225" s="63">
        <f>Tabla16[[#This Row],[TASA EX.]]+Tabla16[[#This Row],[IEPS 8 %]]</f>
        <v>8341.59</v>
      </c>
      <c r="N225" s="72">
        <f>Tabla16[[#This Row],[TASA 16%]]+Tabla16[[#This Row],[IEPS 6%]]</f>
        <v>3637.9375000000005</v>
      </c>
      <c r="O225" s="38">
        <v>45020</v>
      </c>
      <c r="P225" s="69" t="s">
        <v>269</v>
      </c>
      <c r="Q225" s="73" t="s">
        <v>270</v>
      </c>
      <c r="R225" s="68" t="s">
        <v>34</v>
      </c>
      <c r="S225" s="70">
        <v>14481.03</v>
      </c>
      <c r="T225" s="74" t="s">
        <v>35</v>
      </c>
      <c r="U225" s="69" t="s">
        <v>988</v>
      </c>
      <c r="W225" s="77">
        <f>(Tabla16[[#This Row],[TASA 16%]]+Tabla16[[#This Row],[IEPS 6%]])*0.16</f>
        <v>582.07000000000005</v>
      </c>
      <c r="X225" s="77">
        <f>W225-Tabla16[[#This Row],[IVA]]</f>
        <v>0</v>
      </c>
    </row>
    <row r="226" spans="1:24" x14ac:dyDescent="0.25">
      <c r="A226" s="67">
        <v>182221</v>
      </c>
      <c r="B226" s="68">
        <v>300</v>
      </c>
      <c r="C226" s="10">
        <v>45030</v>
      </c>
      <c r="D226" s="70"/>
      <c r="E226" s="70">
        <v>146592.38500000001</v>
      </c>
      <c r="F226" s="70">
        <v>1455.125</v>
      </c>
      <c r="G226" s="71"/>
      <c r="H226" s="71"/>
      <c r="I226" s="70"/>
      <c r="J226" s="70">
        <v>10590.68</v>
      </c>
      <c r="K226" s="70">
        <v>232.82</v>
      </c>
      <c r="L226" s="70">
        <v>158871.01</v>
      </c>
      <c r="M226" s="63">
        <f>Tabla16[[#This Row],[TASA EX.]]+Tabla16[[#This Row],[IEPS 8 %]]</f>
        <v>10590.68</v>
      </c>
      <c r="N226" s="72">
        <f>Tabla16[[#This Row],[TASA 16%]]+Tabla16[[#This Row],[IEPS 6%]]</f>
        <v>1455.125</v>
      </c>
      <c r="O226" s="38">
        <v>45044</v>
      </c>
      <c r="P226" s="69" t="s">
        <v>269</v>
      </c>
      <c r="Q226" s="73" t="s">
        <v>270</v>
      </c>
      <c r="R226" s="68" t="s">
        <v>34</v>
      </c>
      <c r="S226" s="70">
        <v>5148.51</v>
      </c>
      <c r="T226" s="74" t="s">
        <v>35</v>
      </c>
      <c r="U226" s="69" t="s">
        <v>989</v>
      </c>
      <c r="W226" s="77">
        <f>(Tabla16[[#This Row],[TASA 16%]]+Tabla16[[#This Row],[IEPS 6%]])*0.16</f>
        <v>232.82</v>
      </c>
      <c r="X226" s="77">
        <f>W226-Tabla16[[#This Row],[IVA]]</f>
        <v>0</v>
      </c>
    </row>
    <row r="227" spans="1:24" x14ac:dyDescent="0.25">
      <c r="A227" s="67">
        <v>181818</v>
      </c>
      <c r="B227" s="68">
        <v>867</v>
      </c>
      <c r="C227" s="10">
        <v>45014</v>
      </c>
      <c r="D227" s="70"/>
      <c r="E227" s="70">
        <v>86056</v>
      </c>
      <c r="F227" s="70">
        <v>0</v>
      </c>
      <c r="G227" s="71"/>
      <c r="H227" s="71"/>
      <c r="I227" s="70"/>
      <c r="J227" s="70"/>
      <c r="K227" s="70"/>
      <c r="L227" s="70">
        <v>86056</v>
      </c>
      <c r="M227" s="63">
        <f>Tabla16[[#This Row],[TASA EX.]]+Tabla16[[#This Row],[IEPS 8 %]]</f>
        <v>0</v>
      </c>
      <c r="N227" s="72">
        <f>Tabla16[[#This Row],[TASA 16%]]+Tabla16[[#This Row],[IEPS 6%]]</f>
        <v>0</v>
      </c>
      <c r="O227" s="38">
        <v>45020</v>
      </c>
      <c r="P227" s="69" t="s">
        <v>503</v>
      </c>
      <c r="Q227" s="73" t="s">
        <v>504</v>
      </c>
      <c r="R227" s="68" t="s">
        <v>34</v>
      </c>
      <c r="S227" s="70"/>
      <c r="T227" s="74" t="s">
        <v>35</v>
      </c>
      <c r="U227" s="69" t="s">
        <v>305</v>
      </c>
      <c r="W227" s="77">
        <f>(Tabla16[[#This Row],[TASA 16%]]+Tabla16[[#This Row],[IEPS 6%]])*0.16</f>
        <v>0</v>
      </c>
      <c r="X227" s="77">
        <f>W227-Tabla16[[#This Row],[IVA]]</f>
        <v>0</v>
      </c>
    </row>
    <row r="228" spans="1:24" x14ac:dyDescent="0.25">
      <c r="A228" s="67">
        <v>182348</v>
      </c>
      <c r="B228" s="68">
        <v>427</v>
      </c>
      <c r="C228" s="10">
        <v>45034</v>
      </c>
      <c r="D228" s="70"/>
      <c r="E228" s="70">
        <v>73485.919999999998</v>
      </c>
      <c r="F228" s="70">
        <v>0</v>
      </c>
      <c r="G228" s="71"/>
      <c r="H228" s="71"/>
      <c r="I228" s="70"/>
      <c r="J228" s="70"/>
      <c r="K228" s="70"/>
      <c r="L228" s="70">
        <v>73485.919999999998</v>
      </c>
      <c r="M228" s="63">
        <f>Tabla16[[#This Row],[TASA EX.]]+Tabla16[[#This Row],[IEPS 8 %]]</f>
        <v>0</v>
      </c>
      <c r="N228" s="72">
        <f>Tabla16[[#This Row],[TASA 16%]]+Tabla16[[#This Row],[IEPS 6%]]</f>
        <v>0</v>
      </c>
      <c r="O228" s="38">
        <v>45042</v>
      </c>
      <c r="P228" s="69" t="s">
        <v>503</v>
      </c>
      <c r="Q228" s="73" t="s">
        <v>504</v>
      </c>
      <c r="R228" s="68" t="s">
        <v>34</v>
      </c>
      <c r="S228" s="70">
        <v>206.39</v>
      </c>
      <c r="T228" s="74" t="s">
        <v>35</v>
      </c>
      <c r="U228" s="69" t="s">
        <v>1639</v>
      </c>
      <c r="W228" s="77">
        <f>(Tabla16[[#This Row],[TASA 16%]]+Tabla16[[#This Row],[IEPS 6%]])*0.16</f>
        <v>0</v>
      </c>
      <c r="X228" s="77">
        <f>W228-Tabla16[[#This Row],[IVA]]</f>
        <v>0</v>
      </c>
    </row>
    <row r="229" spans="1:24" x14ac:dyDescent="0.25">
      <c r="A229" s="78" t="s">
        <v>710</v>
      </c>
      <c r="B229" s="79" t="s">
        <v>711</v>
      </c>
      <c r="C229" s="87">
        <v>45029</v>
      </c>
      <c r="D229" s="81"/>
      <c r="E229" s="81">
        <v>2.0000000000436557E-2</v>
      </c>
      <c r="F229" s="81">
        <v>7265.5</v>
      </c>
      <c r="G229" s="82"/>
      <c r="H229" s="82"/>
      <c r="I229" s="81"/>
      <c r="J229" s="81"/>
      <c r="K229" s="81">
        <v>1162.48</v>
      </c>
      <c r="L229" s="81">
        <v>8428</v>
      </c>
      <c r="M229" s="83">
        <f>Tabla16[[#This Row],[TASA EX.]]+Tabla16[[#This Row],[IEPS 8 %]]</f>
        <v>0</v>
      </c>
      <c r="N229" s="83">
        <f>Tabla16[[#This Row],[TASA 16%]]+Tabla16[[#This Row],[IEPS 6%]]</f>
        <v>7265.5</v>
      </c>
      <c r="O229" s="38">
        <v>45029</v>
      </c>
      <c r="P229" s="80" t="s">
        <v>718</v>
      </c>
      <c r="Q229" s="84" t="s">
        <v>719</v>
      </c>
      <c r="R229" s="79" t="s">
        <v>50</v>
      </c>
      <c r="S229" s="81"/>
      <c r="T229" s="85" t="s">
        <v>51</v>
      </c>
      <c r="U229" s="80" t="s">
        <v>1748</v>
      </c>
      <c r="W229" s="77">
        <f>(Tabla16[[#This Row],[TASA 16%]]+Tabla16[[#This Row],[IEPS 6%]])*0.16</f>
        <v>1162.48</v>
      </c>
      <c r="X229" s="77">
        <f>W229-Tabla16[[#This Row],[IVA]]</f>
        <v>0</v>
      </c>
    </row>
    <row r="230" spans="1:24" x14ac:dyDescent="0.25">
      <c r="A230" s="78" t="s">
        <v>710</v>
      </c>
      <c r="B230" s="79" t="s">
        <v>711</v>
      </c>
      <c r="C230" s="87">
        <v>45041</v>
      </c>
      <c r="D230" s="81"/>
      <c r="E230" s="81">
        <v>3.2499999999345164E-2</v>
      </c>
      <c r="F230" s="81">
        <v>8418.9375</v>
      </c>
      <c r="G230" s="82"/>
      <c r="H230" s="82"/>
      <c r="I230" s="81"/>
      <c r="J230" s="81"/>
      <c r="K230" s="81">
        <v>1347.03</v>
      </c>
      <c r="L230" s="81">
        <v>9766</v>
      </c>
      <c r="M230" s="83">
        <f>Tabla16[[#This Row],[TASA EX.]]+Tabla16[[#This Row],[IEPS 8 %]]</f>
        <v>0</v>
      </c>
      <c r="N230" s="83">
        <f>Tabla16[[#This Row],[TASA 16%]]+Tabla16[[#This Row],[IEPS 6%]]</f>
        <v>8418.9375</v>
      </c>
      <c r="O230" s="38">
        <v>45041</v>
      </c>
      <c r="P230" s="80" t="s">
        <v>718</v>
      </c>
      <c r="Q230" s="84" t="s">
        <v>719</v>
      </c>
      <c r="R230" s="79" t="s">
        <v>50</v>
      </c>
      <c r="S230" s="81"/>
      <c r="T230" s="85" t="s">
        <v>51</v>
      </c>
      <c r="U230" s="80" t="s">
        <v>1749</v>
      </c>
      <c r="W230" s="77">
        <f>(Tabla16[[#This Row],[TASA 16%]]+Tabla16[[#This Row],[IEPS 6%]])*0.16</f>
        <v>1347.03</v>
      </c>
      <c r="X230" s="77">
        <f>W230-Tabla16[[#This Row],[IVA]]</f>
        <v>0</v>
      </c>
    </row>
    <row r="231" spans="1:24" x14ac:dyDescent="0.25">
      <c r="A231" s="78" t="s">
        <v>710</v>
      </c>
      <c r="B231" s="79" t="s">
        <v>711</v>
      </c>
      <c r="C231" s="87">
        <v>45045</v>
      </c>
      <c r="D231" s="81"/>
      <c r="E231" s="81">
        <v>-1.0000000000218279E-2</v>
      </c>
      <c r="F231" s="81">
        <v>7642.25</v>
      </c>
      <c r="G231" s="82"/>
      <c r="H231" s="82"/>
      <c r="I231" s="81"/>
      <c r="J231" s="81"/>
      <c r="K231" s="81">
        <v>1222.76</v>
      </c>
      <c r="L231" s="81">
        <v>8865</v>
      </c>
      <c r="M231" s="83">
        <f>Tabla16[[#This Row],[TASA EX.]]+Tabla16[[#This Row],[IEPS 8 %]]</f>
        <v>0</v>
      </c>
      <c r="N231" s="83">
        <f>Tabla16[[#This Row],[TASA 16%]]+Tabla16[[#This Row],[IEPS 6%]]</f>
        <v>7642.25</v>
      </c>
      <c r="O231" s="38">
        <v>45045</v>
      </c>
      <c r="P231" s="80" t="s">
        <v>718</v>
      </c>
      <c r="Q231" s="84" t="s">
        <v>719</v>
      </c>
      <c r="R231" s="79" t="s">
        <v>50</v>
      </c>
      <c r="S231" s="81"/>
      <c r="T231" s="85" t="s">
        <v>51</v>
      </c>
      <c r="U231" s="80" t="s">
        <v>1750</v>
      </c>
      <c r="W231" s="77">
        <f>(Tabla16[[#This Row],[TASA 16%]]+Tabla16[[#This Row],[IEPS 6%]])*0.16</f>
        <v>1222.76</v>
      </c>
      <c r="X231" s="77">
        <f>W231-Tabla16[[#This Row],[IVA]]</f>
        <v>0</v>
      </c>
    </row>
    <row r="232" spans="1:24" x14ac:dyDescent="0.25">
      <c r="A232" s="67">
        <v>181794</v>
      </c>
      <c r="B232" s="68">
        <v>843</v>
      </c>
      <c r="C232" s="10">
        <v>45014</v>
      </c>
      <c r="D232" s="70"/>
      <c r="E232" s="70">
        <v>-2.2499999999126885E-2</v>
      </c>
      <c r="F232" s="70">
        <v>31351.5625</v>
      </c>
      <c r="G232" s="71"/>
      <c r="H232" s="71"/>
      <c r="I232" s="70"/>
      <c r="J232" s="70"/>
      <c r="K232" s="70">
        <v>5016.25</v>
      </c>
      <c r="L232" s="70">
        <v>36367.79</v>
      </c>
      <c r="M232" s="63">
        <f>Tabla16[[#This Row],[TASA EX.]]+Tabla16[[#This Row],[IEPS 8 %]]</f>
        <v>0</v>
      </c>
      <c r="N232" s="72">
        <f>Tabla16[[#This Row],[TASA 16%]]+Tabla16[[#This Row],[IEPS 6%]]</f>
        <v>31351.5625</v>
      </c>
      <c r="O232" s="38">
        <v>45017</v>
      </c>
      <c r="P232" s="69" t="s">
        <v>1653</v>
      </c>
      <c r="Q232" s="73" t="s">
        <v>1654</v>
      </c>
      <c r="R232" s="68" t="s">
        <v>34</v>
      </c>
      <c r="S232" s="70">
        <v>639.83000000000004</v>
      </c>
      <c r="T232" s="74" t="s">
        <v>35</v>
      </c>
      <c r="U232" s="69" t="s">
        <v>1655</v>
      </c>
      <c r="W232" s="77">
        <f>(Tabla16[[#This Row],[TASA 16%]]+Tabla16[[#This Row],[IEPS 6%]])*0.16</f>
        <v>5016.25</v>
      </c>
      <c r="X232" s="77">
        <f>W232-Tabla16[[#This Row],[IVA]]</f>
        <v>0</v>
      </c>
    </row>
    <row r="233" spans="1:24" x14ac:dyDescent="0.25">
      <c r="A233" s="67">
        <v>182011</v>
      </c>
      <c r="B233" s="68">
        <v>90</v>
      </c>
      <c r="C233" s="10">
        <v>45021</v>
      </c>
      <c r="D233" s="70"/>
      <c r="E233" s="70">
        <v>-6.7500000001018634E-2</v>
      </c>
      <c r="F233" s="70">
        <v>8921.4375</v>
      </c>
      <c r="G233" s="71"/>
      <c r="H233" s="71"/>
      <c r="I233" s="70"/>
      <c r="J233" s="70"/>
      <c r="K233" s="70">
        <v>1427.43</v>
      </c>
      <c r="L233" s="70">
        <v>10348.799999999999</v>
      </c>
      <c r="M233" s="63">
        <f>Tabla16[[#This Row],[TASA EX.]]+Tabla16[[#This Row],[IEPS 8 %]]</f>
        <v>0</v>
      </c>
      <c r="N233" s="72">
        <f>Tabla16[[#This Row],[TASA 16%]]+Tabla16[[#This Row],[IEPS 6%]]</f>
        <v>8921.4375</v>
      </c>
      <c r="O233" s="38">
        <v>45027</v>
      </c>
      <c r="P233" s="69" t="s">
        <v>1653</v>
      </c>
      <c r="Q233" s="73" t="s">
        <v>1654</v>
      </c>
      <c r="R233" s="68" t="s">
        <v>34</v>
      </c>
      <c r="S233" s="70">
        <v>182.08</v>
      </c>
      <c r="T233" s="74" t="s">
        <v>35</v>
      </c>
      <c r="U233" s="69" t="s">
        <v>1656</v>
      </c>
      <c r="W233" s="77">
        <f>(Tabla16[[#This Row],[TASA 16%]]+Tabla16[[#This Row],[IEPS 6%]])*0.16</f>
        <v>1427.43</v>
      </c>
      <c r="X233" s="77">
        <f>W233-Tabla16[[#This Row],[IVA]]</f>
        <v>0</v>
      </c>
    </row>
    <row r="234" spans="1:24" x14ac:dyDescent="0.25">
      <c r="A234" s="67">
        <v>181752</v>
      </c>
      <c r="B234" s="68">
        <v>801</v>
      </c>
      <c r="C234" s="10">
        <v>45013</v>
      </c>
      <c r="D234" s="70"/>
      <c r="E234" s="70">
        <v>1.9999999996798579E-2</v>
      </c>
      <c r="F234" s="70">
        <v>54010.5</v>
      </c>
      <c r="G234" s="71"/>
      <c r="H234" s="71"/>
      <c r="I234" s="70"/>
      <c r="J234" s="70"/>
      <c r="K234" s="70">
        <v>8641.68</v>
      </c>
      <c r="L234" s="70">
        <v>62652.2</v>
      </c>
      <c r="M234" s="63">
        <f>Tabla16[[#This Row],[TASA EX.]]+Tabla16[[#This Row],[IEPS 8 %]]</f>
        <v>0</v>
      </c>
      <c r="N234" s="72">
        <f>Tabla16[[#This Row],[TASA 16%]]+Tabla16[[#This Row],[IEPS 6%]]</f>
        <v>54010.5</v>
      </c>
      <c r="O234" s="38">
        <v>45027</v>
      </c>
      <c r="P234" s="69" t="s">
        <v>512</v>
      </c>
      <c r="Q234" s="73" t="s">
        <v>513</v>
      </c>
      <c r="R234" s="68" t="s">
        <v>34</v>
      </c>
      <c r="S234" s="70"/>
      <c r="T234" s="74" t="s">
        <v>35</v>
      </c>
      <c r="U234" s="69" t="s">
        <v>1255</v>
      </c>
      <c r="W234" s="77">
        <f>(Tabla16[[#This Row],[TASA 16%]]+Tabla16[[#This Row],[IEPS 6%]])*0.16</f>
        <v>8641.68</v>
      </c>
      <c r="X234" s="77">
        <f>W234-Tabla16[[#This Row],[IVA]]</f>
        <v>0</v>
      </c>
    </row>
    <row r="235" spans="1:24" x14ac:dyDescent="0.25">
      <c r="A235" s="41">
        <v>182038</v>
      </c>
      <c r="B235" s="9">
        <v>117</v>
      </c>
      <c r="C235" s="10">
        <v>45021</v>
      </c>
      <c r="D235" s="11"/>
      <c r="E235" s="11">
        <v>-0.13500000000203727</v>
      </c>
      <c r="F235" s="11">
        <v>34872.375</v>
      </c>
      <c r="G235" s="24"/>
      <c r="H235" s="24"/>
      <c r="I235" s="11"/>
      <c r="J235" s="11"/>
      <c r="K235" s="11">
        <v>5579.58</v>
      </c>
      <c r="L235" s="11">
        <v>40451.82</v>
      </c>
      <c r="M235" s="63">
        <f>Tabla16[[#This Row],[TASA EX.]]+Tabla16[[#This Row],[IEPS 8 %]]</f>
        <v>0</v>
      </c>
      <c r="N235" s="64">
        <f>Tabla16[[#This Row],[TASA 16%]]+Tabla16[[#This Row],[IEPS 6%]]</f>
        <v>34872.375</v>
      </c>
      <c r="O235" s="38">
        <v>45030</v>
      </c>
      <c r="P235" s="12" t="s">
        <v>456</v>
      </c>
      <c r="Q235" s="39" t="s">
        <v>457</v>
      </c>
      <c r="R235" s="9" t="s">
        <v>34</v>
      </c>
      <c r="S235" s="11"/>
      <c r="T235" s="13" t="s">
        <v>35</v>
      </c>
      <c r="U235" s="12" t="s">
        <v>1337</v>
      </c>
      <c r="W235" s="77">
        <f>(Tabla16[[#This Row],[TASA 16%]]+Tabla16[[#This Row],[IEPS 6%]])*0.16</f>
        <v>5579.58</v>
      </c>
      <c r="X235" s="77">
        <f>W235-Tabla16[[#This Row],[IVA]]</f>
        <v>0</v>
      </c>
    </row>
    <row r="236" spans="1:24" x14ac:dyDescent="0.25">
      <c r="A236" s="67">
        <v>182346</v>
      </c>
      <c r="B236" s="68">
        <v>425</v>
      </c>
      <c r="C236" s="10">
        <v>45034</v>
      </c>
      <c r="D236" s="70"/>
      <c r="E236" s="70">
        <v>2.0000000000436557E-2</v>
      </c>
      <c r="F236" s="70">
        <v>8834.5</v>
      </c>
      <c r="G236" s="71"/>
      <c r="H236" s="71"/>
      <c r="I236" s="70"/>
      <c r="J236" s="70"/>
      <c r="K236" s="70">
        <v>1413.52</v>
      </c>
      <c r="L236" s="70">
        <v>10248.040000000001</v>
      </c>
      <c r="M236" s="63">
        <f>Tabla16[[#This Row],[TASA EX.]]+Tabla16[[#This Row],[IEPS 8 %]]</f>
        <v>0</v>
      </c>
      <c r="N236" s="72">
        <f>Tabla16[[#This Row],[TASA 16%]]+Tabla16[[#This Row],[IEPS 6%]]</f>
        <v>8834.5</v>
      </c>
      <c r="O236" s="38">
        <v>45042</v>
      </c>
      <c r="P236" s="69" t="s">
        <v>456</v>
      </c>
      <c r="Q236" s="73" t="s">
        <v>457</v>
      </c>
      <c r="R236" s="68" t="s">
        <v>34</v>
      </c>
      <c r="S236" s="70"/>
      <c r="T236" s="74" t="s">
        <v>35</v>
      </c>
      <c r="U236" s="69" t="s">
        <v>1338</v>
      </c>
      <c r="W236" s="77">
        <f>(Tabla16[[#This Row],[TASA 16%]]+Tabla16[[#This Row],[IEPS 6%]])*0.16</f>
        <v>1413.52</v>
      </c>
      <c r="X236" s="77">
        <f>W236-Tabla16[[#This Row],[IVA]]</f>
        <v>0</v>
      </c>
    </row>
    <row r="237" spans="1:24" x14ac:dyDescent="0.25">
      <c r="A237" s="67" t="s">
        <v>857</v>
      </c>
      <c r="B237" s="68">
        <v>2070</v>
      </c>
      <c r="C237" s="10">
        <v>45040</v>
      </c>
      <c r="D237" s="70"/>
      <c r="E237" s="70">
        <v>-1.7500000016298145E-2</v>
      </c>
      <c r="F237" s="70">
        <v>175905.1875</v>
      </c>
      <c r="G237" s="71"/>
      <c r="H237" s="71"/>
      <c r="I237" s="70"/>
      <c r="J237" s="70"/>
      <c r="K237" s="70">
        <v>28144.83</v>
      </c>
      <c r="L237" s="70">
        <v>204050</v>
      </c>
      <c r="M237" s="63">
        <f>Tabla16[[#This Row],[TASA EX.]]+Tabla16[[#This Row],[IEPS 8 %]]</f>
        <v>0</v>
      </c>
      <c r="N237" s="72">
        <f>Tabla16[[#This Row],[TASA 16%]]+Tabla16[[#This Row],[IEPS 6%]]</f>
        <v>175905.1875</v>
      </c>
      <c r="O237" s="38">
        <v>45040</v>
      </c>
      <c r="P237" s="69" t="s">
        <v>943</v>
      </c>
      <c r="Q237" s="73" t="s">
        <v>944</v>
      </c>
      <c r="R237" s="68" t="s">
        <v>62</v>
      </c>
      <c r="S237" s="70"/>
      <c r="T237" s="74" t="s">
        <v>63</v>
      </c>
      <c r="U237" s="69" t="s">
        <v>393</v>
      </c>
      <c r="W237" s="77">
        <f>(Tabla16[[#This Row],[TASA 16%]]+Tabla16[[#This Row],[IEPS 6%]])*0.16</f>
        <v>28144.83</v>
      </c>
      <c r="X237" s="77">
        <f>W237-Tabla16[[#This Row],[IVA]]</f>
        <v>0</v>
      </c>
    </row>
    <row r="238" spans="1:24" x14ac:dyDescent="0.25">
      <c r="A238" s="67">
        <v>181413</v>
      </c>
      <c r="B238" s="68">
        <v>462</v>
      </c>
      <c r="C238" s="10">
        <v>45001</v>
      </c>
      <c r="D238" s="70"/>
      <c r="E238" s="70">
        <v>1.4999999999417923E-2</v>
      </c>
      <c r="F238" s="70">
        <v>24613.875</v>
      </c>
      <c r="G238" s="71"/>
      <c r="H238" s="71"/>
      <c r="I238" s="70"/>
      <c r="J238" s="70"/>
      <c r="K238" s="70">
        <v>3938.22</v>
      </c>
      <c r="L238" s="70">
        <v>28552.11</v>
      </c>
      <c r="M238" s="63">
        <f>Tabla16[[#This Row],[TASA EX.]]+Tabla16[[#This Row],[IEPS 8 %]]</f>
        <v>0</v>
      </c>
      <c r="N238" s="72">
        <f>Tabla16[[#This Row],[TASA 16%]]+Tabla16[[#This Row],[IEPS 6%]]</f>
        <v>24613.875</v>
      </c>
      <c r="O238" s="38">
        <v>45026</v>
      </c>
      <c r="P238" s="69" t="s">
        <v>350</v>
      </c>
      <c r="Q238" s="73" t="s">
        <v>351</v>
      </c>
      <c r="R238" s="68" t="s">
        <v>34</v>
      </c>
      <c r="S238" s="70">
        <v>201.6</v>
      </c>
      <c r="T238" s="74" t="s">
        <v>35</v>
      </c>
      <c r="U238" s="69" t="s">
        <v>1181</v>
      </c>
      <c r="W238" s="77">
        <f>(Tabla16[[#This Row],[TASA 16%]]+Tabla16[[#This Row],[IEPS 6%]])*0.16</f>
        <v>3938.2200000000003</v>
      </c>
      <c r="X238" s="77">
        <f>W238-Tabla16[[#This Row],[IVA]]</f>
        <v>0</v>
      </c>
    </row>
    <row r="239" spans="1:24" x14ac:dyDescent="0.25">
      <c r="A239" s="67">
        <v>181861</v>
      </c>
      <c r="B239" s="68">
        <v>910</v>
      </c>
      <c r="C239" s="10">
        <v>45015</v>
      </c>
      <c r="D239" s="70"/>
      <c r="E239" s="70">
        <v>137429.31999999998</v>
      </c>
      <c r="F239" s="70">
        <v>2579.75</v>
      </c>
      <c r="G239" s="71"/>
      <c r="H239" s="71"/>
      <c r="I239" s="70"/>
      <c r="J239" s="70"/>
      <c r="K239" s="70">
        <v>412.76</v>
      </c>
      <c r="L239" s="70">
        <v>140421.82999999999</v>
      </c>
      <c r="M239" s="63">
        <f>Tabla16[[#This Row],[TASA EX.]]+Tabla16[[#This Row],[IEPS 8 %]]</f>
        <v>0</v>
      </c>
      <c r="N239" s="72">
        <f>Tabla16[[#This Row],[TASA 16%]]+Tabla16[[#This Row],[IEPS 6%]]</f>
        <v>2579.75</v>
      </c>
      <c r="O239" s="38">
        <v>45022</v>
      </c>
      <c r="P239" s="69" t="s">
        <v>185</v>
      </c>
      <c r="Q239" s="73" t="s">
        <v>186</v>
      </c>
      <c r="R239" s="68" t="s">
        <v>34</v>
      </c>
      <c r="S239" s="70"/>
      <c r="T239" s="74" t="s">
        <v>35</v>
      </c>
      <c r="U239" s="69" t="s">
        <v>1098</v>
      </c>
      <c r="W239" s="77">
        <f>(Tabla16[[#This Row],[TASA 16%]]+Tabla16[[#This Row],[IEPS 6%]])*0.16</f>
        <v>412.76</v>
      </c>
      <c r="X239" s="77">
        <f>W239-Tabla16[[#This Row],[IVA]]</f>
        <v>0</v>
      </c>
    </row>
    <row r="240" spans="1:24" x14ac:dyDescent="0.25">
      <c r="A240" s="67">
        <v>182107</v>
      </c>
      <c r="B240" s="68">
        <v>186</v>
      </c>
      <c r="C240" s="10">
        <v>45027</v>
      </c>
      <c r="D240" s="70"/>
      <c r="E240" s="70">
        <v>5.0000000001091394E-3</v>
      </c>
      <c r="F240" s="70">
        <v>6602.875</v>
      </c>
      <c r="G240" s="71"/>
      <c r="H240" s="71"/>
      <c r="I240" s="70"/>
      <c r="J240" s="70"/>
      <c r="K240" s="70">
        <v>1056.46</v>
      </c>
      <c r="L240" s="70">
        <v>7659.34</v>
      </c>
      <c r="M240" s="63">
        <f>Tabla16[[#This Row],[TASA EX.]]+Tabla16[[#This Row],[IEPS 8 %]]</f>
        <v>0</v>
      </c>
      <c r="N240" s="72">
        <f>Tabla16[[#This Row],[TASA 16%]]+Tabla16[[#This Row],[IEPS 6%]]</f>
        <v>6602.875</v>
      </c>
      <c r="O240" s="38">
        <v>45037</v>
      </c>
      <c r="P240" s="69" t="s">
        <v>185</v>
      </c>
      <c r="Q240" s="73" t="s">
        <v>186</v>
      </c>
      <c r="R240" s="68" t="s">
        <v>34</v>
      </c>
      <c r="S240" s="70"/>
      <c r="T240" s="74" t="s">
        <v>35</v>
      </c>
      <c r="U240" s="69" t="s">
        <v>1099</v>
      </c>
      <c r="W240" s="77">
        <f>(Tabla16[[#This Row],[TASA 16%]]+Tabla16[[#This Row],[IEPS 6%]])*0.16</f>
        <v>1056.46</v>
      </c>
      <c r="X240" s="77">
        <f>W240-Tabla16[[#This Row],[IVA]]</f>
        <v>0</v>
      </c>
    </row>
    <row r="241" spans="1:24" s="122" customFormat="1" x14ac:dyDescent="0.25">
      <c r="A241" s="110">
        <v>181369</v>
      </c>
      <c r="B241" s="120">
        <v>418</v>
      </c>
      <c r="C241" s="112">
        <v>44999</v>
      </c>
      <c r="D241" s="113"/>
      <c r="E241" s="113">
        <v>7.7499999984866008E-2</v>
      </c>
      <c r="F241" s="113">
        <v>230322.8125</v>
      </c>
      <c r="G241" s="114"/>
      <c r="H241" s="114"/>
      <c r="I241" s="113"/>
      <c r="J241" s="113"/>
      <c r="K241" s="113">
        <v>36851.65</v>
      </c>
      <c r="L241" s="113">
        <v>267174.53999999998</v>
      </c>
      <c r="M241" s="116">
        <f>Tabla16[[#This Row],[TASA EX.]]+Tabla16[[#This Row],[IEPS 8 %]]</f>
        <v>0</v>
      </c>
      <c r="N241" s="113">
        <f>Tabla16[[#This Row],[TASA 16%]]+Tabla16[[#This Row],[IEPS 6%]]</f>
        <v>230322.8125</v>
      </c>
      <c r="O241" s="117">
        <v>45022</v>
      </c>
      <c r="P241" t="s">
        <v>1764</v>
      </c>
      <c r="Q241" s="119" t="s">
        <v>145</v>
      </c>
      <c r="R241" s="120" t="s">
        <v>34</v>
      </c>
      <c r="S241" s="113">
        <v>44192.12</v>
      </c>
      <c r="T241" s="121" t="s">
        <v>35</v>
      </c>
      <c r="U241" s="129" t="s">
        <v>1765</v>
      </c>
      <c r="W241" s="123">
        <f>(Tabla16[[#This Row],[TASA 16%]]+Tabla16[[#This Row],[IEPS 6%]])*0.16</f>
        <v>36851.65</v>
      </c>
      <c r="X241" s="123">
        <f>W241-Tabla16[[#This Row],[IVA]]</f>
        <v>0</v>
      </c>
    </row>
    <row r="242" spans="1:24" s="122" customFormat="1" x14ac:dyDescent="0.25">
      <c r="A242" s="110">
        <v>181370</v>
      </c>
      <c r="B242" s="120">
        <v>419</v>
      </c>
      <c r="C242" s="112">
        <v>44999</v>
      </c>
      <c r="D242" s="113"/>
      <c r="E242" s="113">
        <v>227684.68</v>
      </c>
      <c r="F242" s="113">
        <v>0</v>
      </c>
      <c r="G242" s="114"/>
      <c r="H242" s="114"/>
      <c r="I242" s="113"/>
      <c r="J242" s="113">
        <v>5230.51</v>
      </c>
      <c r="K242" s="113"/>
      <c r="L242" s="113">
        <v>232915.19</v>
      </c>
      <c r="M242" s="116">
        <f>Tabla16[[#This Row],[TASA EX.]]+Tabla16[[#This Row],[IEPS 8 %]]</f>
        <v>5230.51</v>
      </c>
      <c r="N242" s="113">
        <f>Tabla16[[#This Row],[TASA 16%]]+Tabla16[[#This Row],[IEPS 6%]]</f>
        <v>0</v>
      </c>
      <c r="O242" s="117">
        <v>45021</v>
      </c>
      <c r="P242" t="s">
        <v>1764</v>
      </c>
      <c r="Q242" s="119" t="s">
        <v>145</v>
      </c>
      <c r="R242" s="120" t="s">
        <v>34</v>
      </c>
      <c r="S242" s="113">
        <v>16761.55</v>
      </c>
      <c r="T242" s="121" t="s">
        <v>35</v>
      </c>
      <c r="U242" s="129" t="s">
        <v>1766</v>
      </c>
      <c r="W242" s="123">
        <f>(Tabla16[[#This Row],[TASA 16%]]+Tabla16[[#This Row],[IEPS 6%]])*0.16</f>
        <v>0</v>
      </c>
      <c r="X242" s="123">
        <f>W242-Tabla16[[#This Row],[IVA]]</f>
        <v>0</v>
      </c>
    </row>
    <row r="243" spans="1:24" s="122" customFormat="1" x14ac:dyDescent="0.25">
      <c r="A243" s="110">
        <v>181371</v>
      </c>
      <c r="B243" s="120">
        <v>420</v>
      </c>
      <c r="C243" s="112">
        <v>44999</v>
      </c>
      <c r="D243" s="113"/>
      <c r="E243" s="113">
        <v>32540.277500000026</v>
      </c>
      <c r="F243" s="113">
        <v>256695.3125</v>
      </c>
      <c r="G243" s="114"/>
      <c r="H243" s="114"/>
      <c r="I243" s="113"/>
      <c r="J243" s="113"/>
      <c r="K243" s="113">
        <v>41071.25</v>
      </c>
      <c r="L243" s="113">
        <v>330306.84000000003</v>
      </c>
      <c r="M243" s="116">
        <f>Tabla16[[#This Row],[TASA EX.]]+Tabla16[[#This Row],[IEPS 8 %]]</f>
        <v>0</v>
      </c>
      <c r="N243" s="113">
        <f>Tabla16[[#This Row],[TASA 16%]]+Tabla16[[#This Row],[IEPS 6%]]</f>
        <v>256695.3125</v>
      </c>
      <c r="O243" s="117">
        <v>45021</v>
      </c>
      <c r="P243" t="s">
        <v>1764</v>
      </c>
      <c r="Q243" s="119" t="s">
        <v>145</v>
      </c>
      <c r="R243" s="120" t="s">
        <v>34</v>
      </c>
      <c r="S243" s="113">
        <v>19022.77</v>
      </c>
      <c r="T243" s="121" t="s">
        <v>35</v>
      </c>
      <c r="U243" s="129" t="s">
        <v>1767</v>
      </c>
      <c r="W243" s="123">
        <f>(Tabla16[[#This Row],[TASA 16%]]+Tabla16[[#This Row],[IEPS 6%]])*0.16</f>
        <v>41071.25</v>
      </c>
      <c r="X243" s="123">
        <f>W243-Tabla16[[#This Row],[IVA]]</f>
        <v>0</v>
      </c>
    </row>
    <row r="244" spans="1:24" s="122" customFormat="1" x14ac:dyDescent="0.25">
      <c r="A244" s="110">
        <v>181383</v>
      </c>
      <c r="B244" s="120">
        <v>432</v>
      </c>
      <c r="C244" s="112">
        <v>44999</v>
      </c>
      <c r="D244" s="113"/>
      <c r="E244" s="113">
        <v>17594.882499999949</v>
      </c>
      <c r="F244" s="113">
        <v>429717.03749999998</v>
      </c>
      <c r="G244" s="114"/>
      <c r="H244" s="114"/>
      <c r="I244" s="113">
        <v>338.65</v>
      </c>
      <c r="J244" s="113"/>
      <c r="K244" s="113">
        <v>68808.91</v>
      </c>
      <c r="L244" s="113">
        <v>516459.48</v>
      </c>
      <c r="M244" s="116">
        <f>Tabla16[[#This Row],[TASA EX.]]+Tabla16[[#This Row],[IEPS 8 %]]</f>
        <v>0</v>
      </c>
      <c r="N244" s="113">
        <f>Tabla16[[#This Row],[TASA 16%]]+Tabla16[[#This Row],[IEPS 6%]]</f>
        <v>430055.6875</v>
      </c>
      <c r="O244" s="117">
        <v>45029</v>
      </c>
      <c r="P244" t="s">
        <v>1764</v>
      </c>
      <c r="Q244" s="119" t="s">
        <v>145</v>
      </c>
      <c r="R244" s="120" t="s">
        <v>34</v>
      </c>
      <c r="S244" s="113">
        <v>58164.59</v>
      </c>
      <c r="T244" s="121" t="s">
        <v>35</v>
      </c>
      <c r="U244" s="129" t="s">
        <v>1830</v>
      </c>
      <c r="W244" s="123">
        <f>(Tabla16[[#This Row],[TASA 16%]]+Tabla16[[#This Row],[IEPS 6%]])*0.16</f>
        <v>68808.91</v>
      </c>
      <c r="X244" s="123">
        <f>W244-Tabla16[[#This Row],[IVA]]</f>
        <v>0</v>
      </c>
    </row>
    <row r="245" spans="1:24" s="122" customFormat="1" x14ac:dyDescent="0.25">
      <c r="A245" s="110">
        <v>181386</v>
      </c>
      <c r="B245" s="120">
        <v>435</v>
      </c>
      <c r="C245" s="112">
        <v>44999</v>
      </c>
      <c r="D245" s="113"/>
      <c r="E245" s="113">
        <v>332878.93000000005</v>
      </c>
      <c r="F245" s="113">
        <v>0</v>
      </c>
      <c r="G245" s="114"/>
      <c r="H245" s="114"/>
      <c r="I245" s="113"/>
      <c r="J245" s="113">
        <v>6165.41</v>
      </c>
      <c r="K245" s="113"/>
      <c r="L245" s="113">
        <v>339044.34</v>
      </c>
      <c r="M245" s="116">
        <f>Tabla16[[#This Row],[TASA EX.]]+Tabla16[[#This Row],[IEPS 8 %]]</f>
        <v>6165.41</v>
      </c>
      <c r="N245" s="113">
        <f>Tabla16[[#This Row],[TASA 16%]]+Tabla16[[#This Row],[IEPS 6%]]</f>
        <v>0</v>
      </c>
      <c r="O245" s="117">
        <v>45029</v>
      </c>
      <c r="P245" t="s">
        <v>1764</v>
      </c>
      <c r="Q245" s="119" t="s">
        <v>145</v>
      </c>
      <c r="R245" s="120" t="s">
        <v>34</v>
      </c>
      <c r="S245" s="113">
        <v>83542.179999999993</v>
      </c>
      <c r="T245" s="121" t="s">
        <v>35</v>
      </c>
      <c r="U245" s="129" t="s">
        <v>1831</v>
      </c>
      <c r="W245" s="123">
        <f>(Tabla16[[#This Row],[TASA 16%]]+Tabla16[[#This Row],[IEPS 6%]])*0.16</f>
        <v>0</v>
      </c>
      <c r="X245" s="123">
        <f>W245-Tabla16[[#This Row],[IVA]]</f>
        <v>0</v>
      </c>
    </row>
    <row r="246" spans="1:24" s="122" customFormat="1" x14ac:dyDescent="0.25">
      <c r="A246" s="110">
        <v>181564</v>
      </c>
      <c r="B246" s="120">
        <v>613</v>
      </c>
      <c r="C246" s="112">
        <v>45006</v>
      </c>
      <c r="D246" s="113"/>
      <c r="E246" s="113">
        <v>296480</v>
      </c>
      <c r="F246" s="113">
        <v>0</v>
      </c>
      <c r="G246" s="114"/>
      <c r="H246" s="114"/>
      <c r="I246" s="113"/>
      <c r="J246" s="113"/>
      <c r="K246" s="113"/>
      <c r="L246" s="113">
        <v>296480</v>
      </c>
      <c r="M246" s="116">
        <f>Tabla16[[#This Row],[TASA EX.]]+Tabla16[[#This Row],[IEPS 8 %]]</f>
        <v>0</v>
      </c>
      <c r="N246" s="113">
        <f>Tabla16[[#This Row],[TASA 16%]]+Tabla16[[#This Row],[IEPS 6%]]</f>
        <v>0</v>
      </c>
      <c r="O246" s="117">
        <v>45022</v>
      </c>
      <c r="P246" t="s">
        <v>1764</v>
      </c>
      <c r="Q246" s="119" t="s">
        <v>145</v>
      </c>
      <c r="R246" s="120" t="s">
        <v>34</v>
      </c>
      <c r="S246" s="113">
        <v>29456</v>
      </c>
      <c r="T246" s="121" t="s">
        <v>35</v>
      </c>
      <c r="U246" s="129" t="s">
        <v>1768</v>
      </c>
      <c r="W246" s="123">
        <f>(Tabla16[[#This Row],[TASA 16%]]+Tabla16[[#This Row],[IEPS 6%]])*0.16</f>
        <v>0</v>
      </c>
      <c r="X246" s="123">
        <f>W246-Tabla16[[#This Row],[IVA]]</f>
        <v>0</v>
      </c>
    </row>
    <row r="247" spans="1:24" s="122" customFormat="1" x14ac:dyDescent="0.25">
      <c r="A247" s="110">
        <v>181565</v>
      </c>
      <c r="B247" s="120">
        <v>614</v>
      </c>
      <c r="C247" s="112">
        <v>45006</v>
      </c>
      <c r="D247" s="113"/>
      <c r="E247" s="113">
        <v>-0.34499999997206032</v>
      </c>
      <c r="F247" s="113">
        <v>471871.125</v>
      </c>
      <c r="G247" s="114"/>
      <c r="H247" s="114"/>
      <c r="I247" s="113"/>
      <c r="J247" s="113"/>
      <c r="K247" s="113">
        <v>75499.38</v>
      </c>
      <c r="L247" s="113">
        <v>547370.16</v>
      </c>
      <c r="M247" s="116">
        <f>Tabla16[[#This Row],[TASA EX.]]+Tabla16[[#This Row],[IEPS 8 %]]</f>
        <v>0</v>
      </c>
      <c r="N247" s="113">
        <f>Tabla16[[#This Row],[TASA 16%]]+Tabla16[[#This Row],[IEPS 6%]]</f>
        <v>471871.125</v>
      </c>
      <c r="O247" s="117">
        <v>45022</v>
      </c>
      <c r="P247" t="s">
        <v>1764</v>
      </c>
      <c r="Q247" s="119" t="s">
        <v>145</v>
      </c>
      <c r="R247" s="120" t="s">
        <v>34</v>
      </c>
      <c r="S247" s="113">
        <v>78515.75</v>
      </c>
      <c r="T247" s="121" t="s">
        <v>35</v>
      </c>
      <c r="U247" s="129" t="s">
        <v>1769</v>
      </c>
      <c r="W247" s="123">
        <f>(Tabla16[[#This Row],[TASA 16%]]+Tabla16[[#This Row],[IEPS 6%]])*0.16</f>
        <v>75499.38</v>
      </c>
      <c r="X247" s="123">
        <f>W247-Tabla16[[#This Row],[IVA]]</f>
        <v>0</v>
      </c>
    </row>
    <row r="248" spans="1:24" s="122" customFormat="1" x14ac:dyDescent="0.25">
      <c r="A248" s="110">
        <v>181566</v>
      </c>
      <c r="B248" s="120">
        <v>615</v>
      </c>
      <c r="C248" s="112">
        <v>45006</v>
      </c>
      <c r="D248" s="113"/>
      <c r="E248" s="113">
        <v>303323.48</v>
      </c>
      <c r="F248" s="113">
        <v>0</v>
      </c>
      <c r="G248" s="114"/>
      <c r="H248" s="114"/>
      <c r="I248" s="113"/>
      <c r="J248" s="113">
        <v>8836.51</v>
      </c>
      <c r="K248" s="113"/>
      <c r="L248" s="113">
        <v>312159.99</v>
      </c>
      <c r="M248" s="116">
        <f>Tabla16[[#This Row],[TASA EX.]]+Tabla16[[#This Row],[IEPS 8 %]]</f>
        <v>8836.51</v>
      </c>
      <c r="N248" s="113">
        <f>Tabla16[[#This Row],[TASA 16%]]+Tabla16[[#This Row],[IEPS 6%]]</f>
        <v>0</v>
      </c>
      <c r="O248" s="117">
        <v>45027</v>
      </c>
      <c r="P248" t="s">
        <v>1764</v>
      </c>
      <c r="Q248" s="119" t="s">
        <v>145</v>
      </c>
      <c r="R248" s="120" t="s">
        <v>34</v>
      </c>
      <c r="S248" s="113">
        <v>35683.29</v>
      </c>
      <c r="T248" s="121" t="s">
        <v>35</v>
      </c>
      <c r="U248" s="129" t="s">
        <v>1770</v>
      </c>
      <c r="W248" s="123">
        <f>(Tabla16[[#This Row],[TASA 16%]]+Tabla16[[#This Row],[IEPS 6%]])*0.16</f>
        <v>0</v>
      </c>
      <c r="X248" s="123">
        <f>W248-Tabla16[[#This Row],[IVA]]</f>
        <v>0</v>
      </c>
    </row>
    <row r="249" spans="1:24" s="122" customFormat="1" x14ac:dyDescent="0.25">
      <c r="A249" s="110">
        <v>181567</v>
      </c>
      <c r="B249" s="120">
        <v>616</v>
      </c>
      <c r="C249" s="112">
        <v>45006</v>
      </c>
      <c r="D249" s="113"/>
      <c r="E249" s="113">
        <v>2609.7550000000047</v>
      </c>
      <c r="F249" s="113">
        <v>816011.625</v>
      </c>
      <c r="G249" s="114"/>
      <c r="H249" s="114"/>
      <c r="I249" s="113"/>
      <c r="J249" s="113"/>
      <c r="K249" s="113">
        <v>130561.86</v>
      </c>
      <c r="L249" s="113">
        <v>949183.24</v>
      </c>
      <c r="M249" s="116">
        <f>Tabla16[[#This Row],[TASA EX.]]+Tabla16[[#This Row],[IEPS 8 %]]</f>
        <v>0</v>
      </c>
      <c r="N249" s="113">
        <f>Tabla16[[#This Row],[TASA 16%]]+Tabla16[[#This Row],[IEPS 6%]]</f>
        <v>816011.625</v>
      </c>
      <c r="O249" s="117">
        <v>45027</v>
      </c>
      <c r="P249" t="s">
        <v>1764</v>
      </c>
      <c r="Q249" s="119" t="s">
        <v>145</v>
      </c>
      <c r="R249" s="120" t="s">
        <v>34</v>
      </c>
      <c r="S249" s="113">
        <v>101482.27</v>
      </c>
      <c r="T249" s="121" t="s">
        <v>35</v>
      </c>
      <c r="U249" s="129" t="s">
        <v>1771</v>
      </c>
      <c r="W249" s="123">
        <f>(Tabla16[[#This Row],[TASA 16%]]+Tabla16[[#This Row],[IEPS 6%]])*0.16</f>
        <v>130561.86</v>
      </c>
      <c r="X249" s="123">
        <f>W249-Tabla16[[#This Row],[IVA]]</f>
        <v>0</v>
      </c>
    </row>
    <row r="250" spans="1:24" s="122" customFormat="1" x14ac:dyDescent="0.25">
      <c r="A250" s="110">
        <v>181568</v>
      </c>
      <c r="B250" s="120">
        <v>617</v>
      </c>
      <c r="C250" s="112">
        <v>45006</v>
      </c>
      <c r="D250" s="113"/>
      <c r="E250" s="113">
        <v>73486.179999999993</v>
      </c>
      <c r="F250" s="113">
        <v>0</v>
      </c>
      <c r="G250" s="114"/>
      <c r="H250" s="114"/>
      <c r="I250" s="113"/>
      <c r="J250" s="113">
        <v>4040.91</v>
      </c>
      <c r="K250" s="113"/>
      <c r="L250" s="113">
        <v>77527.09</v>
      </c>
      <c r="M250" s="116">
        <f>Tabla16[[#This Row],[TASA EX.]]+Tabla16[[#This Row],[IEPS 8 %]]</f>
        <v>4040.91</v>
      </c>
      <c r="N250" s="113">
        <f>Tabla16[[#This Row],[TASA 16%]]+Tabla16[[#This Row],[IEPS 6%]]</f>
        <v>0</v>
      </c>
      <c r="O250" s="117">
        <v>45035</v>
      </c>
      <c r="P250" t="s">
        <v>1764</v>
      </c>
      <c r="Q250" s="119" t="s">
        <v>145</v>
      </c>
      <c r="R250" s="120" t="s">
        <v>34</v>
      </c>
      <c r="S250" s="113">
        <v>13877.39</v>
      </c>
      <c r="T250" s="121" t="s">
        <v>35</v>
      </c>
      <c r="U250" s="129" t="s">
        <v>1772</v>
      </c>
      <c r="W250" s="123">
        <f>(Tabla16[[#This Row],[TASA 16%]]+Tabla16[[#This Row],[IEPS 6%]])*0.16</f>
        <v>0</v>
      </c>
      <c r="X250" s="123">
        <f>W250-Tabla16[[#This Row],[IVA]]</f>
        <v>0</v>
      </c>
    </row>
    <row r="251" spans="1:24" s="122" customFormat="1" x14ac:dyDescent="0.25">
      <c r="A251" s="133">
        <v>181569</v>
      </c>
      <c r="B251" s="140">
        <v>618</v>
      </c>
      <c r="C251" s="112">
        <v>45006</v>
      </c>
      <c r="D251" s="135"/>
      <c r="E251" s="135">
        <v>44700.055000000051</v>
      </c>
      <c r="F251" s="135">
        <v>361060.375</v>
      </c>
      <c r="G251" s="136"/>
      <c r="H251" s="136"/>
      <c r="I251" s="135"/>
      <c r="J251" s="135"/>
      <c r="K251" s="135">
        <v>57769.66</v>
      </c>
      <c r="L251" s="135">
        <v>463530.09</v>
      </c>
      <c r="M251" s="116">
        <f>Tabla16[[#This Row],[TASA EX.]]+Tabla16[[#This Row],[IEPS 8 %]]</f>
        <v>0</v>
      </c>
      <c r="N251" s="135">
        <f>Tabla16[[#This Row],[TASA 16%]]+Tabla16[[#This Row],[IEPS 6%]]</f>
        <v>361060.375</v>
      </c>
      <c r="O251" s="117">
        <v>45035</v>
      </c>
      <c r="P251" t="s">
        <v>1764</v>
      </c>
      <c r="Q251" s="139" t="s">
        <v>145</v>
      </c>
      <c r="R251" s="140" t="s">
        <v>34</v>
      </c>
      <c r="S251" s="135">
        <v>65166.55</v>
      </c>
      <c r="T251" s="141" t="s">
        <v>35</v>
      </c>
      <c r="U251" s="129" t="s">
        <v>1773</v>
      </c>
      <c r="W251" s="123">
        <f>(Tabla16[[#This Row],[TASA 16%]]+Tabla16[[#This Row],[IEPS 6%]])*0.16</f>
        <v>57769.66</v>
      </c>
      <c r="X251" s="123">
        <f>W251-Tabla16[[#This Row],[IVA]]</f>
        <v>0</v>
      </c>
    </row>
    <row r="252" spans="1:24" s="122" customFormat="1" x14ac:dyDescent="0.25">
      <c r="A252" s="110">
        <v>181570</v>
      </c>
      <c r="B252" s="120">
        <v>619</v>
      </c>
      <c r="C252" s="112">
        <v>45006</v>
      </c>
      <c r="D252" s="113"/>
      <c r="E252" s="113">
        <v>87800</v>
      </c>
      <c r="F252" s="113">
        <v>0</v>
      </c>
      <c r="G252" s="114"/>
      <c r="H252" s="114"/>
      <c r="I252" s="113"/>
      <c r="J252" s="113"/>
      <c r="K252" s="113"/>
      <c r="L252" s="113">
        <v>87800</v>
      </c>
      <c r="M252" s="116">
        <f>Tabla16[[#This Row],[TASA EX.]]+Tabla16[[#This Row],[IEPS 8 %]]</f>
        <v>0</v>
      </c>
      <c r="N252" s="113">
        <f>Tabla16[[#This Row],[TASA 16%]]+Tabla16[[#This Row],[IEPS 6%]]</f>
        <v>0</v>
      </c>
      <c r="O252" s="117">
        <v>45036</v>
      </c>
      <c r="P252" t="s">
        <v>1764</v>
      </c>
      <c r="Q252" s="119" t="s">
        <v>145</v>
      </c>
      <c r="R252" s="120" t="s">
        <v>34</v>
      </c>
      <c r="S252" s="113">
        <v>8200</v>
      </c>
      <c r="T252" s="121" t="s">
        <v>35</v>
      </c>
      <c r="U252" s="129" t="s">
        <v>1774</v>
      </c>
      <c r="W252" s="123">
        <f>(Tabla16[[#This Row],[TASA 16%]]+Tabla16[[#This Row],[IEPS 6%]])*0.16</f>
        <v>0</v>
      </c>
      <c r="X252" s="123">
        <f>W252-Tabla16[[#This Row],[IVA]]</f>
        <v>0</v>
      </c>
    </row>
    <row r="253" spans="1:24" s="122" customFormat="1" x14ac:dyDescent="0.25">
      <c r="A253" s="110">
        <v>181571</v>
      </c>
      <c r="B253" s="120">
        <v>620</v>
      </c>
      <c r="C253" s="112">
        <v>45006</v>
      </c>
      <c r="D253" s="113"/>
      <c r="E253" s="113">
        <v>-0.11999999999534339</v>
      </c>
      <c r="F253" s="113">
        <v>383103.5</v>
      </c>
      <c r="G253" s="114"/>
      <c r="H253" s="114"/>
      <c r="I253" s="113"/>
      <c r="J253" s="113"/>
      <c r="K253" s="113">
        <v>61296.56</v>
      </c>
      <c r="L253" s="113">
        <v>444399.94</v>
      </c>
      <c r="M253" s="116">
        <f>Tabla16[[#This Row],[TASA EX.]]+Tabla16[[#This Row],[IEPS 8 %]]</f>
        <v>0</v>
      </c>
      <c r="N253" s="113">
        <f>Tabla16[[#This Row],[TASA 16%]]+Tabla16[[#This Row],[IEPS 6%]]</f>
        <v>383103.5</v>
      </c>
      <c r="O253" s="117">
        <v>45036</v>
      </c>
      <c r="P253" t="s">
        <v>1764</v>
      </c>
      <c r="Q253" s="119" t="s">
        <v>145</v>
      </c>
      <c r="R253" s="120" t="s">
        <v>34</v>
      </c>
      <c r="S253" s="113">
        <v>47379.08</v>
      </c>
      <c r="T253" s="121" t="s">
        <v>35</v>
      </c>
      <c r="U253" s="129" t="s">
        <v>1775</v>
      </c>
      <c r="W253" s="123">
        <f>(Tabla16[[#This Row],[TASA 16%]]+Tabla16[[#This Row],[IEPS 6%]])*0.16</f>
        <v>61296.56</v>
      </c>
      <c r="X253" s="123">
        <f>W253-Tabla16[[#This Row],[IVA]]</f>
        <v>0</v>
      </c>
    </row>
    <row r="254" spans="1:24" s="122" customFormat="1" x14ac:dyDescent="0.25">
      <c r="A254" s="110">
        <v>181779</v>
      </c>
      <c r="B254" s="120">
        <v>828</v>
      </c>
      <c r="C254" s="112">
        <v>45013</v>
      </c>
      <c r="D254" s="113"/>
      <c r="E254" s="113">
        <v>5600</v>
      </c>
      <c r="F254" s="113">
        <v>0</v>
      </c>
      <c r="G254" s="114"/>
      <c r="H254" s="114"/>
      <c r="I254" s="113"/>
      <c r="J254" s="113"/>
      <c r="K254" s="113"/>
      <c r="L254" s="113">
        <v>5600</v>
      </c>
      <c r="M254" s="116">
        <f>Tabla16[[#This Row],[TASA EX.]]+Tabla16[[#This Row],[IEPS 8 %]]</f>
        <v>0</v>
      </c>
      <c r="N254" s="113">
        <f>Tabla16[[#This Row],[TASA 16%]]+Tabla16[[#This Row],[IEPS 6%]]</f>
        <v>0</v>
      </c>
      <c r="O254" s="117">
        <v>45021</v>
      </c>
      <c r="P254" t="s">
        <v>1764</v>
      </c>
      <c r="Q254" s="119" t="s">
        <v>145</v>
      </c>
      <c r="R254" s="120" t="s">
        <v>34</v>
      </c>
      <c r="S254" s="113">
        <v>665</v>
      </c>
      <c r="T254" s="121" t="s">
        <v>35</v>
      </c>
      <c r="U254" s="129" t="s">
        <v>1776</v>
      </c>
      <c r="W254" s="123">
        <f>(Tabla16[[#This Row],[TASA 16%]]+Tabla16[[#This Row],[IEPS 6%]])*0.16</f>
        <v>0</v>
      </c>
      <c r="X254" s="123">
        <f>W254-Tabla16[[#This Row],[IVA]]</f>
        <v>0</v>
      </c>
    </row>
    <row r="255" spans="1:24" s="122" customFormat="1" x14ac:dyDescent="0.25">
      <c r="A255" s="110">
        <v>181780</v>
      </c>
      <c r="B255" s="120">
        <v>829</v>
      </c>
      <c r="C255" s="112">
        <v>45013</v>
      </c>
      <c r="D255" s="113"/>
      <c r="E255" s="113">
        <v>231195.81999999998</v>
      </c>
      <c r="F255" s="113">
        <v>0</v>
      </c>
      <c r="G255" s="114"/>
      <c r="H255" s="114"/>
      <c r="I255" s="113"/>
      <c r="J255" s="113">
        <v>161.47999999999999</v>
      </c>
      <c r="K255" s="113"/>
      <c r="L255" s="113">
        <v>231357.3</v>
      </c>
      <c r="M255" s="116">
        <f>Tabla16[[#This Row],[TASA EX.]]+Tabla16[[#This Row],[IEPS 8 %]]</f>
        <v>161.47999999999999</v>
      </c>
      <c r="N255" s="113">
        <f>Tabla16[[#This Row],[TASA 16%]]+Tabla16[[#This Row],[IEPS 6%]]</f>
        <v>0</v>
      </c>
      <c r="O255" s="117">
        <v>45031</v>
      </c>
      <c r="P255" t="s">
        <v>1764</v>
      </c>
      <c r="Q255" s="119" t="s">
        <v>145</v>
      </c>
      <c r="R255" s="120" t="s">
        <v>34</v>
      </c>
      <c r="S255" s="113">
        <v>32480.45</v>
      </c>
      <c r="T255" s="121" t="s">
        <v>35</v>
      </c>
      <c r="U255" s="129" t="s">
        <v>1777</v>
      </c>
      <c r="W255" s="123">
        <f>(Tabla16[[#This Row],[TASA 16%]]+Tabla16[[#This Row],[IEPS 6%]])*0.16</f>
        <v>0</v>
      </c>
      <c r="X255" s="123">
        <f>W255-Tabla16[[#This Row],[IVA]]</f>
        <v>0</v>
      </c>
    </row>
    <row r="256" spans="1:24" s="122" customFormat="1" x14ac:dyDescent="0.25">
      <c r="A256" s="110">
        <v>181781</v>
      </c>
      <c r="B256" s="120">
        <v>830</v>
      </c>
      <c r="C256" s="112">
        <v>45013</v>
      </c>
      <c r="D256" s="113"/>
      <c r="E256" s="113">
        <v>39408.280000000028</v>
      </c>
      <c r="F256" s="113">
        <v>201865</v>
      </c>
      <c r="G256" s="114"/>
      <c r="H256" s="114"/>
      <c r="I256" s="113"/>
      <c r="J256" s="113">
        <v>3097.71</v>
      </c>
      <c r="K256" s="113">
        <v>32298.400000000001</v>
      </c>
      <c r="L256" s="113">
        <v>276669.39</v>
      </c>
      <c r="M256" s="116">
        <f>Tabla16[[#This Row],[TASA EX.]]+Tabla16[[#This Row],[IEPS 8 %]]</f>
        <v>3097.71</v>
      </c>
      <c r="N256" s="113">
        <f>Tabla16[[#This Row],[TASA 16%]]+Tabla16[[#This Row],[IEPS 6%]]</f>
        <v>201865</v>
      </c>
      <c r="O256" s="117">
        <v>45031</v>
      </c>
      <c r="P256" t="s">
        <v>1764</v>
      </c>
      <c r="Q256" s="119" t="s">
        <v>145</v>
      </c>
      <c r="R256" s="120" t="s">
        <v>34</v>
      </c>
      <c r="S256" s="113">
        <v>41092.699999999997</v>
      </c>
      <c r="T256" s="121" t="s">
        <v>35</v>
      </c>
      <c r="U256" s="129" t="s">
        <v>1832</v>
      </c>
      <c r="W256" s="123">
        <f>(Tabla16[[#This Row],[TASA 16%]]+Tabla16[[#This Row],[IEPS 6%]])*0.16</f>
        <v>32298.400000000001</v>
      </c>
      <c r="X256" s="123">
        <f>W256-Tabla16[[#This Row],[IVA]]</f>
        <v>0</v>
      </c>
    </row>
    <row r="257" spans="1:24" s="122" customFormat="1" x14ac:dyDescent="0.25">
      <c r="A257" s="110">
        <v>181987</v>
      </c>
      <c r="B257" s="120">
        <v>66</v>
      </c>
      <c r="C257" s="112">
        <v>45020</v>
      </c>
      <c r="D257" s="113"/>
      <c r="E257" s="113">
        <v>107000</v>
      </c>
      <c r="F257" s="113">
        <v>0</v>
      </c>
      <c r="G257" s="114"/>
      <c r="H257" s="114"/>
      <c r="I257" s="113"/>
      <c r="J257" s="113"/>
      <c r="K257" s="113"/>
      <c r="L257" s="113">
        <v>107000</v>
      </c>
      <c r="M257" s="116">
        <f>Tabla16[[#This Row],[TASA EX.]]+Tabla16[[#This Row],[IEPS 8 %]]</f>
        <v>0</v>
      </c>
      <c r="N257" s="113">
        <f>Tabla16[[#This Row],[TASA 16%]]+Tabla16[[#This Row],[IEPS 6%]]</f>
        <v>0</v>
      </c>
      <c r="O257" s="117">
        <v>45041</v>
      </c>
      <c r="P257" t="s">
        <v>1764</v>
      </c>
      <c r="Q257" s="119" t="s">
        <v>145</v>
      </c>
      <c r="R257" s="120" t="s">
        <v>34</v>
      </c>
      <c r="S257" s="113">
        <v>22300</v>
      </c>
      <c r="T257" s="121" t="s">
        <v>35</v>
      </c>
      <c r="U257" s="129" t="s">
        <v>1778</v>
      </c>
      <c r="W257" s="123">
        <f>(Tabla16[[#This Row],[TASA 16%]]+Tabla16[[#This Row],[IEPS 6%]])*0.16</f>
        <v>0</v>
      </c>
      <c r="X257" s="123">
        <f>W257-Tabla16[[#This Row],[IVA]]</f>
        <v>0</v>
      </c>
    </row>
    <row r="258" spans="1:24" s="122" customFormat="1" x14ac:dyDescent="0.25">
      <c r="A258" s="110">
        <v>181989</v>
      </c>
      <c r="B258" s="120">
        <v>68</v>
      </c>
      <c r="C258" s="112">
        <v>45020</v>
      </c>
      <c r="D258" s="113"/>
      <c r="E258" s="113">
        <v>199182.35</v>
      </c>
      <c r="F258" s="113">
        <v>0</v>
      </c>
      <c r="G258" s="114"/>
      <c r="H258" s="114"/>
      <c r="I258" s="113"/>
      <c r="J258" s="113">
        <v>3675.79</v>
      </c>
      <c r="K258" s="113"/>
      <c r="L258" s="113">
        <v>202858.14</v>
      </c>
      <c r="M258" s="116">
        <f>Tabla16[[#This Row],[TASA EX.]]+Tabla16[[#This Row],[IEPS 8 %]]</f>
        <v>3675.79</v>
      </c>
      <c r="N258" s="113">
        <f>Tabla16[[#This Row],[TASA 16%]]+Tabla16[[#This Row],[IEPS 6%]]</f>
        <v>0</v>
      </c>
      <c r="O258" s="117">
        <v>45030</v>
      </c>
      <c r="P258" t="s">
        <v>1764</v>
      </c>
      <c r="Q258" s="119" t="s">
        <v>145</v>
      </c>
      <c r="R258" s="120" t="s">
        <v>34</v>
      </c>
      <c r="S258" s="113">
        <v>24060.57</v>
      </c>
      <c r="T258" s="121" t="s">
        <v>35</v>
      </c>
      <c r="U258" s="129" t="s">
        <v>1779</v>
      </c>
      <c r="W258" s="123">
        <f>(Tabla16[[#This Row],[TASA 16%]]+Tabla16[[#This Row],[IEPS 6%]])*0.16</f>
        <v>0</v>
      </c>
      <c r="X258" s="123">
        <f>W258-Tabla16[[#This Row],[IVA]]</f>
        <v>0</v>
      </c>
    </row>
    <row r="259" spans="1:24" s="122" customFormat="1" x14ac:dyDescent="0.25">
      <c r="A259" s="124">
        <v>181991</v>
      </c>
      <c r="B259" s="131">
        <v>70</v>
      </c>
      <c r="C259" s="112">
        <v>45020</v>
      </c>
      <c r="D259" s="126"/>
      <c r="E259" s="126">
        <v>44700</v>
      </c>
      <c r="F259" s="126">
        <v>0</v>
      </c>
      <c r="G259" s="127"/>
      <c r="H259" s="127"/>
      <c r="I259" s="126"/>
      <c r="J259" s="126"/>
      <c r="K259" s="126"/>
      <c r="L259" s="126">
        <v>44700</v>
      </c>
      <c r="M259" s="116">
        <f>Tabla16[[#This Row],[TASA EX.]]+Tabla16[[#This Row],[IEPS 8 %]]</f>
        <v>0</v>
      </c>
      <c r="N259" s="126">
        <f>Tabla16[[#This Row],[TASA 16%]]+Tabla16[[#This Row],[IEPS 6%]]</f>
        <v>0</v>
      </c>
      <c r="O259" s="117">
        <v>45043</v>
      </c>
      <c r="P259" t="s">
        <v>1764</v>
      </c>
      <c r="Q259" s="130" t="s">
        <v>145</v>
      </c>
      <c r="R259" s="131" t="s">
        <v>34</v>
      </c>
      <c r="S259" s="126">
        <v>11850</v>
      </c>
      <c r="T259" s="132" t="s">
        <v>35</v>
      </c>
      <c r="U259" s="129" t="s">
        <v>1780</v>
      </c>
      <c r="W259" s="123">
        <f>(Tabla16[[#This Row],[TASA 16%]]+Tabla16[[#This Row],[IEPS 6%]])*0.16</f>
        <v>0</v>
      </c>
      <c r="X259" s="123">
        <f>W259-Tabla16[[#This Row],[IVA]]</f>
        <v>0</v>
      </c>
    </row>
    <row r="260" spans="1:24" s="122" customFormat="1" x14ac:dyDescent="0.25">
      <c r="A260" s="110">
        <v>181993</v>
      </c>
      <c r="B260" s="120">
        <v>72</v>
      </c>
      <c r="C260" s="112">
        <v>45020</v>
      </c>
      <c r="D260" s="113"/>
      <c r="E260" s="113">
        <v>-0.42499999998835847</v>
      </c>
      <c r="F260" s="113">
        <v>428414.375</v>
      </c>
      <c r="G260" s="114"/>
      <c r="H260" s="114"/>
      <c r="I260" s="113"/>
      <c r="J260" s="113"/>
      <c r="K260" s="113">
        <v>68546.3</v>
      </c>
      <c r="L260" s="113">
        <v>496960.25</v>
      </c>
      <c r="M260" s="116">
        <f>Tabla16[[#This Row],[TASA EX.]]+Tabla16[[#This Row],[IEPS 8 %]]</f>
        <v>0</v>
      </c>
      <c r="N260" s="113">
        <f>Tabla16[[#This Row],[TASA 16%]]+Tabla16[[#This Row],[IEPS 6%]]</f>
        <v>428414.375</v>
      </c>
      <c r="O260" s="117">
        <v>45043</v>
      </c>
      <c r="P260" t="s">
        <v>1764</v>
      </c>
      <c r="Q260" s="119" t="s">
        <v>145</v>
      </c>
      <c r="R260" s="120" t="s">
        <v>34</v>
      </c>
      <c r="S260" s="113">
        <v>81140.87</v>
      </c>
      <c r="T260" s="121" t="s">
        <v>35</v>
      </c>
      <c r="U260" s="129" t="s">
        <v>1781</v>
      </c>
      <c r="W260" s="123">
        <f>(Tabla16[[#This Row],[TASA 16%]]+Tabla16[[#This Row],[IEPS 6%]])*0.16</f>
        <v>68546.3</v>
      </c>
      <c r="X260" s="123">
        <f>W260-Tabla16[[#This Row],[IVA]]</f>
        <v>0</v>
      </c>
    </row>
    <row r="261" spans="1:24" s="122" customFormat="1" x14ac:dyDescent="0.25">
      <c r="A261" s="110">
        <v>181994</v>
      </c>
      <c r="B261" s="120">
        <v>73</v>
      </c>
      <c r="C261" s="112">
        <v>45020</v>
      </c>
      <c r="D261" s="113"/>
      <c r="E261" s="113">
        <v>-3.500000003259629E-2</v>
      </c>
      <c r="F261" s="113">
        <v>440398.625</v>
      </c>
      <c r="G261" s="114"/>
      <c r="H261" s="114"/>
      <c r="I261" s="113"/>
      <c r="J261" s="113"/>
      <c r="K261" s="113">
        <v>70463.78</v>
      </c>
      <c r="L261" s="113">
        <v>510862.37</v>
      </c>
      <c r="M261" s="116">
        <f>Tabla16[[#This Row],[TASA EX.]]+Tabla16[[#This Row],[IEPS 8 %]]</f>
        <v>0</v>
      </c>
      <c r="N261" s="113">
        <f>Tabla16[[#This Row],[TASA 16%]]+Tabla16[[#This Row],[IEPS 6%]]</f>
        <v>440398.625</v>
      </c>
      <c r="O261" s="117">
        <v>45044</v>
      </c>
      <c r="P261" t="s">
        <v>1764</v>
      </c>
      <c r="Q261" s="119" t="s">
        <v>145</v>
      </c>
      <c r="R261" s="120" t="s">
        <v>34</v>
      </c>
      <c r="S261" s="113">
        <v>51564</v>
      </c>
      <c r="T261" s="121" t="s">
        <v>35</v>
      </c>
      <c r="U261" s="129" t="s">
        <v>1782</v>
      </c>
      <c r="W261" s="123">
        <f>(Tabla16[[#This Row],[TASA 16%]]+Tabla16[[#This Row],[IEPS 6%]])*0.16</f>
        <v>70463.78</v>
      </c>
      <c r="X261" s="123">
        <f>W261-Tabla16[[#This Row],[IVA]]</f>
        <v>0</v>
      </c>
    </row>
    <row r="262" spans="1:24" s="122" customFormat="1" x14ac:dyDescent="0.25">
      <c r="A262" s="110">
        <v>181995</v>
      </c>
      <c r="B262" s="120">
        <v>74</v>
      </c>
      <c r="C262" s="112">
        <v>45020</v>
      </c>
      <c r="D262" s="113"/>
      <c r="E262" s="113">
        <v>248065</v>
      </c>
      <c r="F262" s="113">
        <v>0</v>
      </c>
      <c r="G262" s="114"/>
      <c r="H262" s="114"/>
      <c r="I262" s="113"/>
      <c r="J262" s="113"/>
      <c r="K262" s="113"/>
      <c r="L262" s="113">
        <v>248065</v>
      </c>
      <c r="M262" s="116">
        <f>Tabla16[[#This Row],[TASA EX.]]+Tabla16[[#This Row],[IEPS 8 %]]</f>
        <v>0</v>
      </c>
      <c r="N262" s="113">
        <f>Tabla16[[#This Row],[TASA 16%]]+Tabla16[[#This Row],[IEPS 6%]]</f>
        <v>0</v>
      </c>
      <c r="O262" s="117">
        <v>45037</v>
      </c>
      <c r="P262" t="s">
        <v>1764</v>
      </c>
      <c r="Q262" s="119" t="s">
        <v>145</v>
      </c>
      <c r="R262" s="120" t="s">
        <v>34</v>
      </c>
      <c r="S262" s="113">
        <v>27154</v>
      </c>
      <c r="T262" s="121" t="s">
        <v>35</v>
      </c>
      <c r="U262" s="129" t="s">
        <v>1783</v>
      </c>
      <c r="W262" s="123">
        <f>(Tabla16[[#This Row],[TASA 16%]]+Tabla16[[#This Row],[IEPS 6%]])*0.16</f>
        <v>0</v>
      </c>
      <c r="X262" s="123">
        <f>W262-Tabla16[[#This Row],[IVA]]</f>
        <v>0</v>
      </c>
    </row>
    <row r="263" spans="1:24" s="122" customFormat="1" x14ac:dyDescent="0.25">
      <c r="A263" s="110">
        <v>181996</v>
      </c>
      <c r="B263" s="120">
        <v>75</v>
      </c>
      <c r="C263" s="112">
        <v>45020</v>
      </c>
      <c r="D263" s="113"/>
      <c r="E263" s="113">
        <v>-4.9999999973806553E-3</v>
      </c>
      <c r="F263" s="113">
        <v>21123.375</v>
      </c>
      <c r="G263" s="114"/>
      <c r="H263" s="114"/>
      <c r="I263" s="113"/>
      <c r="J263" s="113"/>
      <c r="K263" s="113">
        <v>3379.74</v>
      </c>
      <c r="L263" s="113">
        <v>24503.11</v>
      </c>
      <c r="M263" s="116">
        <f>Tabla16[[#This Row],[TASA EX.]]+Tabla16[[#This Row],[IEPS 8 %]]</f>
        <v>0</v>
      </c>
      <c r="N263" s="113">
        <f>Tabla16[[#This Row],[TASA 16%]]+Tabla16[[#This Row],[IEPS 6%]]</f>
        <v>21123.375</v>
      </c>
      <c r="O263" s="117">
        <v>45037</v>
      </c>
      <c r="P263" t="s">
        <v>1764</v>
      </c>
      <c r="Q263" s="119" t="s">
        <v>145</v>
      </c>
      <c r="R263" s="120" t="s">
        <v>34</v>
      </c>
      <c r="S263" s="113">
        <v>289.66000000000003</v>
      </c>
      <c r="T263" s="121" t="s">
        <v>35</v>
      </c>
      <c r="U263" s="129" t="s">
        <v>1784</v>
      </c>
      <c r="W263" s="123">
        <f>(Tabla16[[#This Row],[TASA 16%]]+Tabla16[[#This Row],[IEPS 6%]])*0.16</f>
        <v>3379.7400000000002</v>
      </c>
      <c r="X263" s="123">
        <f>W263-Tabla16[[#This Row],[IVA]]</f>
        <v>0</v>
      </c>
    </row>
    <row r="264" spans="1:24" s="122" customFormat="1" x14ac:dyDescent="0.25">
      <c r="A264" s="110">
        <v>181997</v>
      </c>
      <c r="B264" s="120">
        <v>76</v>
      </c>
      <c r="C264" s="112">
        <v>45020</v>
      </c>
      <c r="D264" s="113"/>
      <c r="E264" s="113">
        <v>-3.2500000001164153E-2</v>
      </c>
      <c r="F264" s="113">
        <v>41506.3125</v>
      </c>
      <c r="G264" s="114"/>
      <c r="H264" s="114"/>
      <c r="I264" s="113"/>
      <c r="J264" s="113"/>
      <c r="K264" s="113">
        <v>6641.01</v>
      </c>
      <c r="L264" s="113">
        <v>48147.29</v>
      </c>
      <c r="M264" s="116">
        <f>Tabla16[[#This Row],[TASA EX.]]+Tabla16[[#This Row],[IEPS 8 %]]</f>
        <v>0</v>
      </c>
      <c r="N264" s="113">
        <f>Tabla16[[#This Row],[TASA 16%]]+Tabla16[[#This Row],[IEPS 6%]]</f>
        <v>41506.3125</v>
      </c>
      <c r="O264" s="117">
        <v>45045</v>
      </c>
      <c r="P264" t="s">
        <v>1764</v>
      </c>
      <c r="Q264" s="119" t="s">
        <v>145</v>
      </c>
      <c r="R264" s="120" t="s">
        <v>34</v>
      </c>
      <c r="S264" s="113">
        <v>10304.219999999999</v>
      </c>
      <c r="T264" s="121" t="s">
        <v>35</v>
      </c>
      <c r="U264" s="129" t="s">
        <v>1833</v>
      </c>
      <c r="W264" s="123">
        <f>(Tabla16[[#This Row],[TASA 16%]]+Tabla16[[#This Row],[IEPS 6%]])*0.16</f>
        <v>6641.01</v>
      </c>
      <c r="X264" s="123">
        <f>W264-Tabla16[[#This Row],[IVA]]</f>
        <v>0</v>
      </c>
    </row>
    <row r="265" spans="1:24" s="122" customFormat="1" x14ac:dyDescent="0.25">
      <c r="A265" s="110">
        <v>181998</v>
      </c>
      <c r="B265" s="120">
        <v>77</v>
      </c>
      <c r="C265" s="112">
        <v>45020</v>
      </c>
      <c r="D265" s="113"/>
      <c r="E265" s="113">
        <v>14250.165000000037</v>
      </c>
      <c r="F265" s="113">
        <v>696356.875</v>
      </c>
      <c r="G265" s="114"/>
      <c r="H265" s="114"/>
      <c r="I265" s="113"/>
      <c r="J265" s="113"/>
      <c r="K265" s="113">
        <v>111417.1</v>
      </c>
      <c r="L265" s="113">
        <v>822024.14</v>
      </c>
      <c r="M265" s="116">
        <f>Tabla16[[#This Row],[TASA EX.]]+Tabla16[[#This Row],[IEPS 8 %]]</f>
        <v>0</v>
      </c>
      <c r="N265" s="113">
        <f>Tabla16[[#This Row],[TASA 16%]]+Tabla16[[#This Row],[IEPS 6%]]</f>
        <v>696356.875</v>
      </c>
      <c r="O265" s="117">
        <v>45045</v>
      </c>
      <c r="P265" t="s">
        <v>1764</v>
      </c>
      <c r="Q265" s="119" t="s">
        <v>145</v>
      </c>
      <c r="R265" s="120" t="s">
        <v>34</v>
      </c>
      <c r="S265" s="113">
        <v>67283.63</v>
      </c>
      <c r="T265" s="121" t="s">
        <v>35</v>
      </c>
      <c r="U265" s="129" t="s">
        <v>1785</v>
      </c>
      <c r="W265" s="123">
        <f>(Tabla16[[#This Row],[TASA 16%]]+Tabla16[[#This Row],[IEPS 6%]])*0.16</f>
        <v>111417.1</v>
      </c>
      <c r="X265" s="123">
        <f>W265-Tabla16[[#This Row],[IVA]]</f>
        <v>0</v>
      </c>
    </row>
    <row r="266" spans="1:24" s="122" customFormat="1" x14ac:dyDescent="0.25">
      <c r="A266" s="110">
        <v>181999</v>
      </c>
      <c r="B266" s="120">
        <v>78</v>
      </c>
      <c r="C266" s="112">
        <v>45020</v>
      </c>
      <c r="D266" s="113"/>
      <c r="E266" s="113">
        <v>241170.21</v>
      </c>
      <c r="F266" s="113">
        <v>0</v>
      </c>
      <c r="G266" s="114"/>
      <c r="H266" s="114"/>
      <c r="I266" s="113"/>
      <c r="J266" s="113">
        <v>11467.92</v>
      </c>
      <c r="K266" s="113"/>
      <c r="L266" s="113">
        <v>252638.13</v>
      </c>
      <c r="M266" s="116">
        <f>Tabla16[[#This Row],[TASA EX.]]+Tabla16[[#This Row],[IEPS 8 %]]</f>
        <v>11467.92</v>
      </c>
      <c r="N266" s="113">
        <f>Tabla16[[#This Row],[TASA 16%]]+Tabla16[[#This Row],[IEPS 6%]]</f>
        <v>0</v>
      </c>
      <c r="O266" s="117">
        <v>45045</v>
      </c>
      <c r="P266" t="s">
        <v>1764</v>
      </c>
      <c r="Q266" s="119" t="s">
        <v>145</v>
      </c>
      <c r="R266" s="120" t="s">
        <v>34</v>
      </c>
      <c r="S266" s="113">
        <v>39677.24</v>
      </c>
      <c r="T266" s="121" t="s">
        <v>35</v>
      </c>
      <c r="U266" s="129" t="s">
        <v>1786</v>
      </c>
      <c r="W266" s="123">
        <f>(Tabla16[[#This Row],[TASA 16%]]+Tabla16[[#This Row],[IEPS 6%]])*0.16</f>
        <v>0</v>
      </c>
      <c r="X266" s="123">
        <f>W266-Tabla16[[#This Row],[IVA]]</f>
        <v>0</v>
      </c>
    </row>
    <row r="267" spans="1:24" s="122" customFormat="1" x14ac:dyDescent="0.25">
      <c r="A267" s="110">
        <v>182003</v>
      </c>
      <c r="B267" s="120">
        <v>82</v>
      </c>
      <c r="C267" s="112">
        <v>45020</v>
      </c>
      <c r="D267" s="113"/>
      <c r="E267" s="113">
        <v>32400</v>
      </c>
      <c r="F267" s="113">
        <v>0</v>
      </c>
      <c r="G267" s="114"/>
      <c r="H267" s="114"/>
      <c r="I267" s="113"/>
      <c r="J267" s="113"/>
      <c r="K267" s="113"/>
      <c r="L267" s="113">
        <v>32400</v>
      </c>
      <c r="M267" s="116">
        <f>Tabla16[[#This Row],[TASA EX.]]+Tabla16[[#This Row],[IEPS 8 %]]</f>
        <v>0</v>
      </c>
      <c r="N267" s="113">
        <f>Tabla16[[#This Row],[TASA 16%]]+Tabla16[[#This Row],[IEPS 6%]]</f>
        <v>0</v>
      </c>
      <c r="O267" s="117">
        <v>45044</v>
      </c>
      <c r="P267" t="s">
        <v>1764</v>
      </c>
      <c r="Q267" s="119" t="s">
        <v>145</v>
      </c>
      <c r="R267" s="120" t="s">
        <v>34</v>
      </c>
      <c r="S267" s="113">
        <v>2440</v>
      </c>
      <c r="T267" s="121" t="s">
        <v>35</v>
      </c>
      <c r="U267" s="129" t="s">
        <v>1787</v>
      </c>
      <c r="W267" s="123">
        <f>(Tabla16[[#This Row],[TASA 16%]]+Tabla16[[#This Row],[IEPS 6%]])*0.16</f>
        <v>0</v>
      </c>
      <c r="X267" s="123">
        <f>W267-Tabla16[[#This Row],[IVA]]</f>
        <v>0</v>
      </c>
    </row>
    <row r="268" spans="1:24" s="122" customFormat="1" x14ac:dyDescent="0.25">
      <c r="A268" s="110">
        <v>182004</v>
      </c>
      <c r="B268" s="120">
        <v>83</v>
      </c>
      <c r="C268" s="112">
        <v>45020</v>
      </c>
      <c r="D268" s="113"/>
      <c r="E268" s="113">
        <v>6.9999999999708962E-2</v>
      </c>
      <c r="F268" s="113">
        <v>21926.75</v>
      </c>
      <c r="G268" s="114"/>
      <c r="H268" s="114"/>
      <c r="I268" s="113"/>
      <c r="J268" s="113"/>
      <c r="K268" s="113">
        <v>3508.28</v>
      </c>
      <c r="L268" s="113">
        <v>25435.1</v>
      </c>
      <c r="M268" s="116">
        <f>Tabla16[[#This Row],[TASA EX.]]+Tabla16[[#This Row],[IEPS 8 %]]</f>
        <v>0</v>
      </c>
      <c r="N268" s="113">
        <f>Tabla16[[#This Row],[TASA 16%]]+Tabla16[[#This Row],[IEPS 6%]]</f>
        <v>21926.75</v>
      </c>
      <c r="O268" s="117">
        <v>45044</v>
      </c>
      <c r="P268" t="s">
        <v>1764</v>
      </c>
      <c r="Q268" s="119" t="s">
        <v>145</v>
      </c>
      <c r="R268" s="120" t="s">
        <v>34</v>
      </c>
      <c r="S268" s="113">
        <v>4236.99</v>
      </c>
      <c r="T268" s="121" t="s">
        <v>35</v>
      </c>
      <c r="U268" s="129" t="s">
        <v>1788</v>
      </c>
      <c r="W268" s="123">
        <f>(Tabla16[[#This Row],[TASA 16%]]+Tabla16[[#This Row],[IEPS 6%]])*0.16</f>
        <v>3508.28</v>
      </c>
      <c r="X268" s="123">
        <f>W268-Tabla16[[#This Row],[IVA]]</f>
        <v>0</v>
      </c>
    </row>
    <row r="269" spans="1:24" s="122" customFormat="1" x14ac:dyDescent="0.25">
      <c r="A269" s="110">
        <v>182006</v>
      </c>
      <c r="B269" s="120">
        <v>85</v>
      </c>
      <c r="C269" s="112">
        <v>45020</v>
      </c>
      <c r="D269" s="113"/>
      <c r="E269" s="113">
        <v>6629.515000000014</v>
      </c>
      <c r="F269" s="113">
        <v>633855.20499999996</v>
      </c>
      <c r="G269" s="114"/>
      <c r="H269" s="114"/>
      <c r="I269" s="113">
        <v>378.17</v>
      </c>
      <c r="J269" s="113"/>
      <c r="K269" s="113">
        <v>101477.34</v>
      </c>
      <c r="L269" s="113">
        <v>742340.23</v>
      </c>
      <c r="M269" s="116">
        <f>Tabla16[[#This Row],[TASA EX.]]+Tabla16[[#This Row],[IEPS 8 %]]</f>
        <v>0</v>
      </c>
      <c r="N269" s="113">
        <f>Tabla16[[#This Row],[TASA 16%]]+Tabla16[[#This Row],[IEPS 6%]]</f>
        <v>634233.375</v>
      </c>
      <c r="O269" s="117">
        <v>45030</v>
      </c>
      <c r="P269" t="s">
        <v>1764</v>
      </c>
      <c r="Q269" s="119" t="s">
        <v>145</v>
      </c>
      <c r="R269" s="120" t="s">
        <v>34</v>
      </c>
      <c r="S269" s="113">
        <v>82907.63</v>
      </c>
      <c r="T269" s="121" t="s">
        <v>35</v>
      </c>
      <c r="U269" s="129" t="s">
        <v>1789</v>
      </c>
      <c r="W269" s="123">
        <f>(Tabla16[[#This Row],[TASA 16%]]+Tabla16[[#This Row],[IEPS 6%]])*0.16</f>
        <v>101477.34</v>
      </c>
      <c r="X269" s="123">
        <f>W269-Tabla16[[#This Row],[IVA]]</f>
        <v>0</v>
      </c>
    </row>
    <row r="270" spans="1:24" s="122" customFormat="1" x14ac:dyDescent="0.25">
      <c r="A270" s="110">
        <v>182007</v>
      </c>
      <c r="B270" s="120">
        <v>86</v>
      </c>
      <c r="C270" s="112">
        <v>45020</v>
      </c>
      <c r="D270" s="113"/>
      <c r="E270" s="113">
        <v>12500.012500000012</v>
      </c>
      <c r="F270" s="113">
        <v>320216.4375</v>
      </c>
      <c r="G270" s="114"/>
      <c r="H270" s="114"/>
      <c r="I270" s="113"/>
      <c r="J270" s="113">
        <v>1000</v>
      </c>
      <c r="K270" s="113">
        <v>51234.63</v>
      </c>
      <c r="L270" s="113">
        <v>384951.08</v>
      </c>
      <c r="M270" s="116">
        <f>Tabla16[[#This Row],[TASA EX.]]+Tabla16[[#This Row],[IEPS 8 %]]</f>
        <v>1000</v>
      </c>
      <c r="N270" s="113">
        <f>Tabla16[[#This Row],[TASA 16%]]+Tabla16[[#This Row],[IEPS 6%]]</f>
        <v>320216.4375</v>
      </c>
      <c r="O270" s="117">
        <v>45030</v>
      </c>
      <c r="P270" t="s">
        <v>1764</v>
      </c>
      <c r="Q270" s="119" t="s">
        <v>145</v>
      </c>
      <c r="R270" s="120" t="s">
        <v>34</v>
      </c>
      <c r="S270" s="113">
        <v>47492.09</v>
      </c>
      <c r="T270" s="121" t="s">
        <v>35</v>
      </c>
      <c r="U270" s="129" t="s">
        <v>1790</v>
      </c>
      <c r="W270" s="123">
        <f>(Tabla16[[#This Row],[TASA 16%]]+Tabla16[[#This Row],[IEPS 6%]])*0.16</f>
        <v>51234.630000000005</v>
      </c>
      <c r="X270" s="123">
        <f>W270-Tabla16[[#This Row],[IVA]]</f>
        <v>0</v>
      </c>
    </row>
    <row r="271" spans="1:24" s="122" customFormat="1" x14ac:dyDescent="0.25">
      <c r="A271" s="110">
        <v>182117</v>
      </c>
      <c r="B271" s="120">
        <v>196</v>
      </c>
      <c r="C271" s="112">
        <v>45027</v>
      </c>
      <c r="D271" s="113"/>
      <c r="E271" s="113">
        <v>-2.500000000509317E-3</v>
      </c>
      <c r="F271" s="113">
        <v>14221.562499999998</v>
      </c>
      <c r="G271" s="114"/>
      <c r="H271" s="114"/>
      <c r="I271" s="113"/>
      <c r="J271" s="113"/>
      <c r="K271" s="113">
        <v>2275.4499999999998</v>
      </c>
      <c r="L271" s="113">
        <v>16497.009999999998</v>
      </c>
      <c r="M271" s="116">
        <f>Tabla16[[#This Row],[TASA EX.]]+Tabla16[[#This Row],[IEPS 8 %]]</f>
        <v>0</v>
      </c>
      <c r="N271" s="113">
        <f>Tabla16[[#This Row],[TASA 16%]]+Tabla16[[#This Row],[IEPS 6%]]</f>
        <v>14221.562499999998</v>
      </c>
      <c r="O271" s="117">
        <v>45037</v>
      </c>
      <c r="P271" t="s">
        <v>1764</v>
      </c>
      <c r="Q271" s="119" t="s">
        <v>145</v>
      </c>
      <c r="R271" s="120" t="s">
        <v>34</v>
      </c>
      <c r="S271" s="113">
        <v>2418.11</v>
      </c>
      <c r="T271" s="121" t="s">
        <v>35</v>
      </c>
      <c r="U271" s="129" t="s">
        <v>1791</v>
      </c>
      <c r="W271" s="123">
        <f>(Tabla16[[#This Row],[TASA 16%]]+Tabla16[[#This Row],[IEPS 6%]])*0.16</f>
        <v>2275.4499999999998</v>
      </c>
      <c r="X271" s="123">
        <f>W271-Tabla16[[#This Row],[IVA]]</f>
        <v>0</v>
      </c>
    </row>
    <row r="272" spans="1:24" s="122" customFormat="1" x14ac:dyDescent="0.25">
      <c r="A272" s="110">
        <v>182118</v>
      </c>
      <c r="B272" s="120">
        <v>197</v>
      </c>
      <c r="C272" s="112">
        <v>45027</v>
      </c>
      <c r="D272" s="113"/>
      <c r="E272" s="113">
        <v>162556.44</v>
      </c>
      <c r="F272" s="113">
        <v>0</v>
      </c>
      <c r="G272" s="114"/>
      <c r="H272" s="114"/>
      <c r="I272" s="113"/>
      <c r="J272" s="113">
        <v>6121.68</v>
      </c>
      <c r="K272" s="113"/>
      <c r="L272" s="113">
        <v>168678.12</v>
      </c>
      <c r="M272" s="116">
        <f>Tabla16[[#This Row],[TASA EX.]]+Tabla16[[#This Row],[IEPS 8 %]]</f>
        <v>6121.68</v>
      </c>
      <c r="N272" s="113">
        <f>Tabla16[[#This Row],[TASA 16%]]+Tabla16[[#This Row],[IEPS 6%]]</f>
        <v>0</v>
      </c>
      <c r="O272" s="117">
        <v>45031</v>
      </c>
      <c r="P272" t="s">
        <v>1764</v>
      </c>
      <c r="Q272" s="119" t="s">
        <v>145</v>
      </c>
      <c r="R272" s="120" t="s">
        <v>34</v>
      </c>
      <c r="S272" s="113">
        <v>13461.35</v>
      </c>
      <c r="T272" s="121" t="s">
        <v>35</v>
      </c>
      <c r="U272" s="129" t="s">
        <v>1792</v>
      </c>
      <c r="W272" s="123">
        <f>(Tabla16[[#This Row],[TASA 16%]]+Tabla16[[#This Row],[IEPS 6%]])*0.16</f>
        <v>0</v>
      </c>
      <c r="X272" s="123">
        <f>W272-Tabla16[[#This Row],[IVA]]</f>
        <v>0</v>
      </c>
    </row>
    <row r="273" spans="1:24" s="122" customFormat="1" x14ac:dyDescent="0.25">
      <c r="A273" s="110">
        <v>182119</v>
      </c>
      <c r="B273" s="120">
        <v>198</v>
      </c>
      <c r="C273" s="112">
        <v>45027</v>
      </c>
      <c r="D273" s="113"/>
      <c r="E273" s="113">
        <v>-0.13250000000698492</v>
      </c>
      <c r="F273" s="113">
        <v>105399.8125</v>
      </c>
      <c r="G273" s="114"/>
      <c r="H273" s="114"/>
      <c r="I273" s="113"/>
      <c r="J273" s="113"/>
      <c r="K273" s="113">
        <v>16863.97</v>
      </c>
      <c r="L273" s="113">
        <v>122263.65</v>
      </c>
      <c r="M273" s="116">
        <f>Tabla16[[#This Row],[TASA EX.]]+Tabla16[[#This Row],[IEPS 8 %]]</f>
        <v>0</v>
      </c>
      <c r="N273" s="113">
        <f>Tabla16[[#This Row],[TASA 16%]]+Tabla16[[#This Row],[IEPS 6%]]</f>
        <v>105399.8125</v>
      </c>
      <c r="O273" s="117">
        <v>45031</v>
      </c>
      <c r="P273" t="s">
        <v>1764</v>
      </c>
      <c r="Q273" s="119" t="s">
        <v>145</v>
      </c>
      <c r="R273" s="120" t="s">
        <v>34</v>
      </c>
      <c r="S273" s="113">
        <v>18545.7</v>
      </c>
      <c r="T273" s="121" t="s">
        <v>35</v>
      </c>
      <c r="U273" s="129" t="s">
        <v>1793</v>
      </c>
      <c r="W273" s="123">
        <f>(Tabla16[[#This Row],[TASA 16%]]+Tabla16[[#This Row],[IEPS 6%]])*0.16</f>
        <v>16863.97</v>
      </c>
      <c r="X273" s="123">
        <f>W273-Tabla16[[#This Row],[IVA]]</f>
        <v>0</v>
      </c>
    </row>
    <row r="274" spans="1:24" s="122" customFormat="1" x14ac:dyDescent="0.25">
      <c r="A274" s="110">
        <v>182223</v>
      </c>
      <c r="B274" s="120">
        <v>302</v>
      </c>
      <c r="C274" s="112">
        <v>45030</v>
      </c>
      <c r="D274" s="113"/>
      <c r="E274" s="113">
        <v>115060.26999999999</v>
      </c>
      <c r="F274" s="113">
        <v>0</v>
      </c>
      <c r="G274" s="114"/>
      <c r="H274" s="114"/>
      <c r="I274" s="113"/>
      <c r="J274" s="113">
        <v>3216.74</v>
      </c>
      <c r="K274" s="113"/>
      <c r="L274" s="113">
        <v>118277.01</v>
      </c>
      <c r="M274" s="116">
        <f>Tabla16[[#This Row],[TASA EX.]]+Tabla16[[#This Row],[IEPS 8 %]]</f>
        <v>3216.74</v>
      </c>
      <c r="N274" s="113">
        <f>Tabla16[[#This Row],[TASA 16%]]+Tabla16[[#This Row],[IEPS 6%]]</f>
        <v>0</v>
      </c>
      <c r="O274" s="117">
        <v>45035</v>
      </c>
      <c r="P274" t="s">
        <v>1764</v>
      </c>
      <c r="Q274" s="119" t="s">
        <v>145</v>
      </c>
      <c r="R274" s="120" t="s">
        <v>34</v>
      </c>
      <c r="S274" s="113">
        <v>30286.7</v>
      </c>
      <c r="T274" s="121" t="s">
        <v>35</v>
      </c>
      <c r="U274" s="129" t="s">
        <v>1794</v>
      </c>
      <c r="W274" s="123">
        <f>(Tabla16[[#This Row],[TASA 16%]]+Tabla16[[#This Row],[IEPS 6%]])*0.16</f>
        <v>0</v>
      </c>
      <c r="X274" s="123">
        <f>W274-Tabla16[[#This Row],[IVA]]</f>
        <v>0</v>
      </c>
    </row>
    <row r="275" spans="1:24" s="122" customFormat="1" x14ac:dyDescent="0.25">
      <c r="A275" s="110">
        <v>182224</v>
      </c>
      <c r="B275" s="120">
        <v>303</v>
      </c>
      <c r="C275" s="112">
        <v>45030</v>
      </c>
      <c r="D275" s="113"/>
      <c r="E275" s="113">
        <v>-3.2500000001164153E-2</v>
      </c>
      <c r="F275" s="113">
        <v>78392.0625</v>
      </c>
      <c r="G275" s="114"/>
      <c r="H275" s="114"/>
      <c r="I275" s="113"/>
      <c r="J275" s="113"/>
      <c r="K275" s="113">
        <v>12542.73</v>
      </c>
      <c r="L275" s="113">
        <v>90934.76</v>
      </c>
      <c r="M275" s="116">
        <f>Tabla16[[#This Row],[TASA EX.]]+Tabla16[[#This Row],[IEPS 8 %]]</f>
        <v>0</v>
      </c>
      <c r="N275" s="113">
        <f>Tabla16[[#This Row],[TASA 16%]]+Tabla16[[#This Row],[IEPS 6%]]</f>
        <v>78392.0625</v>
      </c>
      <c r="O275" s="117">
        <v>45042</v>
      </c>
      <c r="P275" t="s">
        <v>1764</v>
      </c>
      <c r="Q275" s="119" t="s">
        <v>145</v>
      </c>
      <c r="R275" s="120" t="s">
        <v>34</v>
      </c>
      <c r="S275" s="113">
        <v>11952.85</v>
      </c>
      <c r="T275" s="121" t="s">
        <v>35</v>
      </c>
      <c r="U275" s="129" t="s">
        <v>1795</v>
      </c>
      <c r="W275" s="123">
        <f>(Tabla16[[#This Row],[TASA 16%]]+Tabla16[[#This Row],[IEPS 6%]])*0.16</f>
        <v>12542.73</v>
      </c>
      <c r="X275" s="123">
        <f>W275-Tabla16[[#This Row],[IVA]]</f>
        <v>0</v>
      </c>
    </row>
    <row r="276" spans="1:24" s="122" customFormat="1" x14ac:dyDescent="0.25">
      <c r="A276" s="110">
        <v>182225</v>
      </c>
      <c r="B276" s="120">
        <v>304</v>
      </c>
      <c r="C276" s="112">
        <v>45030</v>
      </c>
      <c r="D276" s="113"/>
      <c r="E276" s="113">
        <v>139272.03</v>
      </c>
      <c r="F276" s="113">
        <v>0</v>
      </c>
      <c r="G276" s="114"/>
      <c r="H276" s="114"/>
      <c r="I276" s="113"/>
      <c r="J276" s="113">
        <v>1307.47</v>
      </c>
      <c r="K276" s="113"/>
      <c r="L276" s="113">
        <v>140579.5</v>
      </c>
      <c r="M276" s="116">
        <f>Tabla16[[#This Row],[TASA EX.]]+Tabla16[[#This Row],[IEPS 8 %]]</f>
        <v>1307.47</v>
      </c>
      <c r="N276" s="113">
        <f>Tabla16[[#This Row],[TASA 16%]]+Tabla16[[#This Row],[IEPS 6%]]</f>
        <v>0</v>
      </c>
      <c r="O276" s="117">
        <v>45041</v>
      </c>
      <c r="P276" t="s">
        <v>1764</v>
      </c>
      <c r="Q276" s="119" t="s">
        <v>145</v>
      </c>
      <c r="R276" s="120" t="s">
        <v>34</v>
      </c>
      <c r="S276" s="113">
        <v>27250.59</v>
      </c>
      <c r="T276" s="121" t="s">
        <v>35</v>
      </c>
      <c r="U276" s="129" t="s">
        <v>1796</v>
      </c>
      <c r="W276" s="123">
        <f>(Tabla16[[#This Row],[TASA 16%]]+Tabla16[[#This Row],[IEPS 6%]])*0.16</f>
        <v>0</v>
      </c>
      <c r="X276" s="123">
        <f>W276-Tabla16[[#This Row],[IVA]]</f>
        <v>0</v>
      </c>
    </row>
    <row r="277" spans="1:24" s="122" customFormat="1" x14ac:dyDescent="0.25">
      <c r="A277" s="110">
        <v>182339</v>
      </c>
      <c r="B277" s="120">
        <v>418</v>
      </c>
      <c r="C277" s="112">
        <v>45034</v>
      </c>
      <c r="D277" s="113"/>
      <c r="E277" s="113">
        <v>4218.3674999999348</v>
      </c>
      <c r="F277" s="113">
        <v>531370.5625</v>
      </c>
      <c r="G277" s="114"/>
      <c r="H277" s="114"/>
      <c r="I277" s="113"/>
      <c r="J277" s="113">
        <v>337.47</v>
      </c>
      <c r="K277" s="113">
        <v>85019.29</v>
      </c>
      <c r="L277" s="113">
        <v>620945.68999999994</v>
      </c>
      <c r="M277" s="116">
        <f>Tabla16[[#This Row],[TASA EX.]]+Tabla16[[#This Row],[IEPS 8 %]]</f>
        <v>337.47</v>
      </c>
      <c r="N277" s="113">
        <f>Tabla16[[#This Row],[TASA 16%]]+Tabla16[[#This Row],[IEPS 6%]]</f>
        <v>531370.5625</v>
      </c>
      <c r="O277" s="117">
        <v>45044</v>
      </c>
      <c r="P277" t="s">
        <v>1764</v>
      </c>
      <c r="Q277" s="119" t="s">
        <v>145</v>
      </c>
      <c r="R277" s="120" t="s">
        <v>34</v>
      </c>
      <c r="S277" s="113">
        <v>68077.990000000005</v>
      </c>
      <c r="T277" s="121" t="s">
        <v>35</v>
      </c>
      <c r="U277" s="129" t="s">
        <v>1797</v>
      </c>
      <c r="W277" s="123">
        <f>(Tabla16[[#This Row],[TASA 16%]]+Tabla16[[#This Row],[IEPS 6%]])*0.16</f>
        <v>85019.290000000008</v>
      </c>
      <c r="X277" s="123">
        <f>W277-Tabla16[[#This Row],[IVA]]</f>
        <v>0</v>
      </c>
    </row>
    <row r="278" spans="1:24" s="122" customFormat="1" x14ac:dyDescent="0.25">
      <c r="A278" s="110">
        <v>182340</v>
      </c>
      <c r="B278" s="120">
        <v>419</v>
      </c>
      <c r="C278" s="112">
        <v>45034</v>
      </c>
      <c r="D278" s="113"/>
      <c r="E278" s="113">
        <v>417903.61</v>
      </c>
      <c r="F278" s="113">
        <v>3186.25</v>
      </c>
      <c r="G278" s="114"/>
      <c r="H278" s="114"/>
      <c r="I278" s="113"/>
      <c r="J278" s="113">
        <v>10878.02</v>
      </c>
      <c r="K278" s="113">
        <v>509.8</v>
      </c>
      <c r="L278" s="113">
        <v>432477.68</v>
      </c>
      <c r="M278" s="116">
        <f>Tabla16[[#This Row],[TASA EX.]]+Tabla16[[#This Row],[IEPS 8 %]]</f>
        <v>10878.02</v>
      </c>
      <c r="N278" s="113">
        <f>Tabla16[[#This Row],[TASA 16%]]+Tabla16[[#This Row],[IEPS 6%]]</f>
        <v>3186.25</v>
      </c>
      <c r="O278" s="117">
        <v>45044</v>
      </c>
      <c r="P278" t="s">
        <v>1764</v>
      </c>
      <c r="Q278" s="119" t="s">
        <v>145</v>
      </c>
      <c r="R278" s="120" t="s">
        <v>34</v>
      </c>
      <c r="S278" s="113">
        <v>84063.25</v>
      </c>
      <c r="T278" s="121" t="s">
        <v>35</v>
      </c>
      <c r="U278" s="129" t="s">
        <v>1798</v>
      </c>
      <c r="W278" s="123">
        <f>(Tabla16[[#This Row],[TASA 16%]]+Tabla16[[#This Row],[IEPS 6%]])*0.16</f>
        <v>509.8</v>
      </c>
      <c r="X278" s="123">
        <f>W278-Tabla16[[#This Row],[IVA]]</f>
        <v>0</v>
      </c>
    </row>
    <row r="279" spans="1:24" s="122" customFormat="1" x14ac:dyDescent="0.25">
      <c r="A279" s="110">
        <v>182562</v>
      </c>
      <c r="B279" s="120">
        <v>641</v>
      </c>
      <c r="C279" s="112">
        <v>45041</v>
      </c>
      <c r="D279" s="113"/>
      <c r="E279" s="113">
        <v>-0.20249999999941792</v>
      </c>
      <c r="F279" s="113">
        <v>87694.0625</v>
      </c>
      <c r="G279" s="114"/>
      <c r="H279" s="114"/>
      <c r="I279" s="113"/>
      <c r="J279" s="113"/>
      <c r="K279" s="113">
        <v>14031.05</v>
      </c>
      <c r="L279" s="113">
        <v>101724.91</v>
      </c>
      <c r="M279" s="116">
        <f>Tabla16[[#This Row],[TASA EX.]]+Tabla16[[#This Row],[IEPS 8 %]]</f>
        <v>0</v>
      </c>
      <c r="N279" s="113">
        <f>Tabla16[[#This Row],[TASA 16%]]+Tabla16[[#This Row],[IEPS 6%]]</f>
        <v>87694.0625</v>
      </c>
      <c r="O279" s="117">
        <v>45044</v>
      </c>
      <c r="P279" t="s">
        <v>1764</v>
      </c>
      <c r="Q279" s="119" t="s">
        <v>145</v>
      </c>
      <c r="R279" s="120" t="s">
        <v>34</v>
      </c>
      <c r="S279" s="113">
        <v>8308.6200000000008</v>
      </c>
      <c r="T279" s="121" t="s">
        <v>35</v>
      </c>
      <c r="U279" s="129" t="s">
        <v>1799</v>
      </c>
      <c r="W279" s="123">
        <f>(Tabla16[[#This Row],[TASA 16%]]+Tabla16[[#This Row],[IEPS 6%]])*0.16</f>
        <v>14031.050000000001</v>
      </c>
      <c r="X279" s="123">
        <f>W279-Tabla16[[#This Row],[IVA]]</f>
        <v>0</v>
      </c>
    </row>
    <row r="280" spans="1:24" x14ac:dyDescent="0.25">
      <c r="A280" s="67">
        <v>181749</v>
      </c>
      <c r="B280" s="68">
        <v>798</v>
      </c>
      <c r="C280" s="10">
        <v>45013</v>
      </c>
      <c r="D280" s="70"/>
      <c r="E280" s="70">
        <v>6423.54</v>
      </c>
      <c r="F280" s="70">
        <v>0</v>
      </c>
      <c r="G280" s="71"/>
      <c r="H280" s="71"/>
      <c r="I280" s="70"/>
      <c r="J280" s="70">
        <v>513.89</v>
      </c>
      <c r="K280" s="70"/>
      <c r="L280" s="70">
        <v>6937.43</v>
      </c>
      <c r="M280" s="63">
        <f>Tabla16[[#This Row],[TASA EX.]]+Tabla16[[#This Row],[IEPS 8 %]]</f>
        <v>513.89</v>
      </c>
      <c r="N280" s="72">
        <f>Tabla16[[#This Row],[TASA 16%]]+Tabla16[[#This Row],[IEPS 6%]]</f>
        <v>0</v>
      </c>
      <c r="O280" s="38">
        <v>45026</v>
      </c>
      <c r="P280" s="69" t="s">
        <v>277</v>
      </c>
      <c r="Q280" s="73" t="s">
        <v>278</v>
      </c>
      <c r="R280" s="68" t="s">
        <v>715</v>
      </c>
      <c r="S280" s="70"/>
      <c r="T280" s="74" t="s">
        <v>35</v>
      </c>
      <c r="U280" s="69" t="s">
        <v>68</v>
      </c>
      <c r="W280" s="77">
        <f>(Tabla16[[#This Row],[TASA 16%]]+Tabla16[[#This Row],[IEPS 6%]])*0.16</f>
        <v>0</v>
      </c>
      <c r="X280" s="77">
        <f>W280-Tabla16[[#This Row],[IVA]]</f>
        <v>0</v>
      </c>
    </row>
    <row r="281" spans="1:24" x14ac:dyDescent="0.25">
      <c r="A281" s="41">
        <v>181927</v>
      </c>
      <c r="B281" s="9">
        <v>6</v>
      </c>
      <c r="C281" s="10">
        <v>45019</v>
      </c>
      <c r="D281" s="11"/>
      <c r="E281" s="11">
        <v>3985.84</v>
      </c>
      <c r="F281" s="11">
        <v>0</v>
      </c>
      <c r="G281" s="24"/>
      <c r="H281" s="24"/>
      <c r="I281" s="11"/>
      <c r="J281" s="11">
        <v>318.87</v>
      </c>
      <c r="K281" s="11"/>
      <c r="L281" s="11">
        <v>4304.71</v>
      </c>
      <c r="M281" s="63">
        <f>Tabla16[[#This Row],[TASA EX.]]+Tabla16[[#This Row],[IEPS 8 %]]</f>
        <v>318.87</v>
      </c>
      <c r="N281" s="64">
        <f>Tabla16[[#This Row],[TASA 16%]]+Tabla16[[#This Row],[IEPS 6%]]</f>
        <v>0</v>
      </c>
      <c r="O281" s="38">
        <v>45030</v>
      </c>
      <c r="P281" s="12" t="s">
        <v>277</v>
      </c>
      <c r="Q281" s="39" t="s">
        <v>278</v>
      </c>
      <c r="R281" s="9" t="s">
        <v>34</v>
      </c>
      <c r="S281" s="11"/>
      <c r="T281" s="13" t="s">
        <v>35</v>
      </c>
      <c r="U281" s="12" t="s">
        <v>68</v>
      </c>
      <c r="W281" s="77">
        <f>(Tabla16[[#This Row],[TASA 16%]]+Tabla16[[#This Row],[IEPS 6%]])*0.16</f>
        <v>0</v>
      </c>
      <c r="X281" s="77">
        <f>W281-Tabla16[[#This Row],[IVA]]</f>
        <v>0</v>
      </c>
    </row>
    <row r="282" spans="1:24" x14ac:dyDescent="0.25">
      <c r="A282" s="67">
        <v>182286</v>
      </c>
      <c r="B282" s="68">
        <v>365</v>
      </c>
      <c r="C282" s="10">
        <v>45033</v>
      </c>
      <c r="D282" s="70"/>
      <c r="E282" s="70">
        <v>6722.61</v>
      </c>
      <c r="F282" s="70">
        <v>0</v>
      </c>
      <c r="G282" s="71"/>
      <c r="H282" s="71"/>
      <c r="I282" s="70"/>
      <c r="J282" s="70">
        <v>537.1</v>
      </c>
      <c r="K282" s="70"/>
      <c r="L282" s="70">
        <v>7259.71</v>
      </c>
      <c r="M282" s="63">
        <f>Tabla16[[#This Row],[TASA EX.]]+Tabla16[[#This Row],[IEPS 8 %]]</f>
        <v>537.1</v>
      </c>
      <c r="N282" s="72">
        <f>Tabla16[[#This Row],[TASA 16%]]+Tabla16[[#This Row],[IEPS 6%]]</f>
        <v>0</v>
      </c>
      <c r="O282" s="38">
        <v>45040</v>
      </c>
      <c r="P282" s="69" t="s">
        <v>277</v>
      </c>
      <c r="Q282" s="73" t="s">
        <v>278</v>
      </c>
      <c r="R282" s="68" t="s">
        <v>34</v>
      </c>
      <c r="S282" s="70"/>
      <c r="T282" s="74" t="s">
        <v>35</v>
      </c>
      <c r="U282" s="69" t="s">
        <v>68</v>
      </c>
      <c r="W282" s="77">
        <f>(Tabla16[[#This Row],[TASA 16%]]+Tabla16[[#This Row],[IEPS 6%]])*0.16</f>
        <v>0</v>
      </c>
      <c r="X282" s="77">
        <f>W282-Tabla16[[#This Row],[IVA]]</f>
        <v>0</v>
      </c>
    </row>
    <row r="283" spans="1:24" x14ac:dyDescent="0.25">
      <c r="A283" s="67">
        <v>182287</v>
      </c>
      <c r="B283" s="68">
        <v>366</v>
      </c>
      <c r="C283" s="10">
        <v>45033</v>
      </c>
      <c r="D283" s="70"/>
      <c r="E283" s="70">
        <v>8397.31</v>
      </c>
      <c r="F283" s="70">
        <v>0</v>
      </c>
      <c r="G283" s="71"/>
      <c r="H283" s="71"/>
      <c r="I283" s="70"/>
      <c r="J283" s="70">
        <v>671.75</v>
      </c>
      <c r="K283" s="70"/>
      <c r="L283" s="70">
        <v>9069.06</v>
      </c>
      <c r="M283" s="63">
        <f>Tabla16[[#This Row],[TASA EX.]]+Tabla16[[#This Row],[IEPS 8 %]]</f>
        <v>671.75</v>
      </c>
      <c r="N283" s="72">
        <f>Tabla16[[#This Row],[TASA 16%]]+Tabla16[[#This Row],[IEPS 6%]]</f>
        <v>0</v>
      </c>
      <c r="O283" s="38">
        <v>45040</v>
      </c>
      <c r="P283" s="69" t="s">
        <v>277</v>
      </c>
      <c r="Q283" s="73" t="s">
        <v>278</v>
      </c>
      <c r="R283" s="68" t="s">
        <v>34</v>
      </c>
      <c r="S283" s="70"/>
      <c r="T283" s="74" t="s">
        <v>35</v>
      </c>
      <c r="U283" s="69" t="s">
        <v>68</v>
      </c>
      <c r="W283" s="77">
        <f>(Tabla16[[#This Row],[TASA 16%]]+Tabla16[[#This Row],[IEPS 6%]])*0.16</f>
        <v>0</v>
      </c>
      <c r="X283" s="77">
        <f>W283-Tabla16[[#This Row],[IVA]]</f>
        <v>0</v>
      </c>
    </row>
    <row r="284" spans="1:24" x14ac:dyDescent="0.25">
      <c r="A284" s="67">
        <v>181134</v>
      </c>
      <c r="B284" s="68">
        <v>183</v>
      </c>
      <c r="C284" s="10">
        <v>44992</v>
      </c>
      <c r="D284" s="70"/>
      <c r="E284" s="70">
        <v>116660.4</v>
      </c>
      <c r="F284" s="70">
        <v>0</v>
      </c>
      <c r="G284" s="71"/>
      <c r="H284" s="71"/>
      <c r="I284" s="70"/>
      <c r="J284" s="70"/>
      <c r="K284" s="70"/>
      <c r="L284" s="70">
        <v>116660.4</v>
      </c>
      <c r="M284" s="63">
        <f>Tabla16[[#This Row],[TASA EX.]]+Tabla16[[#This Row],[IEPS 8 %]]</f>
        <v>0</v>
      </c>
      <c r="N284" s="72">
        <f>Tabla16[[#This Row],[TASA 16%]]+Tabla16[[#This Row],[IEPS 6%]]</f>
        <v>0</v>
      </c>
      <c r="O284" s="38">
        <v>45019</v>
      </c>
      <c r="P284" s="69" t="s">
        <v>156</v>
      </c>
      <c r="Q284" s="73" t="s">
        <v>157</v>
      </c>
      <c r="R284" s="68" t="s">
        <v>34</v>
      </c>
      <c r="S284" s="70"/>
      <c r="T284" s="74" t="s">
        <v>35</v>
      </c>
      <c r="U284" s="69" t="s">
        <v>1340</v>
      </c>
      <c r="W284" s="77">
        <f>(Tabla16[[#This Row],[TASA 16%]]+Tabla16[[#This Row],[IEPS 6%]])*0.16</f>
        <v>0</v>
      </c>
      <c r="X284" s="77">
        <f>W284-Tabla16[[#This Row],[IVA]]</f>
        <v>0</v>
      </c>
    </row>
    <row r="285" spans="1:24" x14ac:dyDescent="0.25">
      <c r="A285" s="67">
        <v>181613</v>
      </c>
      <c r="B285" s="68">
        <v>662</v>
      </c>
      <c r="C285" s="10">
        <v>45007</v>
      </c>
      <c r="D285" s="70"/>
      <c r="E285" s="70">
        <v>30146.400000000001</v>
      </c>
      <c r="F285" s="70">
        <v>0</v>
      </c>
      <c r="G285" s="71"/>
      <c r="H285" s="71"/>
      <c r="I285" s="70"/>
      <c r="J285" s="70"/>
      <c r="K285" s="70"/>
      <c r="L285" s="70">
        <v>30146.400000000001</v>
      </c>
      <c r="M285" s="63">
        <f>Tabla16[[#This Row],[TASA EX.]]+Tabla16[[#This Row],[IEPS 8 %]]</f>
        <v>0</v>
      </c>
      <c r="N285" s="72">
        <f>Tabla16[[#This Row],[TASA 16%]]+Tabla16[[#This Row],[IEPS 6%]]</f>
        <v>0</v>
      </c>
      <c r="O285" s="38">
        <v>45026</v>
      </c>
      <c r="P285" s="69" t="s">
        <v>156</v>
      </c>
      <c r="Q285" s="73" t="s">
        <v>157</v>
      </c>
      <c r="R285" s="68" t="s">
        <v>34</v>
      </c>
      <c r="S285" s="70"/>
      <c r="T285" s="74" t="s">
        <v>35</v>
      </c>
      <c r="U285" s="69" t="s">
        <v>1341</v>
      </c>
      <c r="W285" s="77">
        <f>(Tabla16[[#This Row],[TASA 16%]]+Tabla16[[#This Row],[IEPS 6%]])*0.16</f>
        <v>0</v>
      </c>
      <c r="X285" s="77">
        <f>W285-Tabla16[[#This Row],[IVA]]</f>
        <v>0</v>
      </c>
    </row>
    <row r="286" spans="1:24" x14ac:dyDescent="0.25">
      <c r="A286" s="67">
        <v>181616</v>
      </c>
      <c r="B286" s="68">
        <v>665</v>
      </c>
      <c r="C286" s="10">
        <v>45007</v>
      </c>
      <c r="D286" s="70"/>
      <c r="E286" s="70">
        <v>110019.42</v>
      </c>
      <c r="F286" s="70">
        <v>0</v>
      </c>
      <c r="G286" s="71"/>
      <c r="H286" s="71"/>
      <c r="I286" s="70"/>
      <c r="J286" s="70"/>
      <c r="K286" s="70"/>
      <c r="L286" s="70">
        <v>110019.42</v>
      </c>
      <c r="M286" s="63">
        <f>Tabla16[[#This Row],[TASA EX.]]+Tabla16[[#This Row],[IEPS 8 %]]</f>
        <v>0</v>
      </c>
      <c r="N286" s="72">
        <f>Tabla16[[#This Row],[TASA 16%]]+Tabla16[[#This Row],[IEPS 6%]]</f>
        <v>0</v>
      </c>
      <c r="O286" s="38">
        <v>45033</v>
      </c>
      <c r="P286" s="69" t="s">
        <v>156</v>
      </c>
      <c r="Q286" s="73" t="s">
        <v>157</v>
      </c>
      <c r="R286" s="68" t="s">
        <v>34</v>
      </c>
      <c r="S286" s="70">
        <v>682.5</v>
      </c>
      <c r="T286" s="74" t="s">
        <v>35</v>
      </c>
      <c r="U286" s="69" t="s">
        <v>1342</v>
      </c>
      <c r="W286" s="77">
        <f>(Tabla16[[#This Row],[TASA 16%]]+Tabla16[[#This Row],[IEPS 6%]])*0.16</f>
        <v>0</v>
      </c>
      <c r="X286" s="77">
        <f>W286-Tabla16[[#This Row],[IVA]]</f>
        <v>0</v>
      </c>
    </row>
    <row r="287" spans="1:24" x14ac:dyDescent="0.25">
      <c r="A287" s="67">
        <v>181617</v>
      </c>
      <c r="B287" s="68">
        <v>666</v>
      </c>
      <c r="C287" s="10">
        <v>45007</v>
      </c>
      <c r="D287" s="70"/>
      <c r="E287" s="70">
        <v>211221.79</v>
      </c>
      <c r="F287" s="70">
        <v>0</v>
      </c>
      <c r="G287" s="71"/>
      <c r="H287" s="71"/>
      <c r="I287" s="70"/>
      <c r="J287" s="70">
        <v>1620.46</v>
      </c>
      <c r="K287" s="70"/>
      <c r="L287" s="70">
        <v>212842.25</v>
      </c>
      <c r="M287" s="63">
        <f>Tabla16[[#This Row],[TASA EX.]]+Tabla16[[#This Row],[IEPS 8 %]]</f>
        <v>1620.46</v>
      </c>
      <c r="N287" s="72">
        <f>Tabla16[[#This Row],[TASA 16%]]+Tabla16[[#This Row],[IEPS 6%]]</f>
        <v>0</v>
      </c>
      <c r="O287" s="38">
        <v>45021</v>
      </c>
      <c r="P287" s="69" t="s">
        <v>156</v>
      </c>
      <c r="Q287" s="73" t="s">
        <v>157</v>
      </c>
      <c r="R287" s="68" t="s">
        <v>34</v>
      </c>
      <c r="S287" s="70">
        <v>3611.3</v>
      </c>
      <c r="T287" s="74" t="s">
        <v>35</v>
      </c>
      <c r="U287" s="69" t="s">
        <v>1343</v>
      </c>
      <c r="W287" s="77">
        <f>(Tabla16[[#This Row],[TASA 16%]]+Tabla16[[#This Row],[IEPS 6%]])*0.16</f>
        <v>0</v>
      </c>
      <c r="X287" s="77">
        <f>W287-Tabla16[[#This Row],[IVA]]</f>
        <v>0</v>
      </c>
    </row>
    <row r="288" spans="1:24" x14ac:dyDescent="0.25">
      <c r="A288" s="67">
        <v>181899</v>
      </c>
      <c r="B288" s="68">
        <v>948</v>
      </c>
      <c r="C288" s="10">
        <v>45016</v>
      </c>
      <c r="D288" s="70"/>
      <c r="E288" s="70">
        <v>100566</v>
      </c>
      <c r="F288" s="70">
        <v>0</v>
      </c>
      <c r="G288" s="71"/>
      <c r="H288" s="71"/>
      <c r="I288" s="70"/>
      <c r="J288" s="70">
        <v>1000.13</v>
      </c>
      <c r="K288" s="70"/>
      <c r="L288" s="70">
        <v>101566.13</v>
      </c>
      <c r="M288" s="63">
        <f>Tabla16[[#This Row],[TASA EX.]]+Tabla16[[#This Row],[IEPS 8 %]]</f>
        <v>1000.13</v>
      </c>
      <c r="N288" s="72">
        <f>Tabla16[[#This Row],[TASA 16%]]+Tabla16[[#This Row],[IEPS 6%]]</f>
        <v>0</v>
      </c>
      <c r="O288" s="38">
        <v>45028</v>
      </c>
      <c r="P288" s="69" t="s">
        <v>156</v>
      </c>
      <c r="Q288" s="73" t="s">
        <v>157</v>
      </c>
      <c r="R288" s="68" t="s">
        <v>34</v>
      </c>
      <c r="S288" s="70">
        <v>7035.6</v>
      </c>
      <c r="T288" s="74" t="s">
        <v>35</v>
      </c>
      <c r="U288" s="69" t="s">
        <v>1344</v>
      </c>
      <c r="W288" s="77">
        <f>(Tabla16[[#This Row],[TASA 16%]]+Tabla16[[#This Row],[IEPS 6%]])*0.16</f>
        <v>0</v>
      </c>
      <c r="X288" s="77">
        <f>W288-Tabla16[[#This Row],[IVA]]</f>
        <v>0</v>
      </c>
    </row>
    <row r="289" spans="1:24" x14ac:dyDescent="0.25">
      <c r="A289" s="67">
        <v>181900</v>
      </c>
      <c r="B289" s="68">
        <v>949</v>
      </c>
      <c r="C289" s="10">
        <v>45016</v>
      </c>
      <c r="D289" s="70"/>
      <c r="E289" s="70">
        <v>134340.96</v>
      </c>
      <c r="F289" s="70">
        <v>0</v>
      </c>
      <c r="G289" s="71"/>
      <c r="H289" s="71"/>
      <c r="I289" s="70"/>
      <c r="J289" s="70"/>
      <c r="K289" s="70"/>
      <c r="L289" s="70">
        <v>134340.96</v>
      </c>
      <c r="M289" s="63">
        <f>Tabla16[[#This Row],[TASA EX.]]+Tabla16[[#This Row],[IEPS 8 %]]</f>
        <v>0</v>
      </c>
      <c r="N289" s="72">
        <f>Tabla16[[#This Row],[TASA 16%]]+Tabla16[[#This Row],[IEPS 6%]]</f>
        <v>0</v>
      </c>
      <c r="O289" s="38">
        <v>45041</v>
      </c>
      <c r="P289" s="69" t="s">
        <v>156</v>
      </c>
      <c r="Q289" s="73" t="s">
        <v>157</v>
      </c>
      <c r="R289" s="68" t="s">
        <v>34</v>
      </c>
      <c r="S289" s="70">
        <v>16146</v>
      </c>
      <c r="T289" s="74" t="s">
        <v>35</v>
      </c>
      <c r="U289" s="69" t="s">
        <v>1345</v>
      </c>
      <c r="W289" s="77">
        <f>(Tabla16[[#This Row],[TASA 16%]]+Tabla16[[#This Row],[IEPS 6%]])*0.16</f>
        <v>0</v>
      </c>
      <c r="X289" s="77">
        <f>W289-Tabla16[[#This Row],[IVA]]</f>
        <v>0</v>
      </c>
    </row>
    <row r="290" spans="1:24" x14ac:dyDescent="0.25">
      <c r="A290" s="67">
        <v>182343</v>
      </c>
      <c r="B290" s="68">
        <v>422</v>
      </c>
      <c r="C290" s="10">
        <v>45034</v>
      </c>
      <c r="D290" s="70"/>
      <c r="E290" s="70">
        <v>232286</v>
      </c>
      <c r="F290" s="70">
        <v>0</v>
      </c>
      <c r="G290" s="71"/>
      <c r="H290" s="71"/>
      <c r="I290" s="70"/>
      <c r="J290" s="70">
        <v>3347.42</v>
      </c>
      <c r="K290" s="70"/>
      <c r="L290" s="70">
        <v>235633.42</v>
      </c>
      <c r="M290" s="63">
        <f>Tabla16[[#This Row],[TASA EX.]]+Tabla16[[#This Row],[IEPS 8 %]]</f>
        <v>3347.42</v>
      </c>
      <c r="N290" s="72">
        <f>Tabla16[[#This Row],[TASA 16%]]+Tabla16[[#This Row],[IEPS 6%]]</f>
        <v>0</v>
      </c>
      <c r="O290" s="38">
        <v>45037</v>
      </c>
      <c r="P290" s="69" t="s">
        <v>156</v>
      </c>
      <c r="Q290" s="73" t="s">
        <v>157</v>
      </c>
      <c r="R290" s="68" t="s">
        <v>34</v>
      </c>
      <c r="S290" s="70">
        <v>12916.84</v>
      </c>
      <c r="T290" s="74" t="s">
        <v>35</v>
      </c>
      <c r="U290" s="69" t="s">
        <v>1346</v>
      </c>
      <c r="W290" s="77">
        <f>(Tabla16[[#This Row],[TASA 16%]]+Tabla16[[#This Row],[IEPS 6%]])*0.16</f>
        <v>0</v>
      </c>
      <c r="X290" s="77">
        <f>W290-Tabla16[[#This Row],[IVA]]</f>
        <v>0</v>
      </c>
    </row>
    <row r="291" spans="1:24" x14ac:dyDescent="0.25">
      <c r="A291" s="67">
        <v>182466</v>
      </c>
      <c r="B291" s="68">
        <v>545</v>
      </c>
      <c r="C291" s="10">
        <v>45037</v>
      </c>
      <c r="D291" s="70"/>
      <c r="E291" s="70">
        <v>226650.08000000002</v>
      </c>
      <c r="F291" s="70">
        <v>0</v>
      </c>
      <c r="G291" s="71"/>
      <c r="H291" s="71"/>
      <c r="I291" s="70"/>
      <c r="J291" s="70">
        <v>1995.68</v>
      </c>
      <c r="K291" s="70"/>
      <c r="L291" s="70">
        <v>228645.76000000001</v>
      </c>
      <c r="M291" s="63">
        <f>Tabla16[[#This Row],[TASA EX.]]+Tabla16[[#This Row],[IEPS 8 %]]</f>
        <v>1995.68</v>
      </c>
      <c r="N291" s="72">
        <f>Tabla16[[#This Row],[TASA 16%]]+Tabla16[[#This Row],[IEPS 6%]]</f>
        <v>0</v>
      </c>
      <c r="O291" s="38">
        <v>45042</v>
      </c>
      <c r="P291" s="69" t="s">
        <v>156</v>
      </c>
      <c r="Q291" s="73" t="s">
        <v>157</v>
      </c>
      <c r="R291" s="68" t="s">
        <v>34</v>
      </c>
      <c r="S291" s="70"/>
      <c r="T291" s="74" t="s">
        <v>35</v>
      </c>
      <c r="U291" s="69" t="s">
        <v>1347</v>
      </c>
      <c r="W291" s="77">
        <f>(Tabla16[[#This Row],[TASA 16%]]+Tabla16[[#This Row],[IEPS 6%]])*0.16</f>
        <v>0</v>
      </c>
      <c r="X291" s="77">
        <f>W291-Tabla16[[#This Row],[IVA]]</f>
        <v>0</v>
      </c>
    </row>
    <row r="292" spans="1:24" x14ac:dyDescent="0.25">
      <c r="A292" s="41">
        <v>182524</v>
      </c>
      <c r="B292" s="9">
        <v>603</v>
      </c>
      <c r="C292" s="10">
        <v>45041</v>
      </c>
      <c r="D292" s="11"/>
      <c r="E292" s="11">
        <v>682.5</v>
      </c>
      <c r="F292" s="11">
        <v>0</v>
      </c>
      <c r="G292" s="24"/>
      <c r="H292" s="24"/>
      <c r="I292" s="11"/>
      <c r="J292" s="11"/>
      <c r="K292" s="11"/>
      <c r="L292" s="11">
        <v>682.5</v>
      </c>
      <c r="M292" s="63">
        <f>Tabla16[[#This Row],[TASA EX.]]+Tabla16[[#This Row],[IEPS 8 %]]</f>
        <v>0</v>
      </c>
      <c r="N292" s="64">
        <f>Tabla16[[#This Row],[TASA 16%]]+Tabla16[[#This Row],[IEPS 6%]]</f>
        <v>0</v>
      </c>
      <c r="O292" s="38">
        <v>45042</v>
      </c>
      <c r="P292" s="12" t="s">
        <v>156</v>
      </c>
      <c r="Q292" s="39" t="s">
        <v>157</v>
      </c>
      <c r="R292" s="9" t="s">
        <v>34</v>
      </c>
      <c r="S292" s="11"/>
      <c r="T292" s="13" t="s">
        <v>35</v>
      </c>
      <c r="U292" s="12" t="s">
        <v>1348</v>
      </c>
      <c r="W292" s="77">
        <f>(Tabla16[[#This Row],[TASA 16%]]+Tabla16[[#This Row],[IEPS 6%]])*0.16</f>
        <v>0</v>
      </c>
      <c r="X292" s="77">
        <f>W292-Tabla16[[#This Row],[IVA]]</f>
        <v>0</v>
      </c>
    </row>
    <row r="293" spans="1:24" x14ac:dyDescent="0.25">
      <c r="A293" s="67">
        <v>182547</v>
      </c>
      <c r="B293" s="68">
        <v>626</v>
      </c>
      <c r="C293" s="10">
        <v>45041</v>
      </c>
      <c r="D293" s="70"/>
      <c r="E293" s="70">
        <v>26689.24</v>
      </c>
      <c r="F293" s="70">
        <v>0</v>
      </c>
      <c r="G293" s="71"/>
      <c r="H293" s="71"/>
      <c r="I293" s="70"/>
      <c r="J293" s="70">
        <v>433.78</v>
      </c>
      <c r="K293" s="70"/>
      <c r="L293" s="70">
        <v>27123.02</v>
      </c>
      <c r="M293" s="63">
        <f>Tabla16[[#This Row],[TASA EX.]]+Tabla16[[#This Row],[IEPS 8 %]]</f>
        <v>433.78</v>
      </c>
      <c r="N293" s="72">
        <f>Tabla16[[#This Row],[TASA 16%]]+Tabla16[[#This Row],[IEPS 6%]]</f>
        <v>0</v>
      </c>
      <c r="O293" s="38">
        <v>45043</v>
      </c>
      <c r="P293" s="69" t="s">
        <v>156</v>
      </c>
      <c r="Q293" s="73" t="s">
        <v>157</v>
      </c>
      <c r="R293" s="68" t="s">
        <v>34</v>
      </c>
      <c r="S293" s="70">
        <v>5328</v>
      </c>
      <c r="T293" s="74" t="s">
        <v>35</v>
      </c>
      <c r="U293" s="69" t="s">
        <v>1349</v>
      </c>
      <c r="W293" s="77">
        <f>(Tabla16[[#This Row],[TASA 16%]]+Tabla16[[#This Row],[IEPS 6%]])*0.16</f>
        <v>0</v>
      </c>
      <c r="X293" s="77">
        <f>W293-Tabla16[[#This Row],[IVA]]</f>
        <v>0</v>
      </c>
    </row>
    <row r="294" spans="1:24" x14ac:dyDescent="0.25">
      <c r="A294" s="67">
        <v>181499</v>
      </c>
      <c r="B294" s="68">
        <v>548</v>
      </c>
      <c r="C294" s="10">
        <v>45005</v>
      </c>
      <c r="D294" s="70"/>
      <c r="E294" s="70">
        <v>14063.52</v>
      </c>
      <c r="F294" s="70">
        <v>0</v>
      </c>
      <c r="G294" s="71"/>
      <c r="H294" s="71"/>
      <c r="I294" s="70"/>
      <c r="J294" s="70"/>
      <c r="K294" s="70"/>
      <c r="L294" s="70">
        <v>14063.52</v>
      </c>
      <c r="M294" s="63">
        <f>Tabla16[[#This Row],[TASA EX.]]+Tabla16[[#This Row],[IEPS 8 %]]</f>
        <v>0</v>
      </c>
      <c r="N294" s="72">
        <f>Tabla16[[#This Row],[TASA 16%]]+Tabla16[[#This Row],[IEPS 6%]]</f>
        <v>0</v>
      </c>
      <c r="O294" s="38">
        <v>45027</v>
      </c>
      <c r="P294" s="69" t="s">
        <v>409</v>
      </c>
      <c r="Q294" s="73" t="s">
        <v>410</v>
      </c>
      <c r="R294" s="68" t="s">
        <v>34</v>
      </c>
      <c r="S294" s="70"/>
      <c r="T294" s="74" t="s">
        <v>35</v>
      </c>
      <c r="U294" s="69" t="s">
        <v>692</v>
      </c>
      <c r="W294" s="77">
        <f>(Tabla16[[#This Row],[TASA 16%]]+Tabla16[[#This Row],[IEPS 6%]])*0.16</f>
        <v>0</v>
      </c>
      <c r="X294" s="77">
        <f>W294-Tabla16[[#This Row],[IVA]]</f>
        <v>0</v>
      </c>
    </row>
    <row r="295" spans="1:24" x14ac:dyDescent="0.25">
      <c r="A295" s="67">
        <v>181832</v>
      </c>
      <c r="B295" s="68">
        <v>881</v>
      </c>
      <c r="C295" s="10">
        <v>45015</v>
      </c>
      <c r="D295" s="70"/>
      <c r="E295" s="70">
        <v>12931.93</v>
      </c>
      <c r="F295" s="70">
        <v>0</v>
      </c>
      <c r="G295" s="71"/>
      <c r="H295" s="71"/>
      <c r="I295" s="70"/>
      <c r="J295" s="70"/>
      <c r="K295" s="70"/>
      <c r="L295" s="70">
        <v>12931.93</v>
      </c>
      <c r="M295" s="63">
        <f>Tabla16[[#This Row],[TASA EX.]]+Tabla16[[#This Row],[IEPS 8 %]]</f>
        <v>0</v>
      </c>
      <c r="N295" s="72">
        <f>Tabla16[[#This Row],[TASA 16%]]+Tabla16[[#This Row],[IEPS 6%]]</f>
        <v>0</v>
      </c>
      <c r="O295" s="38">
        <v>45026</v>
      </c>
      <c r="P295" s="69" t="s">
        <v>1213</v>
      </c>
      <c r="Q295" s="73" t="s">
        <v>1214</v>
      </c>
      <c r="R295" s="68" t="s">
        <v>34</v>
      </c>
      <c r="S295" s="70"/>
      <c r="T295" s="74" t="s">
        <v>35</v>
      </c>
      <c r="U295" s="69" t="s">
        <v>1215</v>
      </c>
      <c r="W295" s="77">
        <f>(Tabla16[[#This Row],[TASA 16%]]+Tabla16[[#This Row],[IEPS 6%]])*0.16</f>
        <v>0</v>
      </c>
      <c r="X295" s="77">
        <f>W295-Tabla16[[#This Row],[IVA]]</f>
        <v>0</v>
      </c>
    </row>
    <row r="296" spans="1:24" x14ac:dyDescent="0.25">
      <c r="A296" s="67">
        <v>182091</v>
      </c>
      <c r="B296" s="68">
        <v>170</v>
      </c>
      <c r="C296" s="10">
        <v>45026</v>
      </c>
      <c r="D296" s="70"/>
      <c r="E296" s="70">
        <v>0</v>
      </c>
      <c r="F296" s="70">
        <v>4900</v>
      </c>
      <c r="G296" s="71"/>
      <c r="H296" s="71"/>
      <c r="I296" s="70"/>
      <c r="J296" s="70"/>
      <c r="K296" s="70">
        <v>784</v>
      </c>
      <c r="L296" s="70">
        <v>5684</v>
      </c>
      <c r="M296" s="63">
        <f>Tabla16[[#This Row],[TASA EX.]]+Tabla16[[#This Row],[IEPS 8 %]]</f>
        <v>0</v>
      </c>
      <c r="N296" s="72">
        <f>Tabla16[[#This Row],[TASA 16%]]+Tabla16[[#This Row],[IEPS 6%]]</f>
        <v>4900</v>
      </c>
      <c r="O296" s="38">
        <v>45044</v>
      </c>
      <c r="P296" s="69" t="s">
        <v>173</v>
      </c>
      <c r="Q296" s="73" t="s">
        <v>174</v>
      </c>
      <c r="R296" s="68" t="s">
        <v>34</v>
      </c>
      <c r="S296" s="70"/>
      <c r="T296" s="74" t="s">
        <v>35</v>
      </c>
      <c r="U296" s="69" t="s">
        <v>1229</v>
      </c>
      <c r="W296" s="77">
        <f>(Tabla16[[#This Row],[TASA 16%]]+Tabla16[[#This Row],[IEPS 6%]])*0.16</f>
        <v>784</v>
      </c>
      <c r="X296" s="77">
        <f>W296-Tabla16[[#This Row],[IVA]]</f>
        <v>0</v>
      </c>
    </row>
    <row r="297" spans="1:24" x14ac:dyDescent="0.25">
      <c r="A297" s="41">
        <v>181354</v>
      </c>
      <c r="B297" s="9">
        <v>403</v>
      </c>
      <c r="C297" s="10">
        <v>44999</v>
      </c>
      <c r="D297" s="11"/>
      <c r="E297" s="11">
        <v>30620.42</v>
      </c>
      <c r="F297" s="11">
        <v>2635</v>
      </c>
      <c r="G297" s="24"/>
      <c r="H297" s="24"/>
      <c r="I297" s="11"/>
      <c r="J297" s="11"/>
      <c r="K297" s="11">
        <v>421.6</v>
      </c>
      <c r="L297" s="11">
        <v>33677.019999999997</v>
      </c>
      <c r="M297" s="63">
        <f>Tabla16[[#This Row],[TASA EX.]]+Tabla16[[#This Row],[IEPS 8 %]]</f>
        <v>0</v>
      </c>
      <c r="N297" s="64">
        <f>Tabla16[[#This Row],[TASA 16%]]+Tabla16[[#This Row],[IEPS 6%]]</f>
        <v>2635</v>
      </c>
      <c r="O297" s="38">
        <v>45021</v>
      </c>
      <c r="P297" s="12" t="s">
        <v>141</v>
      </c>
      <c r="Q297" s="39" t="s">
        <v>142</v>
      </c>
      <c r="R297" s="9" t="s">
        <v>34</v>
      </c>
      <c r="S297" s="11"/>
      <c r="T297" s="13" t="s">
        <v>35</v>
      </c>
      <c r="U297" s="12" t="s">
        <v>984</v>
      </c>
      <c r="W297" s="77">
        <f>(Tabla16[[#This Row],[TASA 16%]]+Tabla16[[#This Row],[IEPS 6%]])*0.16</f>
        <v>421.6</v>
      </c>
      <c r="X297" s="77">
        <f>W297-Tabla16[[#This Row],[IVA]]</f>
        <v>0</v>
      </c>
    </row>
    <row r="298" spans="1:24" x14ac:dyDescent="0.25">
      <c r="A298" s="67">
        <v>181960</v>
      </c>
      <c r="B298" s="68">
        <v>39</v>
      </c>
      <c r="C298" s="10">
        <v>45020</v>
      </c>
      <c r="D298" s="70"/>
      <c r="E298" s="70">
        <v>0</v>
      </c>
      <c r="F298" s="70">
        <v>3432</v>
      </c>
      <c r="G298" s="71"/>
      <c r="H298" s="71"/>
      <c r="I298" s="70"/>
      <c r="J298" s="70"/>
      <c r="K298" s="70">
        <v>549.12</v>
      </c>
      <c r="L298" s="70">
        <v>3981.12</v>
      </c>
      <c r="M298" s="63">
        <f>Tabla16[[#This Row],[TASA EX.]]+Tabla16[[#This Row],[IEPS 8 %]]</f>
        <v>0</v>
      </c>
      <c r="N298" s="72">
        <f>Tabla16[[#This Row],[TASA 16%]]+Tabla16[[#This Row],[IEPS 6%]]</f>
        <v>3432</v>
      </c>
      <c r="O298" s="38">
        <v>45043</v>
      </c>
      <c r="P298" s="69" t="s">
        <v>141</v>
      </c>
      <c r="Q298" s="73" t="s">
        <v>142</v>
      </c>
      <c r="R298" s="68" t="s">
        <v>34</v>
      </c>
      <c r="S298" s="70"/>
      <c r="T298" s="74" t="s">
        <v>35</v>
      </c>
      <c r="U298" s="69" t="s">
        <v>985</v>
      </c>
      <c r="W298" s="77">
        <f>(Tabla16[[#This Row],[TASA 16%]]+Tabla16[[#This Row],[IEPS 6%]])*0.16</f>
        <v>549.12</v>
      </c>
      <c r="X298" s="77">
        <f>W298-Tabla16[[#This Row],[IVA]]</f>
        <v>0</v>
      </c>
    </row>
    <row r="299" spans="1:24" x14ac:dyDescent="0.25">
      <c r="A299" s="41">
        <v>181961</v>
      </c>
      <c r="B299" s="9">
        <v>40</v>
      </c>
      <c r="C299" s="10">
        <v>45020</v>
      </c>
      <c r="D299" s="11"/>
      <c r="E299" s="11">
        <v>14996.9925</v>
      </c>
      <c r="F299" s="11">
        <v>5838.1875</v>
      </c>
      <c r="G299" s="24"/>
      <c r="H299" s="24"/>
      <c r="I299" s="11"/>
      <c r="J299" s="11"/>
      <c r="K299" s="11">
        <v>934.11</v>
      </c>
      <c r="L299" s="11">
        <v>21769.29</v>
      </c>
      <c r="M299" s="63">
        <f>Tabla16[[#This Row],[TASA EX.]]+Tabla16[[#This Row],[IEPS 8 %]]</f>
        <v>0</v>
      </c>
      <c r="N299" s="64">
        <f>Tabla16[[#This Row],[TASA 16%]]+Tabla16[[#This Row],[IEPS 6%]]</f>
        <v>5838.1875</v>
      </c>
      <c r="O299" s="38">
        <v>45033</v>
      </c>
      <c r="P299" s="12" t="s">
        <v>141</v>
      </c>
      <c r="Q299" s="39" t="s">
        <v>142</v>
      </c>
      <c r="R299" s="9" t="s">
        <v>34</v>
      </c>
      <c r="S299" s="11">
        <v>3432</v>
      </c>
      <c r="T299" s="13" t="s">
        <v>35</v>
      </c>
      <c r="U299" s="12" t="s">
        <v>986</v>
      </c>
      <c r="W299" s="77">
        <f>(Tabla16[[#This Row],[TASA 16%]]+Tabla16[[#This Row],[IEPS 6%]])*0.16</f>
        <v>934.11</v>
      </c>
      <c r="X299" s="77">
        <f>W299-Tabla16[[#This Row],[IVA]]</f>
        <v>0</v>
      </c>
    </row>
    <row r="300" spans="1:24" x14ac:dyDescent="0.25">
      <c r="A300" s="41">
        <v>181758</v>
      </c>
      <c r="B300" s="9">
        <v>807</v>
      </c>
      <c r="C300" s="10">
        <v>45013</v>
      </c>
      <c r="D300" s="11"/>
      <c r="E300" s="11">
        <v>266164</v>
      </c>
      <c r="F300" s="11">
        <v>0</v>
      </c>
      <c r="G300" s="24"/>
      <c r="H300" s="24"/>
      <c r="I300" s="11"/>
      <c r="J300" s="11"/>
      <c r="K300" s="11"/>
      <c r="L300" s="11">
        <v>266164</v>
      </c>
      <c r="M300" s="63">
        <f>Tabla16[[#This Row],[TASA EX.]]+Tabla16[[#This Row],[IEPS 8 %]]</f>
        <v>0</v>
      </c>
      <c r="N300" s="64">
        <f>Tabla16[[#This Row],[TASA 16%]]+Tabla16[[#This Row],[IEPS 6%]]</f>
        <v>0</v>
      </c>
      <c r="O300" s="38">
        <v>45019</v>
      </c>
      <c r="P300" s="12" t="s">
        <v>334</v>
      </c>
      <c r="Q300" s="39" t="s">
        <v>335</v>
      </c>
      <c r="R300" s="9" t="s">
        <v>34</v>
      </c>
      <c r="S300" s="11">
        <v>1700</v>
      </c>
      <c r="T300" s="13" t="s">
        <v>35</v>
      </c>
      <c r="U300" s="12" t="s">
        <v>1240</v>
      </c>
      <c r="W300" s="77">
        <f>(Tabla16[[#This Row],[TASA 16%]]+Tabla16[[#This Row],[IEPS 6%]])*0.16</f>
        <v>0</v>
      </c>
      <c r="X300" s="77">
        <f>W300-Tabla16[[#This Row],[IVA]]</f>
        <v>0</v>
      </c>
    </row>
    <row r="301" spans="1:24" x14ac:dyDescent="0.25">
      <c r="A301" s="67">
        <v>181759</v>
      </c>
      <c r="B301" s="68">
        <v>808</v>
      </c>
      <c r="C301" s="10">
        <v>45013</v>
      </c>
      <c r="D301" s="70"/>
      <c r="E301" s="70">
        <v>243995</v>
      </c>
      <c r="F301" s="70">
        <v>0</v>
      </c>
      <c r="G301" s="71"/>
      <c r="H301" s="71"/>
      <c r="I301" s="70"/>
      <c r="J301" s="70"/>
      <c r="K301" s="70"/>
      <c r="L301" s="70">
        <v>243995</v>
      </c>
      <c r="M301" s="63">
        <f>Tabla16[[#This Row],[TASA EX.]]+Tabla16[[#This Row],[IEPS 8 %]]</f>
        <v>0</v>
      </c>
      <c r="N301" s="72">
        <f>Tabla16[[#This Row],[TASA 16%]]+Tabla16[[#This Row],[IEPS 6%]]</f>
        <v>0</v>
      </c>
      <c r="O301" s="38">
        <v>45029</v>
      </c>
      <c r="P301" s="69" t="s">
        <v>334</v>
      </c>
      <c r="Q301" s="73" t="s">
        <v>335</v>
      </c>
      <c r="R301" s="68" t="s">
        <v>34</v>
      </c>
      <c r="S301" s="70"/>
      <c r="T301" s="74" t="s">
        <v>35</v>
      </c>
      <c r="U301" s="69" t="s">
        <v>1241</v>
      </c>
      <c r="W301" s="77">
        <f>(Tabla16[[#This Row],[TASA 16%]]+Tabla16[[#This Row],[IEPS 6%]])*0.16</f>
        <v>0</v>
      </c>
      <c r="X301" s="77">
        <f>W301-Tabla16[[#This Row],[IVA]]</f>
        <v>0</v>
      </c>
    </row>
    <row r="302" spans="1:24" x14ac:dyDescent="0.25">
      <c r="A302" s="67">
        <v>181976</v>
      </c>
      <c r="B302" s="68">
        <v>55</v>
      </c>
      <c r="C302" s="10">
        <v>45020</v>
      </c>
      <c r="D302" s="70"/>
      <c r="E302" s="70">
        <v>184370</v>
      </c>
      <c r="F302" s="70">
        <v>0</v>
      </c>
      <c r="G302" s="71"/>
      <c r="H302" s="71"/>
      <c r="I302" s="70"/>
      <c r="J302" s="70"/>
      <c r="K302" s="70"/>
      <c r="L302" s="70">
        <v>184370</v>
      </c>
      <c r="M302" s="63">
        <f>Tabla16[[#This Row],[TASA EX.]]+Tabla16[[#This Row],[IEPS 8 %]]</f>
        <v>0</v>
      </c>
      <c r="N302" s="72">
        <f>Tabla16[[#This Row],[TASA 16%]]+Tabla16[[#This Row],[IEPS 6%]]</f>
        <v>0</v>
      </c>
      <c r="O302" s="38">
        <v>45033</v>
      </c>
      <c r="P302" s="69" t="s">
        <v>334</v>
      </c>
      <c r="Q302" s="73" t="s">
        <v>335</v>
      </c>
      <c r="R302" s="68" t="s">
        <v>34</v>
      </c>
      <c r="S302" s="70"/>
      <c r="T302" s="74" t="s">
        <v>35</v>
      </c>
      <c r="U302" s="69" t="s">
        <v>1242</v>
      </c>
      <c r="W302" s="77">
        <f>(Tabla16[[#This Row],[TASA 16%]]+Tabla16[[#This Row],[IEPS 6%]])*0.16</f>
        <v>0</v>
      </c>
      <c r="X302" s="77">
        <f>W302-Tabla16[[#This Row],[IVA]]</f>
        <v>0</v>
      </c>
    </row>
    <row r="303" spans="1:24" x14ac:dyDescent="0.25">
      <c r="A303" s="67">
        <v>181978</v>
      </c>
      <c r="B303" s="68">
        <v>57</v>
      </c>
      <c r="C303" s="10">
        <v>45020</v>
      </c>
      <c r="D303" s="70"/>
      <c r="E303" s="70">
        <v>222020</v>
      </c>
      <c r="F303" s="70">
        <v>0</v>
      </c>
      <c r="G303" s="71"/>
      <c r="H303" s="71"/>
      <c r="I303" s="70"/>
      <c r="J303" s="70"/>
      <c r="K303" s="70"/>
      <c r="L303" s="70">
        <v>222020</v>
      </c>
      <c r="M303" s="63">
        <f>Tabla16[[#This Row],[TASA EX.]]+Tabla16[[#This Row],[IEPS 8 %]]</f>
        <v>0</v>
      </c>
      <c r="N303" s="72">
        <f>Tabla16[[#This Row],[TASA 16%]]+Tabla16[[#This Row],[IEPS 6%]]</f>
        <v>0</v>
      </c>
      <c r="O303" s="38">
        <v>45033</v>
      </c>
      <c r="P303" s="69" t="s">
        <v>334</v>
      </c>
      <c r="Q303" s="73" t="s">
        <v>335</v>
      </c>
      <c r="R303" s="68" t="s">
        <v>34</v>
      </c>
      <c r="S303" s="70"/>
      <c r="T303" s="74" t="s">
        <v>35</v>
      </c>
      <c r="U303" s="69" t="s">
        <v>1243</v>
      </c>
      <c r="W303" s="77">
        <f>(Tabla16[[#This Row],[TASA 16%]]+Tabla16[[#This Row],[IEPS 6%]])*0.16</f>
        <v>0</v>
      </c>
      <c r="X303" s="77">
        <f>W303-Tabla16[[#This Row],[IVA]]</f>
        <v>0</v>
      </c>
    </row>
    <row r="304" spans="1:24" x14ac:dyDescent="0.25">
      <c r="A304" s="67">
        <v>181610</v>
      </c>
      <c r="B304" s="68">
        <v>659</v>
      </c>
      <c r="C304" s="10">
        <v>45007</v>
      </c>
      <c r="D304" s="70"/>
      <c r="E304" s="70">
        <v>291957.20999999996</v>
      </c>
      <c r="F304" s="70">
        <v>0</v>
      </c>
      <c r="G304" s="71"/>
      <c r="H304" s="71"/>
      <c r="I304" s="70"/>
      <c r="J304" s="70">
        <v>3351.77</v>
      </c>
      <c r="K304" s="70"/>
      <c r="L304" s="70">
        <v>295308.98</v>
      </c>
      <c r="M304" s="63">
        <f>Tabla16[[#This Row],[TASA EX.]]+Tabla16[[#This Row],[IEPS 8 %]]</f>
        <v>3351.77</v>
      </c>
      <c r="N304" s="72">
        <f>Tabla16[[#This Row],[TASA 16%]]+Tabla16[[#This Row],[IEPS 6%]]</f>
        <v>0</v>
      </c>
      <c r="O304" s="38">
        <v>45020</v>
      </c>
      <c r="P304" s="69" t="s">
        <v>215</v>
      </c>
      <c r="Q304" s="73" t="s">
        <v>216</v>
      </c>
      <c r="R304" s="68" t="s">
        <v>34</v>
      </c>
      <c r="S304" s="70">
        <v>20746.62</v>
      </c>
      <c r="T304" s="74" t="s">
        <v>35</v>
      </c>
      <c r="U304" s="69" t="s">
        <v>1429</v>
      </c>
      <c r="W304" s="77">
        <f>(Tabla16[[#This Row],[TASA 16%]]+Tabla16[[#This Row],[IEPS 6%]])*0.16</f>
        <v>0</v>
      </c>
      <c r="X304" s="77">
        <f>W304-Tabla16[[#This Row],[IVA]]</f>
        <v>0</v>
      </c>
    </row>
    <row r="305" spans="1:24" x14ac:dyDescent="0.25">
      <c r="A305" s="41">
        <v>181611</v>
      </c>
      <c r="B305" s="9">
        <v>660</v>
      </c>
      <c r="C305" s="10">
        <v>45007</v>
      </c>
      <c r="D305" s="11"/>
      <c r="E305" s="11">
        <v>2333.4974999999977</v>
      </c>
      <c r="F305" s="11">
        <v>154913.3125</v>
      </c>
      <c r="G305" s="24"/>
      <c r="H305" s="24"/>
      <c r="I305" s="11"/>
      <c r="J305" s="11"/>
      <c r="K305" s="11">
        <v>24786.13</v>
      </c>
      <c r="L305" s="11">
        <v>182032.94</v>
      </c>
      <c r="M305" s="63">
        <f>Tabla16[[#This Row],[TASA EX.]]+Tabla16[[#This Row],[IEPS 8 %]]</f>
        <v>0</v>
      </c>
      <c r="N305" s="64">
        <f>Tabla16[[#This Row],[TASA 16%]]+Tabla16[[#This Row],[IEPS 6%]]</f>
        <v>154913.3125</v>
      </c>
      <c r="O305" s="38">
        <v>45020</v>
      </c>
      <c r="P305" s="12" t="s">
        <v>215</v>
      </c>
      <c r="Q305" s="39" t="s">
        <v>216</v>
      </c>
      <c r="R305" s="9" t="s">
        <v>34</v>
      </c>
      <c r="S305" s="11">
        <v>2994.09</v>
      </c>
      <c r="T305" s="13" t="s">
        <v>35</v>
      </c>
      <c r="U305" s="12" t="s">
        <v>1430</v>
      </c>
      <c r="W305" s="77">
        <f>(Tabla16[[#This Row],[TASA 16%]]+Tabla16[[#This Row],[IEPS 6%]])*0.16</f>
        <v>24786.13</v>
      </c>
      <c r="X305" s="77">
        <f>W305-Tabla16[[#This Row],[IVA]]</f>
        <v>0</v>
      </c>
    </row>
    <row r="306" spans="1:24" x14ac:dyDescent="0.25">
      <c r="A306" s="57">
        <v>182227</v>
      </c>
      <c r="B306" s="56">
        <v>306</v>
      </c>
      <c r="C306" s="10">
        <v>45030</v>
      </c>
      <c r="D306" s="58"/>
      <c r="E306" s="58">
        <v>73478.67</v>
      </c>
      <c r="F306" s="58">
        <v>0</v>
      </c>
      <c r="G306" s="59"/>
      <c r="H306" s="59"/>
      <c r="I306" s="58"/>
      <c r="J306" s="58">
        <v>1793.59</v>
      </c>
      <c r="K306" s="58"/>
      <c r="L306" s="58">
        <v>75272.259999999995</v>
      </c>
      <c r="M306" s="63">
        <f>Tabla16[[#This Row],[TASA EX.]]+Tabla16[[#This Row],[IEPS 8 %]]</f>
        <v>1793.59</v>
      </c>
      <c r="N306" s="63">
        <f>Tabla16[[#This Row],[TASA 16%]]+Tabla16[[#This Row],[IEPS 6%]]</f>
        <v>0</v>
      </c>
      <c r="O306" s="38">
        <v>45035</v>
      </c>
      <c r="P306" s="60" t="s">
        <v>215</v>
      </c>
      <c r="Q306" s="55" t="s">
        <v>216</v>
      </c>
      <c r="R306" s="51" t="s">
        <v>34</v>
      </c>
      <c r="S306" s="61">
        <v>12420.4</v>
      </c>
      <c r="T306" s="56" t="s">
        <v>35</v>
      </c>
      <c r="U306" s="54" t="s">
        <v>1431</v>
      </c>
      <c r="W306" s="77">
        <f>(Tabla16[[#This Row],[TASA 16%]]+Tabla16[[#This Row],[IEPS 6%]])*0.16</f>
        <v>0</v>
      </c>
      <c r="X306" s="77">
        <f>W306-Tabla16[[#This Row],[IVA]]</f>
        <v>0</v>
      </c>
    </row>
    <row r="307" spans="1:24" x14ac:dyDescent="0.25">
      <c r="A307" s="50">
        <v>182228</v>
      </c>
      <c r="B307" s="51">
        <v>307</v>
      </c>
      <c r="C307" s="10">
        <v>45030</v>
      </c>
      <c r="D307" s="52"/>
      <c r="E307" s="52">
        <v>-1.2500000011641532E-2</v>
      </c>
      <c r="F307" s="52">
        <v>78691.892500000002</v>
      </c>
      <c r="G307" s="53"/>
      <c r="H307" s="53"/>
      <c r="I307" s="52">
        <v>148.66999999999999</v>
      </c>
      <c r="J307" s="52"/>
      <c r="K307" s="52">
        <v>12614.49</v>
      </c>
      <c r="L307" s="52">
        <v>91455.039999999994</v>
      </c>
      <c r="M307" s="63">
        <f>Tabla16[[#This Row],[TASA EX.]]+Tabla16[[#This Row],[IEPS 8 %]]</f>
        <v>0</v>
      </c>
      <c r="N307" s="65">
        <f>Tabla16[[#This Row],[TASA 16%]]+Tabla16[[#This Row],[IEPS 6%]]</f>
        <v>78840.5625</v>
      </c>
      <c r="O307" s="38">
        <v>45035</v>
      </c>
      <c r="P307" s="54" t="s">
        <v>215</v>
      </c>
      <c r="Q307" s="55" t="s">
        <v>216</v>
      </c>
      <c r="R307" s="51" t="s">
        <v>34</v>
      </c>
      <c r="S307" s="52">
        <v>5399.88</v>
      </c>
      <c r="T307" s="56" t="s">
        <v>35</v>
      </c>
      <c r="U307" s="54" t="s">
        <v>1432</v>
      </c>
      <c r="W307" s="77">
        <f>(Tabla16[[#This Row],[TASA 16%]]+Tabla16[[#This Row],[IEPS 6%]])*0.16</f>
        <v>12614.49</v>
      </c>
      <c r="X307" s="77">
        <f>W307-Tabla16[[#This Row],[IVA]]</f>
        <v>0</v>
      </c>
    </row>
    <row r="308" spans="1:24" x14ac:dyDescent="0.25">
      <c r="A308" s="67">
        <v>182229</v>
      </c>
      <c r="B308" s="68">
        <v>308</v>
      </c>
      <c r="C308" s="10">
        <v>45030</v>
      </c>
      <c r="D308" s="70"/>
      <c r="E308" s="70">
        <v>129955.78000000001</v>
      </c>
      <c r="F308" s="70">
        <v>0</v>
      </c>
      <c r="G308" s="71"/>
      <c r="H308" s="71"/>
      <c r="I308" s="70"/>
      <c r="J308" s="70">
        <v>5615.01</v>
      </c>
      <c r="K308" s="70"/>
      <c r="L308" s="70">
        <v>135570.79</v>
      </c>
      <c r="M308" s="63">
        <f>Tabla16[[#This Row],[TASA EX.]]+Tabla16[[#This Row],[IEPS 8 %]]</f>
        <v>5615.01</v>
      </c>
      <c r="N308" s="72">
        <f>Tabla16[[#This Row],[TASA 16%]]+Tabla16[[#This Row],[IEPS 6%]]</f>
        <v>0</v>
      </c>
      <c r="O308" s="38">
        <v>45035</v>
      </c>
      <c r="P308" s="69" t="s">
        <v>215</v>
      </c>
      <c r="Q308" s="73" t="s">
        <v>216</v>
      </c>
      <c r="R308" s="68" t="s">
        <v>34</v>
      </c>
      <c r="S308" s="70">
        <v>6133.15</v>
      </c>
      <c r="T308" s="74" t="s">
        <v>35</v>
      </c>
      <c r="U308" s="69" t="s">
        <v>1433</v>
      </c>
      <c r="W308" s="77">
        <f>(Tabla16[[#This Row],[TASA 16%]]+Tabla16[[#This Row],[IEPS 6%]])*0.16</f>
        <v>0</v>
      </c>
      <c r="X308" s="77">
        <f>W308-Tabla16[[#This Row],[IVA]]</f>
        <v>0</v>
      </c>
    </row>
    <row r="309" spans="1:24" x14ac:dyDescent="0.25">
      <c r="A309" s="67">
        <v>182230</v>
      </c>
      <c r="B309" s="68">
        <v>309</v>
      </c>
      <c r="C309" s="10">
        <v>45030</v>
      </c>
      <c r="D309" s="70"/>
      <c r="E309" s="70">
        <v>0.15000000000873115</v>
      </c>
      <c r="F309" s="70">
        <v>129516.24999999999</v>
      </c>
      <c r="G309" s="71"/>
      <c r="H309" s="71"/>
      <c r="I309" s="70"/>
      <c r="J309" s="70"/>
      <c r="K309" s="70">
        <v>20722.599999999999</v>
      </c>
      <c r="L309" s="70">
        <v>150239</v>
      </c>
      <c r="M309" s="63">
        <f>Tabla16[[#This Row],[TASA EX.]]+Tabla16[[#This Row],[IEPS 8 %]]</f>
        <v>0</v>
      </c>
      <c r="N309" s="72">
        <f>Tabla16[[#This Row],[TASA 16%]]+Tabla16[[#This Row],[IEPS 6%]]</f>
        <v>129516.24999999999</v>
      </c>
      <c r="O309" s="38">
        <v>45035</v>
      </c>
      <c r="P309" s="69" t="s">
        <v>215</v>
      </c>
      <c r="Q309" s="73" t="s">
        <v>216</v>
      </c>
      <c r="R309" s="68" t="s">
        <v>34</v>
      </c>
      <c r="S309" s="70">
        <v>2481.12</v>
      </c>
      <c r="T309" s="74" t="s">
        <v>35</v>
      </c>
      <c r="U309" s="69" t="s">
        <v>1434</v>
      </c>
      <c r="W309" s="77">
        <f>(Tabla16[[#This Row],[TASA 16%]]+Tabla16[[#This Row],[IEPS 6%]])*0.16</f>
        <v>20722.599999999999</v>
      </c>
      <c r="X309" s="77">
        <f>W309-Tabla16[[#This Row],[IVA]]</f>
        <v>0</v>
      </c>
    </row>
    <row r="310" spans="1:24" x14ac:dyDescent="0.25">
      <c r="A310" s="67">
        <v>182231</v>
      </c>
      <c r="B310" s="68">
        <v>310</v>
      </c>
      <c r="C310" s="10">
        <v>45030</v>
      </c>
      <c r="D310" s="70"/>
      <c r="E310" s="70">
        <v>71432.039999999994</v>
      </c>
      <c r="F310" s="70">
        <v>0</v>
      </c>
      <c r="G310" s="71"/>
      <c r="H310" s="71"/>
      <c r="I310" s="70"/>
      <c r="J310" s="70">
        <v>1046.3599999999999</v>
      </c>
      <c r="K310" s="70"/>
      <c r="L310" s="70">
        <v>72478.399999999994</v>
      </c>
      <c r="M310" s="63">
        <f>Tabla16[[#This Row],[TASA EX.]]+Tabla16[[#This Row],[IEPS 8 %]]</f>
        <v>1046.3599999999999</v>
      </c>
      <c r="N310" s="72">
        <f>Tabla16[[#This Row],[TASA 16%]]+Tabla16[[#This Row],[IEPS 6%]]</f>
        <v>0</v>
      </c>
      <c r="O310" s="38">
        <v>45041</v>
      </c>
      <c r="P310" s="69" t="s">
        <v>215</v>
      </c>
      <c r="Q310" s="73" t="s">
        <v>216</v>
      </c>
      <c r="R310" s="68" t="s">
        <v>34</v>
      </c>
      <c r="S310" s="70">
        <v>7842.82</v>
      </c>
      <c r="T310" s="74" t="s">
        <v>35</v>
      </c>
      <c r="U310" s="69" t="s">
        <v>1435</v>
      </c>
      <c r="W310" s="77">
        <f>(Tabla16[[#This Row],[TASA 16%]]+Tabla16[[#This Row],[IEPS 6%]])*0.16</f>
        <v>0</v>
      </c>
      <c r="X310" s="77">
        <f>W310-Tabla16[[#This Row],[IVA]]</f>
        <v>0</v>
      </c>
    </row>
    <row r="311" spans="1:24" x14ac:dyDescent="0.25">
      <c r="A311" s="67">
        <v>182232</v>
      </c>
      <c r="B311" s="68">
        <v>311</v>
      </c>
      <c r="C311" s="10">
        <v>45030</v>
      </c>
      <c r="D311" s="70"/>
      <c r="E311" s="70">
        <v>7811.5050000000047</v>
      </c>
      <c r="F311" s="70">
        <v>146843.125</v>
      </c>
      <c r="G311" s="71"/>
      <c r="H311" s="71"/>
      <c r="I311" s="70"/>
      <c r="J311" s="70"/>
      <c r="K311" s="70">
        <v>23494.9</v>
      </c>
      <c r="L311" s="70">
        <v>178149.53</v>
      </c>
      <c r="M311" s="63">
        <f>Tabla16[[#This Row],[TASA EX.]]+Tabla16[[#This Row],[IEPS 8 %]]</f>
        <v>0</v>
      </c>
      <c r="N311" s="72">
        <f>Tabla16[[#This Row],[TASA 16%]]+Tabla16[[#This Row],[IEPS 6%]]</f>
        <v>146843.125</v>
      </c>
      <c r="O311" s="38">
        <v>45041</v>
      </c>
      <c r="P311" s="69" t="s">
        <v>215</v>
      </c>
      <c r="Q311" s="73" t="s">
        <v>216</v>
      </c>
      <c r="R311" s="68" t="s">
        <v>34</v>
      </c>
      <c r="S311" s="70">
        <v>6159.46</v>
      </c>
      <c r="T311" s="74" t="s">
        <v>35</v>
      </c>
      <c r="U311" s="69" t="s">
        <v>1436</v>
      </c>
      <c r="W311" s="77">
        <f>(Tabla16[[#This Row],[TASA 16%]]+Tabla16[[#This Row],[IEPS 6%]])*0.16</f>
        <v>23494.9</v>
      </c>
      <c r="X311" s="77">
        <f>W311-Tabla16[[#This Row],[IVA]]</f>
        <v>0</v>
      </c>
    </row>
    <row r="312" spans="1:24" x14ac:dyDescent="0.25">
      <c r="A312" s="67">
        <v>181954</v>
      </c>
      <c r="B312" s="68">
        <v>33</v>
      </c>
      <c r="C312" s="10">
        <v>45020</v>
      </c>
      <c r="D312" s="70"/>
      <c r="E312" s="70">
        <v>3277</v>
      </c>
      <c r="F312" s="70">
        <v>0</v>
      </c>
      <c r="G312" s="71"/>
      <c r="H312" s="71"/>
      <c r="I312" s="70"/>
      <c r="J312" s="70"/>
      <c r="K312" s="70"/>
      <c r="L312" s="70">
        <v>3277</v>
      </c>
      <c r="M312" s="63">
        <f>Tabla16[[#This Row],[TASA EX.]]+Tabla16[[#This Row],[IEPS 8 %]]</f>
        <v>0</v>
      </c>
      <c r="N312" s="72">
        <f>Tabla16[[#This Row],[TASA 16%]]+Tabla16[[#This Row],[IEPS 6%]]</f>
        <v>0</v>
      </c>
      <c r="O312" s="38">
        <v>45040</v>
      </c>
      <c r="P312" s="69" t="s">
        <v>643</v>
      </c>
      <c r="Q312" s="73" t="s">
        <v>644</v>
      </c>
      <c r="R312" s="68" t="s">
        <v>34</v>
      </c>
      <c r="S312" s="70"/>
      <c r="T312" s="74" t="s">
        <v>35</v>
      </c>
      <c r="U312" s="69" t="s">
        <v>1062</v>
      </c>
      <c r="W312" s="77">
        <f>(Tabla16[[#This Row],[TASA 16%]]+Tabla16[[#This Row],[IEPS 6%]])*0.16</f>
        <v>0</v>
      </c>
      <c r="X312" s="77">
        <f>W312-Tabla16[[#This Row],[IVA]]</f>
        <v>0</v>
      </c>
    </row>
    <row r="313" spans="1:24" x14ac:dyDescent="0.25">
      <c r="A313" s="67">
        <v>181767</v>
      </c>
      <c r="B313" s="68">
        <v>816</v>
      </c>
      <c r="C313" s="10">
        <v>45013</v>
      </c>
      <c r="D313" s="70"/>
      <c r="E313" s="70">
        <v>1183.1749999999956</v>
      </c>
      <c r="F313" s="70">
        <v>38455.625</v>
      </c>
      <c r="G313" s="71"/>
      <c r="H313" s="71"/>
      <c r="I313" s="70"/>
      <c r="J313" s="70">
        <v>52.39</v>
      </c>
      <c r="K313" s="70">
        <v>6152.9</v>
      </c>
      <c r="L313" s="70">
        <v>45844.09</v>
      </c>
      <c r="M313" s="63">
        <f>Tabla16[[#This Row],[TASA EX.]]+Tabla16[[#This Row],[IEPS 8 %]]</f>
        <v>52.39</v>
      </c>
      <c r="N313" s="72">
        <f>Tabla16[[#This Row],[TASA 16%]]+Tabla16[[#This Row],[IEPS 6%]]</f>
        <v>38455.625</v>
      </c>
      <c r="O313" s="38">
        <v>45019</v>
      </c>
      <c r="P313" s="69" t="s">
        <v>271</v>
      </c>
      <c r="Q313" s="73" t="s">
        <v>272</v>
      </c>
      <c r="R313" s="68" t="s">
        <v>34</v>
      </c>
      <c r="S313" s="70"/>
      <c r="T313" s="74" t="s">
        <v>35</v>
      </c>
      <c r="U313" s="69" t="s">
        <v>1073</v>
      </c>
      <c r="W313" s="77">
        <f>(Tabla16[[#This Row],[TASA 16%]]+Tabla16[[#This Row],[IEPS 6%]])*0.16</f>
        <v>6152.9000000000005</v>
      </c>
      <c r="X313" s="77">
        <f>W313-Tabla16[[#This Row],[IVA]]</f>
        <v>0</v>
      </c>
    </row>
    <row r="314" spans="1:24" x14ac:dyDescent="0.25">
      <c r="A314" s="67">
        <v>181768</v>
      </c>
      <c r="B314" s="68">
        <v>817</v>
      </c>
      <c r="C314" s="10">
        <v>45013</v>
      </c>
      <c r="D314" s="70"/>
      <c r="E314" s="70">
        <v>1235.5750000000007</v>
      </c>
      <c r="F314" s="70">
        <v>23733.625</v>
      </c>
      <c r="G314" s="71"/>
      <c r="H314" s="71"/>
      <c r="I314" s="70"/>
      <c r="J314" s="70"/>
      <c r="K314" s="70">
        <v>3797.38</v>
      </c>
      <c r="L314" s="70">
        <v>28766.58</v>
      </c>
      <c r="M314" s="63">
        <f>Tabla16[[#This Row],[TASA EX.]]+Tabla16[[#This Row],[IEPS 8 %]]</f>
        <v>0</v>
      </c>
      <c r="N314" s="72">
        <f>Tabla16[[#This Row],[TASA 16%]]+Tabla16[[#This Row],[IEPS 6%]]</f>
        <v>23733.625</v>
      </c>
      <c r="O314" s="38">
        <v>45019</v>
      </c>
      <c r="P314" s="69" t="s">
        <v>271</v>
      </c>
      <c r="Q314" s="73" t="s">
        <v>272</v>
      </c>
      <c r="R314" s="68" t="s">
        <v>34</v>
      </c>
      <c r="S314" s="70">
        <v>4830.21</v>
      </c>
      <c r="T314" s="74" t="s">
        <v>35</v>
      </c>
      <c r="U314" s="69" t="s">
        <v>1074</v>
      </c>
      <c r="W314" s="77">
        <f>(Tabla16[[#This Row],[TASA 16%]]+Tabla16[[#This Row],[IEPS 6%]])*0.16</f>
        <v>3797.38</v>
      </c>
      <c r="X314" s="77">
        <f>W314-Tabla16[[#This Row],[IVA]]</f>
        <v>0</v>
      </c>
    </row>
    <row r="315" spans="1:24" x14ac:dyDescent="0.25">
      <c r="A315" s="67">
        <v>181885</v>
      </c>
      <c r="B315" s="68">
        <v>934</v>
      </c>
      <c r="C315" s="10">
        <v>45016</v>
      </c>
      <c r="D315" s="70"/>
      <c r="E315" s="70">
        <v>-7.4999999960709829E-3</v>
      </c>
      <c r="F315" s="70">
        <v>31181.187499999996</v>
      </c>
      <c r="G315" s="71"/>
      <c r="H315" s="71"/>
      <c r="I315" s="70"/>
      <c r="J315" s="70"/>
      <c r="K315" s="70">
        <v>4988.99</v>
      </c>
      <c r="L315" s="70">
        <v>36170.17</v>
      </c>
      <c r="M315" s="63">
        <f>Tabla16[[#This Row],[TASA EX.]]+Tabla16[[#This Row],[IEPS 8 %]]</f>
        <v>0</v>
      </c>
      <c r="N315" s="72">
        <f>Tabla16[[#This Row],[TASA 16%]]+Tabla16[[#This Row],[IEPS 6%]]</f>
        <v>31181.187499999996</v>
      </c>
      <c r="O315" s="38">
        <v>45021</v>
      </c>
      <c r="P315" s="69" t="s">
        <v>271</v>
      </c>
      <c r="Q315" s="73" t="s">
        <v>272</v>
      </c>
      <c r="R315" s="68" t="s">
        <v>34</v>
      </c>
      <c r="S315" s="70"/>
      <c r="T315" s="74" t="s">
        <v>35</v>
      </c>
      <c r="U315" s="69" t="s">
        <v>1075</v>
      </c>
      <c r="W315" s="77">
        <f>(Tabla16[[#This Row],[TASA 16%]]+Tabla16[[#This Row],[IEPS 6%]])*0.16</f>
        <v>4988.99</v>
      </c>
      <c r="X315" s="77">
        <f>W315-Tabla16[[#This Row],[IVA]]</f>
        <v>0</v>
      </c>
    </row>
    <row r="316" spans="1:24" x14ac:dyDescent="0.25">
      <c r="A316" s="67">
        <v>181886</v>
      </c>
      <c r="B316" s="68">
        <v>935</v>
      </c>
      <c r="C316" s="10">
        <v>45016</v>
      </c>
      <c r="D316" s="70"/>
      <c r="E316" s="70">
        <v>18869.767499999998</v>
      </c>
      <c r="F316" s="70">
        <v>28217.562500000004</v>
      </c>
      <c r="G316" s="71"/>
      <c r="H316" s="71"/>
      <c r="I316" s="70"/>
      <c r="J316" s="70"/>
      <c r="K316" s="70">
        <v>4514.8100000000004</v>
      </c>
      <c r="L316" s="70">
        <v>51602.14</v>
      </c>
      <c r="M316" s="63">
        <f>Tabla16[[#This Row],[TASA EX.]]+Tabla16[[#This Row],[IEPS 8 %]]</f>
        <v>0</v>
      </c>
      <c r="N316" s="72">
        <f>Tabla16[[#This Row],[TASA 16%]]+Tabla16[[#This Row],[IEPS 6%]]</f>
        <v>28217.562500000004</v>
      </c>
      <c r="O316" s="38">
        <v>45028</v>
      </c>
      <c r="P316" s="69" t="s">
        <v>271</v>
      </c>
      <c r="Q316" s="73" t="s">
        <v>272</v>
      </c>
      <c r="R316" s="68" t="s">
        <v>34</v>
      </c>
      <c r="S316" s="70"/>
      <c r="T316" s="74" t="s">
        <v>35</v>
      </c>
      <c r="U316" s="69" t="s">
        <v>1076</v>
      </c>
      <c r="W316" s="77">
        <f>(Tabla16[[#This Row],[TASA 16%]]+Tabla16[[#This Row],[IEPS 6%]])*0.16</f>
        <v>4514.8100000000004</v>
      </c>
      <c r="X316" s="77">
        <f>W316-Tabla16[[#This Row],[IVA]]</f>
        <v>0</v>
      </c>
    </row>
    <row r="317" spans="1:24" x14ac:dyDescent="0.25">
      <c r="A317" s="67">
        <v>182278</v>
      </c>
      <c r="B317" s="68">
        <v>357</v>
      </c>
      <c r="C317" s="10">
        <v>45030</v>
      </c>
      <c r="D317" s="70"/>
      <c r="E317" s="70">
        <v>12792.029999999999</v>
      </c>
      <c r="F317" s="70">
        <v>48290.25</v>
      </c>
      <c r="G317" s="71"/>
      <c r="H317" s="71"/>
      <c r="I317" s="70"/>
      <c r="J317" s="70"/>
      <c r="K317" s="70">
        <v>7726.44</v>
      </c>
      <c r="L317" s="70">
        <v>68808.72</v>
      </c>
      <c r="M317" s="63">
        <f>Tabla16[[#This Row],[TASA EX.]]+Tabla16[[#This Row],[IEPS 8 %]]</f>
        <v>0</v>
      </c>
      <c r="N317" s="72">
        <f>Tabla16[[#This Row],[TASA 16%]]+Tabla16[[#This Row],[IEPS 6%]]</f>
        <v>48290.25</v>
      </c>
      <c r="O317" s="38">
        <v>45035</v>
      </c>
      <c r="P317" s="69" t="s">
        <v>271</v>
      </c>
      <c r="Q317" s="73" t="s">
        <v>272</v>
      </c>
      <c r="R317" s="68" t="s">
        <v>34</v>
      </c>
      <c r="S317" s="70"/>
      <c r="T317" s="74" t="s">
        <v>35</v>
      </c>
      <c r="U317" s="69" t="s">
        <v>1077</v>
      </c>
      <c r="W317" s="77">
        <f>(Tabla16[[#This Row],[TASA 16%]]+Tabla16[[#This Row],[IEPS 6%]])*0.16</f>
        <v>7726.4400000000005</v>
      </c>
      <c r="X317" s="77">
        <f>W317-Tabla16[[#This Row],[IVA]]</f>
        <v>0</v>
      </c>
    </row>
    <row r="318" spans="1:24" x14ac:dyDescent="0.25">
      <c r="A318" s="67">
        <v>182279</v>
      </c>
      <c r="B318" s="68">
        <v>358</v>
      </c>
      <c r="C318" s="10">
        <v>45030</v>
      </c>
      <c r="D318" s="70"/>
      <c r="E318" s="70">
        <v>-2.7500000011059456E-2</v>
      </c>
      <c r="F318" s="70">
        <v>93066.337499999994</v>
      </c>
      <c r="G318" s="71"/>
      <c r="H318" s="71"/>
      <c r="I318" s="70">
        <v>556.35</v>
      </c>
      <c r="J318" s="70"/>
      <c r="K318" s="70">
        <v>14979.63</v>
      </c>
      <c r="L318" s="70">
        <v>108602.29</v>
      </c>
      <c r="M318" s="63">
        <f>Tabla16[[#This Row],[TASA EX.]]+Tabla16[[#This Row],[IEPS 8 %]]</f>
        <v>0</v>
      </c>
      <c r="N318" s="72">
        <f>Tabla16[[#This Row],[TASA 16%]]+Tabla16[[#This Row],[IEPS 6%]]</f>
        <v>93622.6875</v>
      </c>
      <c r="O318" s="38">
        <v>45042</v>
      </c>
      <c r="P318" s="69" t="s">
        <v>271</v>
      </c>
      <c r="Q318" s="73" t="s">
        <v>272</v>
      </c>
      <c r="R318" s="68" t="s">
        <v>34</v>
      </c>
      <c r="S318" s="70">
        <v>3884.26</v>
      </c>
      <c r="T318" s="74" t="s">
        <v>35</v>
      </c>
      <c r="U318" s="69" t="s">
        <v>1078</v>
      </c>
      <c r="W318" s="77">
        <f>(Tabla16[[#This Row],[TASA 16%]]+Tabla16[[#This Row],[IEPS 6%]])*0.16</f>
        <v>14979.630000000001</v>
      </c>
      <c r="X318" s="77">
        <f>W318-Tabla16[[#This Row],[IVA]]</f>
        <v>0</v>
      </c>
    </row>
    <row r="319" spans="1:24" x14ac:dyDescent="0.25">
      <c r="A319" s="67">
        <v>181187</v>
      </c>
      <c r="B319" s="68">
        <v>236</v>
      </c>
      <c r="C319" s="10">
        <v>44993</v>
      </c>
      <c r="D319" s="70"/>
      <c r="E319" s="70">
        <v>2.7500000011059456E-2</v>
      </c>
      <c r="F319" s="70">
        <v>121770.06249999999</v>
      </c>
      <c r="G319" s="71"/>
      <c r="H319" s="71"/>
      <c r="I319" s="70"/>
      <c r="J319" s="70"/>
      <c r="K319" s="70">
        <v>19483.21</v>
      </c>
      <c r="L319" s="70">
        <v>141253.29999999999</v>
      </c>
      <c r="M319" s="63">
        <f>Tabla16[[#This Row],[TASA EX.]]+Tabla16[[#This Row],[IEPS 8 %]]</f>
        <v>0</v>
      </c>
      <c r="N319" s="72">
        <f>Tabla16[[#This Row],[TASA 16%]]+Tabla16[[#This Row],[IEPS 6%]]</f>
        <v>121770.06249999999</v>
      </c>
      <c r="O319" s="38">
        <v>45019</v>
      </c>
      <c r="P319" s="69" t="s">
        <v>1045</v>
      </c>
      <c r="Q319" s="73" t="s">
        <v>1046</v>
      </c>
      <c r="R319" s="68" t="s">
        <v>50</v>
      </c>
      <c r="S319" s="70"/>
      <c r="T319" s="74" t="s">
        <v>51</v>
      </c>
      <c r="U319" s="69" t="s">
        <v>1047</v>
      </c>
      <c r="W319" s="77">
        <f>(Tabla16[[#This Row],[TASA 16%]]+Tabla16[[#This Row],[IEPS 6%]])*0.16</f>
        <v>19483.21</v>
      </c>
      <c r="X319" s="77">
        <f>W319-Tabla16[[#This Row],[IVA]]</f>
        <v>0</v>
      </c>
    </row>
    <row r="320" spans="1:24" x14ac:dyDescent="0.25">
      <c r="A320" s="67">
        <v>181188</v>
      </c>
      <c r="B320" s="68">
        <v>237</v>
      </c>
      <c r="C320" s="10">
        <v>44993</v>
      </c>
      <c r="D320" s="70"/>
      <c r="E320" s="70">
        <v>2.9999999998835847E-2</v>
      </c>
      <c r="F320" s="70">
        <v>183490.75</v>
      </c>
      <c r="G320" s="71"/>
      <c r="H320" s="71"/>
      <c r="I320" s="70"/>
      <c r="J320" s="70"/>
      <c r="K320" s="70">
        <v>29358.52</v>
      </c>
      <c r="L320" s="70">
        <v>212849.3</v>
      </c>
      <c r="M320" s="63">
        <f>Tabla16[[#This Row],[TASA EX.]]+Tabla16[[#This Row],[IEPS 8 %]]</f>
        <v>0</v>
      </c>
      <c r="N320" s="72">
        <f>Tabla16[[#This Row],[TASA 16%]]+Tabla16[[#This Row],[IEPS 6%]]</f>
        <v>183490.75</v>
      </c>
      <c r="O320" s="38">
        <v>45019</v>
      </c>
      <c r="P320" s="69" t="s">
        <v>1045</v>
      </c>
      <c r="Q320" s="73" t="s">
        <v>1046</v>
      </c>
      <c r="R320" s="68" t="s">
        <v>50</v>
      </c>
      <c r="S320" s="70"/>
      <c r="T320" s="74" t="s">
        <v>51</v>
      </c>
      <c r="U320" s="69" t="s">
        <v>1048</v>
      </c>
      <c r="W320" s="77">
        <f>(Tabla16[[#This Row],[TASA 16%]]+Tabla16[[#This Row],[IEPS 6%]])*0.16</f>
        <v>29358.52</v>
      </c>
      <c r="X320" s="77">
        <f>W320-Tabla16[[#This Row],[IVA]]</f>
        <v>0</v>
      </c>
    </row>
    <row r="321" spans="1:24" x14ac:dyDescent="0.25">
      <c r="A321" s="67">
        <v>181986</v>
      </c>
      <c r="B321" s="68">
        <v>65</v>
      </c>
      <c r="C321" s="10">
        <v>45020</v>
      </c>
      <c r="D321" s="70"/>
      <c r="E321" s="70">
        <v>0</v>
      </c>
      <c r="F321" s="70">
        <v>43652</v>
      </c>
      <c r="G321" s="71"/>
      <c r="H321" s="71"/>
      <c r="I321" s="70"/>
      <c r="J321" s="70"/>
      <c r="K321" s="70">
        <v>6984.32</v>
      </c>
      <c r="L321" s="70">
        <v>50636.32</v>
      </c>
      <c r="M321" s="63">
        <f>Tabla16[[#This Row],[TASA EX.]]+Tabla16[[#This Row],[IEPS 8 %]]</f>
        <v>0</v>
      </c>
      <c r="N321" s="72">
        <f>Tabla16[[#This Row],[TASA 16%]]+Tabla16[[#This Row],[IEPS 6%]]</f>
        <v>43652</v>
      </c>
      <c r="O321" s="38">
        <v>45021</v>
      </c>
      <c r="P321" s="69" t="s">
        <v>1045</v>
      </c>
      <c r="Q321" s="73" t="s">
        <v>1046</v>
      </c>
      <c r="R321" s="68" t="s">
        <v>50</v>
      </c>
      <c r="S321" s="70"/>
      <c r="T321" s="74" t="s">
        <v>51</v>
      </c>
      <c r="U321" s="69" t="s">
        <v>1049</v>
      </c>
      <c r="W321" s="77">
        <f>(Tabla16[[#This Row],[TASA 16%]]+Tabla16[[#This Row],[IEPS 6%]])*0.16</f>
        <v>6984.32</v>
      </c>
      <c r="X321" s="77">
        <f>W321-Tabla16[[#This Row],[IVA]]</f>
        <v>0</v>
      </c>
    </row>
    <row r="322" spans="1:24" x14ac:dyDescent="0.25">
      <c r="A322" s="67">
        <v>181514</v>
      </c>
      <c r="B322" s="68">
        <v>563</v>
      </c>
      <c r="C322" s="10">
        <v>45005</v>
      </c>
      <c r="D322" s="70"/>
      <c r="E322" s="70">
        <v>-5.0000000046566129E-3</v>
      </c>
      <c r="F322" s="70">
        <v>81517.625</v>
      </c>
      <c r="G322" s="71"/>
      <c r="H322" s="71"/>
      <c r="I322" s="70"/>
      <c r="J322" s="70"/>
      <c r="K322" s="70">
        <v>13042.82</v>
      </c>
      <c r="L322" s="70">
        <v>94560.44</v>
      </c>
      <c r="M322" s="63">
        <f>Tabla16[[#This Row],[TASA EX.]]+Tabla16[[#This Row],[IEPS 8 %]]</f>
        <v>0</v>
      </c>
      <c r="N322" s="72">
        <f>Tabla16[[#This Row],[TASA 16%]]+Tabla16[[#This Row],[IEPS 6%]]</f>
        <v>81517.625</v>
      </c>
      <c r="O322" s="38">
        <v>45026</v>
      </c>
      <c r="P322" s="69" t="s">
        <v>347</v>
      </c>
      <c r="Q322" s="73" t="s">
        <v>348</v>
      </c>
      <c r="R322" s="68" t="s">
        <v>34</v>
      </c>
      <c r="S322" s="70">
        <v>5741.28</v>
      </c>
      <c r="T322" s="74" t="s">
        <v>35</v>
      </c>
      <c r="U322" s="69" t="s">
        <v>1191</v>
      </c>
      <c r="W322" s="77">
        <f>(Tabla16[[#This Row],[TASA 16%]]+Tabla16[[#This Row],[IEPS 6%]])*0.16</f>
        <v>13042.82</v>
      </c>
      <c r="X322" s="77">
        <f>W322-Tabla16[[#This Row],[IVA]]</f>
        <v>0</v>
      </c>
    </row>
    <row r="323" spans="1:24" x14ac:dyDescent="0.25">
      <c r="A323" s="67">
        <v>181972</v>
      </c>
      <c r="B323" s="68">
        <v>51</v>
      </c>
      <c r="C323" s="10">
        <v>45020</v>
      </c>
      <c r="D323" s="70"/>
      <c r="E323" s="70">
        <v>1512.0200000000041</v>
      </c>
      <c r="F323" s="70">
        <v>65838</v>
      </c>
      <c r="G323" s="71"/>
      <c r="H323" s="71"/>
      <c r="I323" s="70"/>
      <c r="J323" s="70"/>
      <c r="K323" s="70">
        <v>10534.08</v>
      </c>
      <c r="L323" s="70">
        <v>77884.100000000006</v>
      </c>
      <c r="M323" s="63">
        <f>Tabla16[[#This Row],[TASA EX.]]+Tabla16[[#This Row],[IEPS 8 %]]</f>
        <v>0</v>
      </c>
      <c r="N323" s="72">
        <f>Tabla16[[#This Row],[TASA 16%]]+Tabla16[[#This Row],[IEPS 6%]]</f>
        <v>65838</v>
      </c>
      <c r="O323" s="38">
        <v>45040</v>
      </c>
      <c r="P323" s="69" t="s">
        <v>347</v>
      </c>
      <c r="Q323" s="73" t="s">
        <v>348</v>
      </c>
      <c r="R323" s="68" t="s">
        <v>34</v>
      </c>
      <c r="S323" s="70"/>
      <c r="T323" s="74" t="s">
        <v>35</v>
      </c>
      <c r="U323" s="69" t="s">
        <v>1192</v>
      </c>
      <c r="W323" s="77">
        <f>(Tabla16[[#This Row],[TASA 16%]]+Tabla16[[#This Row],[IEPS 6%]])*0.16</f>
        <v>10534.08</v>
      </c>
      <c r="X323" s="77">
        <f>W323-Tabla16[[#This Row],[IVA]]</f>
        <v>0</v>
      </c>
    </row>
    <row r="324" spans="1:24" x14ac:dyDescent="0.25">
      <c r="A324" s="67">
        <v>182152</v>
      </c>
      <c r="B324" s="68">
        <v>231</v>
      </c>
      <c r="C324" s="10">
        <v>45027</v>
      </c>
      <c r="D324" s="70"/>
      <c r="E324" s="70">
        <v>-5.0000000046566129E-3</v>
      </c>
      <c r="F324" s="70">
        <v>86121.625</v>
      </c>
      <c r="G324" s="71"/>
      <c r="H324" s="71"/>
      <c r="I324" s="70"/>
      <c r="J324" s="70"/>
      <c r="K324" s="70">
        <v>13779.46</v>
      </c>
      <c r="L324" s="70">
        <v>99901.08</v>
      </c>
      <c r="M324" s="63">
        <f>Tabla16[[#This Row],[TASA EX.]]+Tabla16[[#This Row],[IEPS 8 %]]</f>
        <v>0</v>
      </c>
      <c r="N324" s="72">
        <f>Tabla16[[#This Row],[TASA 16%]]+Tabla16[[#This Row],[IEPS 6%]]</f>
        <v>86121.625</v>
      </c>
      <c r="O324" s="38">
        <v>45043</v>
      </c>
      <c r="P324" s="69" t="s">
        <v>347</v>
      </c>
      <c r="Q324" s="73" t="s">
        <v>348</v>
      </c>
      <c r="R324" s="68" t="s">
        <v>34</v>
      </c>
      <c r="S324" s="70"/>
      <c r="T324" s="74" t="s">
        <v>35</v>
      </c>
      <c r="U324" s="69" t="s">
        <v>1193</v>
      </c>
      <c r="W324" s="77">
        <f>(Tabla16[[#This Row],[TASA 16%]]+Tabla16[[#This Row],[IEPS 6%]])*0.16</f>
        <v>13779.460000000001</v>
      </c>
      <c r="X324" s="77">
        <f>W324-Tabla16[[#This Row],[IVA]]</f>
        <v>0</v>
      </c>
    </row>
    <row r="325" spans="1:24" x14ac:dyDescent="0.25">
      <c r="A325" s="67" t="s">
        <v>861</v>
      </c>
      <c r="B325" s="68">
        <v>2074</v>
      </c>
      <c r="C325" s="10">
        <v>45040</v>
      </c>
      <c r="D325" s="70"/>
      <c r="E325" s="70">
        <v>0</v>
      </c>
      <c r="F325" s="70">
        <v>5050</v>
      </c>
      <c r="G325" s="71"/>
      <c r="H325" s="71"/>
      <c r="I325" s="70"/>
      <c r="J325" s="70"/>
      <c r="K325" s="70">
        <v>808</v>
      </c>
      <c r="L325" s="70">
        <v>5858</v>
      </c>
      <c r="M325" s="63">
        <f>Tabla16[[#This Row],[TASA EX.]]+Tabla16[[#This Row],[IEPS 8 %]]</f>
        <v>0</v>
      </c>
      <c r="N325" s="72">
        <f>Tabla16[[#This Row],[TASA 16%]]+Tabla16[[#This Row],[IEPS 6%]]</f>
        <v>5050</v>
      </c>
      <c r="O325" s="38">
        <v>45040</v>
      </c>
      <c r="P325" s="69" t="s">
        <v>947</v>
      </c>
      <c r="Q325" s="73" t="s">
        <v>948</v>
      </c>
      <c r="R325" s="68" t="s">
        <v>50</v>
      </c>
      <c r="S325" s="70"/>
      <c r="T325" s="74" t="s">
        <v>51</v>
      </c>
      <c r="U325" s="69" t="s">
        <v>949</v>
      </c>
      <c r="W325" s="77">
        <f>(Tabla16[[#This Row],[TASA 16%]]+Tabla16[[#This Row],[IEPS 6%]])*0.16</f>
        <v>808</v>
      </c>
      <c r="X325" s="77">
        <f>W325-Tabla16[[#This Row],[IVA]]</f>
        <v>0</v>
      </c>
    </row>
    <row r="326" spans="1:24" x14ac:dyDescent="0.25">
      <c r="A326" s="67">
        <v>182102</v>
      </c>
      <c r="B326" s="68">
        <v>181</v>
      </c>
      <c r="C326" s="10">
        <v>45027</v>
      </c>
      <c r="D326" s="70"/>
      <c r="E326" s="70">
        <v>18950</v>
      </c>
      <c r="F326" s="70">
        <v>0</v>
      </c>
      <c r="G326" s="71"/>
      <c r="H326" s="71"/>
      <c r="I326" s="70"/>
      <c r="J326" s="70"/>
      <c r="K326" s="70"/>
      <c r="L326" s="70">
        <v>18950</v>
      </c>
      <c r="M326" s="63">
        <f>Tabla16[[#This Row],[TASA EX.]]+Tabla16[[#This Row],[IEPS 8 %]]</f>
        <v>0</v>
      </c>
      <c r="N326" s="72">
        <f>Tabla16[[#This Row],[TASA 16%]]+Tabla16[[#This Row],[IEPS 6%]]</f>
        <v>0</v>
      </c>
      <c r="O326" s="38">
        <v>45042</v>
      </c>
      <c r="P326" s="69" t="s">
        <v>177</v>
      </c>
      <c r="Q326" s="73" t="s">
        <v>178</v>
      </c>
      <c r="R326" s="68" t="s">
        <v>34</v>
      </c>
      <c r="S326" s="70"/>
      <c r="T326" s="74" t="s">
        <v>35</v>
      </c>
      <c r="U326" s="69" t="s">
        <v>1503</v>
      </c>
      <c r="W326" s="77">
        <f>(Tabla16[[#This Row],[TASA 16%]]+Tabla16[[#This Row],[IEPS 6%]])*0.16</f>
        <v>0</v>
      </c>
      <c r="X326" s="77">
        <f>W326-Tabla16[[#This Row],[IVA]]</f>
        <v>0</v>
      </c>
    </row>
    <row r="327" spans="1:24" x14ac:dyDescent="0.25">
      <c r="A327" s="67">
        <v>181459</v>
      </c>
      <c r="B327" s="68">
        <v>508</v>
      </c>
      <c r="C327" s="10">
        <v>45002</v>
      </c>
      <c r="D327" s="70"/>
      <c r="E327" s="70">
        <v>14097.964999999997</v>
      </c>
      <c r="F327" s="70">
        <v>86977.125</v>
      </c>
      <c r="G327" s="71"/>
      <c r="H327" s="71"/>
      <c r="I327" s="70"/>
      <c r="J327" s="70"/>
      <c r="K327" s="70">
        <v>13916.34</v>
      </c>
      <c r="L327" s="70">
        <v>114991.43</v>
      </c>
      <c r="M327" s="63">
        <f>Tabla16[[#This Row],[TASA EX.]]+Tabla16[[#This Row],[IEPS 8 %]]</f>
        <v>0</v>
      </c>
      <c r="N327" s="72">
        <f>Tabla16[[#This Row],[TASA 16%]]+Tabla16[[#This Row],[IEPS 6%]]</f>
        <v>86977.125</v>
      </c>
      <c r="O327" s="38">
        <v>45020</v>
      </c>
      <c r="P327" s="69" t="s">
        <v>311</v>
      </c>
      <c r="Q327" s="73" t="s">
        <v>312</v>
      </c>
      <c r="R327" s="68" t="s">
        <v>34</v>
      </c>
      <c r="S327" s="70"/>
      <c r="T327" s="74" t="s">
        <v>35</v>
      </c>
      <c r="U327" s="69" t="s">
        <v>1508</v>
      </c>
      <c r="W327" s="77">
        <f>(Tabla16[[#This Row],[TASA 16%]]+Tabla16[[#This Row],[IEPS 6%]])*0.16</f>
        <v>13916.34</v>
      </c>
      <c r="X327" s="77">
        <f>W327-Tabla16[[#This Row],[IVA]]</f>
        <v>0</v>
      </c>
    </row>
    <row r="328" spans="1:24" x14ac:dyDescent="0.25">
      <c r="A328" s="67">
        <v>181656</v>
      </c>
      <c r="B328" s="68">
        <v>705</v>
      </c>
      <c r="C328" s="10">
        <v>45009</v>
      </c>
      <c r="D328" s="70"/>
      <c r="E328" s="70">
        <v>9165.9125000000004</v>
      </c>
      <c r="F328" s="70">
        <v>1688.4374999999998</v>
      </c>
      <c r="G328" s="71"/>
      <c r="H328" s="71"/>
      <c r="I328" s="70"/>
      <c r="J328" s="70"/>
      <c r="K328" s="70">
        <v>270.14999999999998</v>
      </c>
      <c r="L328" s="70">
        <v>11124.5</v>
      </c>
      <c r="M328" s="63">
        <f>Tabla16[[#This Row],[TASA EX.]]+Tabla16[[#This Row],[IEPS 8 %]]</f>
        <v>0</v>
      </c>
      <c r="N328" s="72">
        <f>Tabla16[[#This Row],[TASA 16%]]+Tabla16[[#This Row],[IEPS 6%]]</f>
        <v>1688.4374999999998</v>
      </c>
      <c r="O328" s="38">
        <v>45021</v>
      </c>
      <c r="P328" s="69" t="s">
        <v>311</v>
      </c>
      <c r="Q328" s="73" t="s">
        <v>312</v>
      </c>
      <c r="R328" s="68" t="s">
        <v>34</v>
      </c>
      <c r="S328" s="70"/>
      <c r="T328" s="74" t="s">
        <v>35</v>
      </c>
      <c r="U328" s="69" t="s">
        <v>68</v>
      </c>
      <c r="W328" s="77">
        <f>(Tabla16[[#This Row],[TASA 16%]]+Tabla16[[#This Row],[IEPS 6%]])*0.16</f>
        <v>270.14999999999998</v>
      </c>
      <c r="X328" s="77">
        <f>W328-Tabla16[[#This Row],[IVA]]</f>
        <v>0</v>
      </c>
    </row>
    <row r="329" spans="1:24" x14ac:dyDescent="0.25">
      <c r="A329" s="67">
        <v>181657</v>
      </c>
      <c r="B329" s="68">
        <v>706</v>
      </c>
      <c r="C329" s="10">
        <v>45009</v>
      </c>
      <c r="D329" s="70"/>
      <c r="E329" s="70">
        <v>78913.742499999993</v>
      </c>
      <c r="F329" s="70">
        <v>24708.4375</v>
      </c>
      <c r="G329" s="71"/>
      <c r="H329" s="71"/>
      <c r="I329" s="70"/>
      <c r="J329" s="70"/>
      <c r="K329" s="70">
        <v>3953.35</v>
      </c>
      <c r="L329" s="70">
        <v>107575.53</v>
      </c>
      <c r="M329" s="63">
        <f>Tabla16[[#This Row],[TASA EX.]]+Tabla16[[#This Row],[IEPS 8 %]]</f>
        <v>0</v>
      </c>
      <c r="N329" s="72">
        <f>Tabla16[[#This Row],[TASA 16%]]+Tabla16[[#This Row],[IEPS 6%]]</f>
        <v>24708.4375</v>
      </c>
      <c r="O329" s="38">
        <v>45021</v>
      </c>
      <c r="P329" s="69" t="s">
        <v>311</v>
      </c>
      <c r="Q329" s="73" t="s">
        <v>312</v>
      </c>
      <c r="R329" s="68" t="s">
        <v>34</v>
      </c>
      <c r="S329" s="70"/>
      <c r="T329" s="74" t="s">
        <v>35</v>
      </c>
      <c r="U329" s="69" t="s">
        <v>68</v>
      </c>
      <c r="W329" s="77">
        <f>(Tabla16[[#This Row],[TASA 16%]]+Tabla16[[#This Row],[IEPS 6%]])*0.16</f>
        <v>3953.35</v>
      </c>
      <c r="X329" s="77">
        <f>W329-Tabla16[[#This Row],[IVA]]</f>
        <v>0</v>
      </c>
    </row>
    <row r="330" spans="1:24" x14ac:dyDescent="0.25">
      <c r="A330" s="67">
        <v>181658</v>
      </c>
      <c r="B330" s="68">
        <v>707</v>
      </c>
      <c r="C330" s="10">
        <v>45009</v>
      </c>
      <c r="D330" s="70"/>
      <c r="E330" s="70">
        <v>13081.927499999991</v>
      </c>
      <c r="F330" s="70">
        <v>71928.5625</v>
      </c>
      <c r="G330" s="71"/>
      <c r="H330" s="71"/>
      <c r="I330" s="70"/>
      <c r="J330" s="70"/>
      <c r="K330" s="70">
        <v>11508.57</v>
      </c>
      <c r="L330" s="70">
        <v>96519.06</v>
      </c>
      <c r="M330" s="63">
        <f>Tabla16[[#This Row],[TASA EX.]]+Tabla16[[#This Row],[IEPS 8 %]]</f>
        <v>0</v>
      </c>
      <c r="N330" s="72">
        <f>Tabla16[[#This Row],[TASA 16%]]+Tabla16[[#This Row],[IEPS 6%]]</f>
        <v>71928.5625</v>
      </c>
      <c r="O330" s="38">
        <v>45021</v>
      </c>
      <c r="P330" s="69" t="s">
        <v>311</v>
      </c>
      <c r="Q330" s="73" t="s">
        <v>312</v>
      </c>
      <c r="R330" s="68" t="s">
        <v>34</v>
      </c>
      <c r="S330" s="70"/>
      <c r="T330" s="74" t="s">
        <v>35</v>
      </c>
      <c r="U330" s="69" t="s">
        <v>1509</v>
      </c>
      <c r="W330" s="77">
        <f>(Tabla16[[#This Row],[TASA 16%]]+Tabla16[[#This Row],[IEPS 6%]])*0.16</f>
        <v>11508.57</v>
      </c>
      <c r="X330" s="77">
        <f>W330-Tabla16[[#This Row],[IVA]]</f>
        <v>0</v>
      </c>
    </row>
    <row r="331" spans="1:24" x14ac:dyDescent="0.25">
      <c r="A331" s="67">
        <v>181854</v>
      </c>
      <c r="B331" s="68">
        <v>903</v>
      </c>
      <c r="C331" s="10">
        <v>45015</v>
      </c>
      <c r="D331" s="70"/>
      <c r="E331" s="70">
        <v>3683.0550000000003</v>
      </c>
      <c r="F331" s="70">
        <v>1030.125</v>
      </c>
      <c r="G331" s="71"/>
      <c r="H331" s="71"/>
      <c r="I331" s="70"/>
      <c r="J331" s="70"/>
      <c r="K331" s="70">
        <v>164.82</v>
      </c>
      <c r="L331" s="70">
        <v>4878</v>
      </c>
      <c r="M331" s="63">
        <f>Tabla16[[#This Row],[TASA EX.]]+Tabla16[[#This Row],[IEPS 8 %]]</f>
        <v>0</v>
      </c>
      <c r="N331" s="72">
        <f>Tabla16[[#This Row],[TASA 16%]]+Tabla16[[#This Row],[IEPS 6%]]</f>
        <v>1030.125</v>
      </c>
      <c r="O331" s="38">
        <v>45027</v>
      </c>
      <c r="P331" s="69" t="s">
        <v>311</v>
      </c>
      <c r="Q331" s="73" t="s">
        <v>312</v>
      </c>
      <c r="R331" s="68" t="s">
        <v>34</v>
      </c>
      <c r="S331" s="70"/>
      <c r="T331" s="74" t="s">
        <v>35</v>
      </c>
      <c r="U331" s="69" t="s">
        <v>68</v>
      </c>
      <c r="W331" s="77">
        <f>(Tabla16[[#This Row],[TASA 16%]]+Tabla16[[#This Row],[IEPS 6%]])*0.16</f>
        <v>164.82</v>
      </c>
      <c r="X331" s="77">
        <f>W331-Tabla16[[#This Row],[IVA]]</f>
        <v>0</v>
      </c>
    </row>
    <row r="332" spans="1:24" x14ac:dyDescent="0.25">
      <c r="A332" s="67">
        <v>181868</v>
      </c>
      <c r="B332" s="68">
        <v>917</v>
      </c>
      <c r="C332" s="10">
        <v>45016</v>
      </c>
      <c r="D332" s="70"/>
      <c r="E332" s="70">
        <v>68136.257500000007</v>
      </c>
      <c r="F332" s="70">
        <v>18863.5625</v>
      </c>
      <c r="G332" s="71"/>
      <c r="H332" s="71"/>
      <c r="I332" s="70"/>
      <c r="J332" s="70"/>
      <c r="K332" s="70">
        <v>3018.17</v>
      </c>
      <c r="L332" s="70">
        <v>90017.99</v>
      </c>
      <c r="M332" s="63">
        <f>Tabla16[[#This Row],[TASA EX.]]+Tabla16[[#This Row],[IEPS 8 %]]</f>
        <v>0</v>
      </c>
      <c r="N332" s="72">
        <f>Tabla16[[#This Row],[TASA 16%]]+Tabla16[[#This Row],[IEPS 6%]]</f>
        <v>18863.5625</v>
      </c>
      <c r="O332" s="38">
        <v>45029</v>
      </c>
      <c r="P332" s="69" t="s">
        <v>311</v>
      </c>
      <c r="Q332" s="73" t="s">
        <v>312</v>
      </c>
      <c r="R332" s="68" t="s">
        <v>34</v>
      </c>
      <c r="S332" s="70"/>
      <c r="T332" s="74" t="s">
        <v>35</v>
      </c>
      <c r="U332" s="69" t="s">
        <v>68</v>
      </c>
      <c r="W332" s="77">
        <f>(Tabla16[[#This Row],[TASA 16%]]+Tabla16[[#This Row],[IEPS 6%]])*0.16</f>
        <v>3018.17</v>
      </c>
      <c r="X332" s="77">
        <f>W332-Tabla16[[#This Row],[IVA]]</f>
        <v>0</v>
      </c>
    </row>
    <row r="333" spans="1:24" x14ac:dyDescent="0.25">
      <c r="A333" s="67">
        <v>181865</v>
      </c>
      <c r="B333" s="68">
        <v>914</v>
      </c>
      <c r="C333" s="10">
        <v>45016</v>
      </c>
      <c r="D333" s="70"/>
      <c r="E333" s="70">
        <v>59315.82</v>
      </c>
      <c r="F333" s="70">
        <v>0</v>
      </c>
      <c r="G333" s="71"/>
      <c r="H333" s="71"/>
      <c r="I333" s="70"/>
      <c r="J333" s="70"/>
      <c r="K333" s="70"/>
      <c r="L333" s="70">
        <v>59315.82</v>
      </c>
      <c r="M333" s="63">
        <f>Tabla16[[#This Row],[TASA EX.]]+Tabla16[[#This Row],[IEPS 8 %]]</f>
        <v>0</v>
      </c>
      <c r="N333" s="72">
        <f>Tabla16[[#This Row],[TASA 16%]]+Tabla16[[#This Row],[IEPS 6%]]</f>
        <v>0</v>
      </c>
      <c r="O333" s="38">
        <v>45020</v>
      </c>
      <c r="P333" s="69" t="s">
        <v>632</v>
      </c>
      <c r="Q333" s="73" t="s">
        <v>633</v>
      </c>
      <c r="R333" s="68" t="s">
        <v>34</v>
      </c>
      <c r="S333" s="70">
        <v>5705.27</v>
      </c>
      <c r="T333" s="74" t="s">
        <v>35</v>
      </c>
      <c r="U333" s="69" t="s">
        <v>1409</v>
      </c>
      <c r="W333" s="77">
        <f>(Tabla16[[#This Row],[TASA 16%]]+Tabla16[[#This Row],[IEPS 6%]])*0.16</f>
        <v>0</v>
      </c>
      <c r="X333" s="77">
        <f>W333-Tabla16[[#This Row],[IVA]]</f>
        <v>0</v>
      </c>
    </row>
    <row r="334" spans="1:24" x14ac:dyDescent="0.25">
      <c r="A334" s="67" t="s">
        <v>808</v>
      </c>
      <c r="B334" s="68">
        <v>2016</v>
      </c>
      <c r="C334" s="10">
        <v>45021</v>
      </c>
      <c r="D334" s="70"/>
      <c r="E334" s="70">
        <v>-6.25E-2</v>
      </c>
      <c r="F334" s="70">
        <v>80543.3125</v>
      </c>
      <c r="G334" s="71"/>
      <c r="H334" s="71"/>
      <c r="I334" s="70"/>
      <c r="J334" s="70"/>
      <c r="K334" s="70">
        <v>12886.93</v>
      </c>
      <c r="L334" s="70">
        <v>93430.18</v>
      </c>
      <c r="M334" s="63">
        <f>Tabla16[[#This Row],[TASA EX.]]+Tabla16[[#This Row],[IEPS 8 %]]</f>
        <v>0</v>
      </c>
      <c r="N334" s="72">
        <f>Tabla16[[#This Row],[TASA 16%]]+Tabla16[[#This Row],[IEPS 6%]]</f>
        <v>80543.3125</v>
      </c>
      <c r="O334" s="38">
        <v>45021</v>
      </c>
      <c r="P334" s="69" t="s">
        <v>128</v>
      </c>
      <c r="Q334" s="73" t="s">
        <v>129</v>
      </c>
      <c r="R334" s="68" t="s">
        <v>50</v>
      </c>
      <c r="S334" s="70"/>
      <c r="T334" s="74" t="s">
        <v>51</v>
      </c>
      <c r="U334" s="69" t="s">
        <v>895</v>
      </c>
      <c r="W334" s="77">
        <f>(Tabla16[[#This Row],[TASA 16%]]+Tabla16[[#This Row],[IEPS 6%]])*0.16</f>
        <v>12886.93</v>
      </c>
      <c r="X334" s="77">
        <f>W334-Tabla16[[#This Row],[IVA]]</f>
        <v>0</v>
      </c>
    </row>
    <row r="335" spans="1:24" x14ac:dyDescent="0.25">
      <c r="A335" s="67" t="s">
        <v>846</v>
      </c>
      <c r="B335" s="68">
        <v>2059</v>
      </c>
      <c r="C335" s="10">
        <v>45036</v>
      </c>
      <c r="D335" s="70"/>
      <c r="E335" s="70">
        <v>3.4999999988940544E-2</v>
      </c>
      <c r="F335" s="70">
        <v>129391.875</v>
      </c>
      <c r="G335" s="71"/>
      <c r="H335" s="71"/>
      <c r="I335" s="70"/>
      <c r="J335" s="70"/>
      <c r="K335" s="70">
        <v>20702.7</v>
      </c>
      <c r="L335" s="70">
        <v>150094.60999999999</v>
      </c>
      <c r="M335" s="63">
        <f>Tabla16[[#This Row],[TASA EX.]]+Tabla16[[#This Row],[IEPS 8 %]]</f>
        <v>0</v>
      </c>
      <c r="N335" s="72">
        <f>Tabla16[[#This Row],[TASA 16%]]+Tabla16[[#This Row],[IEPS 6%]]</f>
        <v>129391.875</v>
      </c>
      <c r="O335" s="38">
        <v>45036</v>
      </c>
      <c r="P335" s="69" t="s">
        <v>128</v>
      </c>
      <c r="Q335" s="73" t="s">
        <v>129</v>
      </c>
      <c r="R335" s="68" t="s">
        <v>50</v>
      </c>
      <c r="S335" s="70"/>
      <c r="T335" s="74" t="s">
        <v>51</v>
      </c>
      <c r="U335" s="69" t="s">
        <v>933</v>
      </c>
      <c r="W335" s="77">
        <f>(Tabla16[[#This Row],[TASA 16%]]+Tabla16[[#This Row],[IEPS 6%]])*0.16</f>
        <v>20702.7</v>
      </c>
      <c r="X335" s="77">
        <f>W335-Tabla16[[#This Row],[IVA]]</f>
        <v>0</v>
      </c>
    </row>
    <row r="336" spans="1:24" x14ac:dyDescent="0.25">
      <c r="A336" s="67" t="s">
        <v>860</v>
      </c>
      <c r="B336" s="68">
        <v>2073</v>
      </c>
      <c r="C336" s="10">
        <v>45040</v>
      </c>
      <c r="D336" s="70"/>
      <c r="E336" s="70">
        <v>6.25E-2</v>
      </c>
      <c r="F336" s="70">
        <v>78619.9375</v>
      </c>
      <c r="G336" s="71"/>
      <c r="H336" s="71"/>
      <c r="I336" s="70"/>
      <c r="J336" s="70"/>
      <c r="K336" s="70">
        <v>12579.19</v>
      </c>
      <c r="L336" s="70">
        <v>91199.19</v>
      </c>
      <c r="M336" s="63">
        <f>Tabla16[[#This Row],[TASA EX.]]+Tabla16[[#This Row],[IEPS 8 %]]</f>
        <v>0</v>
      </c>
      <c r="N336" s="72">
        <f>Tabla16[[#This Row],[TASA 16%]]+Tabla16[[#This Row],[IEPS 6%]]</f>
        <v>78619.9375</v>
      </c>
      <c r="O336" s="38">
        <v>45040</v>
      </c>
      <c r="P336" s="69" t="s">
        <v>128</v>
      </c>
      <c r="Q336" s="73" t="s">
        <v>129</v>
      </c>
      <c r="R336" s="68" t="s">
        <v>50</v>
      </c>
      <c r="S336" s="70"/>
      <c r="T336" s="74" t="s">
        <v>51</v>
      </c>
      <c r="U336" s="69" t="s">
        <v>946</v>
      </c>
      <c r="W336" s="77">
        <f>(Tabla16[[#This Row],[TASA 16%]]+Tabla16[[#This Row],[IEPS 6%]])*0.16</f>
        <v>12579.19</v>
      </c>
      <c r="X336" s="77">
        <f>W336-Tabla16[[#This Row],[IVA]]</f>
        <v>0</v>
      </c>
    </row>
    <row r="337" spans="1:24" x14ac:dyDescent="0.25">
      <c r="A337" s="67" t="s">
        <v>873</v>
      </c>
      <c r="B337" s="68">
        <v>2087</v>
      </c>
      <c r="C337" s="10">
        <v>45043</v>
      </c>
      <c r="D337" s="70"/>
      <c r="E337" s="70">
        <v>7.4999999997089617E-3</v>
      </c>
      <c r="F337" s="70">
        <v>32937.0625</v>
      </c>
      <c r="G337" s="71"/>
      <c r="H337" s="71"/>
      <c r="I337" s="70"/>
      <c r="J337" s="70"/>
      <c r="K337" s="70">
        <v>5269.93</v>
      </c>
      <c r="L337" s="70">
        <v>38207</v>
      </c>
      <c r="M337" s="63">
        <f>Tabla16[[#This Row],[TASA EX.]]+Tabla16[[#This Row],[IEPS 8 %]]</f>
        <v>0</v>
      </c>
      <c r="N337" s="72">
        <f>Tabla16[[#This Row],[TASA 16%]]+Tabla16[[#This Row],[IEPS 6%]]</f>
        <v>32937.0625</v>
      </c>
      <c r="O337" s="38">
        <v>45043</v>
      </c>
      <c r="P337" s="69" t="s">
        <v>128</v>
      </c>
      <c r="Q337" s="73" t="s">
        <v>129</v>
      </c>
      <c r="R337" s="68" t="s">
        <v>50</v>
      </c>
      <c r="S337" s="70"/>
      <c r="T337" s="74" t="s">
        <v>51</v>
      </c>
      <c r="U337" s="69" t="s">
        <v>966</v>
      </c>
      <c r="W337" s="77">
        <f>(Tabla16[[#This Row],[TASA 16%]]+Tabla16[[#This Row],[IEPS 6%]])*0.16</f>
        <v>5269.93</v>
      </c>
      <c r="X337" s="77">
        <f>W337-Tabla16[[#This Row],[IVA]]</f>
        <v>0</v>
      </c>
    </row>
    <row r="338" spans="1:24" x14ac:dyDescent="0.25">
      <c r="A338" s="67">
        <v>181649</v>
      </c>
      <c r="B338" s="68">
        <v>698</v>
      </c>
      <c r="C338" s="10">
        <v>45009</v>
      </c>
      <c r="D338" s="70"/>
      <c r="E338" s="70">
        <v>2.5000000023283064E-3</v>
      </c>
      <c r="F338" s="70">
        <v>55043.6875</v>
      </c>
      <c r="G338" s="71"/>
      <c r="H338" s="71"/>
      <c r="I338" s="70"/>
      <c r="J338" s="70"/>
      <c r="K338" s="70">
        <v>8806.99</v>
      </c>
      <c r="L338" s="70">
        <v>63850.68</v>
      </c>
      <c r="M338" s="63">
        <f>Tabla16[[#This Row],[TASA EX.]]+Tabla16[[#This Row],[IEPS 8 %]]</f>
        <v>0</v>
      </c>
      <c r="N338" s="72">
        <f>Tabla16[[#This Row],[TASA 16%]]+Tabla16[[#This Row],[IEPS 6%]]</f>
        <v>55043.6875</v>
      </c>
      <c r="O338" s="38">
        <v>45026</v>
      </c>
      <c r="P338" s="69" t="s">
        <v>112</v>
      </c>
      <c r="Q338" s="73" t="s">
        <v>113</v>
      </c>
      <c r="R338" s="68" t="s">
        <v>50</v>
      </c>
      <c r="S338" s="70"/>
      <c r="T338" s="74" t="s">
        <v>51</v>
      </c>
      <c r="U338" s="69" t="s">
        <v>1115</v>
      </c>
      <c r="W338" s="77">
        <f>(Tabla16[[#This Row],[TASA 16%]]+Tabla16[[#This Row],[IEPS 6%]])*0.16</f>
        <v>8806.99</v>
      </c>
      <c r="X338" s="77">
        <f>W338-Tabla16[[#This Row],[IVA]]</f>
        <v>0</v>
      </c>
    </row>
    <row r="339" spans="1:24" x14ac:dyDescent="0.25">
      <c r="A339" s="67">
        <v>181849</v>
      </c>
      <c r="B339" s="68">
        <v>898</v>
      </c>
      <c r="C339" s="10">
        <v>45015</v>
      </c>
      <c r="D339" s="70"/>
      <c r="E339" s="70">
        <v>-9.9999999947613105E-3</v>
      </c>
      <c r="F339" s="70">
        <v>41236.5</v>
      </c>
      <c r="G339" s="71"/>
      <c r="H339" s="71"/>
      <c r="I339" s="70"/>
      <c r="J339" s="70"/>
      <c r="K339" s="70">
        <v>6597.84</v>
      </c>
      <c r="L339" s="70">
        <v>47834.33</v>
      </c>
      <c r="M339" s="63">
        <f>Tabla16[[#This Row],[TASA EX.]]+Tabla16[[#This Row],[IEPS 8 %]]</f>
        <v>0</v>
      </c>
      <c r="N339" s="72">
        <f>Tabla16[[#This Row],[TASA 16%]]+Tabla16[[#This Row],[IEPS 6%]]</f>
        <v>41236.5</v>
      </c>
      <c r="O339" s="38">
        <v>45026</v>
      </c>
      <c r="P339" s="69" t="s">
        <v>112</v>
      </c>
      <c r="Q339" s="73" t="s">
        <v>113</v>
      </c>
      <c r="R339" s="68" t="s">
        <v>62</v>
      </c>
      <c r="S339" s="70"/>
      <c r="T339" s="74" t="s">
        <v>63</v>
      </c>
      <c r="U339" s="69" t="s">
        <v>1116</v>
      </c>
      <c r="W339" s="77">
        <f>(Tabla16[[#This Row],[TASA 16%]]+Tabla16[[#This Row],[IEPS 6%]])*0.16</f>
        <v>6597.84</v>
      </c>
      <c r="X339" s="77">
        <f>W339-Tabla16[[#This Row],[IVA]]</f>
        <v>0</v>
      </c>
    </row>
    <row r="340" spans="1:24" x14ac:dyDescent="0.25">
      <c r="A340" s="67">
        <v>181850</v>
      </c>
      <c r="B340" s="68">
        <v>899</v>
      </c>
      <c r="C340" s="10">
        <v>45015</v>
      </c>
      <c r="D340" s="70"/>
      <c r="E340" s="70">
        <v>-1.2499999997089617E-2</v>
      </c>
      <c r="F340" s="70">
        <v>127216.81249999999</v>
      </c>
      <c r="G340" s="71"/>
      <c r="H340" s="71"/>
      <c r="I340" s="70"/>
      <c r="J340" s="70"/>
      <c r="K340" s="70">
        <v>20354.689999999999</v>
      </c>
      <c r="L340" s="70">
        <v>147571.49</v>
      </c>
      <c r="M340" s="63">
        <f>Tabla16[[#This Row],[TASA EX.]]+Tabla16[[#This Row],[IEPS 8 %]]</f>
        <v>0</v>
      </c>
      <c r="N340" s="72">
        <f>Tabla16[[#This Row],[TASA 16%]]+Tabla16[[#This Row],[IEPS 6%]]</f>
        <v>127216.81249999999</v>
      </c>
      <c r="O340" s="38">
        <v>45026</v>
      </c>
      <c r="P340" s="69" t="s">
        <v>112</v>
      </c>
      <c r="Q340" s="73" t="s">
        <v>113</v>
      </c>
      <c r="R340" s="68" t="s">
        <v>62</v>
      </c>
      <c r="S340" s="70"/>
      <c r="T340" s="74" t="s">
        <v>63</v>
      </c>
      <c r="U340" s="69" t="s">
        <v>1117</v>
      </c>
      <c r="W340" s="77">
        <f>(Tabla16[[#This Row],[TASA 16%]]+Tabla16[[#This Row],[IEPS 6%]])*0.16</f>
        <v>20354.689999999999</v>
      </c>
      <c r="X340" s="77">
        <f>W340-Tabla16[[#This Row],[IVA]]</f>
        <v>0</v>
      </c>
    </row>
    <row r="341" spans="1:24" x14ac:dyDescent="0.25">
      <c r="A341" s="67">
        <v>181851</v>
      </c>
      <c r="B341" s="68">
        <v>900</v>
      </c>
      <c r="C341" s="10">
        <v>45015</v>
      </c>
      <c r="D341" s="70"/>
      <c r="E341" s="70">
        <v>1.5000000013969839E-2</v>
      </c>
      <c r="F341" s="70">
        <v>158616.125</v>
      </c>
      <c r="G341" s="71"/>
      <c r="H341" s="71"/>
      <c r="I341" s="70"/>
      <c r="J341" s="70"/>
      <c r="K341" s="70">
        <v>25378.58</v>
      </c>
      <c r="L341" s="70">
        <v>183994.72</v>
      </c>
      <c r="M341" s="63">
        <f>Tabla16[[#This Row],[TASA EX.]]+Tabla16[[#This Row],[IEPS 8 %]]</f>
        <v>0</v>
      </c>
      <c r="N341" s="72">
        <f>Tabla16[[#This Row],[TASA 16%]]+Tabla16[[#This Row],[IEPS 6%]]</f>
        <v>158616.125</v>
      </c>
      <c r="O341" s="38">
        <v>45026</v>
      </c>
      <c r="P341" s="69" t="s">
        <v>112</v>
      </c>
      <c r="Q341" s="73" t="s">
        <v>113</v>
      </c>
      <c r="R341" s="68" t="s">
        <v>62</v>
      </c>
      <c r="S341" s="70"/>
      <c r="T341" s="74" t="s">
        <v>63</v>
      </c>
      <c r="U341" s="69" t="s">
        <v>1118</v>
      </c>
      <c r="W341" s="77">
        <f>(Tabla16[[#This Row],[TASA 16%]]+Tabla16[[#This Row],[IEPS 6%]])*0.16</f>
        <v>25378.58</v>
      </c>
      <c r="X341" s="77">
        <f>W341-Tabla16[[#This Row],[IVA]]</f>
        <v>0</v>
      </c>
    </row>
    <row r="342" spans="1:24" x14ac:dyDescent="0.25">
      <c r="A342" s="67">
        <v>182026</v>
      </c>
      <c r="B342" s="68">
        <v>105</v>
      </c>
      <c r="C342" s="10">
        <v>45021</v>
      </c>
      <c r="D342" s="70"/>
      <c r="E342" s="70">
        <v>-5.0000000046566129E-3</v>
      </c>
      <c r="F342" s="70">
        <v>66866.125</v>
      </c>
      <c r="G342" s="71"/>
      <c r="H342" s="71"/>
      <c r="I342" s="70"/>
      <c r="J342" s="70"/>
      <c r="K342" s="70">
        <v>10698.58</v>
      </c>
      <c r="L342" s="70">
        <v>77564.7</v>
      </c>
      <c r="M342" s="63">
        <f>Tabla16[[#This Row],[TASA EX.]]+Tabla16[[#This Row],[IEPS 8 %]]</f>
        <v>0</v>
      </c>
      <c r="N342" s="72">
        <f>Tabla16[[#This Row],[TASA 16%]]+Tabla16[[#This Row],[IEPS 6%]]</f>
        <v>66866.125</v>
      </c>
      <c r="O342" s="38">
        <v>45033</v>
      </c>
      <c r="P342" s="69" t="s">
        <v>112</v>
      </c>
      <c r="Q342" s="73" t="s">
        <v>113</v>
      </c>
      <c r="R342" s="68" t="s">
        <v>62</v>
      </c>
      <c r="S342" s="70"/>
      <c r="T342" s="74" t="s">
        <v>63</v>
      </c>
      <c r="U342" s="69" t="s">
        <v>1119</v>
      </c>
      <c r="W342" s="77">
        <f>(Tabla16[[#This Row],[TASA 16%]]+Tabla16[[#This Row],[IEPS 6%]])*0.16</f>
        <v>10698.58</v>
      </c>
      <c r="X342" s="77">
        <f>W342-Tabla16[[#This Row],[IVA]]</f>
        <v>0</v>
      </c>
    </row>
    <row r="343" spans="1:24" x14ac:dyDescent="0.25">
      <c r="A343" s="67">
        <v>182190</v>
      </c>
      <c r="B343" s="68">
        <v>269</v>
      </c>
      <c r="C343" s="10">
        <v>45029</v>
      </c>
      <c r="D343" s="70"/>
      <c r="E343" s="70">
        <v>0</v>
      </c>
      <c r="F343" s="70">
        <v>16781</v>
      </c>
      <c r="G343" s="71"/>
      <c r="H343" s="71"/>
      <c r="I343" s="70"/>
      <c r="J343" s="70"/>
      <c r="K343" s="70">
        <v>2684.96</v>
      </c>
      <c r="L343" s="70">
        <v>19465.96</v>
      </c>
      <c r="M343" s="63">
        <f>Tabla16[[#This Row],[TASA EX.]]+Tabla16[[#This Row],[IEPS 8 %]]</f>
        <v>0</v>
      </c>
      <c r="N343" s="72">
        <f>Tabla16[[#This Row],[TASA 16%]]+Tabla16[[#This Row],[IEPS 6%]]</f>
        <v>16781</v>
      </c>
      <c r="O343" s="38">
        <v>45037</v>
      </c>
      <c r="P343" s="69" t="s">
        <v>112</v>
      </c>
      <c r="Q343" s="73" t="s">
        <v>113</v>
      </c>
      <c r="R343" s="68" t="s">
        <v>62</v>
      </c>
      <c r="S343" s="70"/>
      <c r="T343" s="74" t="s">
        <v>63</v>
      </c>
      <c r="U343" s="69" t="s">
        <v>1120</v>
      </c>
      <c r="W343" s="77">
        <f>(Tabla16[[#This Row],[TASA 16%]]+Tabla16[[#This Row],[IEPS 6%]])*0.16</f>
        <v>2684.96</v>
      </c>
      <c r="X343" s="77">
        <f>W343-Tabla16[[#This Row],[IVA]]</f>
        <v>0</v>
      </c>
    </row>
    <row r="344" spans="1:24" x14ac:dyDescent="0.25">
      <c r="A344" s="67">
        <v>181255</v>
      </c>
      <c r="B344" s="68">
        <v>304</v>
      </c>
      <c r="C344" s="10">
        <v>44995</v>
      </c>
      <c r="D344" s="70"/>
      <c r="E344" s="70">
        <v>2.749999999650754E-2</v>
      </c>
      <c r="F344" s="70">
        <v>91413.3125</v>
      </c>
      <c r="G344" s="71"/>
      <c r="H344" s="71"/>
      <c r="I344" s="70"/>
      <c r="J344" s="70"/>
      <c r="K344" s="70">
        <v>14626.13</v>
      </c>
      <c r="L344" s="70">
        <v>106039.47</v>
      </c>
      <c r="M344" s="63">
        <f>Tabla16[[#This Row],[TASA EX.]]+Tabla16[[#This Row],[IEPS 8 %]]</f>
        <v>0</v>
      </c>
      <c r="N344" s="72">
        <f>Tabla16[[#This Row],[TASA 16%]]+Tabla16[[#This Row],[IEPS 6%]]</f>
        <v>91413.3125</v>
      </c>
      <c r="O344" s="38">
        <v>45026</v>
      </c>
      <c r="P344" s="69" t="s">
        <v>297</v>
      </c>
      <c r="Q344" s="73" t="s">
        <v>298</v>
      </c>
      <c r="R344" s="68" t="s">
        <v>34</v>
      </c>
      <c r="S344" s="70"/>
      <c r="T344" s="74" t="s">
        <v>35</v>
      </c>
      <c r="U344" s="69" t="s">
        <v>1233</v>
      </c>
      <c r="W344" s="77">
        <f>(Tabla16[[#This Row],[TASA 16%]]+Tabla16[[#This Row],[IEPS 6%]])*0.16</f>
        <v>14626.130000000001</v>
      </c>
      <c r="X344" s="77">
        <f>W344-Tabla16[[#This Row],[IVA]]</f>
        <v>0</v>
      </c>
    </row>
    <row r="345" spans="1:24" x14ac:dyDescent="0.25">
      <c r="A345" s="67">
        <v>182100</v>
      </c>
      <c r="B345" s="68">
        <v>179</v>
      </c>
      <c r="C345" s="10">
        <v>45027</v>
      </c>
      <c r="D345" s="70"/>
      <c r="E345" s="70">
        <v>0</v>
      </c>
      <c r="F345" s="70">
        <v>17700</v>
      </c>
      <c r="G345" s="71"/>
      <c r="H345" s="71"/>
      <c r="I345" s="70"/>
      <c r="J345" s="70"/>
      <c r="K345" s="70">
        <v>2832</v>
      </c>
      <c r="L345" s="70">
        <v>20532</v>
      </c>
      <c r="M345" s="63">
        <f>Tabla16[[#This Row],[TASA EX.]]+Tabla16[[#This Row],[IEPS 8 %]]</f>
        <v>0</v>
      </c>
      <c r="N345" s="72">
        <f>Tabla16[[#This Row],[TASA 16%]]+Tabla16[[#This Row],[IEPS 6%]]</f>
        <v>17700</v>
      </c>
      <c r="O345" s="38">
        <v>45043</v>
      </c>
      <c r="P345" s="69" t="s">
        <v>297</v>
      </c>
      <c r="Q345" s="73" t="s">
        <v>298</v>
      </c>
      <c r="R345" s="68" t="s">
        <v>34</v>
      </c>
      <c r="S345" s="70"/>
      <c r="T345" s="74" t="s">
        <v>35</v>
      </c>
      <c r="U345" s="69" t="s">
        <v>1234</v>
      </c>
      <c r="W345" s="77">
        <f>(Tabla16[[#This Row],[TASA 16%]]+Tabla16[[#This Row],[IEPS 6%]])*0.16</f>
        <v>2832</v>
      </c>
      <c r="X345" s="77">
        <f>W345-Tabla16[[#This Row],[IVA]]</f>
        <v>0</v>
      </c>
    </row>
    <row r="346" spans="1:24" x14ac:dyDescent="0.25">
      <c r="A346" s="67" t="s">
        <v>874</v>
      </c>
      <c r="B346" s="68">
        <v>2014</v>
      </c>
      <c r="C346" s="10">
        <v>45021</v>
      </c>
      <c r="D346" s="70"/>
      <c r="E346" s="70">
        <v>31422.940000000002</v>
      </c>
      <c r="F346" s="70">
        <v>0</v>
      </c>
      <c r="G346" s="71"/>
      <c r="H346" s="71"/>
      <c r="I346" s="70"/>
      <c r="J346" s="70">
        <v>2434.39</v>
      </c>
      <c r="K346" s="70"/>
      <c r="L346" s="70">
        <v>33857.33</v>
      </c>
      <c r="M346" s="63">
        <f>Tabla16[[#This Row],[TASA EX.]]+Tabla16[[#This Row],[IEPS 8 %]]</f>
        <v>2434.39</v>
      </c>
      <c r="N346" s="72">
        <f>Tabla16[[#This Row],[TASA 16%]]+Tabla16[[#This Row],[IEPS 6%]]</f>
        <v>0</v>
      </c>
      <c r="O346" s="38">
        <v>45021</v>
      </c>
      <c r="P346" s="69" t="s">
        <v>66</v>
      </c>
      <c r="Q346" s="73" t="s">
        <v>67</v>
      </c>
      <c r="R346" s="68" t="s">
        <v>34</v>
      </c>
      <c r="S346" s="70">
        <v>0.4</v>
      </c>
      <c r="T346" s="74" t="s">
        <v>35</v>
      </c>
      <c r="U346" s="69" t="s">
        <v>68</v>
      </c>
      <c r="W346" s="77">
        <f>(Tabla16[[#This Row],[TASA 16%]]+Tabla16[[#This Row],[IEPS 6%]])*0.16</f>
        <v>0</v>
      </c>
      <c r="X346" s="77">
        <f>W346-Tabla16[[#This Row],[IVA]]</f>
        <v>0</v>
      </c>
    </row>
    <row r="347" spans="1:24" x14ac:dyDescent="0.25">
      <c r="A347" s="67" t="s">
        <v>875</v>
      </c>
      <c r="B347" s="68">
        <v>2038</v>
      </c>
      <c r="C347" s="10">
        <v>45029</v>
      </c>
      <c r="D347" s="70"/>
      <c r="E347" s="70">
        <v>16416.579999999998</v>
      </c>
      <c r="F347" s="70">
        <v>0</v>
      </c>
      <c r="G347" s="71"/>
      <c r="H347" s="71"/>
      <c r="I347" s="70"/>
      <c r="J347" s="70">
        <v>1293.93</v>
      </c>
      <c r="K347" s="70"/>
      <c r="L347" s="70">
        <v>17710.509999999998</v>
      </c>
      <c r="M347" s="63">
        <f>Tabla16[[#This Row],[TASA EX.]]+Tabla16[[#This Row],[IEPS 8 %]]</f>
        <v>1293.93</v>
      </c>
      <c r="N347" s="72">
        <f>Tabla16[[#This Row],[TASA 16%]]+Tabla16[[#This Row],[IEPS 6%]]</f>
        <v>0</v>
      </c>
      <c r="O347" s="38">
        <v>45029</v>
      </c>
      <c r="P347" s="69" t="s">
        <v>66</v>
      </c>
      <c r="Q347" s="73" t="s">
        <v>67</v>
      </c>
      <c r="R347" s="68" t="s">
        <v>34</v>
      </c>
      <c r="S347" s="70"/>
      <c r="T347" s="74" t="s">
        <v>35</v>
      </c>
      <c r="U347" s="69" t="s">
        <v>68</v>
      </c>
      <c r="W347" s="77">
        <f>(Tabla16[[#This Row],[TASA 16%]]+Tabla16[[#This Row],[IEPS 6%]])*0.16</f>
        <v>0</v>
      </c>
      <c r="X347" s="77">
        <f>W347-Tabla16[[#This Row],[IVA]]</f>
        <v>0</v>
      </c>
    </row>
    <row r="348" spans="1:24" x14ac:dyDescent="0.25">
      <c r="A348" s="67">
        <v>181668</v>
      </c>
      <c r="B348" s="68">
        <v>717</v>
      </c>
      <c r="C348" s="10">
        <v>45009</v>
      </c>
      <c r="D348" s="70"/>
      <c r="E348" s="70">
        <v>4.9999999999272404E-2</v>
      </c>
      <c r="F348" s="70">
        <v>14592.75</v>
      </c>
      <c r="G348" s="71"/>
      <c r="H348" s="71"/>
      <c r="I348" s="70"/>
      <c r="J348" s="70"/>
      <c r="K348" s="70">
        <v>2334.84</v>
      </c>
      <c r="L348" s="70">
        <v>16927.64</v>
      </c>
      <c r="M348" s="63">
        <f>Tabla16[[#This Row],[TASA EX.]]+Tabla16[[#This Row],[IEPS 8 %]]</f>
        <v>0</v>
      </c>
      <c r="N348" s="72">
        <f>Tabla16[[#This Row],[TASA 16%]]+Tabla16[[#This Row],[IEPS 6%]]</f>
        <v>14592.75</v>
      </c>
      <c r="O348" s="38">
        <v>45027</v>
      </c>
      <c r="P348" s="69" t="s">
        <v>1645</v>
      </c>
      <c r="Q348" s="73" t="s">
        <v>1646</v>
      </c>
      <c r="R348" s="68" t="s">
        <v>34</v>
      </c>
      <c r="S348" s="70"/>
      <c r="T348" s="74" t="s">
        <v>35</v>
      </c>
      <c r="U348" s="69" t="s">
        <v>1647</v>
      </c>
      <c r="W348" s="77">
        <f>(Tabla16[[#This Row],[TASA 16%]]+Tabla16[[#This Row],[IEPS 6%]])*0.16</f>
        <v>2334.84</v>
      </c>
      <c r="X348" s="77">
        <f>W348-Tabla16[[#This Row],[IVA]]</f>
        <v>0</v>
      </c>
    </row>
    <row r="349" spans="1:24" x14ac:dyDescent="0.25">
      <c r="A349" s="41">
        <v>182079</v>
      </c>
      <c r="B349" s="9">
        <v>158</v>
      </c>
      <c r="C349" s="10">
        <v>45026</v>
      </c>
      <c r="D349" s="11"/>
      <c r="E349" s="11">
        <v>3.7500000000363798E-2</v>
      </c>
      <c r="F349" s="11">
        <v>5504.8125</v>
      </c>
      <c r="G349" s="24"/>
      <c r="H349" s="24"/>
      <c r="I349" s="11"/>
      <c r="J349" s="11"/>
      <c r="K349" s="11">
        <v>880.77</v>
      </c>
      <c r="L349" s="11">
        <v>6385.62</v>
      </c>
      <c r="M349" s="63">
        <f>Tabla16[[#This Row],[TASA EX.]]+Tabla16[[#This Row],[IEPS 8 %]]</f>
        <v>0</v>
      </c>
      <c r="N349" s="64">
        <f>Tabla16[[#This Row],[TASA 16%]]+Tabla16[[#This Row],[IEPS 6%]]</f>
        <v>5504.8125</v>
      </c>
      <c r="O349" s="38">
        <v>45044</v>
      </c>
      <c r="P349" s="12" t="s">
        <v>1645</v>
      </c>
      <c r="Q349" s="39" t="s">
        <v>1646</v>
      </c>
      <c r="R349" s="9" t="s">
        <v>34</v>
      </c>
      <c r="S349" s="11"/>
      <c r="T349" s="13" t="s">
        <v>35</v>
      </c>
      <c r="U349" s="12" t="s">
        <v>317</v>
      </c>
      <c r="W349" s="77">
        <f>(Tabla16[[#This Row],[TASA 16%]]+Tabla16[[#This Row],[IEPS 6%]])*0.16</f>
        <v>880.77</v>
      </c>
      <c r="X349" s="77">
        <f>W349-Tabla16[[#This Row],[IVA]]</f>
        <v>0</v>
      </c>
    </row>
    <row r="350" spans="1:24" x14ac:dyDescent="0.25">
      <c r="A350" s="67">
        <v>181410</v>
      </c>
      <c r="B350" s="68">
        <v>459</v>
      </c>
      <c r="C350" s="10">
        <v>45001</v>
      </c>
      <c r="D350" s="70"/>
      <c r="E350" s="70">
        <v>32276.925000000017</v>
      </c>
      <c r="F350" s="70">
        <v>214337.87499999997</v>
      </c>
      <c r="G350" s="71"/>
      <c r="H350" s="71"/>
      <c r="I350" s="70"/>
      <c r="J350" s="70">
        <v>1320</v>
      </c>
      <c r="K350" s="70">
        <v>34294.06</v>
      </c>
      <c r="L350" s="70">
        <v>282228.86</v>
      </c>
      <c r="M350" s="63">
        <f>Tabla16[[#This Row],[TASA EX.]]+Tabla16[[#This Row],[IEPS 8 %]]</f>
        <v>1320</v>
      </c>
      <c r="N350" s="72">
        <f>Tabla16[[#This Row],[TASA 16%]]+Tabla16[[#This Row],[IEPS 6%]]</f>
        <v>214337.87499999997</v>
      </c>
      <c r="O350" s="38">
        <v>45026</v>
      </c>
      <c r="P350" s="69" t="s">
        <v>152</v>
      </c>
      <c r="Q350" s="73" t="s">
        <v>153</v>
      </c>
      <c r="R350" s="68" t="s">
        <v>34</v>
      </c>
      <c r="S350" s="70">
        <v>2875.61</v>
      </c>
      <c r="T350" s="74" t="s">
        <v>35</v>
      </c>
      <c r="U350" s="69" t="s">
        <v>996</v>
      </c>
      <c r="W350" s="77">
        <f>(Tabla16[[#This Row],[TASA 16%]]+Tabla16[[#This Row],[IEPS 6%]])*0.16</f>
        <v>34294.06</v>
      </c>
      <c r="X350" s="77">
        <f>W350-Tabla16[[#This Row],[IVA]]</f>
        <v>0</v>
      </c>
    </row>
    <row r="351" spans="1:24" x14ac:dyDescent="0.25">
      <c r="A351" s="67">
        <v>181663</v>
      </c>
      <c r="B351" s="68">
        <v>712</v>
      </c>
      <c r="C351" s="10">
        <v>45009</v>
      </c>
      <c r="D351" s="70"/>
      <c r="E351" s="70">
        <v>5405</v>
      </c>
      <c r="F351" s="70">
        <v>2860</v>
      </c>
      <c r="G351" s="71"/>
      <c r="H351" s="71"/>
      <c r="I351" s="70"/>
      <c r="J351" s="70"/>
      <c r="K351" s="70">
        <v>457.6</v>
      </c>
      <c r="L351" s="70">
        <v>8722.6</v>
      </c>
      <c r="M351" s="63">
        <f>Tabla16[[#This Row],[TASA EX.]]+Tabla16[[#This Row],[IEPS 8 %]]</f>
        <v>0</v>
      </c>
      <c r="N351" s="72">
        <f>Tabla16[[#This Row],[TASA 16%]]+Tabla16[[#This Row],[IEPS 6%]]</f>
        <v>2860</v>
      </c>
      <c r="O351" s="38">
        <v>45026</v>
      </c>
      <c r="P351" s="69" t="s">
        <v>152</v>
      </c>
      <c r="Q351" s="73" t="s">
        <v>153</v>
      </c>
      <c r="R351" s="68" t="s">
        <v>34</v>
      </c>
      <c r="S351" s="70"/>
      <c r="T351" s="74" t="s">
        <v>35</v>
      </c>
      <c r="U351" s="69" t="s">
        <v>997</v>
      </c>
      <c r="W351" s="77">
        <f>(Tabla16[[#This Row],[TASA 16%]]+Tabla16[[#This Row],[IEPS 6%]])*0.16</f>
        <v>457.6</v>
      </c>
      <c r="X351" s="77">
        <f>W351-Tabla16[[#This Row],[IVA]]</f>
        <v>0</v>
      </c>
    </row>
    <row r="352" spans="1:24" x14ac:dyDescent="0.25">
      <c r="A352" s="41">
        <v>181807</v>
      </c>
      <c r="B352" s="9">
        <v>856</v>
      </c>
      <c r="C352" s="10">
        <v>45014</v>
      </c>
      <c r="D352" s="11"/>
      <c r="E352" s="11">
        <v>21864.485000000001</v>
      </c>
      <c r="F352" s="11">
        <v>8188.625</v>
      </c>
      <c r="G352" s="24"/>
      <c r="H352" s="24"/>
      <c r="I352" s="11"/>
      <c r="J352" s="11"/>
      <c r="K352" s="11">
        <v>1310.18</v>
      </c>
      <c r="L352" s="11">
        <v>31363.29</v>
      </c>
      <c r="M352" s="63">
        <f>Tabla16[[#This Row],[TASA EX.]]+Tabla16[[#This Row],[IEPS 8 %]]</f>
        <v>0</v>
      </c>
      <c r="N352" s="64">
        <f>Tabla16[[#This Row],[TASA 16%]]+Tabla16[[#This Row],[IEPS 6%]]</f>
        <v>8188.625</v>
      </c>
      <c r="O352" s="38">
        <v>45030</v>
      </c>
      <c r="P352" s="12" t="s">
        <v>152</v>
      </c>
      <c r="Q352" s="39" t="s">
        <v>153</v>
      </c>
      <c r="R352" s="9" t="s">
        <v>34</v>
      </c>
      <c r="S352" s="11"/>
      <c r="T352" s="13" t="s">
        <v>35</v>
      </c>
      <c r="U352" s="12" t="s">
        <v>998</v>
      </c>
      <c r="W352" s="77">
        <f>(Tabla16[[#This Row],[TASA 16%]]+Tabla16[[#This Row],[IEPS 6%]])*0.16</f>
        <v>1310.18</v>
      </c>
      <c r="X352" s="77">
        <f>W352-Tabla16[[#This Row],[IVA]]</f>
        <v>0</v>
      </c>
    </row>
    <row r="353" spans="1:24" x14ac:dyDescent="0.25">
      <c r="A353" s="41">
        <v>181810</v>
      </c>
      <c r="B353" s="9">
        <v>859</v>
      </c>
      <c r="C353" s="10">
        <v>45014</v>
      </c>
      <c r="D353" s="11"/>
      <c r="E353" s="11">
        <v>33984.764999999999</v>
      </c>
      <c r="F353" s="11">
        <v>67852.625</v>
      </c>
      <c r="G353" s="24"/>
      <c r="H353" s="24"/>
      <c r="I353" s="11"/>
      <c r="J353" s="11"/>
      <c r="K353" s="11">
        <v>10856.42</v>
      </c>
      <c r="L353" s="11">
        <v>112693.81</v>
      </c>
      <c r="M353" s="63">
        <f>Tabla16[[#This Row],[TASA EX.]]+Tabla16[[#This Row],[IEPS 8 %]]</f>
        <v>0</v>
      </c>
      <c r="N353" s="64">
        <f>Tabla16[[#This Row],[TASA 16%]]+Tabla16[[#This Row],[IEPS 6%]]</f>
        <v>67852.625</v>
      </c>
      <c r="O353" s="38">
        <v>45030</v>
      </c>
      <c r="P353" s="12" t="s">
        <v>152</v>
      </c>
      <c r="Q353" s="39" t="s">
        <v>153</v>
      </c>
      <c r="R353" s="9" t="s">
        <v>34</v>
      </c>
      <c r="S353" s="11">
        <v>393.75</v>
      </c>
      <c r="T353" s="13" t="s">
        <v>35</v>
      </c>
      <c r="U353" s="12" t="s">
        <v>999</v>
      </c>
      <c r="W353" s="77">
        <f>(Tabla16[[#This Row],[TASA 16%]]+Tabla16[[#This Row],[IEPS 6%]])*0.16</f>
        <v>10856.42</v>
      </c>
      <c r="X353" s="77">
        <f>W353-Tabla16[[#This Row],[IVA]]</f>
        <v>0</v>
      </c>
    </row>
    <row r="354" spans="1:24" x14ac:dyDescent="0.25">
      <c r="A354" s="67">
        <v>181969</v>
      </c>
      <c r="B354" s="68">
        <v>48</v>
      </c>
      <c r="C354" s="10">
        <v>45020</v>
      </c>
      <c r="D354" s="70"/>
      <c r="E354" s="70">
        <v>28046.482499999998</v>
      </c>
      <c r="F354" s="70">
        <v>22228.6875</v>
      </c>
      <c r="G354" s="71"/>
      <c r="H354" s="71"/>
      <c r="I354" s="70"/>
      <c r="J354" s="70"/>
      <c r="K354" s="70">
        <v>3556.59</v>
      </c>
      <c r="L354" s="70">
        <v>53831.76</v>
      </c>
      <c r="M354" s="63">
        <f>Tabla16[[#This Row],[TASA EX.]]+Tabla16[[#This Row],[IEPS 8 %]]</f>
        <v>0</v>
      </c>
      <c r="N354" s="72">
        <f>Tabla16[[#This Row],[TASA 16%]]+Tabla16[[#This Row],[IEPS 6%]]</f>
        <v>22228.6875</v>
      </c>
      <c r="O354" s="38">
        <v>45040</v>
      </c>
      <c r="P354" s="69" t="s">
        <v>152</v>
      </c>
      <c r="Q354" s="73" t="s">
        <v>153</v>
      </c>
      <c r="R354" s="68" t="s">
        <v>34</v>
      </c>
      <c r="S354" s="70"/>
      <c r="T354" s="74" t="s">
        <v>35</v>
      </c>
      <c r="U354" s="69" t="s">
        <v>1000</v>
      </c>
      <c r="W354" s="77">
        <f>(Tabla16[[#This Row],[TASA 16%]]+Tabla16[[#This Row],[IEPS 6%]])*0.16</f>
        <v>3556.59</v>
      </c>
      <c r="X354" s="77">
        <f>W354-Tabla16[[#This Row],[IVA]]</f>
        <v>0</v>
      </c>
    </row>
    <row r="355" spans="1:24" x14ac:dyDescent="0.25">
      <c r="A355" s="57">
        <v>182031</v>
      </c>
      <c r="B355" s="56">
        <v>110</v>
      </c>
      <c r="C355" s="10">
        <v>45021</v>
      </c>
      <c r="D355" s="58"/>
      <c r="E355" s="58">
        <v>-1.750000000174623E-2</v>
      </c>
      <c r="F355" s="58">
        <v>65248.4375</v>
      </c>
      <c r="G355" s="59"/>
      <c r="H355" s="59"/>
      <c r="I355" s="58"/>
      <c r="J355" s="58"/>
      <c r="K355" s="58">
        <v>10439.75</v>
      </c>
      <c r="L355" s="58">
        <v>75688.17</v>
      </c>
      <c r="M355" s="63">
        <f>Tabla16[[#This Row],[TASA EX.]]+Tabla16[[#This Row],[IEPS 8 %]]</f>
        <v>0</v>
      </c>
      <c r="N355" s="63">
        <f>Tabla16[[#This Row],[TASA 16%]]+Tabla16[[#This Row],[IEPS 6%]]</f>
        <v>65248.4375</v>
      </c>
      <c r="O355" s="38">
        <v>45040</v>
      </c>
      <c r="P355" s="60" t="s">
        <v>152</v>
      </c>
      <c r="Q355" s="55" t="s">
        <v>153</v>
      </c>
      <c r="R355" s="51" t="s">
        <v>34</v>
      </c>
      <c r="S355" s="61">
        <v>408.01</v>
      </c>
      <c r="T355" s="56" t="s">
        <v>35</v>
      </c>
      <c r="U355" s="54" t="s">
        <v>1001</v>
      </c>
      <c r="W355" s="77">
        <f>(Tabla16[[#This Row],[TASA 16%]]+Tabla16[[#This Row],[IEPS 6%]])*0.16</f>
        <v>10439.75</v>
      </c>
      <c r="X355" s="77">
        <f>W355-Tabla16[[#This Row],[IVA]]</f>
        <v>0</v>
      </c>
    </row>
    <row r="356" spans="1:24" x14ac:dyDescent="0.25">
      <c r="A356" s="67">
        <v>182332</v>
      </c>
      <c r="B356" s="68">
        <v>411</v>
      </c>
      <c r="C356" s="10">
        <v>45034</v>
      </c>
      <c r="D356" s="70"/>
      <c r="E356" s="70">
        <v>6339.570000000007</v>
      </c>
      <c r="F356" s="70">
        <v>82237.25</v>
      </c>
      <c r="G356" s="71"/>
      <c r="H356" s="71"/>
      <c r="I356" s="70"/>
      <c r="J356" s="70"/>
      <c r="K356" s="70">
        <v>13157.96</v>
      </c>
      <c r="L356" s="70">
        <v>101734.78</v>
      </c>
      <c r="M356" s="63">
        <f>Tabla16[[#This Row],[TASA EX.]]+Tabla16[[#This Row],[IEPS 8 %]]</f>
        <v>0</v>
      </c>
      <c r="N356" s="72">
        <f>Tabla16[[#This Row],[TASA 16%]]+Tabla16[[#This Row],[IEPS 6%]]</f>
        <v>82237.25</v>
      </c>
      <c r="O356" s="38">
        <v>45043</v>
      </c>
      <c r="P356" s="69" t="s">
        <v>152</v>
      </c>
      <c r="Q356" s="73" t="s">
        <v>153</v>
      </c>
      <c r="R356" s="68" t="s">
        <v>34</v>
      </c>
      <c r="S356" s="70">
        <v>1108.3900000000001</v>
      </c>
      <c r="T356" s="74" t="s">
        <v>35</v>
      </c>
      <c r="U356" s="69" t="s">
        <v>1002</v>
      </c>
      <c r="W356" s="77">
        <f>(Tabla16[[#This Row],[TASA 16%]]+Tabla16[[#This Row],[IEPS 6%]])*0.16</f>
        <v>13157.960000000001</v>
      </c>
      <c r="X356" s="77">
        <f>W356-Tabla16[[#This Row],[IVA]]</f>
        <v>0</v>
      </c>
    </row>
    <row r="357" spans="1:24" x14ac:dyDescent="0.25">
      <c r="A357" s="67">
        <v>182359</v>
      </c>
      <c r="B357" s="68">
        <v>438</v>
      </c>
      <c r="C357" s="10">
        <v>45035</v>
      </c>
      <c r="D357" s="70"/>
      <c r="E357" s="70">
        <v>8597.4925000000003</v>
      </c>
      <c r="F357" s="70">
        <v>9952.6875</v>
      </c>
      <c r="G357" s="71"/>
      <c r="H357" s="71"/>
      <c r="I357" s="70"/>
      <c r="J357" s="70"/>
      <c r="K357" s="70">
        <v>1592.43</v>
      </c>
      <c r="L357" s="70">
        <v>20142.61</v>
      </c>
      <c r="M357" s="63">
        <f>Tabla16[[#This Row],[TASA EX.]]+Tabla16[[#This Row],[IEPS 8 %]]</f>
        <v>0</v>
      </c>
      <c r="N357" s="72">
        <f>Tabla16[[#This Row],[TASA 16%]]+Tabla16[[#This Row],[IEPS 6%]]</f>
        <v>9952.6875</v>
      </c>
      <c r="O357" s="38">
        <v>45043</v>
      </c>
      <c r="P357" s="69" t="s">
        <v>152</v>
      </c>
      <c r="Q357" s="73" t="s">
        <v>153</v>
      </c>
      <c r="R357" s="68" t="s">
        <v>34</v>
      </c>
      <c r="S357" s="70">
        <v>107.67</v>
      </c>
      <c r="T357" s="74" t="s">
        <v>35</v>
      </c>
      <c r="U357" s="69" t="s">
        <v>1003</v>
      </c>
      <c r="W357" s="77">
        <f>(Tabla16[[#This Row],[TASA 16%]]+Tabla16[[#This Row],[IEPS 6%]])*0.16</f>
        <v>1592.43</v>
      </c>
      <c r="X357" s="77">
        <f>W357-Tabla16[[#This Row],[IVA]]</f>
        <v>0</v>
      </c>
    </row>
    <row r="358" spans="1:24" x14ac:dyDescent="0.25">
      <c r="A358" s="67">
        <v>182420</v>
      </c>
      <c r="B358" s="68">
        <v>499</v>
      </c>
      <c r="C358" s="10">
        <v>45036</v>
      </c>
      <c r="D358" s="70"/>
      <c r="E358" s="70">
        <v>0</v>
      </c>
      <c r="F358" s="70">
        <v>296</v>
      </c>
      <c r="G358" s="71"/>
      <c r="H358" s="71"/>
      <c r="I358" s="70"/>
      <c r="J358" s="70"/>
      <c r="K358" s="70">
        <v>47.36</v>
      </c>
      <c r="L358" s="70">
        <v>343.36</v>
      </c>
      <c r="M358" s="63">
        <f>Tabla16[[#This Row],[TASA EX.]]+Tabla16[[#This Row],[IEPS 8 %]]</f>
        <v>0</v>
      </c>
      <c r="N358" s="72">
        <f>Tabla16[[#This Row],[TASA 16%]]+Tabla16[[#This Row],[IEPS 6%]]</f>
        <v>296</v>
      </c>
      <c r="O358" s="38">
        <v>45041</v>
      </c>
      <c r="P358" s="69" t="s">
        <v>1571</v>
      </c>
      <c r="Q358" s="73" t="s">
        <v>1572</v>
      </c>
      <c r="R358" s="68" t="s">
        <v>50</v>
      </c>
      <c r="S358" s="70"/>
      <c r="T358" s="74" t="s">
        <v>51</v>
      </c>
      <c r="U358" s="69" t="s">
        <v>1573</v>
      </c>
      <c r="W358" s="77">
        <f>(Tabla16[[#This Row],[TASA 16%]]+Tabla16[[#This Row],[IEPS 6%]])*0.16</f>
        <v>47.36</v>
      </c>
      <c r="X358" s="77">
        <f>W358-Tabla16[[#This Row],[IVA]]</f>
        <v>0</v>
      </c>
    </row>
    <row r="359" spans="1:24" x14ac:dyDescent="0.25">
      <c r="A359" s="67">
        <v>182254</v>
      </c>
      <c r="B359" s="68">
        <v>333</v>
      </c>
      <c r="C359" s="10">
        <v>45030</v>
      </c>
      <c r="D359" s="70"/>
      <c r="E359" s="70">
        <v>-1.750000000174623E-2</v>
      </c>
      <c r="F359" s="70">
        <v>19655.1875</v>
      </c>
      <c r="G359" s="71"/>
      <c r="H359" s="71"/>
      <c r="I359" s="70"/>
      <c r="J359" s="70"/>
      <c r="K359" s="70">
        <v>3144.83</v>
      </c>
      <c r="L359" s="70">
        <v>22800</v>
      </c>
      <c r="M359" s="63">
        <f>Tabla16[[#This Row],[TASA EX.]]+Tabla16[[#This Row],[IEPS 8 %]]</f>
        <v>0</v>
      </c>
      <c r="N359" s="72">
        <f>Tabla16[[#This Row],[TASA 16%]]+Tabla16[[#This Row],[IEPS 6%]]</f>
        <v>19655.1875</v>
      </c>
      <c r="O359" s="38">
        <v>45043</v>
      </c>
      <c r="P359" s="69" t="s">
        <v>211</v>
      </c>
      <c r="Q359" s="73" t="s">
        <v>212</v>
      </c>
      <c r="R359" s="68" t="s">
        <v>34</v>
      </c>
      <c r="S359" s="70"/>
      <c r="T359" s="74" t="s">
        <v>35</v>
      </c>
      <c r="U359" s="69" t="s">
        <v>1452</v>
      </c>
      <c r="W359" s="77">
        <f>(Tabla16[[#This Row],[TASA 16%]]+Tabla16[[#This Row],[IEPS 6%]])*0.16</f>
        <v>3144.83</v>
      </c>
      <c r="X359" s="77">
        <f>W359-Tabla16[[#This Row],[IVA]]</f>
        <v>0</v>
      </c>
    </row>
    <row r="360" spans="1:24" x14ac:dyDescent="0.25">
      <c r="A360" s="67">
        <v>181806</v>
      </c>
      <c r="B360" s="68">
        <v>855</v>
      </c>
      <c r="C360" s="10">
        <v>45014</v>
      </c>
      <c r="D360" s="70"/>
      <c r="E360" s="70">
        <v>0</v>
      </c>
      <c r="F360" s="70">
        <v>3900</v>
      </c>
      <c r="G360" s="71"/>
      <c r="H360" s="71"/>
      <c r="I360" s="70"/>
      <c r="J360" s="70"/>
      <c r="K360" s="70">
        <v>624</v>
      </c>
      <c r="L360" s="70">
        <v>4524</v>
      </c>
      <c r="M360" s="63">
        <f>Tabla16[[#This Row],[TASA EX.]]+Tabla16[[#This Row],[IEPS 8 %]]</f>
        <v>0</v>
      </c>
      <c r="N360" s="72">
        <f>Tabla16[[#This Row],[TASA 16%]]+Tabla16[[#This Row],[IEPS 6%]]</f>
        <v>3900</v>
      </c>
      <c r="O360" s="38">
        <v>45030</v>
      </c>
      <c r="P360" s="69" t="s">
        <v>181</v>
      </c>
      <c r="Q360" s="73" t="s">
        <v>182</v>
      </c>
      <c r="R360" s="68" t="s">
        <v>34</v>
      </c>
      <c r="S360" s="70"/>
      <c r="T360" s="74" t="s">
        <v>35</v>
      </c>
      <c r="U360" s="69" t="s">
        <v>1515</v>
      </c>
      <c r="W360" s="77">
        <f>(Tabla16[[#This Row],[TASA 16%]]+Tabla16[[#This Row],[IEPS 6%]])*0.16</f>
        <v>624</v>
      </c>
      <c r="X360" s="77">
        <f>W360-Tabla16[[#This Row],[IVA]]</f>
        <v>0</v>
      </c>
    </row>
    <row r="361" spans="1:24" x14ac:dyDescent="0.25">
      <c r="A361" s="67">
        <v>182101</v>
      </c>
      <c r="B361" s="68">
        <v>180</v>
      </c>
      <c r="C361" s="10">
        <v>45027</v>
      </c>
      <c r="D361" s="70"/>
      <c r="E361" s="70">
        <v>-2.7499999999236024E-2</v>
      </c>
      <c r="F361" s="70">
        <v>6764.6874999999991</v>
      </c>
      <c r="G361" s="71"/>
      <c r="H361" s="71"/>
      <c r="I361" s="70"/>
      <c r="J361" s="70"/>
      <c r="K361" s="70">
        <v>1082.3499999999999</v>
      </c>
      <c r="L361" s="70">
        <v>7847.01</v>
      </c>
      <c r="M361" s="63">
        <f>Tabla16[[#This Row],[TASA EX.]]+Tabla16[[#This Row],[IEPS 8 %]]</f>
        <v>0</v>
      </c>
      <c r="N361" s="72">
        <f>Tabla16[[#This Row],[TASA 16%]]+Tabla16[[#This Row],[IEPS 6%]]</f>
        <v>6764.6874999999991</v>
      </c>
      <c r="O361" s="38">
        <v>45044</v>
      </c>
      <c r="P361" s="69" t="s">
        <v>181</v>
      </c>
      <c r="Q361" s="73" t="s">
        <v>182</v>
      </c>
      <c r="R361" s="68" t="s">
        <v>34</v>
      </c>
      <c r="S361" s="70"/>
      <c r="T361" s="74" t="s">
        <v>35</v>
      </c>
      <c r="U361" s="69" t="s">
        <v>1516</v>
      </c>
      <c r="W361" s="77">
        <f>(Tabla16[[#This Row],[TASA 16%]]+Tabla16[[#This Row],[IEPS 6%]])*0.16</f>
        <v>1082.3499999999999</v>
      </c>
      <c r="X361" s="77">
        <f>W361-Tabla16[[#This Row],[IVA]]</f>
        <v>0</v>
      </c>
    </row>
    <row r="362" spans="1:24" x14ac:dyDescent="0.25">
      <c r="A362" s="67">
        <v>182235</v>
      </c>
      <c r="B362" s="68">
        <v>314</v>
      </c>
      <c r="C362" s="10">
        <v>45030</v>
      </c>
      <c r="D362" s="70"/>
      <c r="E362" s="70">
        <v>0</v>
      </c>
      <c r="F362" s="70">
        <v>43428.75</v>
      </c>
      <c r="G362" s="71"/>
      <c r="H362" s="71"/>
      <c r="I362" s="70"/>
      <c r="J362" s="70"/>
      <c r="K362" s="70">
        <v>6948.6</v>
      </c>
      <c r="L362" s="70">
        <v>50377.35</v>
      </c>
      <c r="M362" s="63">
        <f>Tabla16[[#This Row],[TASA EX.]]+Tabla16[[#This Row],[IEPS 8 %]]</f>
        <v>0</v>
      </c>
      <c r="N362" s="72">
        <f>Tabla16[[#This Row],[TASA 16%]]+Tabla16[[#This Row],[IEPS 6%]]</f>
        <v>43428.75</v>
      </c>
      <c r="O362" s="38">
        <v>45034</v>
      </c>
      <c r="P362" s="69" t="s">
        <v>181</v>
      </c>
      <c r="Q362" s="73" t="s">
        <v>182</v>
      </c>
      <c r="R362" s="68" t="s">
        <v>34</v>
      </c>
      <c r="S362" s="70"/>
      <c r="T362" s="74" t="s">
        <v>35</v>
      </c>
      <c r="U362" s="69" t="s">
        <v>1517</v>
      </c>
      <c r="W362" s="77">
        <f>(Tabla16[[#This Row],[TASA 16%]]+Tabla16[[#This Row],[IEPS 6%]])*0.16</f>
        <v>6948.6</v>
      </c>
      <c r="X362" s="77">
        <f>W362-Tabla16[[#This Row],[IVA]]</f>
        <v>0</v>
      </c>
    </row>
    <row r="363" spans="1:24" x14ac:dyDescent="0.25">
      <c r="A363" s="67" t="s">
        <v>843</v>
      </c>
      <c r="B363" s="68">
        <v>2045</v>
      </c>
      <c r="C363" s="10">
        <v>45030</v>
      </c>
      <c r="D363" s="70"/>
      <c r="E363" s="70">
        <v>-4.500000000007276E-2</v>
      </c>
      <c r="F363" s="70">
        <v>9981.625</v>
      </c>
      <c r="G363" s="71"/>
      <c r="H363" s="71"/>
      <c r="I363" s="70"/>
      <c r="J363" s="70"/>
      <c r="K363" s="70">
        <v>1597.06</v>
      </c>
      <c r="L363" s="70">
        <v>11578.64</v>
      </c>
      <c r="M363" s="63">
        <f>Tabla16[[#This Row],[TASA EX.]]+Tabla16[[#This Row],[IEPS 8 %]]</f>
        <v>0</v>
      </c>
      <c r="N363" s="72">
        <f>Tabla16[[#This Row],[TASA 16%]]+Tabla16[[#This Row],[IEPS 6%]]</f>
        <v>9981.625</v>
      </c>
      <c r="O363" s="38">
        <v>45030</v>
      </c>
      <c r="P363" s="69" t="s">
        <v>927</v>
      </c>
      <c r="Q363" s="73" t="s">
        <v>928</v>
      </c>
      <c r="R363" s="68" t="s">
        <v>34</v>
      </c>
      <c r="S363" s="70"/>
      <c r="T363" s="74" t="s">
        <v>35</v>
      </c>
      <c r="U363" s="69" t="s">
        <v>929</v>
      </c>
      <c r="W363" s="77">
        <f>(Tabla16[[#This Row],[TASA 16%]]+Tabla16[[#This Row],[IEPS 6%]])*0.16</f>
        <v>1597.06</v>
      </c>
      <c r="X363" s="77">
        <f>W363-Tabla16[[#This Row],[IVA]]</f>
        <v>0</v>
      </c>
    </row>
    <row r="364" spans="1:24" x14ac:dyDescent="0.25">
      <c r="A364" s="78">
        <v>181500</v>
      </c>
      <c r="B364" s="79">
        <v>549</v>
      </c>
      <c r="C364" s="87">
        <v>45005</v>
      </c>
      <c r="D364" s="81"/>
      <c r="E364" s="81">
        <v>17298.650000000001</v>
      </c>
      <c r="F364" s="81">
        <v>0</v>
      </c>
      <c r="G364" s="82"/>
      <c r="H364" s="82"/>
      <c r="I364" s="81"/>
      <c r="J364" s="81"/>
      <c r="K364" s="81"/>
      <c r="L364" s="81">
        <v>17298.650000000001</v>
      </c>
      <c r="M364" s="83">
        <f>Tabla16[[#This Row],[TASA EX.]]+Tabla16[[#This Row],[IEPS 8 %]]</f>
        <v>0</v>
      </c>
      <c r="N364" s="83">
        <f>Tabla16[[#This Row],[TASA 16%]]+Tabla16[[#This Row],[IEPS 6%]]</f>
        <v>0</v>
      </c>
      <c r="O364" s="38">
        <v>45020</v>
      </c>
      <c r="P364" s="80" t="s">
        <v>137</v>
      </c>
      <c r="Q364" s="84" t="s">
        <v>138</v>
      </c>
      <c r="R364" s="79" t="s">
        <v>34</v>
      </c>
      <c r="S364" s="81"/>
      <c r="T364" s="85" t="s">
        <v>35</v>
      </c>
      <c r="U364" s="80" t="s">
        <v>1682</v>
      </c>
      <c r="W364" s="77">
        <f>(Tabla16[[#This Row],[TASA 16%]]+Tabla16[[#This Row],[IEPS 6%]])*0.16</f>
        <v>0</v>
      </c>
      <c r="X364" s="77">
        <f>W364-Tabla16[[#This Row],[IVA]]</f>
        <v>0</v>
      </c>
    </row>
    <row r="365" spans="1:24" x14ac:dyDescent="0.25">
      <c r="A365" s="78">
        <v>181665</v>
      </c>
      <c r="B365" s="79">
        <v>714</v>
      </c>
      <c r="C365" s="87">
        <v>45009</v>
      </c>
      <c r="D365" s="81"/>
      <c r="E365" s="81">
        <v>11309.5</v>
      </c>
      <c r="F365" s="81">
        <v>0</v>
      </c>
      <c r="G365" s="82"/>
      <c r="H365" s="82"/>
      <c r="I365" s="81"/>
      <c r="J365" s="81"/>
      <c r="K365" s="81"/>
      <c r="L365" s="81">
        <v>11309.5</v>
      </c>
      <c r="M365" s="83">
        <f>Tabla16[[#This Row],[TASA EX.]]+Tabla16[[#This Row],[IEPS 8 %]]</f>
        <v>0</v>
      </c>
      <c r="N365" s="83">
        <f>Tabla16[[#This Row],[TASA 16%]]+Tabla16[[#This Row],[IEPS 6%]]</f>
        <v>0</v>
      </c>
      <c r="O365" s="38">
        <v>45027</v>
      </c>
      <c r="P365" s="80" t="s">
        <v>137</v>
      </c>
      <c r="Q365" s="84" t="s">
        <v>138</v>
      </c>
      <c r="R365" s="79" t="s">
        <v>34</v>
      </c>
      <c r="S365" s="81"/>
      <c r="T365" s="85" t="s">
        <v>35</v>
      </c>
      <c r="U365" s="80" t="s">
        <v>1683</v>
      </c>
      <c r="W365" s="77">
        <f>(Tabla16[[#This Row],[TASA 16%]]+Tabla16[[#This Row],[IEPS 6%]])*0.16</f>
        <v>0</v>
      </c>
      <c r="X365" s="77">
        <f>W365-Tabla16[[#This Row],[IVA]]</f>
        <v>0</v>
      </c>
    </row>
    <row r="366" spans="1:24" x14ac:dyDescent="0.25">
      <c r="A366" s="78">
        <v>181805</v>
      </c>
      <c r="B366" s="79">
        <v>854</v>
      </c>
      <c r="C366" s="87">
        <v>45014</v>
      </c>
      <c r="D366" s="81"/>
      <c r="E366" s="81">
        <v>10059.84</v>
      </c>
      <c r="F366" s="81">
        <v>0</v>
      </c>
      <c r="G366" s="82"/>
      <c r="H366" s="82"/>
      <c r="I366" s="81"/>
      <c r="J366" s="81"/>
      <c r="K366" s="81"/>
      <c r="L366" s="81">
        <v>10059.84</v>
      </c>
      <c r="M366" s="83">
        <f>Tabla16[[#This Row],[TASA EX.]]+Tabla16[[#This Row],[IEPS 8 %]]</f>
        <v>0</v>
      </c>
      <c r="N366" s="83">
        <f>Tabla16[[#This Row],[TASA 16%]]+Tabla16[[#This Row],[IEPS 6%]]</f>
        <v>0</v>
      </c>
      <c r="O366" s="38">
        <v>45034</v>
      </c>
      <c r="P366" s="80" t="s">
        <v>137</v>
      </c>
      <c r="Q366" s="84" t="s">
        <v>138</v>
      </c>
      <c r="R366" s="79" t="s">
        <v>34</v>
      </c>
      <c r="S366" s="81"/>
      <c r="T366" s="85" t="s">
        <v>35</v>
      </c>
      <c r="U366" s="80" t="s">
        <v>1684</v>
      </c>
      <c r="W366" s="77">
        <f>(Tabla16[[#This Row],[TASA 16%]]+Tabla16[[#This Row],[IEPS 6%]])*0.16</f>
        <v>0</v>
      </c>
      <c r="X366" s="77">
        <f>W366-Tabla16[[#This Row],[IVA]]</f>
        <v>0</v>
      </c>
    </row>
    <row r="367" spans="1:24" x14ac:dyDescent="0.25">
      <c r="A367" s="78">
        <v>181947</v>
      </c>
      <c r="B367" s="79">
        <v>26</v>
      </c>
      <c r="C367" s="87">
        <v>45019</v>
      </c>
      <c r="D367" s="81"/>
      <c r="E367" s="81">
        <v>522.55999999999995</v>
      </c>
      <c r="F367" s="81">
        <v>0</v>
      </c>
      <c r="G367" s="82"/>
      <c r="H367" s="82"/>
      <c r="I367" s="81"/>
      <c r="J367" s="81"/>
      <c r="K367" s="81"/>
      <c r="L367" s="81">
        <v>522.55999999999995</v>
      </c>
      <c r="M367" s="83">
        <f>Tabla16[[#This Row],[TASA EX.]]+Tabla16[[#This Row],[IEPS 8 %]]</f>
        <v>0</v>
      </c>
      <c r="N367" s="83">
        <f>Tabla16[[#This Row],[TASA 16%]]+Tabla16[[#This Row],[IEPS 6%]]</f>
        <v>0</v>
      </c>
      <c r="O367" s="38">
        <v>45041</v>
      </c>
      <c r="P367" s="80" t="s">
        <v>137</v>
      </c>
      <c r="Q367" s="84" t="s">
        <v>138</v>
      </c>
      <c r="R367" s="79" t="s">
        <v>34</v>
      </c>
      <c r="S367" s="81"/>
      <c r="T367" s="85" t="s">
        <v>35</v>
      </c>
      <c r="U367" s="80" t="s">
        <v>558</v>
      </c>
      <c r="W367" s="77">
        <f>(Tabla16[[#This Row],[TASA 16%]]+Tabla16[[#This Row],[IEPS 6%]])*0.16</f>
        <v>0</v>
      </c>
      <c r="X367" s="77">
        <f>W367-Tabla16[[#This Row],[IVA]]</f>
        <v>0</v>
      </c>
    </row>
    <row r="368" spans="1:24" x14ac:dyDescent="0.25">
      <c r="A368" s="78">
        <v>182089</v>
      </c>
      <c r="B368" s="79">
        <v>168</v>
      </c>
      <c r="C368" s="87">
        <v>45026</v>
      </c>
      <c r="D368" s="81"/>
      <c r="E368" s="81">
        <v>10157.76</v>
      </c>
      <c r="F368" s="81">
        <v>0</v>
      </c>
      <c r="G368" s="82"/>
      <c r="H368" s="82"/>
      <c r="I368" s="81"/>
      <c r="J368" s="81"/>
      <c r="K368" s="81"/>
      <c r="L368" s="81">
        <v>10157.76</v>
      </c>
      <c r="M368" s="83">
        <f>Tabla16[[#This Row],[TASA EX.]]+Tabla16[[#This Row],[IEPS 8 %]]</f>
        <v>0</v>
      </c>
      <c r="N368" s="83">
        <f>Tabla16[[#This Row],[TASA 16%]]+Tabla16[[#This Row],[IEPS 6%]]</f>
        <v>0</v>
      </c>
      <c r="O368" s="38">
        <v>45044</v>
      </c>
      <c r="P368" s="80" t="s">
        <v>137</v>
      </c>
      <c r="Q368" s="84" t="s">
        <v>138</v>
      </c>
      <c r="R368" s="79" t="s">
        <v>34</v>
      </c>
      <c r="S368" s="81"/>
      <c r="T368" s="85" t="s">
        <v>35</v>
      </c>
      <c r="U368" s="80" t="s">
        <v>404</v>
      </c>
      <c r="W368" s="77">
        <f>(Tabla16[[#This Row],[TASA 16%]]+Tabla16[[#This Row],[IEPS 6%]])*0.16</f>
        <v>0</v>
      </c>
      <c r="X368" s="77">
        <f>W368-Tabla16[[#This Row],[IVA]]</f>
        <v>0</v>
      </c>
    </row>
    <row r="369" spans="1:24" x14ac:dyDescent="0.25">
      <c r="A369" s="78">
        <v>182103</v>
      </c>
      <c r="B369" s="79">
        <v>182</v>
      </c>
      <c r="C369" s="87">
        <v>45027</v>
      </c>
      <c r="D369" s="81"/>
      <c r="E369" s="81">
        <v>22584.35</v>
      </c>
      <c r="F369" s="81">
        <v>0</v>
      </c>
      <c r="G369" s="82"/>
      <c r="H369" s="82"/>
      <c r="I369" s="81"/>
      <c r="J369" s="81"/>
      <c r="K369" s="81"/>
      <c r="L369" s="81">
        <v>22584.35</v>
      </c>
      <c r="M369" s="83">
        <f>Tabla16[[#This Row],[TASA EX.]]+Tabla16[[#This Row],[IEPS 8 %]]</f>
        <v>0</v>
      </c>
      <c r="N369" s="83">
        <f>Tabla16[[#This Row],[TASA 16%]]+Tabla16[[#This Row],[IEPS 6%]]</f>
        <v>0</v>
      </c>
      <c r="O369" s="38">
        <v>45042</v>
      </c>
      <c r="P369" s="80" t="s">
        <v>137</v>
      </c>
      <c r="Q369" s="84" t="s">
        <v>138</v>
      </c>
      <c r="R369" s="79" t="s">
        <v>34</v>
      </c>
      <c r="S369" s="81"/>
      <c r="T369" s="85" t="s">
        <v>35</v>
      </c>
      <c r="U369" s="80" t="s">
        <v>1685</v>
      </c>
      <c r="W369" s="77">
        <f>(Tabla16[[#This Row],[TASA 16%]]+Tabla16[[#This Row],[IEPS 6%]])*0.16</f>
        <v>0</v>
      </c>
      <c r="X369" s="77">
        <f>W369-Tabla16[[#This Row],[IVA]]</f>
        <v>0</v>
      </c>
    </row>
    <row r="370" spans="1:24" x14ac:dyDescent="0.25">
      <c r="A370" s="67">
        <v>181498</v>
      </c>
      <c r="B370" s="68">
        <v>547</v>
      </c>
      <c r="C370" s="10">
        <v>45005</v>
      </c>
      <c r="D370" s="70"/>
      <c r="E370" s="70">
        <v>9.0949470177292824E-13</v>
      </c>
      <c r="F370" s="70">
        <v>6662.9999999999991</v>
      </c>
      <c r="G370" s="71"/>
      <c r="H370" s="71"/>
      <c r="I370" s="70"/>
      <c r="J370" s="70"/>
      <c r="K370" s="70">
        <v>1066.08</v>
      </c>
      <c r="L370" s="70">
        <v>7729.08</v>
      </c>
      <c r="M370" s="63">
        <f>Tabla16[[#This Row],[TASA EX.]]+Tabla16[[#This Row],[IEPS 8 %]]</f>
        <v>0</v>
      </c>
      <c r="N370" s="72">
        <f>Tabla16[[#This Row],[TASA 16%]]+Tabla16[[#This Row],[IEPS 6%]]</f>
        <v>6662.9999999999991</v>
      </c>
      <c r="O370" s="38">
        <v>45027</v>
      </c>
      <c r="P370" s="69" t="s">
        <v>1505</v>
      </c>
      <c r="Q370" s="73" t="s">
        <v>1506</v>
      </c>
      <c r="R370" s="68" t="s">
        <v>34</v>
      </c>
      <c r="S370" s="70"/>
      <c r="T370" s="74" t="s">
        <v>35</v>
      </c>
      <c r="U370" s="69" t="s">
        <v>1507</v>
      </c>
      <c r="W370" s="77">
        <f>(Tabla16[[#This Row],[TASA 16%]]+Tabla16[[#This Row],[IEPS 6%]])*0.16</f>
        <v>1066.08</v>
      </c>
      <c r="X370" s="77">
        <f>W370-Tabla16[[#This Row],[IVA]]</f>
        <v>0</v>
      </c>
    </row>
    <row r="371" spans="1:24" x14ac:dyDescent="0.25">
      <c r="A371" s="67">
        <v>181492</v>
      </c>
      <c r="B371" s="68">
        <v>541</v>
      </c>
      <c r="C371" s="10">
        <v>45005</v>
      </c>
      <c r="D371" s="70"/>
      <c r="E371" s="70">
        <v>3.7500000002182787E-2</v>
      </c>
      <c r="F371" s="70">
        <v>14043.062499999998</v>
      </c>
      <c r="G371" s="71"/>
      <c r="H371" s="71"/>
      <c r="I371" s="70"/>
      <c r="J371" s="70"/>
      <c r="K371" s="70">
        <v>2246.89</v>
      </c>
      <c r="L371" s="70">
        <v>16289.99</v>
      </c>
      <c r="M371" s="63">
        <f>Tabla16[[#This Row],[TASA EX.]]+Tabla16[[#This Row],[IEPS 8 %]]</f>
        <v>0</v>
      </c>
      <c r="N371" s="72">
        <f>Tabla16[[#This Row],[TASA 16%]]+Tabla16[[#This Row],[IEPS 6%]]</f>
        <v>14043.062499999998</v>
      </c>
      <c r="O371" s="38">
        <v>45027</v>
      </c>
      <c r="P371" s="69" t="s">
        <v>162</v>
      </c>
      <c r="Q371" s="73" t="s">
        <v>163</v>
      </c>
      <c r="R371" s="9" t="s">
        <v>50</v>
      </c>
      <c r="S371" s="70"/>
      <c r="T371" s="13" t="s">
        <v>51</v>
      </c>
      <c r="U371" s="69" t="s">
        <v>1414</v>
      </c>
      <c r="W371" s="77">
        <f>(Tabla16[[#This Row],[TASA 16%]]+Tabla16[[#This Row],[IEPS 6%]])*0.16</f>
        <v>2246.89</v>
      </c>
      <c r="X371" s="77">
        <f>W371-Tabla16[[#This Row],[IVA]]</f>
        <v>0</v>
      </c>
    </row>
    <row r="372" spans="1:24" x14ac:dyDescent="0.25">
      <c r="A372" s="67">
        <v>181572</v>
      </c>
      <c r="B372" s="68">
        <v>621</v>
      </c>
      <c r="C372" s="10">
        <v>45006</v>
      </c>
      <c r="D372" s="70"/>
      <c r="E372" s="70">
        <v>10519.52</v>
      </c>
      <c r="F372" s="70">
        <v>0</v>
      </c>
      <c r="G372" s="71"/>
      <c r="H372" s="71"/>
      <c r="I372" s="70"/>
      <c r="J372" s="70">
        <v>841.56</v>
      </c>
      <c r="K372" s="70"/>
      <c r="L372" s="70">
        <v>11361.08</v>
      </c>
      <c r="M372" s="63">
        <f>Tabla16[[#This Row],[TASA EX.]]+Tabla16[[#This Row],[IEPS 8 %]]</f>
        <v>841.56</v>
      </c>
      <c r="N372" s="72">
        <f>Tabla16[[#This Row],[TASA 16%]]+Tabla16[[#This Row],[IEPS 6%]]</f>
        <v>0</v>
      </c>
      <c r="O372" s="38">
        <v>45027</v>
      </c>
      <c r="P372" s="69" t="s">
        <v>162</v>
      </c>
      <c r="Q372" s="73" t="s">
        <v>163</v>
      </c>
      <c r="R372" s="68" t="s">
        <v>34</v>
      </c>
      <c r="S372" s="70"/>
      <c r="T372" s="74" t="s">
        <v>35</v>
      </c>
      <c r="U372" s="69" t="s">
        <v>1415</v>
      </c>
      <c r="W372" s="77">
        <f>(Tabla16[[#This Row],[TASA 16%]]+Tabla16[[#This Row],[IEPS 6%]])*0.16</f>
        <v>0</v>
      </c>
      <c r="X372" s="77">
        <f>W372-Tabla16[[#This Row],[IVA]]</f>
        <v>0</v>
      </c>
    </row>
    <row r="373" spans="1:24" x14ac:dyDescent="0.25">
      <c r="A373" s="67">
        <v>181862</v>
      </c>
      <c r="B373" s="68">
        <v>911</v>
      </c>
      <c r="C373" s="10">
        <v>45015</v>
      </c>
      <c r="D373" s="70"/>
      <c r="E373" s="70">
        <v>101944.90749999999</v>
      </c>
      <c r="F373" s="70">
        <v>3890.0624999999995</v>
      </c>
      <c r="G373" s="71"/>
      <c r="H373" s="71"/>
      <c r="I373" s="70"/>
      <c r="J373" s="70">
        <v>8155.6</v>
      </c>
      <c r="K373" s="70">
        <v>622.41</v>
      </c>
      <c r="L373" s="70">
        <v>114612.98</v>
      </c>
      <c r="M373" s="63">
        <f>Tabla16[[#This Row],[TASA EX.]]+Tabla16[[#This Row],[IEPS 8 %]]</f>
        <v>8155.6</v>
      </c>
      <c r="N373" s="72">
        <f>Tabla16[[#This Row],[TASA 16%]]+Tabla16[[#This Row],[IEPS 6%]]</f>
        <v>3890.0624999999995</v>
      </c>
      <c r="O373" s="38">
        <v>45034</v>
      </c>
      <c r="P373" s="69" t="s">
        <v>162</v>
      </c>
      <c r="Q373" s="73" t="s">
        <v>163</v>
      </c>
      <c r="R373" s="68" t="s">
        <v>34</v>
      </c>
      <c r="S373" s="70"/>
      <c r="T373" s="74" t="s">
        <v>35</v>
      </c>
      <c r="U373" s="69" t="s">
        <v>1416</v>
      </c>
      <c r="W373" s="77">
        <f>(Tabla16[[#This Row],[TASA 16%]]+Tabla16[[#This Row],[IEPS 6%]])*0.16</f>
        <v>622.41</v>
      </c>
      <c r="X373" s="77">
        <f>W373-Tabla16[[#This Row],[IVA]]</f>
        <v>0</v>
      </c>
    </row>
    <row r="374" spans="1:24" x14ac:dyDescent="0.25">
      <c r="A374" s="67">
        <v>181888</v>
      </c>
      <c r="B374" s="68">
        <v>937</v>
      </c>
      <c r="C374" s="10">
        <v>45016</v>
      </c>
      <c r="D374" s="70"/>
      <c r="E374" s="70">
        <v>0</v>
      </c>
      <c r="F374" s="70">
        <v>8668.5</v>
      </c>
      <c r="G374" s="71"/>
      <c r="H374" s="71"/>
      <c r="I374" s="70"/>
      <c r="J374" s="70"/>
      <c r="K374" s="70">
        <v>1386.96</v>
      </c>
      <c r="L374" s="70">
        <v>10055.459999999999</v>
      </c>
      <c r="M374" s="63">
        <f>Tabla16[[#This Row],[TASA EX.]]+Tabla16[[#This Row],[IEPS 8 %]]</f>
        <v>0</v>
      </c>
      <c r="N374" s="72">
        <f>Tabla16[[#This Row],[TASA 16%]]+Tabla16[[#This Row],[IEPS 6%]]</f>
        <v>8668.5</v>
      </c>
      <c r="O374" s="38">
        <v>45041</v>
      </c>
      <c r="P374" s="69" t="s">
        <v>162</v>
      </c>
      <c r="Q374" s="73" t="s">
        <v>163</v>
      </c>
      <c r="R374" s="68" t="s">
        <v>34</v>
      </c>
      <c r="S374" s="70"/>
      <c r="T374" s="74" t="s">
        <v>35</v>
      </c>
      <c r="U374" s="69" t="s">
        <v>1417</v>
      </c>
      <c r="W374" s="77">
        <f>(Tabla16[[#This Row],[TASA 16%]]+Tabla16[[#This Row],[IEPS 6%]])*0.16</f>
        <v>1386.96</v>
      </c>
      <c r="X374" s="77">
        <f>W374-Tabla16[[#This Row],[IVA]]</f>
        <v>0</v>
      </c>
    </row>
    <row r="375" spans="1:24" x14ac:dyDescent="0.25">
      <c r="A375" s="67">
        <v>181603</v>
      </c>
      <c r="B375" s="68">
        <v>652</v>
      </c>
      <c r="C375" s="10">
        <v>45007</v>
      </c>
      <c r="D375" s="70"/>
      <c r="E375" s="70">
        <v>2.5000000001455192E-2</v>
      </c>
      <c r="F375" s="70">
        <v>29622.375</v>
      </c>
      <c r="G375" s="71"/>
      <c r="H375" s="71"/>
      <c r="I375" s="70"/>
      <c r="J375" s="70"/>
      <c r="K375" s="70">
        <v>4739.58</v>
      </c>
      <c r="L375" s="70">
        <v>34361.980000000003</v>
      </c>
      <c r="M375" s="63">
        <f>Tabla16[[#This Row],[TASA EX.]]+Tabla16[[#This Row],[IEPS 8 %]]</f>
        <v>0</v>
      </c>
      <c r="N375" s="72">
        <f>Tabla16[[#This Row],[TASA 16%]]+Tabla16[[#This Row],[IEPS 6%]]</f>
        <v>29622.375</v>
      </c>
      <c r="O375" s="38">
        <v>45034</v>
      </c>
      <c r="P375" s="69" t="s">
        <v>1126</v>
      </c>
      <c r="Q375" s="73" t="s">
        <v>1127</v>
      </c>
      <c r="R375" s="68" t="s">
        <v>34</v>
      </c>
      <c r="S375" s="70"/>
      <c r="T375" s="74" t="s">
        <v>35</v>
      </c>
      <c r="U375" s="69" t="s">
        <v>1128</v>
      </c>
      <c r="W375" s="77">
        <f>(Tabla16[[#This Row],[TASA 16%]]+Tabla16[[#This Row],[IEPS 6%]])*0.16</f>
        <v>4739.58</v>
      </c>
      <c r="X375" s="77">
        <f>W375-Tabla16[[#This Row],[IVA]]</f>
        <v>0</v>
      </c>
    </row>
    <row r="376" spans="1:24" x14ac:dyDescent="0.25">
      <c r="A376" s="67" t="s">
        <v>804</v>
      </c>
      <c r="B376" s="68">
        <v>2012</v>
      </c>
      <c r="C376" s="10">
        <v>45020</v>
      </c>
      <c r="D376" s="70"/>
      <c r="E376" s="70">
        <v>176121.1275</v>
      </c>
      <c r="F376" s="70">
        <v>3346.3124999999995</v>
      </c>
      <c r="G376" s="71"/>
      <c r="H376" s="71"/>
      <c r="I376" s="70"/>
      <c r="J376" s="70"/>
      <c r="K376" s="70">
        <v>535.41</v>
      </c>
      <c r="L376" s="70">
        <v>180002.85</v>
      </c>
      <c r="M376" s="63">
        <f>Tabla16[[#This Row],[TASA EX.]]+Tabla16[[#This Row],[IEPS 8 %]]</f>
        <v>0</v>
      </c>
      <c r="N376" s="72">
        <f>Tabla16[[#This Row],[TASA 16%]]+Tabla16[[#This Row],[IEPS 6%]]</f>
        <v>3346.3124999999995</v>
      </c>
      <c r="O376" s="38">
        <v>45020</v>
      </c>
      <c r="P376" s="69" t="s">
        <v>95</v>
      </c>
      <c r="Q376" s="73" t="s">
        <v>96</v>
      </c>
      <c r="R376" s="68" t="s">
        <v>50</v>
      </c>
      <c r="S376" s="70"/>
      <c r="T376" s="74" t="s">
        <v>51</v>
      </c>
      <c r="U376" s="69" t="s">
        <v>891</v>
      </c>
      <c r="W376" s="77">
        <f>(Tabla16[[#This Row],[TASA 16%]]+Tabla16[[#This Row],[IEPS 6%]])*0.16</f>
        <v>535.41</v>
      </c>
      <c r="X376" s="77">
        <f>W376-Tabla16[[#This Row],[IVA]]</f>
        <v>0</v>
      </c>
    </row>
    <row r="377" spans="1:24" x14ac:dyDescent="0.25">
      <c r="A377" s="67">
        <v>181636</v>
      </c>
      <c r="B377" s="68">
        <v>685</v>
      </c>
      <c r="C377" s="10">
        <v>45009</v>
      </c>
      <c r="D377" s="70"/>
      <c r="E377" s="70">
        <v>7339</v>
      </c>
      <c r="F377" s="70">
        <v>0</v>
      </c>
      <c r="G377" s="71"/>
      <c r="H377" s="71"/>
      <c r="I377" s="70"/>
      <c r="J377" s="70"/>
      <c r="K377" s="70"/>
      <c r="L377" s="70">
        <v>7339</v>
      </c>
      <c r="M377" s="63">
        <f>Tabla16[[#This Row],[TASA EX.]]+Tabla16[[#This Row],[IEPS 8 %]]</f>
        <v>0</v>
      </c>
      <c r="N377" s="72">
        <f>Tabla16[[#This Row],[TASA 16%]]+Tabla16[[#This Row],[IEPS 6%]]</f>
        <v>0</v>
      </c>
      <c r="O377" s="38">
        <v>45021</v>
      </c>
      <c r="P377" s="69" t="s">
        <v>225</v>
      </c>
      <c r="Q377" s="73" t="s">
        <v>226</v>
      </c>
      <c r="R377" s="68" t="s">
        <v>34</v>
      </c>
      <c r="S377" s="70"/>
      <c r="T377" s="74" t="s">
        <v>35</v>
      </c>
      <c r="U377" s="69" t="s">
        <v>1657</v>
      </c>
      <c r="W377" s="77">
        <f>(Tabla16[[#This Row],[TASA 16%]]+Tabla16[[#This Row],[IEPS 6%]])*0.16</f>
        <v>0</v>
      </c>
      <c r="X377" s="77">
        <f>W377-Tabla16[[#This Row],[IVA]]</f>
        <v>0</v>
      </c>
    </row>
    <row r="378" spans="1:24" x14ac:dyDescent="0.25">
      <c r="A378" s="67">
        <v>181830</v>
      </c>
      <c r="B378" s="68">
        <v>879</v>
      </c>
      <c r="C378" s="10">
        <v>45015</v>
      </c>
      <c r="D378" s="70"/>
      <c r="E378" s="70">
        <v>9014</v>
      </c>
      <c r="F378" s="70">
        <v>0</v>
      </c>
      <c r="G378" s="71"/>
      <c r="H378" s="71"/>
      <c r="I378" s="70"/>
      <c r="J378" s="70"/>
      <c r="K378" s="70"/>
      <c r="L378" s="70">
        <v>9014</v>
      </c>
      <c r="M378" s="63">
        <f>Tabla16[[#This Row],[TASA EX.]]+Tabla16[[#This Row],[IEPS 8 %]]</f>
        <v>0</v>
      </c>
      <c r="N378" s="72">
        <f>Tabla16[[#This Row],[TASA 16%]]+Tabla16[[#This Row],[IEPS 6%]]</f>
        <v>0</v>
      </c>
      <c r="O378" s="38">
        <v>45027</v>
      </c>
      <c r="P378" s="69" t="s">
        <v>225</v>
      </c>
      <c r="Q378" s="73" t="s">
        <v>226</v>
      </c>
      <c r="R378" s="68" t="s">
        <v>34</v>
      </c>
      <c r="S378" s="70"/>
      <c r="T378" s="74" t="s">
        <v>35</v>
      </c>
      <c r="U378" s="69" t="s">
        <v>1658</v>
      </c>
      <c r="W378" s="77">
        <f>(Tabla16[[#This Row],[TASA 16%]]+Tabla16[[#This Row],[IEPS 6%]])*0.16</f>
        <v>0</v>
      </c>
      <c r="X378" s="77">
        <f>W378-Tabla16[[#This Row],[IVA]]</f>
        <v>0</v>
      </c>
    </row>
    <row r="379" spans="1:24" x14ac:dyDescent="0.25">
      <c r="A379" s="41">
        <v>182049</v>
      </c>
      <c r="B379" s="9">
        <v>128</v>
      </c>
      <c r="C379" s="10">
        <v>45021</v>
      </c>
      <c r="D379" s="11"/>
      <c r="E379" s="11">
        <v>6438</v>
      </c>
      <c r="F379" s="11">
        <v>0</v>
      </c>
      <c r="G379" s="24"/>
      <c r="H379" s="24"/>
      <c r="I379" s="11"/>
      <c r="J379" s="11"/>
      <c r="K379" s="11"/>
      <c r="L379" s="11">
        <v>6438</v>
      </c>
      <c r="M379" s="63">
        <f>Tabla16[[#This Row],[TASA EX.]]+Tabla16[[#This Row],[IEPS 8 %]]</f>
        <v>0</v>
      </c>
      <c r="N379" s="64">
        <f>Tabla16[[#This Row],[TASA 16%]]+Tabla16[[#This Row],[IEPS 6%]]</f>
        <v>0</v>
      </c>
      <c r="O379" s="38">
        <v>45034</v>
      </c>
      <c r="P379" s="12" t="s">
        <v>225</v>
      </c>
      <c r="Q379" s="39" t="s">
        <v>226</v>
      </c>
      <c r="R379" s="9" t="s">
        <v>34</v>
      </c>
      <c r="S379" s="11"/>
      <c r="T379" s="13" t="s">
        <v>35</v>
      </c>
      <c r="U379" s="12" t="s">
        <v>1659</v>
      </c>
      <c r="W379" s="77">
        <f>(Tabla16[[#This Row],[TASA 16%]]+Tabla16[[#This Row],[IEPS 6%]])*0.16</f>
        <v>0</v>
      </c>
      <c r="X379" s="77">
        <f>W379-Tabla16[[#This Row],[IVA]]</f>
        <v>0</v>
      </c>
    </row>
    <row r="380" spans="1:24" x14ac:dyDescent="0.25">
      <c r="A380" s="41">
        <v>182175</v>
      </c>
      <c r="B380" s="9">
        <v>254</v>
      </c>
      <c r="C380" s="10">
        <v>45029</v>
      </c>
      <c r="D380" s="11"/>
      <c r="E380" s="11">
        <v>9693</v>
      </c>
      <c r="F380" s="11">
        <v>0</v>
      </c>
      <c r="G380" s="24"/>
      <c r="H380" s="24"/>
      <c r="I380" s="11"/>
      <c r="J380" s="11"/>
      <c r="K380" s="11"/>
      <c r="L380" s="11">
        <v>9693</v>
      </c>
      <c r="M380" s="63">
        <f>Tabla16[[#This Row],[TASA EX.]]+Tabla16[[#This Row],[IEPS 8 %]]</f>
        <v>0</v>
      </c>
      <c r="N380" s="64">
        <f>Tabla16[[#This Row],[TASA 16%]]+Tabla16[[#This Row],[IEPS 6%]]</f>
        <v>0</v>
      </c>
      <c r="O380" s="38">
        <v>45038</v>
      </c>
      <c r="P380" s="12" t="s">
        <v>225</v>
      </c>
      <c r="Q380" s="39" t="s">
        <v>226</v>
      </c>
      <c r="R380" s="9" t="s">
        <v>34</v>
      </c>
      <c r="S380" s="11"/>
      <c r="T380" s="13" t="s">
        <v>35</v>
      </c>
      <c r="U380" s="12" t="s">
        <v>1660</v>
      </c>
      <c r="W380" s="77">
        <f>(Tabla16[[#This Row],[TASA 16%]]+Tabla16[[#This Row],[IEPS 6%]])*0.16</f>
        <v>0</v>
      </c>
      <c r="X380" s="77">
        <f>W380-Tabla16[[#This Row],[IVA]]</f>
        <v>0</v>
      </c>
    </row>
    <row r="381" spans="1:24" x14ac:dyDescent="0.25">
      <c r="A381" s="67">
        <v>181717</v>
      </c>
      <c r="B381" s="68">
        <v>766</v>
      </c>
      <c r="C381" s="10">
        <v>45012</v>
      </c>
      <c r="D381" s="70"/>
      <c r="E381" s="70">
        <v>8867</v>
      </c>
      <c r="F381" s="70">
        <v>0</v>
      </c>
      <c r="G381" s="71"/>
      <c r="H381" s="71"/>
      <c r="I381" s="70"/>
      <c r="J381" s="70"/>
      <c r="K381" s="70"/>
      <c r="L381" s="70">
        <v>8867</v>
      </c>
      <c r="M381" s="63">
        <f>Tabla16[[#This Row],[TASA EX.]]+Tabla16[[#This Row],[IEPS 8 %]]</f>
        <v>0</v>
      </c>
      <c r="N381" s="72">
        <f>Tabla16[[#This Row],[TASA 16%]]+Tabla16[[#This Row],[IEPS 6%]]</f>
        <v>0</v>
      </c>
      <c r="O381" s="38">
        <v>45026</v>
      </c>
      <c r="P381" s="69" t="s">
        <v>444</v>
      </c>
      <c r="Q381" s="73" t="s">
        <v>445</v>
      </c>
      <c r="R381" s="68" t="s">
        <v>34</v>
      </c>
      <c r="S381" s="70"/>
      <c r="T381" s="74" t="s">
        <v>35</v>
      </c>
      <c r="U381" s="69" t="s">
        <v>1484</v>
      </c>
      <c r="W381" s="77">
        <f>(Tabla16[[#This Row],[TASA 16%]]+Tabla16[[#This Row],[IEPS 6%]])*0.16</f>
        <v>0</v>
      </c>
      <c r="X381" s="77">
        <f>W381-Tabla16[[#This Row],[IVA]]</f>
        <v>0</v>
      </c>
    </row>
    <row r="382" spans="1:24" x14ac:dyDescent="0.25">
      <c r="A382" s="67">
        <v>182080</v>
      </c>
      <c r="B382" s="68">
        <v>159</v>
      </c>
      <c r="C382" s="10">
        <v>45026</v>
      </c>
      <c r="D382" s="70"/>
      <c r="E382" s="70">
        <v>6757</v>
      </c>
      <c r="F382" s="70">
        <v>0</v>
      </c>
      <c r="G382" s="71"/>
      <c r="H382" s="71"/>
      <c r="I382" s="70"/>
      <c r="J382" s="70"/>
      <c r="K382" s="70"/>
      <c r="L382" s="70">
        <v>6757</v>
      </c>
      <c r="M382" s="63">
        <f>Tabla16[[#This Row],[TASA EX.]]+Tabla16[[#This Row],[IEPS 8 %]]</f>
        <v>0</v>
      </c>
      <c r="N382" s="72">
        <f>Tabla16[[#This Row],[TASA 16%]]+Tabla16[[#This Row],[IEPS 6%]]</f>
        <v>0</v>
      </c>
      <c r="O382" s="38">
        <v>45033</v>
      </c>
      <c r="P382" s="69" t="s">
        <v>444</v>
      </c>
      <c r="Q382" s="73" t="s">
        <v>445</v>
      </c>
      <c r="R382" s="68" t="s">
        <v>34</v>
      </c>
      <c r="S382" s="70"/>
      <c r="T382" s="74" t="s">
        <v>35</v>
      </c>
      <c r="U382" s="69" t="s">
        <v>1485</v>
      </c>
      <c r="W382" s="77">
        <f>(Tabla16[[#This Row],[TASA 16%]]+Tabla16[[#This Row],[IEPS 6%]])*0.16</f>
        <v>0</v>
      </c>
      <c r="X382" s="77">
        <f>W382-Tabla16[[#This Row],[IVA]]</f>
        <v>0</v>
      </c>
    </row>
    <row r="383" spans="1:24" x14ac:dyDescent="0.25">
      <c r="A383" s="67">
        <v>181318</v>
      </c>
      <c r="B383" s="68">
        <v>367</v>
      </c>
      <c r="C383" s="10">
        <v>44999</v>
      </c>
      <c r="D383" s="70"/>
      <c r="E383" s="70">
        <v>1.2500000000727596E-2</v>
      </c>
      <c r="F383" s="70">
        <v>12103.4375</v>
      </c>
      <c r="G383" s="71"/>
      <c r="H383" s="71"/>
      <c r="I383" s="70"/>
      <c r="J383" s="70"/>
      <c r="K383" s="70">
        <v>1936.55</v>
      </c>
      <c r="L383" s="70">
        <v>14040</v>
      </c>
      <c r="M383" s="63">
        <f>Tabla16[[#This Row],[TASA EX.]]+Tabla16[[#This Row],[IEPS 8 %]]</f>
        <v>0</v>
      </c>
      <c r="N383" s="72">
        <f>Tabla16[[#This Row],[TASA 16%]]+Tabla16[[#This Row],[IEPS 6%]]</f>
        <v>12103.4375</v>
      </c>
      <c r="O383" s="38">
        <v>45017</v>
      </c>
      <c r="P383" s="69" t="s">
        <v>358</v>
      </c>
      <c r="Q383" s="73" t="s">
        <v>359</v>
      </c>
      <c r="R383" s="68" t="s">
        <v>34</v>
      </c>
      <c r="S383" s="70"/>
      <c r="T383" s="74" t="s">
        <v>35</v>
      </c>
      <c r="U383" s="69" t="s">
        <v>68</v>
      </c>
      <c r="W383" s="77">
        <f>(Tabla16[[#This Row],[TASA 16%]]+Tabla16[[#This Row],[IEPS 6%]])*0.16</f>
        <v>1936.55</v>
      </c>
      <c r="X383" s="77">
        <f>W383-Tabla16[[#This Row],[IVA]]</f>
        <v>0</v>
      </c>
    </row>
    <row r="384" spans="1:24" x14ac:dyDescent="0.25">
      <c r="A384" s="67">
        <v>181872</v>
      </c>
      <c r="B384" s="68">
        <v>921</v>
      </c>
      <c r="C384" s="10">
        <v>45016</v>
      </c>
      <c r="D384" s="70"/>
      <c r="E384" s="70">
        <v>3.2500000001164153E-2</v>
      </c>
      <c r="F384" s="70">
        <v>23318.9375</v>
      </c>
      <c r="G384" s="71"/>
      <c r="H384" s="71"/>
      <c r="I384" s="70"/>
      <c r="J384" s="70"/>
      <c r="K384" s="70">
        <v>3731.03</v>
      </c>
      <c r="L384" s="70">
        <v>27050</v>
      </c>
      <c r="M384" s="63">
        <f>Tabla16[[#This Row],[TASA EX.]]+Tabla16[[#This Row],[IEPS 8 %]]</f>
        <v>0</v>
      </c>
      <c r="N384" s="72">
        <f>Tabla16[[#This Row],[TASA 16%]]+Tabla16[[#This Row],[IEPS 6%]]</f>
        <v>23318.9375</v>
      </c>
      <c r="O384" s="38">
        <v>45031</v>
      </c>
      <c r="P384" s="69" t="s">
        <v>358</v>
      </c>
      <c r="Q384" s="73" t="s">
        <v>359</v>
      </c>
      <c r="R384" s="68" t="s">
        <v>34</v>
      </c>
      <c r="S384" s="70"/>
      <c r="T384" s="74" t="s">
        <v>35</v>
      </c>
      <c r="U384" s="69" t="s">
        <v>68</v>
      </c>
      <c r="W384" s="77">
        <f>(Tabla16[[#This Row],[TASA 16%]]+Tabla16[[#This Row],[IEPS 6%]])*0.16</f>
        <v>3731.03</v>
      </c>
      <c r="X384" s="77">
        <f>W384-Tabla16[[#This Row],[IVA]]</f>
        <v>0</v>
      </c>
    </row>
    <row r="385" spans="1:24" x14ac:dyDescent="0.25">
      <c r="A385" s="67">
        <v>182174</v>
      </c>
      <c r="B385" s="68">
        <v>253</v>
      </c>
      <c r="C385" s="10">
        <v>45029</v>
      </c>
      <c r="D385" s="70"/>
      <c r="E385" s="70">
        <v>-1.5000000001236913E-2</v>
      </c>
      <c r="F385" s="70">
        <v>8025.8750000000009</v>
      </c>
      <c r="G385" s="71"/>
      <c r="H385" s="71"/>
      <c r="I385" s="70"/>
      <c r="J385" s="70"/>
      <c r="K385" s="70">
        <v>1284.1400000000001</v>
      </c>
      <c r="L385" s="70">
        <v>9310</v>
      </c>
      <c r="M385" s="63">
        <f>Tabla16[[#This Row],[TASA EX.]]+Tabla16[[#This Row],[IEPS 8 %]]</f>
        <v>0</v>
      </c>
      <c r="N385" s="72">
        <f>Tabla16[[#This Row],[TASA 16%]]+Tabla16[[#This Row],[IEPS 6%]]</f>
        <v>8025.8750000000009</v>
      </c>
      <c r="O385" s="38">
        <v>45043</v>
      </c>
      <c r="P385" s="69" t="s">
        <v>358</v>
      </c>
      <c r="Q385" s="73" t="s">
        <v>359</v>
      </c>
      <c r="R385" s="68" t="s">
        <v>34</v>
      </c>
      <c r="S385" s="70"/>
      <c r="T385" s="74" t="s">
        <v>35</v>
      </c>
      <c r="U385" s="69" t="s">
        <v>1391</v>
      </c>
      <c r="W385" s="77">
        <f>(Tabla16[[#This Row],[TASA 16%]]+Tabla16[[#This Row],[IEPS 6%]])*0.16</f>
        <v>1284.1400000000001</v>
      </c>
      <c r="X385" s="77">
        <f>W385-Tabla16[[#This Row],[IVA]]</f>
        <v>0</v>
      </c>
    </row>
    <row r="386" spans="1:24" x14ac:dyDescent="0.25">
      <c r="A386" s="67">
        <v>181715</v>
      </c>
      <c r="B386" s="68">
        <v>764</v>
      </c>
      <c r="C386" s="10">
        <v>45012</v>
      </c>
      <c r="D386" s="70"/>
      <c r="E386" s="70">
        <v>63297.1</v>
      </c>
      <c r="F386" s="70">
        <v>0</v>
      </c>
      <c r="G386" s="71"/>
      <c r="H386" s="71"/>
      <c r="I386" s="70"/>
      <c r="J386" s="70"/>
      <c r="K386" s="70"/>
      <c r="L386" s="70">
        <v>63297.1</v>
      </c>
      <c r="M386" s="63">
        <f>Tabla16[[#This Row],[TASA EX.]]+Tabla16[[#This Row],[IEPS 8 %]]</f>
        <v>0</v>
      </c>
      <c r="N386" s="72">
        <f>Tabla16[[#This Row],[TASA 16%]]+Tabla16[[#This Row],[IEPS 6%]]</f>
        <v>0</v>
      </c>
      <c r="O386" s="38">
        <v>45026</v>
      </c>
      <c r="P386" s="69" t="s">
        <v>309</v>
      </c>
      <c r="Q386" s="73" t="s">
        <v>310</v>
      </c>
      <c r="R386" s="68" t="s">
        <v>34</v>
      </c>
      <c r="S386" s="70"/>
      <c r="T386" s="74" t="s">
        <v>35</v>
      </c>
      <c r="U386" s="69" t="s">
        <v>68</v>
      </c>
      <c r="W386" s="77">
        <f>(Tabla16[[#This Row],[TASA 16%]]+Tabla16[[#This Row],[IEPS 6%]])*0.16</f>
        <v>0</v>
      </c>
      <c r="X386" s="77">
        <f>W386-Tabla16[[#This Row],[IVA]]</f>
        <v>0</v>
      </c>
    </row>
    <row r="387" spans="1:24" x14ac:dyDescent="0.25">
      <c r="A387" s="67">
        <v>181936</v>
      </c>
      <c r="B387" s="68">
        <v>15</v>
      </c>
      <c r="C387" s="10">
        <v>45019</v>
      </c>
      <c r="D387" s="70"/>
      <c r="E387" s="70">
        <v>64217</v>
      </c>
      <c r="F387" s="70">
        <v>0</v>
      </c>
      <c r="G387" s="71"/>
      <c r="H387" s="71"/>
      <c r="I387" s="70"/>
      <c r="J387" s="70"/>
      <c r="K387" s="70"/>
      <c r="L387" s="70">
        <v>64217</v>
      </c>
      <c r="M387" s="63">
        <f>Tabla16[[#This Row],[TASA EX.]]+Tabla16[[#This Row],[IEPS 8 %]]</f>
        <v>0</v>
      </c>
      <c r="N387" s="72">
        <f>Tabla16[[#This Row],[TASA 16%]]+Tabla16[[#This Row],[IEPS 6%]]</f>
        <v>0</v>
      </c>
      <c r="O387" s="38">
        <v>45030</v>
      </c>
      <c r="P387" s="69" t="s">
        <v>309</v>
      </c>
      <c r="Q387" s="73" t="s">
        <v>310</v>
      </c>
      <c r="R387" s="68" t="s">
        <v>34</v>
      </c>
      <c r="S387" s="70"/>
      <c r="T387" s="74" t="s">
        <v>35</v>
      </c>
      <c r="U387" s="69" t="s">
        <v>68</v>
      </c>
      <c r="W387" s="77">
        <f>(Tabla16[[#This Row],[TASA 16%]]+Tabla16[[#This Row],[IEPS 6%]])*0.16</f>
        <v>0</v>
      </c>
      <c r="X387" s="77">
        <f>W387-Tabla16[[#This Row],[IVA]]</f>
        <v>0</v>
      </c>
    </row>
    <row r="388" spans="1:24" x14ac:dyDescent="0.25">
      <c r="A388" s="67">
        <v>182066</v>
      </c>
      <c r="B388" s="68">
        <v>145</v>
      </c>
      <c r="C388" s="10">
        <v>45026</v>
      </c>
      <c r="D388" s="70"/>
      <c r="E388" s="70">
        <v>26089.599999999999</v>
      </c>
      <c r="F388" s="70">
        <v>0</v>
      </c>
      <c r="G388" s="71"/>
      <c r="H388" s="71"/>
      <c r="I388" s="70"/>
      <c r="J388" s="70"/>
      <c r="K388" s="70"/>
      <c r="L388" s="70">
        <v>26089.599999999999</v>
      </c>
      <c r="M388" s="63">
        <f>Tabla16[[#This Row],[TASA EX.]]+Tabla16[[#This Row],[IEPS 8 %]]</f>
        <v>0</v>
      </c>
      <c r="N388" s="72">
        <f>Tabla16[[#This Row],[TASA 16%]]+Tabla16[[#This Row],[IEPS 6%]]</f>
        <v>0</v>
      </c>
      <c r="O388" s="38">
        <v>45034</v>
      </c>
      <c r="P388" s="69" t="s">
        <v>309</v>
      </c>
      <c r="Q388" s="73" t="s">
        <v>310</v>
      </c>
      <c r="R388" s="68" t="s">
        <v>34</v>
      </c>
      <c r="S388" s="70"/>
      <c r="T388" s="74" t="s">
        <v>35</v>
      </c>
      <c r="U388" s="69" t="s">
        <v>68</v>
      </c>
      <c r="W388" s="77">
        <f>(Tabla16[[#This Row],[TASA 16%]]+Tabla16[[#This Row],[IEPS 6%]])*0.16</f>
        <v>0</v>
      </c>
      <c r="X388" s="77">
        <f>W388-Tabla16[[#This Row],[IVA]]</f>
        <v>0</v>
      </c>
    </row>
    <row r="389" spans="1:24" x14ac:dyDescent="0.25">
      <c r="A389" s="67">
        <v>182326</v>
      </c>
      <c r="B389" s="68">
        <v>405</v>
      </c>
      <c r="C389" s="10">
        <v>45034</v>
      </c>
      <c r="D389" s="70"/>
      <c r="E389" s="70">
        <v>87349.4</v>
      </c>
      <c r="F389" s="70">
        <v>0</v>
      </c>
      <c r="G389" s="71"/>
      <c r="H389" s="71"/>
      <c r="I389" s="70"/>
      <c r="J389" s="70"/>
      <c r="K389" s="70"/>
      <c r="L389" s="70">
        <v>87349.4</v>
      </c>
      <c r="M389" s="63">
        <f>Tabla16[[#This Row],[TASA EX.]]+Tabla16[[#This Row],[IEPS 8 %]]</f>
        <v>0</v>
      </c>
      <c r="N389" s="72">
        <f>Tabla16[[#This Row],[TASA 16%]]+Tabla16[[#This Row],[IEPS 6%]]</f>
        <v>0</v>
      </c>
      <c r="O389" s="38">
        <v>45040</v>
      </c>
      <c r="P389" s="69" t="s">
        <v>309</v>
      </c>
      <c r="Q389" s="73" t="s">
        <v>310</v>
      </c>
      <c r="R389" s="68" t="s">
        <v>34</v>
      </c>
      <c r="S389" s="70"/>
      <c r="T389" s="74" t="s">
        <v>35</v>
      </c>
      <c r="U389" s="69" t="s">
        <v>68</v>
      </c>
      <c r="W389" s="77">
        <f>(Tabla16[[#This Row],[TASA 16%]]+Tabla16[[#This Row],[IEPS 6%]])*0.16</f>
        <v>0</v>
      </c>
      <c r="X389" s="77">
        <f>W389-Tabla16[[#This Row],[IVA]]</f>
        <v>0</v>
      </c>
    </row>
    <row r="390" spans="1:24" x14ac:dyDescent="0.25">
      <c r="A390" s="67">
        <v>181624</v>
      </c>
      <c r="B390" s="68">
        <v>673</v>
      </c>
      <c r="C390" s="10">
        <v>45009</v>
      </c>
      <c r="D390" s="70"/>
      <c r="E390" s="70">
        <v>980</v>
      </c>
      <c r="F390" s="70">
        <v>0</v>
      </c>
      <c r="G390" s="71"/>
      <c r="H390" s="71"/>
      <c r="I390" s="70"/>
      <c r="J390" s="70"/>
      <c r="K390" s="70"/>
      <c r="L390" s="70">
        <v>980</v>
      </c>
      <c r="M390" s="63">
        <f>Tabla16[[#This Row],[TASA EX.]]+Tabla16[[#This Row],[IEPS 8 %]]</f>
        <v>0</v>
      </c>
      <c r="N390" s="72">
        <f>Tabla16[[#This Row],[TASA 16%]]+Tabla16[[#This Row],[IEPS 6%]]</f>
        <v>0</v>
      </c>
      <c r="O390" s="38">
        <v>45020</v>
      </c>
      <c r="P390" s="69" t="s">
        <v>259</v>
      </c>
      <c r="Q390" s="73" t="s">
        <v>260</v>
      </c>
      <c r="R390" s="68" t="s">
        <v>34</v>
      </c>
      <c r="S390" s="70"/>
      <c r="T390" s="74" t="s">
        <v>35</v>
      </c>
      <c r="U390" s="69" t="s">
        <v>1461</v>
      </c>
      <c r="W390" s="77">
        <f>(Tabla16[[#This Row],[TASA 16%]]+Tabla16[[#This Row],[IEPS 6%]])*0.16</f>
        <v>0</v>
      </c>
      <c r="X390" s="77">
        <f>W390-Tabla16[[#This Row],[IVA]]</f>
        <v>0</v>
      </c>
    </row>
    <row r="391" spans="1:24" x14ac:dyDescent="0.25">
      <c r="A391" s="41">
        <v>181831</v>
      </c>
      <c r="B391" s="9">
        <v>880</v>
      </c>
      <c r="C391" s="10">
        <v>45015</v>
      </c>
      <c r="D391" s="11"/>
      <c r="E391" s="11">
        <v>560</v>
      </c>
      <c r="F391" s="11">
        <v>0</v>
      </c>
      <c r="G391" s="24"/>
      <c r="H391" s="24"/>
      <c r="I391" s="11"/>
      <c r="J391" s="11"/>
      <c r="K391" s="11"/>
      <c r="L391" s="11">
        <v>560</v>
      </c>
      <c r="M391" s="63">
        <f>Tabla16[[#This Row],[TASA EX.]]+Tabla16[[#This Row],[IEPS 8 %]]</f>
        <v>0</v>
      </c>
      <c r="N391" s="64">
        <f>Tabla16[[#This Row],[TASA 16%]]+Tabla16[[#This Row],[IEPS 6%]]</f>
        <v>0</v>
      </c>
      <c r="O391" s="38">
        <v>45021</v>
      </c>
      <c r="P391" s="12" t="s">
        <v>259</v>
      </c>
      <c r="Q391" s="39" t="s">
        <v>260</v>
      </c>
      <c r="R391" s="9" t="s">
        <v>34</v>
      </c>
      <c r="S391" s="11"/>
      <c r="T391" s="13" t="s">
        <v>35</v>
      </c>
      <c r="U391" s="12" t="s">
        <v>1462</v>
      </c>
      <c r="W391" s="77">
        <f>(Tabla16[[#This Row],[TASA 16%]]+Tabla16[[#This Row],[IEPS 6%]])*0.16</f>
        <v>0</v>
      </c>
      <c r="X391" s="77">
        <f>W391-Tabla16[[#This Row],[IVA]]</f>
        <v>0</v>
      </c>
    </row>
    <row r="392" spans="1:24" x14ac:dyDescent="0.25">
      <c r="A392" s="67">
        <v>182022</v>
      </c>
      <c r="B392" s="68">
        <v>101</v>
      </c>
      <c r="C392" s="10">
        <v>45021</v>
      </c>
      <c r="D392" s="70"/>
      <c r="E392" s="70">
        <v>560</v>
      </c>
      <c r="F392" s="70">
        <v>0</v>
      </c>
      <c r="G392" s="71"/>
      <c r="H392" s="71"/>
      <c r="I392" s="70"/>
      <c r="J392" s="70"/>
      <c r="K392" s="70"/>
      <c r="L392" s="70">
        <v>560</v>
      </c>
      <c r="M392" s="63">
        <f>Tabla16[[#This Row],[TASA EX.]]+Tabla16[[#This Row],[IEPS 8 %]]</f>
        <v>0</v>
      </c>
      <c r="N392" s="72">
        <f>Tabla16[[#This Row],[TASA 16%]]+Tabla16[[#This Row],[IEPS 6%]]</f>
        <v>0</v>
      </c>
      <c r="O392" s="38">
        <v>45027</v>
      </c>
      <c r="P392" s="69" t="s">
        <v>259</v>
      </c>
      <c r="Q392" s="73" t="s">
        <v>260</v>
      </c>
      <c r="R392" s="68" t="s">
        <v>34</v>
      </c>
      <c r="S392" s="70"/>
      <c r="T392" s="74" t="s">
        <v>35</v>
      </c>
      <c r="U392" s="69" t="s">
        <v>1463</v>
      </c>
      <c r="W392" s="77">
        <f>(Tabla16[[#This Row],[TASA 16%]]+Tabla16[[#This Row],[IEPS 6%]])*0.16</f>
        <v>0</v>
      </c>
      <c r="X392" s="77">
        <f>W392-Tabla16[[#This Row],[IVA]]</f>
        <v>0</v>
      </c>
    </row>
    <row r="393" spans="1:24" x14ac:dyDescent="0.25">
      <c r="A393" s="78">
        <v>181683</v>
      </c>
      <c r="B393" s="79">
        <v>732</v>
      </c>
      <c r="C393" s="10">
        <v>45009</v>
      </c>
      <c r="D393" s="81"/>
      <c r="E393" s="81">
        <v>3714.43</v>
      </c>
      <c r="F393" s="81">
        <v>0</v>
      </c>
      <c r="G393" s="82"/>
      <c r="H393" s="82"/>
      <c r="I393" s="81"/>
      <c r="J393" s="81"/>
      <c r="K393" s="81"/>
      <c r="L393" s="81">
        <v>3714.43</v>
      </c>
      <c r="M393" s="83">
        <f>Tabla16[[#This Row],[TASA EX.]]+Tabla16[[#This Row],[IEPS 8 %]]</f>
        <v>0</v>
      </c>
      <c r="N393" s="83">
        <f>Tabla16[[#This Row],[TASA 16%]]+Tabla16[[#This Row],[IEPS 6%]]</f>
        <v>0</v>
      </c>
      <c r="O393" s="38">
        <v>45020</v>
      </c>
      <c r="P393" s="80" t="s">
        <v>405</v>
      </c>
      <c r="Q393" s="84" t="s">
        <v>406</v>
      </c>
      <c r="R393" s="79" t="s">
        <v>34</v>
      </c>
      <c r="S393" s="81"/>
      <c r="T393" s="85" t="s">
        <v>35</v>
      </c>
      <c r="U393" s="80" t="s">
        <v>1527</v>
      </c>
      <c r="W393" s="77">
        <f>(Tabla16[[#This Row],[TASA 16%]]+Tabla16[[#This Row],[IEPS 6%]])*0.16</f>
        <v>0</v>
      </c>
      <c r="X393" s="77">
        <f>W393-Tabla16[[#This Row],[IVA]]</f>
        <v>0</v>
      </c>
    </row>
    <row r="394" spans="1:24" x14ac:dyDescent="0.25">
      <c r="A394" s="78">
        <v>181825</v>
      </c>
      <c r="B394" s="79">
        <v>874</v>
      </c>
      <c r="C394" s="10">
        <v>45015</v>
      </c>
      <c r="D394" s="81"/>
      <c r="E394" s="81">
        <v>2818.2</v>
      </c>
      <c r="F394" s="81">
        <v>0</v>
      </c>
      <c r="G394" s="82"/>
      <c r="H394" s="82"/>
      <c r="I394" s="81"/>
      <c r="J394" s="81"/>
      <c r="K394" s="81"/>
      <c r="L394" s="81">
        <v>2818.2</v>
      </c>
      <c r="M394" s="83">
        <f>Tabla16[[#This Row],[TASA EX.]]+Tabla16[[#This Row],[IEPS 8 %]]</f>
        <v>0</v>
      </c>
      <c r="N394" s="83">
        <f>Tabla16[[#This Row],[TASA 16%]]+Tabla16[[#This Row],[IEPS 6%]]</f>
        <v>0</v>
      </c>
      <c r="O394" s="38">
        <v>45027</v>
      </c>
      <c r="P394" s="80" t="s">
        <v>405</v>
      </c>
      <c r="Q394" s="84" t="s">
        <v>406</v>
      </c>
      <c r="R394" s="79" t="s">
        <v>34</v>
      </c>
      <c r="S394" s="81"/>
      <c r="T394" s="85" t="s">
        <v>35</v>
      </c>
      <c r="U394" s="80" t="s">
        <v>1528</v>
      </c>
      <c r="W394" s="77">
        <f>(Tabla16[[#This Row],[TASA 16%]]+Tabla16[[#This Row],[IEPS 6%]])*0.16</f>
        <v>0</v>
      </c>
      <c r="X394" s="77">
        <f>W394-Tabla16[[#This Row],[IVA]]</f>
        <v>0</v>
      </c>
    </row>
    <row r="395" spans="1:24" x14ac:dyDescent="0.25">
      <c r="A395" s="78">
        <v>182065</v>
      </c>
      <c r="B395" s="79">
        <v>144</v>
      </c>
      <c r="C395" s="10">
        <v>45026</v>
      </c>
      <c r="D395" s="81"/>
      <c r="E395" s="81">
        <v>12294.32</v>
      </c>
      <c r="F395" s="81">
        <v>0</v>
      </c>
      <c r="G395" s="82"/>
      <c r="H395" s="82"/>
      <c r="I395" s="81"/>
      <c r="J395" s="81"/>
      <c r="K395" s="81"/>
      <c r="L395" s="81">
        <v>12294.32</v>
      </c>
      <c r="M395" s="83">
        <f>Tabla16[[#This Row],[TASA EX.]]+Tabla16[[#This Row],[IEPS 8 %]]</f>
        <v>0</v>
      </c>
      <c r="N395" s="83">
        <f>Tabla16[[#This Row],[TASA 16%]]+Tabla16[[#This Row],[IEPS 6%]]</f>
        <v>0</v>
      </c>
      <c r="O395" s="38">
        <v>45035</v>
      </c>
      <c r="P395" s="80" t="s">
        <v>405</v>
      </c>
      <c r="Q395" s="84" t="s">
        <v>406</v>
      </c>
      <c r="R395" s="79" t="s">
        <v>34</v>
      </c>
      <c r="S395" s="81"/>
      <c r="T395" s="85" t="s">
        <v>35</v>
      </c>
      <c r="U395" s="80" t="s">
        <v>1529</v>
      </c>
      <c r="W395" s="77">
        <f>(Tabla16[[#This Row],[TASA 16%]]+Tabla16[[#This Row],[IEPS 6%]])*0.16</f>
        <v>0</v>
      </c>
      <c r="X395" s="77">
        <f>W395-Tabla16[[#This Row],[IVA]]</f>
        <v>0</v>
      </c>
    </row>
    <row r="396" spans="1:24" x14ac:dyDescent="0.25">
      <c r="A396" s="67">
        <v>181454</v>
      </c>
      <c r="B396" s="68">
        <v>503</v>
      </c>
      <c r="C396" s="10">
        <v>45002</v>
      </c>
      <c r="D396" s="70"/>
      <c r="E396" s="70">
        <v>42515.199999999997</v>
      </c>
      <c r="F396" s="70">
        <v>0</v>
      </c>
      <c r="G396" s="71"/>
      <c r="H396" s="71"/>
      <c r="I396" s="70"/>
      <c r="J396" s="70"/>
      <c r="K396" s="70"/>
      <c r="L396" s="70">
        <v>42515.199999999997</v>
      </c>
      <c r="M396" s="63">
        <f>Tabla16[[#This Row],[TASA EX.]]+Tabla16[[#This Row],[IEPS 8 %]]</f>
        <v>0</v>
      </c>
      <c r="N396" s="72">
        <f>Tabla16[[#This Row],[TASA 16%]]+Tabla16[[#This Row],[IEPS 6%]]</f>
        <v>0</v>
      </c>
      <c r="O396" s="38">
        <v>45020</v>
      </c>
      <c r="P396" s="69" t="s">
        <v>199</v>
      </c>
      <c r="Q396" s="73" t="s">
        <v>200</v>
      </c>
      <c r="R396" s="68" t="s">
        <v>34</v>
      </c>
      <c r="S396" s="70"/>
      <c r="T396" s="74" t="s">
        <v>35</v>
      </c>
      <c r="U396" s="69" t="s">
        <v>1411</v>
      </c>
      <c r="W396" s="77">
        <f>(Tabla16[[#This Row],[TASA 16%]]+Tabla16[[#This Row],[IEPS 6%]])*0.16</f>
        <v>0</v>
      </c>
      <c r="X396" s="77">
        <f>W396-Tabla16[[#This Row],[IVA]]</f>
        <v>0</v>
      </c>
    </row>
    <row r="397" spans="1:24" x14ac:dyDescent="0.25">
      <c r="A397" s="67">
        <v>182139</v>
      </c>
      <c r="B397" s="68">
        <v>218</v>
      </c>
      <c r="C397" s="10">
        <v>45027</v>
      </c>
      <c r="D397" s="70"/>
      <c r="E397" s="70">
        <v>5370</v>
      </c>
      <c r="F397" s="70">
        <v>0</v>
      </c>
      <c r="G397" s="71"/>
      <c r="H397" s="71"/>
      <c r="I397" s="70"/>
      <c r="J397" s="70"/>
      <c r="K397" s="70"/>
      <c r="L397" s="70">
        <v>5370</v>
      </c>
      <c r="M397" s="63">
        <f>Tabla16[[#This Row],[TASA EX.]]+Tabla16[[#This Row],[IEPS 8 %]]</f>
        <v>0</v>
      </c>
      <c r="N397" s="72">
        <f>Tabla16[[#This Row],[TASA 16%]]+Tabla16[[#This Row],[IEPS 6%]]</f>
        <v>0</v>
      </c>
      <c r="O397" s="38">
        <v>45041</v>
      </c>
      <c r="P397" s="69" t="s">
        <v>1016</v>
      </c>
      <c r="Q397" s="73" t="s">
        <v>1017</v>
      </c>
      <c r="R397" s="68" t="s">
        <v>34</v>
      </c>
      <c r="S397" s="70"/>
      <c r="T397" s="74" t="s">
        <v>35</v>
      </c>
      <c r="U397" s="69" t="s">
        <v>1018</v>
      </c>
      <c r="W397" s="77">
        <f>(Tabla16[[#This Row],[TASA 16%]]+Tabla16[[#This Row],[IEPS 6%]])*0.16</f>
        <v>0</v>
      </c>
      <c r="X397" s="77">
        <f>W397-Tabla16[[#This Row],[IVA]]</f>
        <v>0</v>
      </c>
    </row>
    <row r="398" spans="1:24" x14ac:dyDescent="0.25">
      <c r="A398" s="67">
        <v>181953</v>
      </c>
      <c r="B398" s="68">
        <v>32</v>
      </c>
      <c r="C398" s="10">
        <v>45020</v>
      </c>
      <c r="D398" s="70">
        <v>20.83</v>
      </c>
      <c r="E398" s="70">
        <v>2.4999999999835154E-3</v>
      </c>
      <c r="F398" s="70">
        <v>755.9375</v>
      </c>
      <c r="G398" s="71"/>
      <c r="H398" s="71"/>
      <c r="I398" s="70"/>
      <c r="J398" s="70"/>
      <c r="K398" s="70">
        <v>120.95</v>
      </c>
      <c r="L398" s="70">
        <v>897.72</v>
      </c>
      <c r="M398" s="63">
        <f>Tabla16[[#This Row],[TASA EX.]]+Tabla16[[#This Row],[IEPS 8 %]]</f>
        <v>20.83</v>
      </c>
      <c r="N398" s="72">
        <f>Tabla16[[#This Row],[TASA 16%]]+Tabla16[[#This Row],[IEPS 6%]]</f>
        <v>755.9375</v>
      </c>
      <c r="O398" s="38">
        <v>45022</v>
      </c>
      <c r="P398" s="69" t="s">
        <v>572</v>
      </c>
      <c r="Q398" s="73" t="s">
        <v>573</v>
      </c>
      <c r="R398" s="68" t="s">
        <v>50</v>
      </c>
      <c r="S398" s="70"/>
      <c r="T398" s="74" t="s">
        <v>51</v>
      </c>
      <c r="U398" s="69" t="s">
        <v>1096</v>
      </c>
      <c r="W398" s="77">
        <f>(Tabla16[[#This Row],[TASA 16%]]+Tabla16[[#This Row],[IEPS 6%]])*0.16</f>
        <v>120.95</v>
      </c>
      <c r="X398" s="77">
        <f>W398-Tabla16[[#This Row],[IVA]]</f>
        <v>0</v>
      </c>
    </row>
    <row r="399" spans="1:24" x14ac:dyDescent="0.25">
      <c r="A399" s="67">
        <v>182171</v>
      </c>
      <c r="B399" s="68">
        <v>250</v>
      </c>
      <c r="C399" s="10">
        <v>45029</v>
      </c>
      <c r="D399" s="70">
        <v>16.89</v>
      </c>
      <c r="E399" s="70">
        <v>-2.4999999999550937E-3</v>
      </c>
      <c r="F399" s="70">
        <v>614.0625</v>
      </c>
      <c r="G399" s="71"/>
      <c r="H399" s="71"/>
      <c r="I399" s="70"/>
      <c r="J399" s="70"/>
      <c r="K399" s="70">
        <v>98.25</v>
      </c>
      <c r="L399" s="70">
        <v>729.2</v>
      </c>
      <c r="M399" s="63">
        <f>Tabla16[[#This Row],[TASA EX.]]+Tabla16[[#This Row],[IEPS 8 %]]</f>
        <v>16.89</v>
      </c>
      <c r="N399" s="72">
        <f>Tabla16[[#This Row],[TASA 16%]]+Tabla16[[#This Row],[IEPS 6%]]</f>
        <v>614.0625</v>
      </c>
      <c r="O399" s="38">
        <v>45031</v>
      </c>
      <c r="P399" s="69" t="s">
        <v>572</v>
      </c>
      <c r="Q399" s="73" t="s">
        <v>573</v>
      </c>
      <c r="R399" s="68" t="s">
        <v>50</v>
      </c>
      <c r="S399" s="70"/>
      <c r="T399" s="74" t="s">
        <v>51</v>
      </c>
      <c r="U399" s="69" t="s">
        <v>1097</v>
      </c>
      <c r="W399" s="77">
        <f>(Tabla16[[#This Row],[TASA 16%]]+Tabla16[[#This Row],[IEPS 6%]])*0.16</f>
        <v>98.25</v>
      </c>
      <c r="X399" s="77">
        <f>W399-Tabla16[[#This Row],[IVA]]</f>
        <v>0</v>
      </c>
    </row>
    <row r="400" spans="1:24" x14ac:dyDescent="0.25">
      <c r="A400" s="67">
        <v>182042</v>
      </c>
      <c r="B400" s="68">
        <v>121</v>
      </c>
      <c r="C400" s="10">
        <v>45021</v>
      </c>
      <c r="D400" s="70"/>
      <c r="E400" s="70">
        <v>8070</v>
      </c>
      <c r="F400" s="70">
        <v>300</v>
      </c>
      <c r="G400" s="71"/>
      <c r="H400" s="71"/>
      <c r="I400" s="70"/>
      <c r="J400" s="70"/>
      <c r="K400" s="70">
        <v>48</v>
      </c>
      <c r="L400" s="70">
        <v>8418</v>
      </c>
      <c r="M400" s="63">
        <f>Tabla16[[#This Row],[TASA EX.]]+Tabla16[[#This Row],[IEPS 8 %]]</f>
        <v>0</v>
      </c>
      <c r="N400" s="72">
        <f>Tabla16[[#This Row],[TASA 16%]]+Tabla16[[#This Row],[IEPS 6%]]</f>
        <v>300</v>
      </c>
      <c r="O400" s="38">
        <v>45034</v>
      </c>
      <c r="P400" s="69" t="s">
        <v>630</v>
      </c>
      <c r="Q400" s="73" t="s">
        <v>631</v>
      </c>
      <c r="R400" s="68" t="s">
        <v>34</v>
      </c>
      <c r="S400" s="70"/>
      <c r="T400" s="74" t="s">
        <v>35</v>
      </c>
      <c r="U400" s="69" t="s">
        <v>571</v>
      </c>
      <c r="W400" s="77">
        <f>(Tabla16[[#This Row],[TASA 16%]]+Tabla16[[#This Row],[IEPS 6%]])*0.16</f>
        <v>48</v>
      </c>
      <c r="X400" s="77">
        <f>W400-Tabla16[[#This Row],[IVA]]</f>
        <v>0</v>
      </c>
    </row>
    <row r="401" spans="1:24" x14ac:dyDescent="0.25">
      <c r="A401" s="67">
        <v>182314</v>
      </c>
      <c r="B401" s="68">
        <v>393</v>
      </c>
      <c r="C401" s="10">
        <v>45033</v>
      </c>
      <c r="D401" s="70"/>
      <c r="E401" s="70">
        <v>5.0000000010186341E-3</v>
      </c>
      <c r="F401" s="70">
        <v>17882.125</v>
      </c>
      <c r="G401" s="71"/>
      <c r="H401" s="71"/>
      <c r="I401" s="70"/>
      <c r="J401" s="70"/>
      <c r="K401" s="70">
        <v>2861.14</v>
      </c>
      <c r="L401" s="70">
        <v>20743.27</v>
      </c>
      <c r="M401" s="63">
        <f>Tabla16[[#This Row],[TASA EX.]]+Tabla16[[#This Row],[IEPS 8 %]]</f>
        <v>0</v>
      </c>
      <c r="N401" s="72">
        <f>Tabla16[[#This Row],[TASA 16%]]+Tabla16[[#This Row],[IEPS 6%]]</f>
        <v>17882.125</v>
      </c>
      <c r="O401" s="38">
        <v>45038</v>
      </c>
      <c r="P401" s="69" t="s">
        <v>638</v>
      </c>
      <c r="Q401" s="73" t="s">
        <v>639</v>
      </c>
      <c r="R401" s="68" t="s">
        <v>50</v>
      </c>
      <c r="S401" s="70"/>
      <c r="T401" s="74" t="s">
        <v>51</v>
      </c>
      <c r="U401" s="69" t="s">
        <v>1482</v>
      </c>
      <c r="W401" s="77">
        <f>(Tabla16[[#This Row],[TASA 16%]]+Tabla16[[#This Row],[IEPS 6%]])*0.16</f>
        <v>2861.14</v>
      </c>
      <c r="X401" s="77">
        <f>W401-Tabla16[[#This Row],[IVA]]</f>
        <v>0</v>
      </c>
    </row>
    <row r="402" spans="1:24" x14ac:dyDescent="0.25">
      <c r="A402" s="67">
        <v>182172</v>
      </c>
      <c r="B402" s="68">
        <v>251</v>
      </c>
      <c r="C402" s="10">
        <v>45029</v>
      </c>
      <c r="D402" s="70">
        <v>3996.96</v>
      </c>
      <c r="E402" s="70">
        <v>-8.1854523159563541E-12</v>
      </c>
      <c r="F402" s="70">
        <v>167293</v>
      </c>
      <c r="G402" s="71"/>
      <c r="H402" s="71"/>
      <c r="I402" s="70"/>
      <c r="J402" s="70"/>
      <c r="K402" s="70">
        <v>26766.880000000001</v>
      </c>
      <c r="L402" s="70">
        <v>198056.84</v>
      </c>
      <c r="M402" s="63">
        <f>Tabla16[[#This Row],[TASA EX.]]+Tabla16[[#This Row],[IEPS 8 %]]</f>
        <v>3996.96</v>
      </c>
      <c r="N402" s="72">
        <f>Tabla16[[#This Row],[TASA 16%]]+Tabla16[[#This Row],[IEPS 6%]]</f>
        <v>167293</v>
      </c>
      <c r="O402" s="38">
        <v>45030</v>
      </c>
      <c r="P402" s="69" t="s">
        <v>617</v>
      </c>
      <c r="Q402" s="73" t="s">
        <v>618</v>
      </c>
      <c r="R402" s="68" t="s">
        <v>50</v>
      </c>
      <c r="S402" s="70"/>
      <c r="T402" s="74" t="s">
        <v>51</v>
      </c>
      <c r="U402" s="69" t="s">
        <v>1457</v>
      </c>
      <c r="W402" s="77">
        <f>(Tabla16[[#This Row],[TASA 16%]]+Tabla16[[#This Row],[IEPS 6%]])*0.16</f>
        <v>26766.880000000001</v>
      </c>
      <c r="X402" s="77">
        <f>W402-Tabla16[[#This Row],[IVA]]</f>
        <v>0</v>
      </c>
    </row>
    <row r="403" spans="1:24" x14ac:dyDescent="0.25">
      <c r="A403" s="67">
        <v>182579</v>
      </c>
      <c r="B403" s="68">
        <v>658</v>
      </c>
      <c r="C403" s="10">
        <v>45043</v>
      </c>
      <c r="D403" s="70">
        <v>2688.74</v>
      </c>
      <c r="E403" s="70">
        <v>2.5000000077852746E-3</v>
      </c>
      <c r="F403" s="70">
        <v>110087.1875</v>
      </c>
      <c r="G403" s="71"/>
      <c r="H403" s="71"/>
      <c r="I403" s="70"/>
      <c r="J403" s="70"/>
      <c r="K403" s="70">
        <v>17613.95</v>
      </c>
      <c r="L403" s="70">
        <v>130389.88</v>
      </c>
      <c r="M403" s="63">
        <f>Tabla16[[#This Row],[TASA EX.]]+Tabla16[[#This Row],[IEPS 8 %]]</f>
        <v>2688.74</v>
      </c>
      <c r="N403" s="72">
        <f>Tabla16[[#This Row],[TASA 16%]]+Tabla16[[#This Row],[IEPS 6%]]</f>
        <v>110087.1875</v>
      </c>
      <c r="O403" s="38">
        <v>45043</v>
      </c>
      <c r="P403" s="69" t="s">
        <v>617</v>
      </c>
      <c r="Q403" s="73" t="s">
        <v>618</v>
      </c>
      <c r="R403" s="68" t="s">
        <v>50</v>
      </c>
      <c r="S403" s="70"/>
      <c r="T403" s="74" t="s">
        <v>51</v>
      </c>
      <c r="U403" s="69" t="s">
        <v>1458</v>
      </c>
      <c r="W403" s="77">
        <f>(Tabla16[[#This Row],[TASA 16%]]+Tabla16[[#This Row],[IEPS 6%]])*0.16</f>
        <v>17613.95</v>
      </c>
      <c r="X403" s="77">
        <f>W403-Tabla16[[#This Row],[IVA]]</f>
        <v>0</v>
      </c>
    </row>
    <row r="404" spans="1:24" x14ac:dyDescent="0.25">
      <c r="A404" s="41">
        <v>182015</v>
      </c>
      <c r="B404" s="9">
        <v>94</v>
      </c>
      <c r="C404" s="10">
        <v>45021</v>
      </c>
      <c r="D404" s="11">
        <v>29.73</v>
      </c>
      <c r="E404" s="11">
        <v>-4.9999999998640021E-3</v>
      </c>
      <c r="F404" s="11">
        <v>1080.125</v>
      </c>
      <c r="G404" s="24"/>
      <c r="H404" s="24"/>
      <c r="I404" s="11"/>
      <c r="J404" s="11"/>
      <c r="K404" s="11">
        <v>172.82</v>
      </c>
      <c r="L404" s="11">
        <v>1282.67</v>
      </c>
      <c r="M404" s="63">
        <f>Tabla16[[#This Row],[TASA EX.]]+Tabla16[[#This Row],[IEPS 8 %]]</f>
        <v>29.73</v>
      </c>
      <c r="N404" s="64">
        <f>Tabla16[[#This Row],[TASA 16%]]+Tabla16[[#This Row],[IEPS 6%]]</f>
        <v>1080.125</v>
      </c>
      <c r="O404" s="38">
        <v>45027</v>
      </c>
      <c r="P404" s="12" t="s">
        <v>472</v>
      </c>
      <c r="Q404" s="39" t="s">
        <v>473</v>
      </c>
      <c r="R404" s="9" t="s">
        <v>50</v>
      </c>
      <c r="S404" s="11"/>
      <c r="T404" s="13" t="s">
        <v>51</v>
      </c>
      <c r="U404" s="12" t="s">
        <v>1367</v>
      </c>
      <c r="W404" s="77">
        <f>(Tabla16[[#This Row],[TASA 16%]]+Tabla16[[#This Row],[IEPS 6%]])*0.16</f>
        <v>172.82</v>
      </c>
      <c r="X404" s="77">
        <f>W404-Tabla16[[#This Row],[IVA]]</f>
        <v>0</v>
      </c>
    </row>
    <row r="405" spans="1:24" x14ac:dyDescent="0.25">
      <c r="A405" s="57">
        <v>182165</v>
      </c>
      <c r="B405" s="56">
        <v>244</v>
      </c>
      <c r="C405" s="10">
        <v>45028</v>
      </c>
      <c r="D405" s="58">
        <v>26.12</v>
      </c>
      <c r="E405" s="58">
        <v>0</v>
      </c>
      <c r="F405" s="58">
        <v>955.5</v>
      </c>
      <c r="G405" s="59"/>
      <c r="H405" s="59"/>
      <c r="I405" s="58"/>
      <c r="J405" s="58"/>
      <c r="K405" s="58">
        <v>152.88</v>
      </c>
      <c r="L405" s="58">
        <v>1134.5</v>
      </c>
      <c r="M405" s="63">
        <f>Tabla16[[#This Row],[TASA EX.]]+Tabla16[[#This Row],[IEPS 8 %]]</f>
        <v>26.12</v>
      </c>
      <c r="N405" s="63">
        <f>Tabla16[[#This Row],[TASA 16%]]+Tabla16[[#This Row],[IEPS 6%]]</f>
        <v>955.5</v>
      </c>
      <c r="O405" s="38">
        <v>45030</v>
      </c>
      <c r="P405" s="60" t="s">
        <v>472</v>
      </c>
      <c r="Q405" s="55" t="s">
        <v>473</v>
      </c>
      <c r="R405" s="51" t="s">
        <v>50</v>
      </c>
      <c r="S405" s="61"/>
      <c r="T405" s="56" t="s">
        <v>51</v>
      </c>
      <c r="U405" s="54" t="s">
        <v>1368</v>
      </c>
      <c r="W405" s="77">
        <f>(Tabla16[[#This Row],[TASA 16%]]+Tabla16[[#This Row],[IEPS 6%]])*0.16</f>
        <v>152.88</v>
      </c>
      <c r="X405" s="77">
        <f>W405-Tabla16[[#This Row],[IVA]]</f>
        <v>0</v>
      </c>
    </row>
    <row r="406" spans="1:24" x14ac:dyDescent="0.25">
      <c r="A406" s="67">
        <v>182356</v>
      </c>
      <c r="B406" s="68">
        <v>435</v>
      </c>
      <c r="C406" s="10">
        <v>45035</v>
      </c>
      <c r="D406" s="70">
        <v>31.28</v>
      </c>
      <c r="E406" s="70">
        <v>2.500000000026148E-3</v>
      </c>
      <c r="F406" s="70">
        <v>1150.1875</v>
      </c>
      <c r="G406" s="71"/>
      <c r="H406" s="71"/>
      <c r="I406" s="70"/>
      <c r="J406" s="70"/>
      <c r="K406" s="70">
        <v>184.03</v>
      </c>
      <c r="L406" s="70">
        <v>1365.5</v>
      </c>
      <c r="M406" s="63">
        <f>Tabla16[[#This Row],[TASA EX.]]+Tabla16[[#This Row],[IEPS 8 %]]</f>
        <v>31.28</v>
      </c>
      <c r="N406" s="72">
        <f>Tabla16[[#This Row],[TASA 16%]]+Tabla16[[#This Row],[IEPS 6%]]</f>
        <v>1150.1875</v>
      </c>
      <c r="O406" s="38">
        <v>45037</v>
      </c>
      <c r="P406" s="69" t="s">
        <v>472</v>
      </c>
      <c r="Q406" s="73" t="s">
        <v>473</v>
      </c>
      <c r="R406" s="68" t="s">
        <v>50</v>
      </c>
      <c r="S406" s="70"/>
      <c r="T406" s="74" t="s">
        <v>51</v>
      </c>
      <c r="U406" s="69" t="s">
        <v>1369</v>
      </c>
      <c r="W406" s="77">
        <f>(Tabla16[[#This Row],[TASA 16%]]+Tabla16[[#This Row],[IEPS 6%]])*0.16</f>
        <v>184.03</v>
      </c>
      <c r="X406" s="77">
        <f>W406-Tabla16[[#This Row],[IVA]]</f>
        <v>0</v>
      </c>
    </row>
    <row r="407" spans="1:24" x14ac:dyDescent="0.25">
      <c r="A407" s="67">
        <v>182421</v>
      </c>
      <c r="B407" s="68">
        <v>500</v>
      </c>
      <c r="C407" s="10">
        <v>45036</v>
      </c>
      <c r="D407" s="70"/>
      <c r="E407" s="70">
        <v>0</v>
      </c>
      <c r="F407" s="70">
        <v>425</v>
      </c>
      <c r="G407" s="71"/>
      <c r="H407" s="71"/>
      <c r="I407" s="70"/>
      <c r="J407" s="70"/>
      <c r="K407" s="70">
        <v>68</v>
      </c>
      <c r="L407" s="70">
        <v>493</v>
      </c>
      <c r="M407" s="63">
        <f>Tabla16[[#This Row],[TASA EX.]]+Tabla16[[#This Row],[IEPS 8 %]]</f>
        <v>0</v>
      </c>
      <c r="N407" s="72">
        <f>Tabla16[[#This Row],[TASA 16%]]+Tabla16[[#This Row],[IEPS 6%]]</f>
        <v>425</v>
      </c>
      <c r="O407" s="38">
        <v>45041</v>
      </c>
      <c r="P407" s="69" t="s">
        <v>1112</v>
      </c>
      <c r="Q407" s="73" t="s">
        <v>1113</v>
      </c>
      <c r="R407" s="68" t="s">
        <v>50</v>
      </c>
      <c r="S407" s="70"/>
      <c r="T407" s="74" t="s">
        <v>51</v>
      </c>
      <c r="U407" s="69" t="s">
        <v>1114</v>
      </c>
      <c r="W407" s="77">
        <f>(Tabla16[[#This Row],[TASA 16%]]+Tabla16[[#This Row],[IEPS 6%]])*0.16</f>
        <v>68</v>
      </c>
      <c r="X407" s="77">
        <f>W407-Tabla16[[#This Row],[IVA]]</f>
        <v>0</v>
      </c>
    </row>
    <row r="408" spans="1:24" x14ac:dyDescent="0.25">
      <c r="A408" s="67">
        <v>181356</v>
      </c>
      <c r="B408" s="68">
        <v>405</v>
      </c>
      <c r="C408" s="10">
        <v>44999</v>
      </c>
      <c r="D408" s="70"/>
      <c r="E408" s="70">
        <v>0</v>
      </c>
      <c r="F408" s="70">
        <v>40000</v>
      </c>
      <c r="G408" s="71"/>
      <c r="H408" s="71"/>
      <c r="I408" s="70"/>
      <c r="J408" s="70"/>
      <c r="K408" s="70">
        <v>6400</v>
      </c>
      <c r="L408" s="70">
        <v>46400</v>
      </c>
      <c r="M408" s="63">
        <f>Tabla16[[#This Row],[TASA EX.]]+Tabla16[[#This Row],[IEPS 8 %]]</f>
        <v>0</v>
      </c>
      <c r="N408" s="72">
        <f>Tabla16[[#This Row],[TASA 16%]]+Tabla16[[#This Row],[IEPS 6%]]</f>
        <v>40000</v>
      </c>
      <c r="O408" s="38">
        <v>45020</v>
      </c>
      <c r="P408" s="69" t="s">
        <v>299</v>
      </c>
      <c r="Q408" s="73" t="s">
        <v>300</v>
      </c>
      <c r="R408" s="68" t="s">
        <v>34</v>
      </c>
      <c r="S408" s="70"/>
      <c r="T408" s="74" t="s">
        <v>35</v>
      </c>
      <c r="U408" s="69" t="s">
        <v>1498</v>
      </c>
      <c r="W408" s="77">
        <f>(Tabla16[[#This Row],[TASA 16%]]+Tabla16[[#This Row],[IEPS 6%]])*0.16</f>
        <v>6400</v>
      </c>
      <c r="X408" s="77">
        <f>W408-Tabla16[[#This Row],[IVA]]</f>
        <v>0</v>
      </c>
    </row>
    <row r="409" spans="1:24" x14ac:dyDescent="0.25">
      <c r="A409" s="67">
        <v>182099</v>
      </c>
      <c r="B409" s="68">
        <v>178</v>
      </c>
      <c r="C409" s="10">
        <v>45027</v>
      </c>
      <c r="D409" s="70"/>
      <c r="E409" s="70">
        <v>0</v>
      </c>
      <c r="F409" s="70">
        <v>56350</v>
      </c>
      <c r="G409" s="71"/>
      <c r="H409" s="71"/>
      <c r="I409" s="70"/>
      <c r="J409" s="70"/>
      <c r="K409" s="70">
        <v>9016</v>
      </c>
      <c r="L409" s="70">
        <v>65366</v>
      </c>
      <c r="M409" s="63">
        <f>Tabla16[[#This Row],[TASA EX.]]+Tabla16[[#This Row],[IEPS 8 %]]</f>
        <v>0</v>
      </c>
      <c r="N409" s="72">
        <f>Tabla16[[#This Row],[TASA 16%]]+Tabla16[[#This Row],[IEPS 6%]]</f>
        <v>56350</v>
      </c>
      <c r="O409" s="38">
        <v>45042</v>
      </c>
      <c r="P409" s="69" t="s">
        <v>299</v>
      </c>
      <c r="Q409" s="73" t="s">
        <v>300</v>
      </c>
      <c r="R409" s="68" t="s">
        <v>34</v>
      </c>
      <c r="S409" s="70"/>
      <c r="T409" s="74" t="s">
        <v>35</v>
      </c>
      <c r="U409" s="69" t="s">
        <v>1499</v>
      </c>
      <c r="W409" s="77">
        <f>(Tabla16[[#This Row],[TASA 16%]]+Tabla16[[#This Row],[IEPS 6%]])*0.16</f>
        <v>9016</v>
      </c>
      <c r="X409" s="77">
        <f>W409-Tabla16[[#This Row],[IVA]]</f>
        <v>0</v>
      </c>
    </row>
    <row r="410" spans="1:24" x14ac:dyDescent="0.25">
      <c r="A410" s="67">
        <v>181968</v>
      </c>
      <c r="B410" s="68">
        <v>47</v>
      </c>
      <c r="C410" s="10">
        <v>45020</v>
      </c>
      <c r="D410" s="70"/>
      <c r="E410" s="70">
        <v>42156</v>
      </c>
      <c r="F410" s="70">
        <v>0</v>
      </c>
      <c r="G410" s="71"/>
      <c r="H410" s="71"/>
      <c r="I410" s="70"/>
      <c r="J410" s="70"/>
      <c r="K410" s="70"/>
      <c r="L410" s="70">
        <v>42156</v>
      </c>
      <c r="M410" s="63">
        <f>Tabla16[[#This Row],[TASA EX.]]+Tabla16[[#This Row],[IEPS 8 %]]</f>
        <v>0</v>
      </c>
      <c r="N410" s="72">
        <f>Tabla16[[#This Row],[TASA 16%]]+Tabla16[[#This Row],[IEPS 6%]]</f>
        <v>0</v>
      </c>
      <c r="O410" s="38">
        <v>45041</v>
      </c>
      <c r="P410" s="69" t="s">
        <v>645</v>
      </c>
      <c r="Q410" s="73" t="s">
        <v>646</v>
      </c>
      <c r="R410" s="68" t="s">
        <v>34</v>
      </c>
      <c r="S410" s="70"/>
      <c r="T410" s="74" t="s">
        <v>35</v>
      </c>
      <c r="U410" s="69" t="s">
        <v>1644</v>
      </c>
      <c r="W410" s="77">
        <f>(Tabla16[[#This Row],[TASA 16%]]+Tabla16[[#This Row],[IEPS 6%]])*0.16</f>
        <v>0</v>
      </c>
      <c r="X410" s="77">
        <f>W410-Tabla16[[#This Row],[IVA]]</f>
        <v>0</v>
      </c>
    </row>
    <row r="411" spans="1:24" x14ac:dyDescent="0.25">
      <c r="A411" s="67">
        <v>182208</v>
      </c>
      <c r="B411" s="68">
        <v>287</v>
      </c>
      <c r="C411" s="10">
        <v>45029</v>
      </c>
      <c r="D411" s="70"/>
      <c r="E411" s="70">
        <v>24436.079999999998</v>
      </c>
      <c r="F411" s="70">
        <v>0</v>
      </c>
      <c r="G411" s="71"/>
      <c r="H411" s="71"/>
      <c r="I411" s="70"/>
      <c r="J411" s="70">
        <v>1954.9</v>
      </c>
      <c r="K411" s="70"/>
      <c r="L411" s="70">
        <v>26390.98</v>
      </c>
      <c r="M411" s="63">
        <f>Tabla16[[#This Row],[TASA EX.]]+Tabla16[[#This Row],[IEPS 8 %]]</f>
        <v>1954.9</v>
      </c>
      <c r="N411" s="72">
        <f>Tabla16[[#This Row],[TASA 16%]]+Tabla16[[#This Row],[IEPS 6%]]</f>
        <v>0</v>
      </c>
      <c r="O411" s="38">
        <v>45038</v>
      </c>
      <c r="P411" s="69" t="s">
        <v>681</v>
      </c>
      <c r="Q411" s="73" t="s">
        <v>682</v>
      </c>
      <c r="R411" s="68" t="s">
        <v>34</v>
      </c>
      <c r="S411" s="70"/>
      <c r="T411" s="74" t="s">
        <v>35</v>
      </c>
      <c r="U411" s="69" t="s">
        <v>68</v>
      </c>
      <c r="W411" s="77">
        <f>(Tabla16[[#This Row],[TASA 16%]]+Tabla16[[#This Row],[IEPS 6%]])*0.16</f>
        <v>0</v>
      </c>
      <c r="X411" s="77">
        <f>W411-Tabla16[[#This Row],[IVA]]</f>
        <v>0</v>
      </c>
    </row>
    <row r="412" spans="1:24" x14ac:dyDescent="0.25">
      <c r="A412" s="67">
        <v>182344</v>
      </c>
      <c r="B412" s="68">
        <v>423</v>
      </c>
      <c r="C412" s="10">
        <v>45034</v>
      </c>
      <c r="D412" s="70"/>
      <c r="E412" s="70">
        <v>-2.5000000023283064E-2</v>
      </c>
      <c r="F412" s="70">
        <v>297278.125</v>
      </c>
      <c r="G412" s="71"/>
      <c r="H412" s="71"/>
      <c r="I412" s="70"/>
      <c r="J412" s="70"/>
      <c r="K412" s="70">
        <v>47564.5</v>
      </c>
      <c r="L412" s="70">
        <v>344842.6</v>
      </c>
      <c r="M412" s="63">
        <f>Tabla16[[#This Row],[TASA EX.]]+Tabla16[[#This Row],[IEPS 8 %]]</f>
        <v>0</v>
      </c>
      <c r="N412" s="72">
        <f>Tabla16[[#This Row],[TASA 16%]]+Tabla16[[#This Row],[IEPS 6%]]</f>
        <v>297278.125</v>
      </c>
      <c r="O412" s="38">
        <v>45038</v>
      </c>
      <c r="P412" s="69" t="s">
        <v>318</v>
      </c>
      <c r="Q412" s="73" t="s">
        <v>319</v>
      </c>
      <c r="R412" s="68" t="s">
        <v>34</v>
      </c>
      <c r="S412" s="70">
        <v>6066.9</v>
      </c>
      <c r="T412" s="74" t="s">
        <v>35</v>
      </c>
      <c r="U412" s="69" t="s">
        <v>975</v>
      </c>
      <c r="W412" s="77">
        <f>(Tabla16[[#This Row],[TASA 16%]]+Tabla16[[#This Row],[IEPS 6%]])*0.16</f>
        <v>47564.5</v>
      </c>
      <c r="X412" s="77">
        <f>W412-Tabla16[[#This Row],[IVA]]</f>
        <v>0</v>
      </c>
    </row>
    <row r="413" spans="1:24" x14ac:dyDescent="0.25">
      <c r="A413" s="67">
        <v>182345</v>
      </c>
      <c r="B413" s="68">
        <v>424</v>
      </c>
      <c r="C413" s="10">
        <v>45034</v>
      </c>
      <c r="D413" s="70"/>
      <c r="E413" s="70">
        <v>6277.2800000000279</v>
      </c>
      <c r="F413" s="70">
        <v>443947.25</v>
      </c>
      <c r="G413" s="71"/>
      <c r="H413" s="71"/>
      <c r="I413" s="70"/>
      <c r="J413" s="70"/>
      <c r="K413" s="70">
        <v>71031.56</v>
      </c>
      <c r="L413" s="70">
        <v>521256.09</v>
      </c>
      <c r="M413" s="63">
        <f>Tabla16[[#This Row],[TASA EX.]]+Tabla16[[#This Row],[IEPS 8 %]]</f>
        <v>0</v>
      </c>
      <c r="N413" s="72">
        <f>Tabla16[[#This Row],[TASA 16%]]+Tabla16[[#This Row],[IEPS 6%]]</f>
        <v>443947.25</v>
      </c>
      <c r="O413" s="38">
        <v>45041</v>
      </c>
      <c r="P413" s="69" t="s">
        <v>318</v>
      </c>
      <c r="Q413" s="73" t="s">
        <v>319</v>
      </c>
      <c r="R413" s="68" t="s">
        <v>34</v>
      </c>
      <c r="S413" s="70">
        <v>876.64</v>
      </c>
      <c r="T413" s="74" t="s">
        <v>35</v>
      </c>
      <c r="U413" s="69" t="s">
        <v>976</v>
      </c>
      <c r="W413" s="77">
        <f>(Tabla16[[#This Row],[TASA 16%]]+Tabla16[[#This Row],[IEPS 6%]])*0.16</f>
        <v>71031.56</v>
      </c>
      <c r="X413" s="77">
        <f>W413-Tabla16[[#This Row],[IVA]]</f>
        <v>0</v>
      </c>
    </row>
    <row r="414" spans="1:24" x14ac:dyDescent="0.25">
      <c r="A414" s="78">
        <v>181882</v>
      </c>
      <c r="B414" s="79">
        <v>931</v>
      </c>
      <c r="C414" s="10">
        <v>45016</v>
      </c>
      <c r="D414" s="81"/>
      <c r="E414" s="81">
        <v>1979.1374999999998</v>
      </c>
      <c r="F414" s="81">
        <v>2435.6525000000001</v>
      </c>
      <c r="G414" s="82"/>
      <c r="H414" s="82"/>
      <c r="I414" s="81">
        <v>1.66</v>
      </c>
      <c r="J414" s="81">
        <v>24.35</v>
      </c>
      <c r="K414" s="81">
        <v>389.97</v>
      </c>
      <c r="L414" s="81">
        <v>4830.7700000000004</v>
      </c>
      <c r="M414" s="83">
        <f>Tabla16[[#This Row],[TASA EX.]]+Tabla16[[#This Row],[IEPS 8 %]]</f>
        <v>24.35</v>
      </c>
      <c r="N414" s="83">
        <f>Tabla16[[#This Row],[TASA 16%]]+Tabla16[[#This Row],[IEPS 6%]]</f>
        <v>2437.3125</v>
      </c>
      <c r="O414" s="38">
        <v>45019</v>
      </c>
      <c r="P414" s="80" t="s">
        <v>458</v>
      </c>
      <c r="Q414" s="84" t="s">
        <v>459</v>
      </c>
      <c r="R414" s="79" t="s">
        <v>50</v>
      </c>
      <c r="S414" s="81"/>
      <c r="T414" s="85" t="s">
        <v>51</v>
      </c>
      <c r="U414" s="80" t="s">
        <v>1535</v>
      </c>
      <c r="W414" s="77">
        <f>(Tabla16[[#This Row],[TASA 16%]]+Tabla16[[#This Row],[IEPS 6%]])*0.16</f>
        <v>389.97</v>
      </c>
      <c r="X414" s="77">
        <f>W414-Tabla16[[#This Row],[IVA]]</f>
        <v>0</v>
      </c>
    </row>
    <row r="415" spans="1:24" x14ac:dyDescent="0.25">
      <c r="A415" s="78">
        <v>182062</v>
      </c>
      <c r="B415" s="79">
        <v>141</v>
      </c>
      <c r="C415" s="10">
        <v>45026</v>
      </c>
      <c r="D415" s="81"/>
      <c r="E415" s="81">
        <v>1029.7899999999995</v>
      </c>
      <c r="F415" s="81">
        <v>1130</v>
      </c>
      <c r="G415" s="82"/>
      <c r="H415" s="82"/>
      <c r="I415" s="81"/>
      <c r="J415" s="81">
        <v>13.15</v>
      </c>
      <c r="K415" s="81">
        <v>180.8</v>
      </c>
      <c r="L415" s="81">
        <v>2353.7399999999998</v>
      </c>
      <c r="M415" s="83">
        <f>Tabla16[[#This Row],[TASA EX.]]+Tabla16[[#This Row],[IEPS 8 %]]</f>
        <v>13.15</v>
      </c>
      <c r="N415" s="83">
        <f>Tabla16[[#This Row],[TASA 16%]]+Tabla16[[#This Row],[IEPS 6%]]</f>
        <v>1130</v>
      </c>
      <c r="O415" s="38">
        <v>45028</v>
      </c>
      <c r="P415" s="80" t="s">
        <v>458</v>
      </c>
      <c r="Q415" s="84" t="s">
        <v>459</v>
      </c>
      <c r="R415" s="79" t="s">
        <v>50</v>
      </c>
      <c r="S415" s="81"/>
      <c r="T415" s="85" t="s">
        <v>51</v>
      </c>
      <c r="U415" s="80" t="s">
        <v>1536</v>
      </c>
      <c r="W415" s="77">
        <f>(Tabla16[[#This Row],[TASA 16%]]+Tabla16[[#This Row],[IEPS 6%]])*0.16</f>
        <v>180.8</v>
      </c>
      <c r="X415" s="77">
        <f>W415-Tabla16[[#This Row],[IVA]]</f>
        <v>0</v>
      </c>
    </row>
    <row r="416" spans="1:24" x14ac:dyDescent="0.25">
      <c r="A416" s="78">
        <v>182281</v>
      </c>
      <c r="B416" s="79">
        <v>360</v>
      </c>
      <c r="C416" s="10">
        <v>45033</v>
      </c>
      <c r="D416" s="81"/>
      <c r="E416" s="81">
        <v>33049.240000000005</v>
      </c>
      <c r="F416" s="81">
        <v>76516.5</v>
      </c>
      <c r="G416" s="82"/>
      <c r="H416" s="82"/>
      <c r="I416" s="81"/>
      <c r="J416" s="81">
        <v>151.44</v>
      </c>
      <c r="K416" s="81">
        <v>12242.64</v>
      </c>
      <c r="L416" s="81">
        <v>121959.82</v>
      </c>
      <c r="M416" s="83">
        <f>Tabla16[[#This Row],[TASA EX.]]+Tabla16[[#This Row],[IEPS 8 %]]</f>
        <v>151.44</v>
      </c>
      <c r="N416" s="83">
        <f>Tabla16[[#This Row],[TASA 16%]]+Tabla16[[#This Row],[IEPS 6%]]</f>
        <v>76516.5</v>
      </c>
      <c r="O416" s="38">
        <v>45034</v>
      </c>
      <c r="P416" s="80" t="s">
        <v>458</v>
      </c>
      <c r="Q416" s="84" t="s">
        <v>459</v>
      </c>
      <c r="R416" s="79" t="s">
        <v>50</v>
      </c>
      <c r="S416" s="81"/>
      <c r="T416" s="85" t="s">
        <v>51</v>
      </c>
      <c r="U416" s="80" t="s">
        <v>1537</v>
      </c>
      <c r="W416" s="77">
        <f>(Tabla16[[#This Row],[TASA 16%]]+Tabla16[[#This Row],[IEPS 6%]])*0.16</f>
        <v>12242.64</v>
      </c>
      <c r="X416" s="77">
        <f>W416-Tabla16[[#This Row],[IVA]]</f>
        <v>0</v>
      </c>
    </row>
    <row r="417" spans="1:24" x14ac:dyDescent="0.25">
      <c r="A417" s="78">
        <v>182352</v>
      </c>
      <c r="B417" s="79">
        <v>431</v>
      </c>
      <c r="C417" s="10">
        <v>45035</v>
      </c>
      <c r="D417" s="81"/>
      <c r="E417" s="81">
        <v>8011.1649999999991</v>
      </c>
      <c r="F417" s="81">
        <v>3136.875</v>
      </c>
      <c r="G417" s="82"/>
      <c r="H417" s="82"/>
      <c r="I417" s="81"/>
      <c r="J417" s="81">
        <v>38.04</v>
      </c>
      <c r="K417" s="81">
        <v>501.9</v>
      </c>
      <c r="L417" s="81">
        <v>11687.98</v>
      </c>
      <c r="M417" s="83">
        <f>Tabla16[[#This Row],[TASA EX.]]+Tabla16[[#This Row],[IEPS 8 %]]</f>
        <v>38.04</v>
      </c>
      <c r="N417" s="83">
        <f>Tabla16[[#This Row],[TASA 16%]]+Tabla16[[#This Row],[IEPS 6%]]</f>
        <v>3136.875</v>
      </c>
      <c r="O417" s="38">
        <v>45036</v>
      </c>
      <c r="P417" s="80" t="s">
        <v>458</v>
      </c>
      <c r="Q417" s="84" t="s">
        <v>459</v>
      </c>
      <c r="R417" s="79" t="s">
        <v>50</v>
      </c>
      <c r="S417" s="81"/>
      <c r="T417" s="85" t="s">
        <v>51</v>
      </c>
      <c r="U417" s="80" t="s">
        <v>1538</v>
      </c>
      <c r="W417" s="77">
        <f>(Tabla16[[#This Row],[TASA 16%]]+Tabla16[[#This Row],[IEPS 6%]])*0.16</f>
        <v>501.90000000000003</v>
      </c>
      <c r="X417" s="77">
        <f>W417-Tabla16[[#This Row],[IVA]]</f>
        <v>0</v>
      </c>
    </row>
    <row r="418" spans="1:24" x14ac:dyDescent="0.25">
      <c r="A418" s="41">
        <v>182353</v>
      </c>
      <c r="B418" s="9">
        <v>432</v>
      </c>
      <c r="C418" s="10">
        <v>45035</v>
      </c>
      <c r="D418" s="11"/>
      <c r="E418" s="11">
        <v>13688.147499999999</v>
      </c>
      <c r="F418" s="11">
        <v>12561.8125</v>
      </c>
      <c r="G418" s="24"/>
      <c r="H418" s="24"/>
      <c r="I418" s="11"/>
      <c r="J418" s="11">
        <v>30.24</v>
      </c>
      <c r="K418" s="11">
        <v>2009.89</v>
      </c>
      <c r="L418" s="11">
        <v>28290.09</v>
      </c>
      <c r="M418" s="63">
        <f>Tabla16[[#This Row],[TASA EX.]]+Tabla16[[#This Row],[IEPS 8 %]]</f>
        <v>30.24</v>
      </c>
      <c r="N418" s="64">
        <f>Tabla16[[#This Row],[TASA 16%]]+Tabla16[[#This Row],[IEPS 6%]]</f>
        <v>12561.8125</v>
      </c>
      <c r="O418" s="38">
        <v>45036</v>
      </c>
      <c r="P418" s="12" t="s">
        <v>458</v>
      </c>
      <c r="Q418" s="39" t="s">
        <v>459</v>
      </c>
      <c r="R418" s="9" t="s">
        <v>50</v>
      </c>
      <c r="S418" s="11"/>
      <c r="T418" s="13" t="s">
        <v>51</v>
      </c>
      <c r="U418" s="12" t="s">
        <v>1539</v>
      </c>
      <c r="W418" s="77">
        <f>(Tabla16[[#This Row],[TASA 16%]]+Tabla16[[#This Row],[IEPS 6%]])*0.16</f>
        <v>2009.89</v>
      </c>
      <c r="X418" s="77">
        <f>W418-Tabla16[[#This Row],[IVA]]</f>
        <v>0</v>
      </c>
    </row>
    <row r="419" spans="1:24" x14ac:dyDescent="0.25">
      <c r="A419" s="41">
        <v>182391</v>
      </c>
      <c r="B419" s="9">
        <v>470</v>
      </c>
      <c r="C419" s="10">
        <v>45036</v>
      </c>
      <c r="D419" s="11"/>
      <c r="E419" s="11">
        <v>10807.772499999999</v>
      </c>
      <c r="F419" s="11">
        <v>3928.1875</v>
      </c>
      <c r="G419" s="24"/>
      <c r="H419" s="24"/>
      <c r="I419" s="11"/>
      <c r="J419" s="11">
        <v>9.49</v>
      </c>
      <c r="K419" s="11">
        <v>628.51</v>
      </c>
      <c r="L419" s="11">
        <v>15373.96</v>
      </c>
      <c r="M419" s="63">
        <f>Tabla16[[#This Row],[TASA EX.]]+Tabla16[[#This Row],[IEPS 8 %]]</f>
        <v>9.49</v>
      </c>
      <c r="N419" s="64">
        <f>Tabla16[[#This Row],[TASA 16%]]+Tabla16[[#This Row],[IEPS 6%]]</f>
        <v>3928.1875</v>
      </c>
      <c r="O419" s="38">
        <v>45037</v>
      </c>
      <c r="P419" s="12" t="s">
        <v>458</v>
      </c>
      <c r="Q419" s="39" t="s">
        <v>459</v>
      </c>
      <c r="R419" s="9" t="s">
        <v>50</v>
      </c>
      <c r="S419" s="11"/>
      <c r="T419" s="13" t="s">
        <v>51</v>
      </c>
      <c r="U419" s="12" t="s">
        <v>1540</v>
      </c>
      <c r="W419" s="77">
        <f>(Tabla16[[#This Row],[TASA 16%]]+Tabla16[[#This Row],[IEPS 6%]])*0.16</f>
        <v>628.51</v>
      </c>
      <c r="X419" s="77">
        <f>W419-Tabla16[[#This Row],[IVA]]</f>
        <v>0</v>
      </c>
    </row>
    <row r="420" spans="1:24" x14ac:dyDescent="0.25">
      <c r="A420" s="67">
        <v>182484</v>
      </c>
      <c r="B420" s="68">
        <v>563</v>
      </c>
      <c r="C420" s="10">
        <v>45040</v>
      </c>
      <c r="D420" s="70"/>
      <c r="E420" s="70">
        <v>36907.83</v>
      </c>
      <c r="F420" s="70">
        <v>13696.16</v>
      </c>
      <c r="G420" s="71"/>
      <c r="H420" s="71"/>
      <c r="I420" s="70">
        <v>3.59</v>
      </c>
      <c r="J420" s="70">
        <v>91.83</v>
      </c>
      <c r="K420" s="70">
        <v>2191.96</v>
      </c>
      <c r="L420" s="70">
        <v>52891.37</v>
      </c>
      <c r="M420" s="63">
        <f>Tabla16[[#This Row],[TASA EX.]]+Tabla16[[#This Row],[IEPS 8 %]]</f>
        <v>91.83</v>
      </c>
      <c r="N420" s="72">
        <f>Tabla16[[#This Row],[TASA 16%]]+Tabla16[[#This Row],[IEPS 6%]]</f>
        <v>13699.75</v>
      </c>
      <c r="O420" s="38">
        <v>45041</v>
      </c>
      <c r="P420" s="69" t="s">
        <v>458</v>
      </c>
      <c r="Q420" s="73" t="s">
        <v>459</v>
      </c>
      <c r="R420" s="68" t="s">
        <v>50</v>
      </c>
      <c r="S420" s="70"/>
      <c r="T420" s="74" t="s">
        <v>51</v>
      </c>
      <c r="U420" s="69" t="s">
        <v>1541</v>
      </c>
      <c r="W420" s="77">
        <f>(Tabla16[[#This Row],[TASA 16%]]+Tabla16[[#This Row],[IEPS 6%]])*0.16</f>
        <v>2191.96</v>
      </c>
      <c r="X420" s="77">
        <f>W420-Tabla16[[#This Row],[IVA]]</f>
        <v>0</v>
      </c>
    </row>
    <row r="421" spans="1:24" x14ac:dyDescent="0.25">
      <c r="A421" s="67">
        <v>182093</v>
      </c>
      <c r="B421" s="68">
        <v>172</v>
      </c>
      <c r="C421" s="10">
        <v>45027</v>
      </c>
      <c r="D421" s="70"/>
      <c r="E421" s="70">
        <v>7974</v>
      </c>
      <c r="F421" s="70">
        <v>0</v>
      </c>
      <c r="G421" s="71"/>
      <c r="H421" s="71"/>
      <c r="I421" s="70"/>
      <c r="J421" s="70"/>
      <c r="K421" s="70"/>
      <c r="L421" s="70">
        <v>7974</v>
      </c>
      <c r="M421" s="63">
        <f>Tabla16[[#This Row],[TASA EX.]]+Tabla16[[#This Row],[IEPS 8 %]]</f>
        <v>0</v>
      </c>
      <c r="N421" s="72">
        <f>Tabla16[[#This Row],[TASA 16%]]+Tabla16[[#This Row],[IEPS 6%]]</f>
        <v>0</v>
      </c>
      <c r="O421" s="38">
        <v>45028</v>
      </c>
      <c r="P421" s="69" t="s">
        <v>574</v>
      </c>
      <c r="Q421" s="73" t="s">
        <v>575</v>
      </c>
      <c r="R421" s="68" t="s">
        <v>520</v>
      </c>
      <c r="S421" s="70"/>
      <c r="T421" s="74" t="s">
        <v>521</v>
      </c>
      <c r="U421" s="69" t="s">
        <v>1437</v>
      </c>
      <c r="W421" s="77">
        <f>(Tabla16[[#This Row],[TASA 16%]]+Tabla16[[#This Row],[IEPS 6%]])*0.16</f>
        <v>0</v>
      </c>
      <c r="X421" s="77">
        <f>W421-Tabla16[[#This Row],[IVA]]</f>
        <v>0</v>
      </c>
    </row>
    <row r="422" spans="1:24" x14ac:dyDescent="0.25">
      <c r="A422" s="67">
        <v>182155</v>
      </c>
      <c r="B422" s="68">
        <v>234</v>
      </c>
      <c r="C422" s="10">
        <v>45027</v>
      </c>
      <c r="D422" s="70"/>
      <c r="E422" s="70">
        <v>4200</v>
      </c>
      <c r="F422" s="70">
        <v>0</v>
      </c>
      <c r="G422" s="71"/>
      <c r="H422" s="71"/>
      <c r="I422" s="70"/>
      <c r="J422" s="70"/>
      <c r="K422" s="70"/>
      <c r="L422" s="70">
        <v>4200</v>
      </c>
      <c r="M422" s="63">
        <f>Tabla16[[#This Row],[TASA EX.]]+Tabla16[[#This Row],[IEPS 8 %]]</f>
        <v>0</v>
      </c>
      <c r="N422" s="72">
        <f>Tabla16[[#This Row],[TASA 16%]]+Tabla16[[#This Row],[IEPS 6%]]</f>
        <v>0</v>
      </c>
      <c r="O422" s="38">
        <v>45029</v>
      </c>
      <c r="P422" s="69" t="s">
        <v>574</v>
      </c>
      <c r="Q422" s="73" t="s">
        <v>575</v>
      </c>
      <c r="R422" s="68" t="s">
        <v>520</v>
      </c>
      <c r="S422" s="70">
        <v>15.51</v>
      </c>
      <c r="T422" s="74" t="s">
        <v>521</v>
      </c>
      <c r="U422" s="69" t="s">
        <v>1438</v>
      </c>
      <c r="W422" s="77">
        <f>(Tabla16[[#This Row],[TASA 16%]]+Tabla16[[#This Row],[IEPS 6%]])*0.16</f>
        <v>0</v>
      </c>
      <c r="X422" s="77">
        <f>W422-Tabla16[[#This Row],[IVA]]</f>
        <v>0</v>
      </c>
    </row>
    <row r="423" spans="1:24" x14ac:dyDescent="0.25">
      <c r="A423" s="89" t="s">
        <v>710</v>
      </c>
      <c r="B423" s="91" t="s">
        <v>711</v>
      </c>
      <c r="C423" s="93">
        <v>45043</v>
      </c>
      <c r="D423" s="95"/>
      <c r="E423" s="95">
        <v>-3.7499999976716936E-2</v>
      </c>
      <c r="F423" s="95">
        <v>177240.9375</v>
      </c>
      <c r="G423" s="96"/>
      <c r="H423" s="96"/>
      <c r="I423" s="95"/>
      <c r="J423" s="95"/>
      <c r="K423" s="95">
        <v>28358.55</v>
      </c>
      <c r="L423" s="95">
        <v>205599.45</v>
      </c>
      <c r="M423" s="98">
        <f>Tabla16[[#This Row],[TASA EX.]]+Tabla16[[#This Row],[IEPS 8 %]]</f>
        <v>0</v>
      </c>
      <c r="N423" s="98">
        <f>Tabla16[[#This Row],[TASA 16%]]+Tabla16[[#This Row],[IEPS 6%]]</f>
        <v>177240.9375</v>
      </c>
      <c r="O423" s="38">
        <v>45043</v>
      </c>
      <c r="P423" s="93" t="s">
        <v>574</v>
      </c>
      <c r="Q423" s="102" t="s">
        <v>575</v>
      </c>
      <c r="R423" s="91" t="s">
        <v>34</v>
      </c>
      <c r="S423" s="95"/>
      <c r="T423" s="104" t="s">
        <v>35</v>
      </c>
      <c r="U423" s="93" t="s">
        <v>1754</v>
      </c>
      <c r="W423" s="77">
        <f>(Tabla16[[#This Row],[TASA 16%]]+Tabla16[[#This Row],[IEPS 6%]])*0.16</f>
        <v>28358.55</v>
      </c>
      <c r="X423" s="77">
        <f>W423-Tabla16[[#This Row],[IVA]]</f>
        <v>0</v>
      </c>
    </row>
    <row r="424" spans="1:24" x14ac:dyDescent="0.25">
      <c r="A424" s="67">
        <v>182574</v>
      </c>
      <c r="B424" s="68">
        <v>653</v>
      </c>
      <c r="C424" s="10">
        <v>45041</v>
      </c>
      <c r="D424" s="70"/>
      <c r="E424" s="70">
        <v>6784952.6699999999</v>
      </c>
      <c r="F424" s="70">
        <v>558867</v>
      </c>
      <c r="G424" s="71"/>
      <c r="H424" s="71"/>
      <c r="I424" s="70"/>
      <c r="J424" s="70"/>
      <c r="K424" s="70">
        <v>89418.72</v>
      </c>
      <c r="L424" s="70">
        <v>7433238.3899999997</v>
      </c>
      <c r="M424" s="63">
        <f>Tabla16[[#This Row],[TASA EX.]]+Tabla16[[#This Row],[IEPS 8 %]]</f>
        <v>0</v>
      </c>
      <c r="N424" s="72">
        <f>Tabla16[[#This Row],[TASA 16%]]+Tabla16[[#This Row],[IEPS 6%]]</f>
        <v>558867</v>
      </c>
      <c r="O424" s="38">
        <v>45043</v>
      </c>
      <c r="P424" s="69" t="s">
        <v>705</v>
      </c>
      <c r="Q424" s="73" t="s">
        <v>706</v>
      </c>
      <c r="R424" s="68" t="s">
        <v>34</v>
      </c>
      <c r="S424" s="70">
        <v>424233.64</v>
      </c>
      <c r="T424" s="74" t="s">
        <v>35</v>
      </c>
      <c r="U424" s="69" t="s">
        <v>68</v>
      </c>
      <c r="W424" s="77">
        <f>(Tabla16[[#This Row],[TASA 16%]]+Tabla16[[#This Row],[IEPS 6%]])*0.16</f>
        <v>89418.72</v>
      </c>
      <c r="X424" s="77">
        <f>W424-Tabla16[[#This Row],[IVA]]</f>
        <v>0</v>
      </c>
    </row>
    <row r="425" spans="1:24" x14ac:dyDescent="0.25">
      <c r="A425" s="67">
        <v>182037</v>
      </c>
      <c r="B425" s="68">
        <v>116</v>
      </c>
      <c r="C425" s="10">
        <v>45021</v>
      </c>
      <c r="D425" s="70"/>
      <c r="E425" s="70">
        <v>5922</v>
      </c>
      <c r="F425" s="70">
        <v>0</v>
      </c>
      <c r="G425" s="71"/>
      <c r="H425" s="71"/>
      <c r="I425" s="70"/>
      <c r="J425" s="70"/>
      <c r="K425" s="70"/>
      <c r="L425" s="70">
        <v>5922</v>
      </c>
      <c r="M425" s="63">
        <f>Tabla16[[#This Row],[TASA EX.]]+Tabla16[[#This Row],[IEPS 8 %]]</f>
        <v>0</v>
      </c>
      <c r="N425" s="72">
        <f>Tabla16[[#This Row],[TASA 16%]]+Tabla16[[#This Row],[IEPS 6%]]</f>
        <v>0</v>
      </c>
      <c r="O425" s="38">
        <v>45028</v>
      </c>
      <c r="P425" s="69" t="s">
        <v>524</v>
      </c>
      <c r="Q425" s="73" t="s">
        <v>525</v>
      </c>
      <c r="R425" s="68" t="s">
        <v>520</v>
      </c>
      <c r="S425" s="70"/>
      <c r="T425" s="74" t="s">
        <v>521</v>
      </c>
      <c r="U425" s="69" t="s">
        <v>1067</v>
      </c>
      <c r="W425" s="77">
        <f>(Tabla16[[#This Row],[TASA 16%]]+Tabla16[[#This Row],[IEPS 6%]])*0.16</f>
        <v>0</v>
      </c>
      <c r="X425" s="77">
        <f>W425-Tabla16[[#This Row],[IVA]]</f>
        <v>0</v>
      </c>
    </row>
    <row r="426" spans="1:24" x14ac:dyDescent="0.25">
      <c r="A426" s="67">
        <v>181102</v>
      </c>
      <c r="B426" s="68">
        <v>151</v>
      </c>
      <c r="C426" s="10">
        <v>44991</v>
      </c>
      <c r="D426" s="70"/>
      <c r="E426" s="70">
        <v>3.7500000000363798E-2</v>
      </c>
      <c r="F426" s="70">
        <v>8733.3125</v>
      </c>
      <c r="G426" s="71"/>
      <c r="H426" s="71"/>
      <c r="I426" s="70"/>
      <c r="J426" s="70"/>
      <c r="K426" s="70">
        <v>1397.33</v>
      </c>
      <c r="L426" s="70">
        <v>10130.68</v>
      </c>
      <c r="M426" s="63">
        <f>Tabla16[[#This Row],[TASA EX.]]+Tabla16[[#This Row],[IEPS 8 %]]</f>
        <v>0</v>
      </c>
      <c r="N426" s="72">
        <f>Tabla16[[#This Row],[TASA 16%]]+Tabla16[[#This Row],[IEPS 6%]]</f>
        <v>8733.3125</v>
      </c>
      <c r="O426" s="38">
        <v>45019</v>
      </c>
      <c r="P426" s="69" t="s">
        <v>164</v>
      </c>
      <c r="Q426" s="73" t="s">
        <v>165</v>
      </c>
      <c r="R426" s="68" t="s">
        <v>62</v>
      </c>
      <c r="S426" s="70"/>
      <c r="T426" s="74" t="s">
        <v>63</v>
      </c>
      <c r="U426" s="69" t="s">
        <v>1161</v>
      </c>
      <c r="W426" s="77">
        <f>(Tabla16[[#This Row],[TASA 16%]]+Tabla16[[#This Row],[IEPS 6%]])*0.16</f>
        <v>1397.33</v>
      </c>
      <c r="X426" s="77">
        <f>W426-Tabla16[[#This Row],[IVA]]</f>
        <v>0</v>
      </c>
    </row>
    <row r="427" spans="1:24" x14ac:dyDescent="0.25">
      <c r="A427" s="67">
        <v>181346</v>
      </c>
      <c r="B427" s="68">
        <v>395</v>
      </c>
      <c r="C427" s="10">
        <v>44999</v>
      </c>
      <c r="D427" s="70"/>
      <c r="E427" s="70">
        <v>2.9999999998835847E-2</v>
      </c>
      <c r="F427" s="70">
        <v>101181.5</v>
      </c>
      <c r="G427" s="71"/>
      <c r="H427" s="71"/>
      <c r="I427" s="70"/>
      <c r="J427" s="70"/>
      <c r="K427" s="70">
        <v>16189.04</v>
      </c>
      <c r="L427" s="70">
        <v>117370.57</v>
      </c>
      <c r="M427" s="63">
        <f>Tabla16[[#This Row],[TASA EX.]]+Tabla16[[#This Row],[IEPS 8 %]]</f>
        <v>0</v>
      </c>
      <c r="N427" s="72">
        <f>Tabla16[[#This Row],[TASA 16%]]+Tabla16[[#This Row],[IEPS 6%]]</f>
        <v>101181.5</v>
      </c>
      <c r="O427" s="38">
        <v>45026</v>
      </c>
      <c r="P427" s="69" t="s">
        <v>164</v>
      </c>
      <c r="Q427" s="73" t="s">
        <v>165</v>
      </c>
      <c r="R427" s="68" t="s">
        <v>62</v>
      </c>
      <c r="S427" s="70"/>
      <c r="T427" s="74" t="s">
        <v>63</v>
      </c>
      <c r="U427" s="69" t="s">
        <v>1162</v>
      </c>
      <c r="W427" s="77">
        <f>(Tabla16[[#This Row],[TASA 16%]]+Tabla16[[#This Row],[IEPS 6%]])*0.16</f>
        <v>16189.04</v>
      </c>
      <c r="X427" s="77">
        <f>W427-Tabla16[[#This Row],[IVA]]</f>
        <v>0</v>
      </c>
    </row>
    <row r="428" spans="1:24" x14ac:dyDescent="0.25">
      <c r="A428" s="67">
        <v>181496</v>
      </c>
      <c r="B428" s="68">
        <v>545</v>
      </c>
      <c r="C428" s="10">
        <v>45005</v>
      </c>
      <c r="D428" s="70"/>
      <c r="E428" s="70">
        <v>2.500000000509317E-2</v>
      </c>
      <c r="F428" s="70">
        <v>28667.874999999996</v>
      </c>
      <c r="G428" s="71"/>
      <c r="H428" s="71"/>
      <c r="I428" s="70"/>
      <c r="J428" s="70"/>
      <c r="K428" s="70">
        <v>4586.8599999999997</v>
      </c>
      <c r="L428" s="70">
        <v>33254.76</v>
      </c>
      <c r="M428" s="63">
        <f>Tabla16[[#This Row],[TASA EX.]]+Tabla16[[#This Row],[IEPS 8 %]]</f>
        <v>0</v>
      </c>
      <c r="N428" s="72">
        <f>Tabla16[[#This Row],[TASA 16%]]+Tabla16[[#This Row],[IEPS 6%]]</f>
        <v>28667.874999999996</v>
      </c>
      <c r="O428" s="38">
        <v>45030</v>
      </c>
      <c r="P428" s="69" t="s">
        <v>164</v>
      </c>
      <c r="Q428" s="73" t="s">
        <v>165</v>
      </c>
      <c r="R428" s="68" t="s">
        <v>50</v>
      </c>
      <c r="S428" s="70"/>
      <c r="T428" s="74" t="s">
        <v>51</v>
      </c>
      <c r="U428" s="69" t="s">
        <v>1163</v>
      </c>
      <c r="W428" s="77">
        <f>(Tabla16[[#This Row],[TASA 16%]]+Tabla16[[#This Row],[IEPS 6%]])*0.16</f>
        <v>4586.8599999999997</v>
      </c>
      <c r="X428" s="77">
        <f>W428-Tabla16[[#This Row],[IVA]]</f>
        <v>0</v>
      </c>
    </row>
    <row r="429" spans="1:24" x14ac:dyDescent="0.25">
      <c r="A429" s="67">
        <v>181497</v>
      </c>
      <c r="B429" s="68">
        <v>546</v>
      </c>
      <c r="C429" s="10">
        <v>45005</v>
      </c>
      <c r="D429" s="70"/>
      <c r="E429" s="70">
        <v>1.4551915228366852E-11</v>
      </c>
      <c r="F429" s="70">
        <v>114103.74999999999</v>
      </c>
      <c r="G429" s="71"/>
      <c r="H429" s="71"/>
      <c r="I429" s="70"/>
      <c r="J429" s="70"/>
      <c r="K429" s="70">
        <v>18256.599999999999</v>
      </c>
      <c r="L429" s="70">
        <v>132360.35</v>
      </c>
      <c r="M429" s="63">
        <f>Tabla16[[#This Row],[TASA EX.]]+Tabla16[[#This Row],[IEPS 8 %]]</f>
        <v>0</v>
      </c>
      <c r="N429" s="72">
        <f>Tabla16[[#This Row],[TASA 16%]]+Tabla16[[#This Row],[IEPS 6%]]</f>
        <v>114103.74999999999</v>
      </c>
      <c r="O429" s="38">
        <v>45030</v>
      </c>
      <c r="P429" s="69" t="s">
        <v>164</v>
      </c>
      <c r="Q429" s="73" t="s">
        <v>165</v>
      </c>
      <c r="R429" s="68" t="s">
        <v>62</v>
      </c>
      <c r="S429" s="70"/>
      <c r="T429" s="74" t="s">
        <v>63</v>
      </c>
      <c r="U429" s="69" t="s">
        <v>1164</v>
      </c>
      <c r="W429" s="77">
        <f>(Tabla16[[#This Row],[TASA 16%]]+Tabla16[[#This Row],[IEPS 6%]])*0.16</f>
        <v>18256.599999999999</v>
      </c>
      <c r="X429" s="77">
        <f>W429-Tabla16[[#This Row],[IVA]]</f>
        <v>0</v>
      </c>
    </row>
    <row r="430" spans="1:24" x14ac:dyDescent="0.25">
      <c r="A430" s="67">
        <v>181729</v>
      </c>
      <c r="B430" s="68">
        <v>778</v>
      </c>
      <c r="C430" s="10">
        <v>45013</v>
      </c>
      <c r="D430" s="70"/>
      <c r="E430" s="70">
        <v>-1.749999999992724E-2</v>
      </c>
      <c r="F430" s="70">
        <v>10116.6875</v>
      </c>
      <c r="G430" s="71"/>
      <c r="H430" s="71"/>
      <c r="I430" s="70"/>
      <c r="J430" s="70"/>
      <c r="K430" s="70">
        <v>1618.67</v>
      </c>
      <c r="L430" s="70">
        <v>11735.34</v>
      </c>
      <c r="M430" s="63">
        <f>Tabla16[[#This Row],[TASA EX.]]+Tabla16[[#This Row],[IEPS 8 %]]</f>
        <v>0</v>
      </c>
      <c r="N430" s="72">
        <f>Tabla16[[#This Row],[TASA 16%]]+Tabla16[[#This Row],[IEPS 6%]]</f>
        <v>10116.6875</v>
      </c>
      <c r="O430" s="38">
        <v>45037</v>
      </c>
      <c r="P430" s="69" t="s">
        <v>164</v>
      </c>
      <c r="Q430" s="73" t="s">
        <v>165</v>
      </c>
      <c r="R430" s="68" t="s">
        <v>50</v>
      </c>
      <c r="S430" s="70"/>
      <c r="T430" s="74" t="s">
        <v>51</v>
      </c>
      <c r="U430" s="69" t="s">
        <v>1165</v>
      </c>
      <c r="W430" s="77">
        <f>(Tabla16[[#This Row],[TASA 16%]]+Tabla16[[#This Row],[IEPS 6%]])*0.16</f>
        <v>1618.67</v>
      </c>
      <c r="X430" s="77">
        <f>W430-Tabla16[[#This Row],[IVA]]</f>
        <v>0</v>
      </c>
    </row>
    <row r="431" spans="1:24" x14ac:dyDescent="0.25">
      <c r="A431" s="50">
        <v>181944</v>
      </c>
      <c r="B431" s="51">
        <v>23</v>
      </c>
      <c r="C431" s="10">
        <v>45019</v>
      </c>
      <c r="D431" s="52"/>
      <c r="E431" s="52">
        <v>1.0000000009313226E-2</v>
      </c>
      <c r="F431" s="52">
        <v>75715.5</v>
      </c>
      <c r="G431" s="53"/>
      <c r="H431" s="53"/>
      <c r="I431" s="52"/>
      <c r="J431" s="52"/>
      <c r="K431" s="52">
        <v>12114.48</v>
      </c>
      <c r="L431" s="52">
        <v>87829.99</v>
      </c>
      <c r="M431" s="63">
        <f>Tabla16[[#This Row],[TASA EX.]]+Tabla16[[#This Row],[IEPS 8 %]]</f>
        <v>0</v>
      </c>
      <c r="N431" s="65">
        <f>Tabla16[[#This Row],[TASA 16%]]+Tabla16[[#This Row],[IEPS 6%]]</f>
        <v>75715.5</v>
      </c>
      <c r="O431" s="38">
        <v>45040</v>
      </c>
      <c r="P431" s="54" t="s">
        <v>164</v>
      </c>
      <c r="Q431" s="55" t="s">
        <v>165</v>
      </c>
      <c r="R431" s="51" t="s">
        <v>62</v>
      </c>
      <c r="S431" s="52"/>
      <c r="T431" s="56" t="s">
        <v>63</v>
      </c>
      <c r="U431" s="54" t="s">
        <v>1166</v>
      </c>
      <c r="W431" s="77">
        <f>(Tabla16[[#This Row],[TASA 16%]]+Tabla16[[#This Row],[IEPS 6%]])*0.16</f>
        <v>12114.48</v>
      </c>
      <c r="X431" s="77">
        <f>W431-Tabla16[[#This Row],[IVA]]</f>
        <v>0</v>
      </c>
    </row>
    <row r="432" spans="1:24" x14ac:dyDescent="0.25">
      <c r="A432" s="67">
        <v>181945</v>
      </c>
      <c r="B432" s="68">
        <v>24</v>
      </c>
      <c r="C432" s="10">
        <v>45019</v>
      </c>
      <c r="D432" s="70"/>
      <c r="E432" s="70">
        <v>2.5000000023283064E-3</v>
      </c>
      <c r="F432" s="70">
        <v>54518.4375</v>
      </c>
      <c r="G432" s="71"/>
      <c r="H432" s="71"/>
      <c r="I432" s="70"/>
      <c r="J432" s="70"/>
      <c r="K432" s="70">
        <v>8722.9500000000007</v>
      </c>
      <c r="L432" s="70">
        <v>63241.39</v>
      </c>
      <c r="M432" s="63">
        <f>Tabla16[[#This Row],[TASA EX.]]+Tabla16[[#This Row],[IEPS 8 %]]</f>
        <v>0</v>
      </c>
      <c r="N432" s="72">
        <f>Tabla16[[#This Row],[TASA 16%]]+Tabla16[[#This Row],[IEPS 6%]]</f>
        <v>54518.4375</v>
      </c>
      <c r="O432" s="38">
        <v>45043</v>
      </c>
      <c r="P432" s="69" t="s">
        <v>164</v>
      </c>
      <c r="Q432" s="73" t="s">
        <v>165</v>
      </c>
      <c r="R432" s="68" t="s">
        <v>62</v>
      </c>
      <c r="S432" s="70"/>
      <c r="T432" s="74" t="s">
        <v>63</v>
      </c>
      <c r="U432" s="69" t="s">
        <v>1167</v>
      </c>
      <c r="W432" s="77">
        <f>(Tabla16[[#This Row],[TASA 16%]]+Tabla16[[#This Row],[IEPS 6%]])*0.16</f>
        <v>8722.9500000000007</v>
      </c>
      <c r="X432" s="77">
        <f>W432-Tabla16[[#This Row],[IVA]]</f>
        <v>0</v>
      </c>
    </row>
    <row r="433" spans="1:24" x14ac:dyDescent="0.25">
      <c r="A433" s="67">
        <v>181946</v>
      </c>
      <c r="B433" s="68">
        <v>25</v>
      </c>
      <c r="C433" s="10">
        <v>45019</v>
      </c>
      <c r="D433" s="70"/>
      <c r="E433" s="70">
        <v>2.5000000023283064E-3</v>
      </c>
      <c r="F433" s="70">
        <v>152437.4375</v>
      </c>
      <c r="G433" s="71"/>
      <c r="H433" s="71"/>
      <c r="I433" s="70"/>
      <c r="J433" s="70"/>
      <c r="K433" s="70">
        <v>24389.99</v>
      </c>
      <c r="L433" s="70">
        <v>176827.43</v>
      </c>
      <c r="M433" s="63">
        <f>Tabla16[[#This Row],[TASA EX.]]+Tabla16[[#This Row],[IEPS 8 %]]</f>
        <v>0</v>
      </c>
      <c r="N433" s="72">
        <f>Tabla16[[#This Row],[TASA 16%]]+Tabla16[[#This Row],[IEPS 6%]]</f>
        <v>152437.4375</v>
      </c>
      <c r="O433" s="38">
        <v>45043</v>
      </c>
      <c r="P433" s="69" t="s">
        <v>164</v>
      </c>
      <c r="Q433" s="73" t="s">
        <v>165</v>
      </c>
      <c r="R433" s="68" t="s">
        <v>62</v>
      </c>
      <c r="S433" s="70"/>
      <c r="T433" s="74" t="s">
        <v>63</v>
      </c>
      <c r="U433" s="69" t="s">
        <v>1168</v>
      </c>
      <c r="W433" s="77">
        <f>(Tabla16[[#This Row],[TASA 16%]]+Tabla16[[#This Row],[IEPS 6%]])*0.16</f>
        <v>24389.99</v>
      </c>
      <c r="X433" s="77">
        <f>W433-Tabla16[[#This Row],[IVA]]</f>
        <v>0</v>
      </c>
    </row>
    <row r="434" spans="1:24" x14ac:dyDescent="0.25">
      <c r="A434" s="67">
        <v>182074</v>
      </c>
      <c r="B434" s="68">
        <v>153</v>
      </c>
      <c r="C434" s="10">
        <v>45026</v>
      </c>
      <c r="D434" s="70"/>
      <c r="E434" s="70">
        <v>0</v>
      </c>
      <c r="F434" s="70">
        <v>5900</v>
      </c>
      <c r="G434" s="71"/>
      <c r="H434" s="71">
        <v>-73.75</v>
      </c>
      <c r="I434" s="70"/>
      <c r="J434" s="70"/>
      <c r="K434" s="70">
        <v>944</v>
      </c>
      <c r="L434" s="70">
        <v>6770.25</v>
      </c>
      <c r="M434" s="63">
        <f>Tabla16[[#This Row],[TASA EX.]]+Tabla16[[#This Row],[IEPS 8 %]]</f>
        <v>0</v>
      </c>
      <c r="N434" s="72">
        <f>Tabla16[[#This Row],[TASA 16%]]+Tabla16[[#This Row],[IEPS 6%]]</f>
        <v>5900</v>
      </c>
      <c r="O434" s="38">
        <v>45030</v>
      </c>
      <c r="P434" s="69" t="s">
        <v>664</v>
      </c>
      <c r="Q434" s="73" t="s">
        <v>665</v>
      </c>
      <c r="R434" s="68" t="s">
        <v>50</v>
      </c>
      <c r="S434" s="70"/>
      <c r="T434" s="74" t="s">
        <v>51</v>
      </c>
      <c r="U434" s="69" t="s">
        <v>1445</v>
      </c>
      <c r="W434" s="77">
        <f>(Tabla16[[#This Row],[TASA 16%]]+Tabla16[[#This Row],[IEPS 6%]])*0.16</f>
        <v>944</v>
      </c>
      <c r="X434" s="77">
        <f>W434-Tabla16[[#This Row],[IVA]]</f>
        <v>0</v>
      </c>
    </row>
    <row r="435" spans="1:24" x14ac:dyDescent="0.25">
      <c r="A435" s="50">
        <v>182304</v>
      </c>
      <c r="B435" s="51">
        <v>383</v>
      </c>
      <c r="C435" s="10">
        <v>45033</v>
      </c>
      <c r="D435" s="52"/>
      <c r="E435" s="52">
        <v>0</v>
      </c>
      <c r="F435" s="52">
        <v>1200</v>
      </c>
      <c r="G435" s="53"/>
      <c r="H435" s="53">
        <v>-15</v>
      </c>
      <c r="I435" s="52"/>
      <c r="J435" s="52"/>
      <c r="K435" s="52">
        <v>192</v>
      </c>
      <c r="L435" s="52">
        <v>1377</v>
      </c>
      <c r="M435" s="63">
        <f>Tabla16[[#This Row],[TASA EX.]]+Tabla16[[#This Row],[IEPS 8 %]]</f>
        <v>0</v>
      </c>
      <c r="N435" s="65">
        <f>Tabla16[[#This Row],[TASA 16%]]+Tabla16[[#This Row],[IEPS 6%]]</f>
        <v>1200</v>
      </c>
      <c r="O435" s="38">
        <v>45041</v>
      </c>
      <c r="P435" s="54" t="s">
        <v>664</v>
      </c>
      <c r="Q435" s="55" t="s">
        <v>665</v>
      </c>
      <c r="R435" s="51" t="s">
        <v>50</v>
      </c>
      <c r="S435" s="52"/>
      <c r="T435" s="56" t="s">
        <v>51</v>
      </c>
      <c r="U435" s="54" t="s">
        <v>1446</v>
      </c>
      <c r="W435" s="77">
        <f>(Tabla16[[#This Row],[TASA 16%]]+Tabla16[[#This Row],[IEPS 6%]])*0.16</f>
        <v>192</v>
      </c>
      <c r="X435" s="77">
        <f>W435-Tabla16[[#This Row],[IVA]]</f>
        <v>0</v>
      </c>
    </row>
    <row r="436" spans="1:24" x14ac:dyDescent="0.25">
      <c r="A436" s="41">
        <v>182427</v>
      </c>
      <c r="B436" s="9">
        <v>506</v>
      </c>
      <c r="C436" s="10">
        <v>45036</v>
      </c>
      <c r="D436" s="11"/>
      <c r="E436" s="11">
        <v>0</v>
      </c>
      <c r="F436" s="11">
        <v>1800</v>
      </c>
      <c r="G436" s="24"/>
      <c r="H436" s="24">
        <v>-22.5</v>
      </c>
      <c r="I436" s="11"/>
      <c r="J436" s="11"/>
      <c r="K436" s="11">
        <v>288</v>
      </c>
      <c r="L436" s="11">
        <v>2065.5</v>
      </c>
      <c r="M436" s="63">
        <f>Tabla16[[#This Row],[TASA EX.]]+Tabla16[[#This Row],[IEPS 8 %]]</f>
        <v>0</v>
      </c>
      <c r="N436" s="64">
        <f>Tabla16[[#This Row],[TASA 16%]]+Tabla16[[#This Row],[IEPS 6%]]</f>
        <v>1800</v>
      </c>
      <c r="O436" s="38">
        <v>45042</v>
      </c>
      <c r="P436" s="12" t="s">
        <v>664</v>
      </c>
      <c r="Q436" s="39" t="s">
        <v>665</v>
      </c>
      <c r="R436" s="9" t="s">
        <v>50</v>
      </c>
      <c r="S436" s="11"/>
      <c r="T436" s="13" t="s">
        <v>51</v>
      </c>
      <c r="U436" s="12" t="s">
        <v>1447</v>
      </c>
      <c r="W436" s="77">
        <f>(Tabla16[[#This Row],[TASA 16%]]+Tabla16[[#This Row],[IEPS 6%]])*0.16</f>
        <v>288</v>
      </c>
      <c r="X436" s="77">
        <f>W436-Tabla16[[#This Row],[IVA]]</f>
        <v>0</v>
      </c>
    </row>
    <row r="437" spans="1:24" x14ac:dyDescent="0.25">
      <c r="A437" s="67">
        <v>182428</v>
      </c>
      <c r="B437" s="68">
        <v>507</v>
      </c>
      <c r="C437" s="10">
        <v>45036</v>
      </c>
      <c r="D437" s="70"/>
      <c r="E437" s="70">
        <v>0</v>
      </c>
      <c r="F437" s="70">
        <v>3000</v>
      </c>
      <c r="G437" s="71"/>
      <c r="H437" s="71"/>
      <c r="I437" s="70"/>
      <c r="J437" s="70"/>
      <c r="K437" s="70">
        <v>480</v>
      </c>
      <c r="L437" s="70">
        <v>3480</v>
      </c>
      <c r="M437" s="63">
        <f>Tabla16[[#This Row],[TASA EX.]]+Tabla16[[#This Row],[IEPS 8 %]]</f>
        <v>0</v>
      </c>
      <c r="N437" s="72">
        <f>Tabla16[[#This Row],[TASA 16%]]+Tabla16[[#This Row],[IEPS 6%]]</f>
        <v>3000</v>
      </c>
      <c r="O437" s="38">
        <v>45042</v>
      </c>
      <c r="P437" s="69" t="s">
        <v>1250</v>
      </c>
      <c r="Q437" s="73" t="s">
        <v>1251</v>
      </c>
      <c r="R437" s="68" t="s">
        <v>50</v>
      </c>
      <c r="S437" s="70"/>
      <c r="T437" s="74" t="s">
        <v>51</v>
      </c>
      <c r="U437" s="69" t="s">
        <v>1252</v>
      </c>
      <c r="W437" s="77">
        <f>(Tabla16[[#This Row],[TASA 16%]]+Tabla16[[#This Row],[IEPS 6%]])*0.16</f>
        <v>480</v>
      </c>
      <c r="X437" s="77">
        <f>W437-Tabla16[[#This Row],[IVA]]</f>
        <v>0</v>
      </c>
    </row>
    <row r="438" spans="1:24" x14ac:dyDescent="0.25">
      <c r="A438" s="67">
        <v>181827</v>
      </c>
      <c r="B438" s="68">
        <v>876</v>
      </c>
      <c r="C438" s="10">
        <v>45015</v>
      </c>
      <c r="D438" s="70"/>
      <c r="E438" s="70">
        <v>4830</v>
      </c>
      <c r="F438" s="70">
        <v>0</v>
      </c>
      <c r="G438" s="71"/>
      <c r="H438" s="71">
        <v>-60.38</v>
      </c>
      <c r="I438" s="70"/>
      <c r="J438" s="70"/>
      <c r="K438" s="70"/>
      <c r="L438" s="70">
        <v>4769.62</v>
      </c>
      <c r="M438" s="63">
        <f>Tabla16[[#This Row],[TASA EX.]]+Tabla16[[#This Row],[IEPS 8 %]]</f>
        <v>0</v>
      </c>
      <c r="N438" s="72">
        <f>Tabla16[[#This Row],[TASA 16%]]+Tabla16[[#This Row],[IEPS 6%]]</f>
        <v>0</v>
      </c>
      <c r="O438" s="38">
        <v>45022</v>
      </c>
      <c r="P438" s="69" t="s">
        <v>1610</v>
      </c>
      <c r="Q438" s="73" t="s">
        <v>1611</v>
      </c>
      <c r="R438" s="68" t="s">
        <v>34</v>
      </c>
      <c r="S438" s="70"/>
      <c r="T438" s="74" t="s">
        <v>35</v>
      </c>
      <c r="U438" s="69" t="s">
        <v>368</v>
      </c>
      <c r="W438" s="77">
        <f>(Tabla16[[#This Row],[TASA 16%]]+Tabla16[[#This Row],[IEPS 6%]])*0.16</f>
        <v>0</v>
      </c>
      <c r="X438" s="77">
        <f>W438-Tabla16[[#This Row],[IVA]]</f>
        <v>0</v>
      </c>
    </row>
    <row r="439" spans="1:24" x14ac:dyDescent="0.25">
      <c r="A439" s="67" t="s">
        <v>805</v>
      </c>
      <c r="B439" s="68">
        <v>2013</v>
      </c>
      <c r="C439" s="10">
        <v>45020</v>
      </c>
      <c r="D439" s="70"/>
      <c r="E439" s="70">
        <v>7.4999999997089617E-3</v>
      </c>
      <c r="F439" s="70">
        <v>9987.0625</v>
      </c>
      <c r="G439" s="71"/>
      <c r="H439" s="71"/>
      <c r="I439" s="70"/>
      <c r="J439" s="70"/>
      <c r="K439" s="70">
        <v>1597.93</v>
      </c>
      <c r="L439" s="70">
        <v>11585</v>
      </c>
      <c r="M439" s="63">
        <f>Tabla16[[#This Row],[TASA EX.]]+Tabla16[[#This Row],[IEPS 8 %]]</f>
        <v>0</v>
      </c>
      <c r="N439" s="72">
        <f>Tabla16[[#This Row],[TASA 16%]]+Tabla16[[#This Row],[IEPS 6%]]</f>
        <v>9987.0625</v>
      </c>
      <c r="O439" s="38">
        <v>45021</v>
      </c>
      <c r="P439" s="69" t="s">
        <v>892</v>
      </c>
      <c r="Q439" s="73" t="s">
        <v>893</v>
      </c>
      <c r="R439" s="68" t="s">
        <v>50</v>
      </c>
      <c r="S439" s="70"/>
      <c r="T439" s="74" t="s">
        <v>51</v>
      </c>
      <c r="U439" s="69" t="s">
        <v>894</v>
      </c>
      <c r="W439" s="77">
        <f>(Tabla16[[#This Row],[TASA 16%]]+Tabla16[[#This Row],[IEPS 6%]])*0.16</f>
        <v>1597.93</v>
      </c>
      <c r="X439" s="77">
        <f>W439-Tabla16[[#This Row],[IVA]]</f>
        <v>0</v>
      </c>
    </row>
    <row r="440" spans="1:24" x14ac:dyDescent="0.25">
      <c r="A440" s="67">
        <v>182157</v>
      </c>
      <c r="B440" s="68">
        <v>236</v>
      </c>
      <c r="C440" s="10">
        <v>45027</v>
      </c>
      <c r="D440" s="70"/>
      <c r="E440" s="70">
        <v>2.2499999999126885E-2</v>
      </c>
      <c r="F440" s="70">
        <v>23361.1875</v>
      </c>
      <c r="G440" s="71"/>
      <c r="H440" s="71"/>
      <c r="I440" s="70"/>
      <c r="J440" s="70"/>
      <c r="K440" s="70">
        <v>3737.79</v>
      </c>
      <c r="L440" s="70">
        <v>27099</v>
      </c>
      <c r="M440" s="63">
        <f>Tabla16[[#This Row],[TASA EX.]]+Tabla16[[#This Row],[IEPS 8 %]]</f>
        <v>0</v>
      </c>
      <c r="N440" s="72">
        <f>Tabla16[[#This Row],[TASA 16%]]+Tabla16[[#This Row],[IEPS 6%]]</f>
        <v>23361.1875</v>
      </c>
      <c r="O440" s="38">
        <v>45031</v>
      </c>
      <c r="P440" s="69" t="s">
        <v>672</v>
      </c>
      <c r="Q440" s="73" t="s">
        <v>673</v>
      </c>
      <c r="R440" s="68" t="s">
        <v>50</v>
      </c>
      <c r="S440" s="70"/>
      <c r="T440" s="74" t="s">
        <v>51</v>
      </c>
      <c r="U440" s="69" t="s">
        <v>1393</v>
      </c>
      <c r="W440" s="77">
        <f>(Tabla16[[#This Row],[TASA 16%]]+Tabla16[[#This Row],[IEPS 6%]])*0.16</f>
        <v>3737.79</v>
      </c>
      <c r="X440" s="77">
        <f>W440-Tabla16[[#This Row],[IVA]]</f>
        <v>0</v>
      </c>
    </row>
    <row r="441" spans="1:24" x14ac:dyDescent="0.25">
      <c r="A441" s="67">
        <v>182189</v>
      </c>
      <c r="B441" s="68">
        <v>268</v>
      </c>
      <c r="C441" s="10">
        <v>45029</v>
      </c>
      <c r="D441" s="70"/>
      <c r="E441" s="70">
        <v>1.749999999992724E-2</v>
      </c>
      <c r="F441" s="70">
        <v>9687.0625</v>
      </c>
      <c r="G441" s="71"/>
      <c r="H441" s="71"/>
      <c r="I441" s="70"/>
      <c r="J441" s="70"/>
      <c r="K441" s="70">
        <v>1549.93</v>
      </c>
      <c r="L441" s="70">
        <v>11237.01</v>
      </c>
      <c r="M441" s="63">
        <f>Tabla16[[#This Row],[TASA EX.]]+Tabla16[[#This Row],[IEPS 8 %]]</f>
        <v>0</v>
      </c>
      <c r="N441" s="72">
        <f>Tabla16[[#This Row],[TASA 16%]]+Tabla16[[#This Row],[IEPS 6%]]</f>
        <v>9687.0625</v>
      </c>
      <c r="O441" s="38">
        <v>45038</v>
      </c>
      <c r="P441" s="69" t="s">
        <v>486</v>
      </c>
      <c r="Q441" s="73" t="s">
        <v>487</v>
      </c>
      <c r="R441" s="68" t="s">
        <v>50</v>
      </c>
      <c r="S441" s="70"/>
      <c r="T441" s="74" t="s">
        <v>51</v>
      </c>
      <c r="U441" s="69" t="s">
        <v>1232</v>
      </c>
      <c r="W441" s="77">
        <f>(Tabla16[[#This Row],[TASA 16%]]+Tabla16[[#This Row],[IEPS 6%]])*0.16</f>
        <v>1549.93</v>
      </c>
      <c r="X441" s="77">
        <f>W441-Tabla16[[#This Row],[IVA]]</f>
        <v>0</v>
      </c>
    </row>
    <row r="442" spans="1:24" x14ac:dyDescent="0.25">
      <c r="A442" s="67">
        <v>181744</v>
      </c>
      <c r="B442" s="68">
        <v>793</v>
      </c>
      <c r="C442" s="10">
        <v>45013</v>
      </c>
      <c r="D442" s="70"/>
      <c r="E442" s="70">
        <v>1584</v>
      </c>
      <c r="F442" s="70">
        <v>0</v>
      </c>
      <c r="G442" s="71"/>
      <c r="H442" s="71"/>
      <c r="I442" s="70"/>
      <c r="J442" s="70"/>
      <c r="K442" s="70"/>
      <c r="L442" s="70">
        <v>1584</v>
      </c>
      <c r="M442" s="63">
        <f>Tabla16[[#This Row],[TASA EX.]]+Tabla16[[#This Row],[IEPS 8 %]]</f>
        <v>0</v>
      </c>
      <c r="N442" s="72">
        <f>Tabla16[[#This Row],[TASA 16%]]+Tabla16[[#This Row],[IEPS 6%]]</f>
        <v>0</v>
      </c>
      <c r="O442" s="38">
        <v>45020</v>
      </c>
      <c r="P442" s="69" t="s">
        <v>366</v>
      </c>
      <c r="Q442" s="73" t="s">
        <v>367</v>
      </c>
      <c r="R442" s="68" t="s">
        <v>34</v>
      </c>
      <c r="S442" s="70"/>
      <c r="T442" s="74" t="s">
        <v>35</v>
      </c>
      <c r="U442" s="69" t="s">
        <v>1350</v>
      </c>
      <c r="W442" s="77">
        <f>(Tabla16[[#This Row],[TASA 16%]]+Tabla16[[#This Row],[IEPS 6%]])*0.16</f>
        <v>0</v>
      </c>
      <c r="X442" s="77">
        <f>W442-Tabla16[[#This Row],[IVA]]</f>
        <v>0</v>
      </c>
    </row>
    <row r="443" spans="1:24" x14ac:dyDescent="0.25">
      <c r="A443" s="41">
        <v>182173</v>
      </c>
      <c r="B443" s="9">
        <v>252</v>
      </c>
      <c r="C443" s="10">
        <v>45029</v>
      </c>
      <c r="D443" s="11"/>
      <c r="E443" s="11">
        <v>1947</v>
      </c>
      <c r="F443" s="11">
        <v>0</v>
      </c>
      <c r="G443" s="24"/>
      <c r="H443" s="24"/>
      <c r="I443" s="11"/>
      <c r="J443" s="11"/>
      <c r="K443" s="11"/>
      <c r="L443" s="11">
        <v>1947</v>
      </c>
      <c r="M443" s="63">
        <f>Tabla16[[#This Row],[TASA EX.]]+Tabla16[[#This Row],[IEPS 8 %]]</f>
        <v>0</v>
      </c>
      <c r="N443" s="64">
        <f>Tabla16[[#This Row],[TASA 16%]]+Tabla16[[#This Row],[IEPS 6%]]</f>
        <v>0</v>
      </c>
      <c r="O443" s="38">
        <v>45036</v>
      </c>
      <c r="P443" s="12" t="s">
        <v>366</v>
      </c>
      <c r="Q443" s="39" t="s">
        <v>367</v>
      </c>
      <c r="R443" s="9" t="s">
        <v>34</v>
      </c>
      <c r="S443" s="11"/>
      <c r="T443" s="13" t="s">
        <v>35</v>
      </c>
      <c r="U443" s="12" t="s">
        <v>1544</v>
      </c>
      <c r="W443" s="77">
        <f>(Tabla16[[#This Row],[TASA 16%]]+Tabla16[[#This Row],[IEPS 6%]])*0.16</f>
        <v>0</v>
      </c>
      <c r="X443" s="77">
        <f>W443-Tabla16[[#This Row],[IVA]]</f>
        <v>0</v>
      </c>
    </row>
    <row r="444" spans="1:24" x14ac:dyDescent="0.25">
      <c r="A444" s="67">
        <v>181534</v>
      </c>
      <c r="B444" s="68">
        <v>583</v>
      </c>
      <c r="C444" s="10">
        <v>45006</v>
      </c>
      <c r="D444" s="70"/>
      <c r="E444" s="70">
        <v>-0.12749999999869033</v>
      </c>
      <c r="F444" s="70">
        <v>25624.937499999996</v>
      </c>
      <c r="G444" s="71"/>
      <c r="H444" s="71"/>
      <c r="I444" s="70"/>
      <c r="J444" s="70"/>
      <c r="K444" s="70">
        <v>4099.99</v>
      </c>
      <c r="L444" s="70">
        <v>29724.799999999999</v>
      </c>
      <c r="M444" s="63">
        <f>Tabla16[[#This Row],[TASA EX.]]+Tabla16[[#This Row],[IEPS 8 %]]</f>
        <v>0</v>
      </c>
      <c r="N444" s="72">
        <f>Tabla16[[#This Row],[TASA 16%]]+Tabla16[[#This Row],[IEPS 6%]]</f>
        <v>25624.937499999996</v>
      </c>
      <c r="O444" s="38">
        <v>45019</v>
      </c>
      <c r="P444" s="69" t="s">
        <v>422</v>
      </c>
      <c r="Q444" s="73" t="s">
        <v>423</v>
      </c>
      <c r="R444" s="68" t="s">
        <v>34</v>
      </c>
      <c r="S444" s="70"/>
      <c r="T444" s="74" t="s">
        <v>35</v>
      </c>
      <c r="U444" s="69" t="s">
        <v>678</v>
      </c>
      <c r="W444" s="77">
        <f>(Tabla16[[#This Row],[TASA 16%]]+Tabla16[[#This Row],[IEPS 6%]])*0.16</f>
        <v>4099.99</v>
      </c>
      <c r="X444" s="77">
        <f>W444-Tabla16[[#This Row],[IVA]]</f>
        <v>0</v>
      </c>
    </row>
    <row r="445" spans="1:24" x14ac:dyDescent="0.25">
      <c r="A445" s="67">
        <v>181887</v>
      </c>
      <c r="B445" s="68">
        <v>936</v>
      </c>
      <c r="C445" s="10">
        <v>45016</v>
      </c>
      <c r="D445" s="70"/>
      <c r="E445" s="70">
        <v>4.7500000004220055E-2</v>
      </c>
      <c r="F445" s="70">
        <v>21909.312499999996</v>
      </c>
      <c r="G445" s="71"/>
      <c r="H445" s="71"/>
      <c r="I445" s="70"/>
      <c r="J445" s="70"/>
      <c r="K445" s="70">
        <v>3505.49</v>
      </c>
      <c r="L445" s="70">
        <v>25414.85</v>
      </c>
      <c r="M445" s="63">
        <f>Tabla16[[#This Row],[TASA EX.]]+Tabla16[[#This Row],[IEPS 8 %]]</f>
        <v>0</v>
      </c>
      <c r="N445" s="72">
        <f>Tabla16[[#This Row],[TASA 16%]]+Tabla16[[#This Row],[IEPS 6%]]</f>
        <v>21909.312499999996</v>
      </c>
      <c r="O445" s="38">
        <v>45036</v>
      </c>
      <c r="P445" s="69" t="s">
        <v>422</v>
      </c>
      <c r="Q445" s="73" t="s">
        <v>423</v>
      </c>
      <c r="R445" s="68" t="s">
        <v>34</v>
      </c>
      <c r="S445" s="70"/>
      <c r="T445" s="74" t="s">
        <v>35</v>
      </c>
      <c r="U445" s="69" t="s">
        <v>1239</v>
      </c>
      <c r="W445" s="77">
        <f>(Tabla16[[#This Row],[TASA 16%]]+Tabla16[[#This Row],[IEPS 6%]])*0.16</f>
        <v>3505.4899999999993</v>
      </c>
      <c r="X445" s="77">
        <f>W445-Tabla16[[#This Row],[IVA]]</f>
        <v>0</v>
      </c>
    </row>
    <row r="446" spans="1:24" x14ac:dyDescent="0.25">
      <c r="A446" s="67">
        <v>182078</v>
      </c>
      <c r="B446" s="68">
        <v>157</v>
      </c>
      <c r="C446" s="10">
        <v>45026</v>
      </c>
      <c r="D446" s="70"/>
      <c r="E446" s="70">
        <v>-6.25E-2</v>
      </c>
      <c r="F446" s="70">
        <v>10250.0625</v>
      </c>
      <c r="G446" s="71"/>
      <c r="H446" s="71"/>
      <c r="I446" s="70"/>
      <c r="J446" s="70"/>
      <c r="K446" s="70">
        <v>1640.01</v>
      </c>
      <c r="L446" s="70">
        <v>11890.01</v>
      </c>
      <c r="M446" s="63">
        <f>Tabla16[[#This Row],[TASA EX.]]+Tabla16[[#This Row],[IEPS 8 %]]</f>
        <v>0</v>
      </c>
      <c r="N446" s="72">
        <f>Tabla16[[#This Row],[TASA 16%]]+Tabla16[[#This Row],[IEPS 6%]]</f>
        <v>10250.0625</v>
      </c>
      <c r="O446" s="38">
        <v>45043</v>
      </c>
      <c r="P446" s="69" t="s">
        <v>422</v>
      </c>
      <c r="Q446" s="73" t="s">
        <v>423</v>
      </c>
      <c r="R446" s="68" t="s">
        <v>34</v>
      </c>
      <c r="S446" s="70"/>
      <c r="T446" s="74" t="s">
        <v>35</v>
      </c>
      <c r="U446" s="69" t="s">
        <v>333</v>
      </c>
      <c r="W446" s="77">
        <f>(Tabla16[[#This Row],[TASA 16%]]+Tabla16[[#This Row],[IEPS 6%]])*0.16</f>
        <v>1640.01</v>
      </c>
      <c r="X446" s="77">
        <f>W446-Tabla16[[#This Row],[IVA]]</f>
        <v>0</v>
      </c>
    </row>
    <row r="447" spans="1:24" x14ac:dyDescent="0.25">
      <c r="A447" s="67">
        <v>182121</v>
      </c>
      <c r="B447" s="68">
        <v>200</v>
      </c>
      <c r="C447" s="10">
        <v>45027</v>
      </c>
      <c r="D447" s="70"/>
      <c r="E447" s="70">
        <v>-2.9999999999972715E-2</v>
      </c>
      <c r="F447" s="70">
        <v>1278.75</v>
      </c>
      <c r="G447" s="71"/>
      <c r="H447" s="71"/>
      <c r="I447" s="70"/>
      <c r="J447" s="70"/>
      <c r="K447" s="70">
        <v>204.6</v>
      </c>
      <c r="L447" s="70">
        <v>1483.32</v>
      </c>
      <c r="M447" s="63">
        <f>Tabla16[[#This Row],[TASA EX.]]+Tabla16[[#This Row],[IEPS 8 %]]</f>
        <v>0</v>
      </c>
      <c r="N447" s="72">
        <f>Tabla16[[#This Row],[TASA 16%]]+Tabla16[[#This Row],[IEPS 6%]]</f>
        <v>1278.75</v>
      </c>
      <c r="O447" s="38">
        <v>45029</v>
      </c>
      <c r="P447" s="69" t="s">
        <v>422</v>
      </c>
      <c r="Q447" s="73" t="s">
        <v>423</v>
      </c>
      <c r="R447" s="68" t="s">
        <v>34</v>
      </c>
      <c r="S447" s="70"/>
      <c r="T447" s="74" t="s">
        <v>35</v>
      </c>
      <c r="U447" s="69" t="s">
        <v>1177</v>
      </c>
      <c r="W447" s="77">
        <f>(Tabla16[[#This Row],[TASA 16%]]+Tabla16[[#This Row],[IEPS 6%]])*0.16</f>
        <v>204.6</v>
      </c>
      <c r="X447" s="77">
        <f>W447-Tabla16[[#This Row],[IVA]]</f>
        <v>0</v>
      </c>
    </row>
    <row r="448" spans="1:24" x14ac:dyDescent="0.25">
      <c r="A448" s="41">
        <v>298</v>
      </c>
      <c r="B448" s="9">
        <v>5003</v>
      </c>
      <c r="C448" s="10">
        <v>45017</v>
      </c>
      <c r="D448" s="11"/>
      <c r="E448" s="11">
        <v>3320</v>
      </c>
      <c r="F448" s="11">
        <v>0</v>
      </c>
      <c r="G448" s="24"/>
      <c r="H448" s="24"/>
      <c r="I448" s="11"/>
      <c r="J448" s="11"/>
      <c r="K448" s="11"/>
      <c r="L448" s="11">
        <v>3320</v>
      </c>
      <c r="M448" s="63">
        <f>Tabla16[[#This Row],[TASA EX.]]+Tabla16[[#This Row],[IEPS 8 %]]</f>
        <v>0</v>
      </c>
      <c r="N448" s="64">
        <f>Tabla16[[#This Row],[TASA 16%]]+Tabla16[[#This Row],[IEPS 6%]]</f>
        <v>0</v>
      </c>
      <c r="O448" s="38">
        <v>45020</v>
      </c>
      <c r="P448" s="12" t="s">
        <v>42</v>
      </c>
      <c r="Q448" s="39" t="s">
        <v>39</v>
      </c>
      <c r="R448" s="9" t="s">
        <v>34</v>
      </c>
      <c r="S448" s="11"/>
      <c r="T448" s="13" t="s">
        <v>35</v>
      </c>
      <c r="U448" s="12" t="s">
        <v>724</v>
      </c>
      <c r="W448" s="77">
        <f>(Tabla16[[#This Row],[TASA 16%]]+Tabla16[[#This Row],[IEPS 6%]])*0.16</f>
        <v>0</v>
      </c>
      <c r="X448" s="77">
        <f>W448-Tabla16[[#This Row],[IVA]]</f>
        <v>0</v>
      </c>
    </row>
    <row r="449" spans="1:24" x14ac:dyDescent="0.25">
      <c r="A449" s="41">
        <v>302</v>
      </c>
      <c r="B449" s="9">
        <v>5007</v>
      </c>
      <c r="C449" s="10">
        <v>45020</v>
      </c>
      <c r="D449" s="11"/>
      <c r="E449" s="11">
        <v>4230</v>
      </c>
      <c r="F449" s="11">
        <v>0</v>
      </c>
      <c r="G449" s="24"/>
      <c r="H449" s="24"/>
      <c r="I449" s="11"/>
      <c r="J449" s="11"/>
      <c r="K449" s="11"/>
      <c r="L449" s="11">
        <v>4230</v>
      </c>
      <c r="M449" s="63">
        <f>Tabla16[[#This Row],[TASA EX.]]+Tabla16[[#This Row],[IEPS 8 %]]</f>
        <v>0</v>
      </c>
      <c r="N449" s="64">
        <f>Tabla16[[#This Row],[TASA 16%]]+Tabla16[[#This Row],[IEPS 6%]]</f>
        <v>0</v>
      </c>
      <c r="O449" s="38">
        <v>45027</v>
      </c>
      <c r="P449" s="12" t="s">
        <v>42</v>
      </c>
      <c r="Q449" s="39" t="s">
        <v>39</v>
      </c>
      <c r="R449" s="9" t="s">
        <v>34</v>
      </c>
      <c r="S449" s="11"/>
      <c r="T449" s="13" t="s">
        <v>35</v>
      </c>
      <c r="U449" s="12" t="s">
        <v>728</v>
      </c>
      <c r="W449" s="77">
        <f>(Tabla16[[#This Row],[TASA 16%]]+Tabla16[[#This Row],[IEPS 6%]])*0.16</f>
        <v>0</v>
      </c>
      <c r="X449" s="77">
        <f>W449-Tabla16[[#This Row],[IVA]]</f>
        <v>0</v>
      </c>
    </row>
    <row r="450" spans="1:24" x14ac:dyDescent="0.25">
      <c r="A450" s="41">
        <v>306</v>
      </c>
      <c r="B450" s="9">
        <v>5011</v>
      </c>
      <c r="C450" s="10">
        <v>45022</v>
      </c>
      <c r="D450" s="11"/>
      <c r="E450" s="11">
        <v>3420</v>
      </c>
      <c r="F450" s="11">
        <v>0</v>
      </c>
      <c r="G450" s="24"/>
      <c r="H450" s="24"/>
      <c r="I450" s="11"/>
      <c r="J450" s="11"/>
      <c r="K450" s="11"/>
      <c r="L450" s="11">
        <v>3420</v>
      </c>
      <c r="M450" s="63">
        <f>Tabla16[[#This Row],[TASA EX.]]+Tabla16[[#This Row],[IEPS 8 %]]</f>
        <v>0</v>
      </c>
      <c r="N450" s="64">
        <f>Tabla16[[#This Row],[TASA 16%]]+Tabla16[[#This Row],[IEPS 6%]]</f>
        <v>0</v>
      </c>
      <c r="O450" s="38">
        <v>45027</v>
      </c>
      <c r="P450" s="12" t="s">
        <v>42</v>
      </c>
      <c r="Q450" s="39" t="s">
        <v>39</v>
      </c>
      <c r="R450" s="9" t="s">
        <v>34</v>
      </c>
      <c r="S450" s="11"/>
      <c r="T450" s="13" t="s">
        <v>35</v>
      </c>
      <c r="U450" s="12" t="s">
        <v>731</v>
      </c>
      <c r="W450" s="77">
        <f>(Tabla16[[#This Row],[TASA 16%]]+Tabla16[[#This Row],[IEPS 6%]])*0.16</f>
        <v>0</v>
      </c>
      <c r="X450" s="77">
        <f>W450-Tabla16[[#This Row],[IVA]]</f>
        <v>0</v>
      </c>
    </row>
    <row r="451" spans="1:24" x14ac:dyDescent="0.25">
      <c r="A451" s="41">
        <v>312</v>
      </c>
      <c r="B451" s="9">
        <v>5017</v>
      </c>
      <c r="C451" s="10">
        <v>45024</v>
      </c>
      <c r="D451" s="11"/>
      <c r="E451" s="11">
        <v>5000</v>
      </c>
      <c r="F451" s="11">
        <v>0</v>
      </c>
      <c r="G451" s="24"/>
      <c r="H451" s="24"/>
      <c r="I451" s="11"/>
      <c r="J451" s="11"/>
      <c r="K451" s="11"/>
      <c r="L451" s="11">
        <v>5000</v>
      </c>
      <c r="M451" s="63">
        <f>Tabla16[[#This Row],[TASA EX.]]+Tabla16[[#This Row],[IEPS 8 %]]</f>
        <v>0</v>
      </c>
      <c r="N451" s="64">
        <f>Tabla16[[#This Row],[TASA 16%]]+Tabla16[[#This Row],[IEPS 6%]]</f>
        <v>0</v>
      </c>
      <c r="O451" s="38">
        <v>45027</v>
      </c>
      <c r="P451" s="12" t="s">
        <v>42</v>
      </c>
      <c r="Q451" s="39" t="s">
        <v>39</v>
      </c>
      <c r="R451" s="9" t="s">
        <v>34</v>
      </c>
      <c r="S451" s="11"/>
      <c r="T451" s="13" t="s">
        <v>35</v>
      </c>
      <c r="U451" s="12" t="s">
        <v>737</v>
      </c>
      <c r="W451" s="77">
        <f>(Tabla16[[#This Row],[TASA 16%]]+Tabla16[[#This Row],[IEPS 6%]])*0.16</f>
        <v>0</v>
      </c>
      <c r="X451" s="77">
        <f>W451-Tabla16[[#This Row],[IVA]]</f>
        <v>0</v>
      </c>
    </row>
    <row r="452" spans="1:24" x14ac:dyDescent="0.25">
      <c r="A452" s="67">
        <v>314</v>
      </c>
      <c r="B452" s="68">
        <v>5019</v>
      </c>
      <c r="C452" s="10">
        <v>45027</v>
      </c>
      <c r="D452" s="70"/>
      <c r="E452" s="70">
        <v>5560</v>
      </c>
      <c r="F452" s="70">
        <v>0</v>
      </c>
      <c r="G452" s="71"/>
      <c r="H452" s="71"/>
      <c r="I452" s="70"/>
      <c r="J452" s="70"/>
      <c r="K452" s="70"/>
      <c r="L452" s="70">
        <v>5560</v>
      </c>
      <c r="M452" s="63">
        <f>Tabla16[[#This Row],[TASA EX.]]+Tabla16[[#This Row],[IEPS 8 %]]</f>
        <v>0</v>
      </c>
      <c r="N452" s="72">
        <f>Tabla16[[#This Row],[TASA 16%]]+Tabla16[[#This Row],[IEPS 6%]]</f>
        <v>0</v>
      </c>
      <c r="O452" s="38">
        <v>45028</v>
      </c>
      <c r="P452" s="69" t="s">
        <v>42</v>
      </c>
      <c r="Q452" s="73" t="s">
        <v>39</v>
      </c>
      <c r="R452" s="68" t="s">
        <v>34</v>
      </c>
      <c r="S452" s="70"/>
      <c r="T452" s="74" t="s">
        <v>35</v>
      </c>
      <c r="U452" s="69" t="s">
        <v>739</v>
      </c>
      <c r="W452" s="77">
        <f>(Tabla16[[#This Row],[TASA 16%]]+Tabla16[[#This Row],[IEPS 6%]])*0.16</f>
        <v>0</v>
      </c>
      <c r="X452" s="77">
        <f>W452-Tabla16[[#This Row],[IVA]]</f>
        <v>0</v>
      </c>
    </row>
    <row r="453" spans="1:24" x14ac:dyDescent="0.25">
      <c r="A453" s="41">
        <v>321</v>
      </c>
      <c r="B453" s="9">
        <v>5026</v>
      </c>
      <c r="C453" s="10">
        <v>45029</v>
      </c>
      <c r="D453" s="11"/>
      <c r="E453" s="11">
        <v>3370</v>
      </c>
      <c r="F453" s="11">
        <v>0</v>
      </c>
      <c r="G453" s="24"/>
      <c r="H453" s="24"/>
      <c r="I453" s="11"/>
      <c r="J453" s="11"/>
      <c r="K453" s="11"/>
      <c r="L453" s="11">
        <v>3370</v>
      </c>
      <c r="M453" s="63">
        <f>Tabla16[[#This Row],[TASA EX.]]+Tabla16[[#This Row],[IEPS 8 %]]</f>
        <v>0</v>
      </c>
      <c r="N453" s="64">
        <f>Tabla16[[#This Row],[TASA 16%]]+Tabla16[[#This Row],[IEPS 6%]]</f>
        <v>0</v>
      </c>
      <c r="O453" s="38">
        <v>45030</v>
      </c>
      <c r="P453" s="12" t="s">
        <v>42</v>
      </c>
      <c r="Q453" s="39" t="s">
        <v>39</v>
      </c>
      <c r="R453" s="9" t="s">
        <v>34</v>
      </c>
      <c r="S453" s="11"/>
      <c r="T453" s="13" t="s">
        <v>35</v>
      </c>
      <c r="U453" s="12" t="s">
        <v>745</v>
      </c>
      <c r="W453" s="77">
        <f>(Tabla16[[#This Row],[TASA 16%]]+Tabla16[[#This Row],[IEPS 6%]])*0.16</f>
        <v>0</v>
      </c>
      <c r="X453" s="77">
        <f>W453-Tabla16[[#This Row],[IVA]]</f>
        <v>0</v>
      </c>
    </row>
    <row r="454" spans="1:24" x14ac:dyDescent="0.25">
      <c r="A454" s="41">
        <v>327</v>
      </c>
      <c r="B454" s="9">
        <v>5032</v>
      </c>
      <c r="C454" s="10">
        <v>45031</v>
      </c>
      <c r="D454" s="11"/>
      <c r="E454" s="11">
        <v>3450</v>
      </c>
      <c r="F454" s="11">
        <v>0</v>
      </c>
      <c r="G454" s="24"/>
      <c r="H454" s="24"/>
      <c r="I454" s="11"/>
      <c r="J454" s="11"/>
      <c r="K454" s="11"/>
      <c r="L454" s="11">
        <v>3450</v>
      </c>
      <c r="M454" s="63">
        <f>Tabla16[[#This Row],[TASA EX.]]+Tabla16[[#This Row],[IEPS 8 %]]</f>
        <v>0</v>
      </c>
      <c r="N454" s="64">
        <f>Tabla16[[#This Row],[TASA 16%]]+Tabla16[[#This Row],[IEPS 6%]]</f>
        <v>0</v>
      </c>
      <c r="O454" s="38">
        <v>45034</v>
      </c>
      <c r="P454" s="12" t="s">
        <v>42</v>
      </c>
      <c r="Q454" s="39" t="s">
        <v>39</v>
      </c>
      <c r="R454" s="9" t="s">
        <v>34</v>
      </c>
      <c r="S454" s="11"/>
      <c r="T454" s="13" t="s">
        <v>35</v>
      </c>
      <c r="U454" s="12" t="s">
        <v>751</v>
      </c>
      <c r="W454" s="77">
        <f>(Tabla16[[#This Row],[TASA 16%]]+Tabla16[[#This Row],[IEPS 6%]])*0.16</f>
        <v>0</v>
      </c>
      <c r="X454" s="77">
        <f>W454-Tabla16[[#This Row],[IVA]]</f>
        <v>0</v>
      </c>
    </row>
    <row r="455" spans="1:24" x14ac:dyDescent="0.25">
      <c r="A455" s="41">
        <v>329</v>
      </c>
      <c r="B455" s="9">
        <v>5034</v>
      </c>
      <c r="C455" s="10">
        <v>45034</v>
      </c>
      <c r="D455" s="11"/>
      <c r="E455" s="11">
        <v>3910</v>
      </c>
      <c r="F455" s="11">
        <v>0</v>
      </c>
      <c r="G455" s="24"/>
      <c r="H455" s="24"/>
      <c r="I455" s="11"/>
      <c r="J455" s="11"/>
      <c r="K455" s="11"/>
      <c r="L455" s="11">
        <v>3910</v>
      </c>
      <c r="M455" s="63">
        <f>Tabla16[[#This Row],[TASA EX.]]+Tabla16[[#This Row],[IEPS 8 %]]</f>
        <v>0</v>
      </c>
      <c r="N455" s="64">
        <f>Tabla16[[#This Row],[TASA 16%]]+Tabla16[[#This Row],[IEPS 6%]]</f>
        <v>0</v>
      </c>
      <c r="O455" s="38">
        <v>45035</v>
      </c>
      <c r="P455" s="12" t="s">
        <v>42</v>
      </c>
      <c r="Q455" s="39" t="s">
        <v>39</v>
      </c>
      <c r="R455" s="9" t="s">
        <v>34</v>
      </c>
      <c r="S455" s="11"/>
      <c r="T455" s="13" t="s">
        <v>35</v>
      </c>
      <c r="U455" s="12" t="s">
        <v>753</v>
      </c>
      <c r="W455" s="77">
        <f>(Tabla16[[#This Row],[TASA 16%]]+Tabla16[[#This Row],[IEPS 6%]])*0.16</f>
        <v>0</v>
      </c>
      <c r="X455" s="77">
        <f>W455-Tabla16[[#This Row],[IVA]]</f>
        <v>0</v>
      </c>
    </row>
    <row r="456" spans="1:24" x14ac:dyDescent="0.25">
      <c r="A456" s="41">
        <v>334</v>
      </c>
      <c r="B456" s="9">
        <v>5039</v>
      </c>
      <c r="C456" s="10">
        <v>45036</v>
      </c>
      <c r="D456" s="11"/>
      <c r="E456" s="11">
        <v>4610</v>
      </c>
      <c r="F456" s="11">
        <v>0</v>
      </c>
      <c r="G456" s="24"/>
      <c r="H456" s="24"/>
      <c r="I456" s="11"/>
      <c r="J456" s="11"/>
      <c r="K456" s="11"/>
      <c r="L456" s="11">
        <v>4610</v>
      </c>
      <c r="M456" s="63">
        <f>Tabla16[[#This Row],[TASA EX.]]+Tabla16[[#This Row],[IEPS 8 %]]</f>
        <v>0</v>
      </c>
      <c r="N456" s="64">
        <f>Tabla16[[#This Row],[TASA 16%]]+Tabla16[[#This Row],[IEPS 6%]]</f>
        <v>0</v>
      </c>
      <c r="O456" s="38">
        <v>45037</v>
      </c>
      <c r="P456" s="12" t="s">
        <v>42</v>
      </c>
      <c r="Q456" s="39" t="s">
        <v>39</v>
      </c>
      <c r="R456" s="9" t="s">
        <v>34</v>
      </c>
      <c r="S456" s="11"/>
      <c r="T456" s="13" t="s">
        <v>35</v>
      </c>
      <c r="U456" s="12" t="s">
        <v>758</v>
      </c>
      <c r="W456" s="77">
        <f>(Tabla16[[#This Row],[TASA 16%]]+Tabla16[[#This Row],[IEPS 6%]])*0.16</f>
        <v>0</v>
      </c>
      <c r="X456" s="77">
        <f>W456-Tabla16[[#This Row],[IVA]]</f>
        <v>0</v>
      </c>
    </row>
    <row r="457" spans="1:24" x14ac:dyDescent="0.25">
      <c r="A457" s="41">
        <v>341</v>
      </c>
      <c r="B457" s="9">
        <v>5046</v>
      </c>
      <c r="C457" s="10">
        <v>45038</v>
      </c>
      <c r="D457" s="11"/>
      <c r="E457" s="11">
        <v>3930</v>
      </c>
      <c r="F457" s="11">
        <v>0</v>
      </c>
      <c r="G457" s="24"/>
      <c r="H457" s="24"/>
      <c r="I457" s="11"/>
      <c r="J457" s="11"/>
      <c r="K457" s="11"/>
      <c r="L457" s="11">
        <v>3930</v>
      </c>
      <c r="M457" s="63">
        <f>Tabla16[[#This Row],[TASA EX.]]+Tabla16[[#This Row],[IEPS 8 %]]</f>
        <v>0</v>
      </c>
      <c r="N457" s="64">
        <f>Tabla16[[#This Row],[TASA 16%]]+Tabla16[[#This Row],[IEPS 6%]]</f>
        <v>0</v>
      </c>
      <c r="O457" s="38">
        <v>45041</v>
      </c>
      <c r="P457" s="12" t="s">
        <v>42</v>
      </c>
      <c r="Q457" s="39" t="s">
        <v>39</v>
      </c>
      <c r="R457" s="9" t="s">
        <v>34</v>
      </c>
      <c r="S457" s="11"/>
      <c r="T457" s="13" t="s">
        <v>35</v>
      </c>
      <c r="U457" s="66" t="s">
        <v>762</v>
      </c>
      <c r="W457" s="77">
        <f>(Tabla16[[#This Row],[TASA 16%]]+Tabla16[[#This Row],[IEPS 6%]])*0.16</f>
        <v>0</v>
      </c>
      <c r="X457" s="77">
        <f>W457-Tabla16[[#This Row],[IVA]]</f>
        <v>0</v>
      </c>
    </row>
    <row r="458" spans="1:24" x14ac:dyDescent="0.25">
      <c r="A458" s="41">
        <v>344</v>
      </c>
      <c r="B458" s="9">
        <v>5049</v>
      </c>
      <c r="C458" s="10">
        <v>45041</v>
      </c>
      <c r="D458" s="11"/>
      <c r="E458" s="11">
        <v>4800</v>
      </c>
      <c r="F458" s="11">
        <v>0</v>
      </c>
      <c r="G458" s="24"/>
      <c r="H458" s="24"/>
      <c r="I458" s="11"/>
      <c r="J458" s="11"/>
      <c r="K458" s="11"/>
      <c r="L458" s="11">
        <v>4800</v>
      </c>
      <c r="M458" s="63">
        <f>Tabla16[[#This Row],[TASA EX.]]+Tabla16[[#This Row],[IEPS 8 %]]</f>
        <v>0</v>
      </c>
      <c r="N458" s="64">
        <f>Tabla16[[#This Row],[TASA 16%]]+Tabla16[[#This Row],[IEPS 6%]]</f>
        <v>0</v>
      </c>
      <c r="O458" s="38">
        <v>45042</v>
      </c>
      <c r="P458" s="12" t="s">
        <v>42</v>
      </c>
      <c r="Q458" s="39" t="s">
        <v>39</v>
      </c>
      <c r="R458" s="9" t="s">
        <v>34</v>
      </c>
      <c r="S458" s="11"/>
      <c r="T458" s="13" t="s">
        <v>35</v>
      </c>
      <c r="U458" s="66" t="s">
        <v>765</v>
      </c>
      <c r="W458" s="77">
        <f>(Tabla16[[#This Row],[TASA 16%]]+Tabla16[[#This Row],[IEPS 6%]])*0.16</f>
        <v>0</v>
      </c>
      <c r="X458" s="77">
        <f>W458-Tabla16[[#This Row],[IVA]]</f>
        <v>0</v>
      </c>
    </row>
    <row r="459" spans="1:24" x14ac:dyDescent="0.25">
      <c r="A459" s="41">
        <v>349</v>
      </c>
      <c r="B459" s="9">
        <v>5054</v>
      </c>
      <c r="C459" s="10">
        <v>45043</v>
      </c>
      <c r="D459" s="11"/>
      <c r="E459" s="11">
        <v>4400</v>
      </c>
      <c r="F459" s="11">
        <v>0</v>
      </c>
      <c r="G459" s="24"/>
      <c r="H459" s="24"/>
      <c r="I459" s="11"/>
      <c r="J459" s="11"/>
      <c r="K459" s="11"/>
      <c r="L459" s="11">
        <v>4400</v>
      </c>
      <c r="M459" s="63">
        <f>Tabla16[[#This Row],[TASA EX.]]+Tabla16[[#This Row],[IEPS 8 %]]</f>
        <v>0</v>
      </c>
      <c r="N459" s="64">
        <f>Tabla16[[#This Row],[TASA 16%]]+Tabla16[[#This Row],[IEPS 6%]]</f>
        <v>0</v>
      </c>
      <c r="O459" s="38">
        <v>45044</v>
      </c>
      <c r="P459" s="12" t="s">
        <v>42</v>
      </c>
      <c r="Q459" s="39" t="s">
        <v>39</v>
      </c>
      <c r="R459" s="9" t="s">
        <v>34</v>
      </c>
      <c r="S459" s="11"/>
      <c r="T459" s="13" t="s">
        <v>35</v>
      </c>
      <c r="U459" s="12" t="s">
        <v>767</v>
      </c>
      <c r="W459" s="77">
        <f>(Tabla16[[#This Row],[TASA 16%]]+Tabla16[[#This Row],[IEPS 6%]])*0.16</f>
        <v>0</v>
      </c>
      <c r="X459" s="77">
        <f>W459-Tabla16[[#This Row],[IVA]]</f>
        <v>0</v>
      </c>
    </row>
    <row r="460" spans="1:24" x14ac:dyDescent="0.25">
      <c r="A460" s="67">
        <v>181847</v>
      </c>
      <c r="B460" s="68">
        <v>896</v>
      </c>
      <c r="C460" s="10">
        <v>45015</v>
      </c>
      <c r="D460" s="70"/>
      <c r="E460" s="70">
        <v>0</v>
      </c>
      <c r="F460" s="70">
        <v>29100</v>
      </c>
      <c r="G460" s="71"/>
      <c r="H460" s="71"/>
      <c r="I460" s="70"/>
      <c r="J460" s="70"/>
      <c r="K460" s="70">
        <v>4656</v>
      </c>
      <c r="L460" s="70">
        <v>33756</v>
      </c>
      <c r="M460" s="63">
        <f>Tabla16[[#This Row],[TASA EX.]]+Tabla16[[#This Row],[IEPS 8 %]]</f>
        <v>0</v>
      </c>
      <c r="N460" s="72">
        <f>Tabla16[[#This Row],[TASA 16%]]+Tabla16[[#This Row],[IEPS 6%]]</f>
        <v>29100</v>
      </c>
      <c r="O460" s="38">
        <v>45022</v>
      </c>
      <c r="P460" s="69" t="s">
        <v>329</v>
      </c>
      <c r="Q460" s="73" t="s">
        <v>330</v>
      </c>
      <c r="R460" s="68" t="s">
        <v>50</v>
      </c>
      <c r="S460" s="70"/>
      <c r="T460" s="74" t="s">
        <v>51</v>
      </c>
      <c r="U460" s="69" t="s">
        <v>1392</v>
      </c>
      <c r="W460" s="77">
        <f>(Tabla16[[#This Row],[TASA 16%]]+Tabla16[[#This Row],[IEPS 6%]])*0.16</f>
        <v>4656</v>
      </c>
      <c r="X460" s="77">
        <f>W460-Tabla16[[#This Row],[IVA]]</f>
        <v>0</v>
      </c>
    </row>
    <row r="461" spans="1:24" x14ac:dyDescent="0.25">
      <c r="A461" s="41">
        <v>182017</v>
      </c>
      <c r="B461" s="9">
        <v>96</v>
      </c>
      <c r="C461" s="10">
        <v>45021</v>
      </c>
      <c r="D461" s="11"/>
      <c r="E461" s="11">
        <v>0</v>
      </c>
      <c r="F461" s="11">
        <v>17396</v>
      </c>
      <c r="G461" s="24"/>
      <c r="H461" s="24"/>
      <c r="I461" s="11"/>
      <c r="J461" s="11"/>
      <c r="K461" s="11">
        <v>2783.36</v>
      </c>
      <c r="L461" s="11">
        <v>20179.36</v>
      </c>
      <c r="M461" s="63">
        <f>Tabla16[[#This Row],[TASA EX.]]+Tabla16[[#This Row],[IEPS 8 %]]</f>
        <v>0</v>
      </c>
      <c r="N461" s="64">
        <f>Tabla16[[#This Row],[TASA 16%]]+Tabla16[[#This Row],[IEPS 6%]]</f>
        <v>17396</v>
      </c>
      <c r="O461" s="38">
        <v>45028</v>
      </c>
      <c r="P461" s="12" t="s">
        <v>329</v>
      </c>
      <c r="Q461" s="39" t="s">
        <v>330</v>
      </c>
      <c r="R461" s="9" t="s">
        <v>50</v>
      </c>
      <c r="S461" s="11"/>
      <c r="T461" s="13" t="s">
        <v>51</v>
      </c>
      <c r="U461" s="12" t="s">
        <v>509</v>
      </c>
      <c r="W461" s="77">
        <f>(Tabla16[[#This Row],[TASA 16%]]+Tabla16[[#This Row],[IEPS 6%]])*0.16</f>
        <v>2783.36</v>
      </c>
      <c r="X461" s="77">
        <f>W461-Tabla16[[#This Row],[IVA]]</f>
        <v>0</v>
      </c>
    </row>
    <row r="462" spans="1:24" x14ac:dyDescent="0.25">
      <c r="A462" s="50">
        <v>182191</v>
      </c>
      <c r="B462" s="51">
        <v>270</v>
      </c>
      <c r="C462" s="10">
        <v>45029</v>
      </c>
      <c r="D462" s="52"/>
      <c r="E462" s="52">
        <v>1.8189894035458565E-12</v>
      </c>
      <c r="F462" s="52">
        <v>15163</v>
      </c>
      <c r="G462" s="53"/>
      <c r="H462" s="53"/>
      <c r="I462" s="52"/>
      <c r="J462" s="52"/>
      <c r="K462" s="52">
        <v>2426.08</v>
      </c>
      <c r="L462" s="52">
        <v>17589.080000000002</v>
      </c>
      <c r="M462" s="63">
        <f>Tabla16[[#This Row],[TASA EX.]]+Tabla16[[#This Row],[IEPS 8 %]]</f>
        <v>0</v>
      </c>
      <c r="N462" s="65">
        <f>Tabla16[[#This Row],[TASA 16%]]+Tabla16[[#This Row],[IEPS 6%]]</f>
        <v>15163</v>
      </c>
      <c r="O462" s="38">
        <v>45036</v>
      </c>
      <c r="P462" s="54" t="s">
        <v>329</v>
      </c>
      <c r="Q462" s="55" t="s">
        <v>330</v>
      </c>
      <c r="R462" s="51" t="s">
        <v>50</v>
      </c>
      <c r="S462" s="52"/>
      <c r="T462" s="56" t="s">
        <v>51</v>
      </c>
      <c r="U462" s="54" t="s">
        <v>1266</v>
      </c>
      <c r="W462" s="77">
        <f>(Tabla16[[#This Row],[TASA 16%]]+Tabla16[[#This Row],[IEPS 6%]])*0.16</f>
        <v>2426.08</v>
      </c>
      <c r="X462" s="77">
        <f>W462-Tabla16[[#This Row],[IVA]]</f>
        <v>0</v>
      </c>
    </row>
    <row r="463" spans="1:24" x14ac:dyDescent="0.25">
      <c r="A463" s="67">
        <v>181591</v>
      </c>
      <c r="B463" s="68">
        <v>640</v>
      </c>
      <c r="C463" s="10">
        <v>45007</v>
      </c>
      <c r="D463" s="70"/>
      <c r="E463" s="70">
        <v>0</v>
      </c>
      <c r="F463" s="70">
        <v>136000</v>
      </c>
      <c r="G463" s="71"/>
      <c r="H463" s="71"/>
      <c r="I463" s="70"/>
      <c r="J463" s="70"/>
      <c r="K463" s="70">
        <v>21760</v>
      </c>
      <c r="L463" s="70">
        <v>157760</v>
      </c>
      <c r="M463" s="63">
        <f>Tabla16[[#This Row],[TASA EX.]]+Tabla16[[#This Row],[IEPS 8 %]]</f>
        <v>0</v>
      </c>
      <c r="N463" s="72">
        <f>Tabla16[[#This Row],[TASA 16%]]+Tabla16[[#This Row],[IEPS 6%]]</f>
        <v>136000</v>
      </c>
      <c r="O463" s="38">
        <v>45021</v>
      </c>
      <c r="P463" s="69" t="s">
        <v>331</v>
      </c>
      <c r="Q463" s="73" t="s">
        <v>332</v>
      </c>
      <c r="R463" s="68" t="s">
        <v>50</v>
      </c>
      <c r="S463" s="70"/>
      <c r="T463" s="74" t="s">
        <v>51</v>
      </c>
      <c r="U463" s="69" t="s">
        <v>1299</v>
      </c>
      <c r="W463" s="77">
        <f>(Tabla16[[#This Row],[TASA 16%]]+Tabla16[[#This Row],[IEPS 6%]])*0.16</f>
        <v>21760</v>
      </c>
      <c r="X463" s="77">
        <f>W463-Tabla16[[#This Row],[IVA]]</f>
        <v>0</v>
      </c>
    </row>
    <row r="464" spans="1:24" x14ac:dyDescent="0.25">
      <c r="A464" s="67">
        <v>181848</v>
      </c>
      <c r="B464" s="68">
        <v>897</v>
      </c>
      <c r="C464" s="10">
        <v>45015</v>
      </c>
      <c r="D464" s="70"/>
      <c r="E464" s="70">
        <v>-1.0000000002037268E-2</v>
      </c>
      <c r="F464" s="70">
        <v>44829.75</v>
      </c>
      <c r="G464" s="71"/>
      <c r="H464" s="71"/>
      <c r="I464" s="70"/>
      <c r="J464" s="70"/>
      <c r="K464" s="70">
        <v>7172.76</v>
      </c>
      <c r="L464" s="70">
        <v>52002.5</v>
      </c>
      <c r="M464" s="63">
        <f>Tabla16[[#This Row],[TASA EX.]]+Tabla16[[#This Row],[IEPS 8 %]]</f>
        <v>0</v>
      </c>
      <c r="N464" s="72">
        <f>Tabla16[[#This Row],[TASA 16%]]+Tabla16[[#This Row],[IEPS 6%]]</f>
        <v>44829.75</v>
      </c>
      <c r="O464" s="38">
        <v>45027</v>
      </c>
      <c r="P464" s="69" t="s">
        <v>331</v>
      </c>
      <c r="Q464" s="73" t="s">
        <v>332</v>
      </c>
      <c r="R464" s="68" t="s">
        <v>50</v>
      </c>
      <c r="S464" s="70"/>
      <c r="T464" s="74" t="s">
        <v>51</v>
      </c>
      <c r="U464" s="69" t="s">
        <v>1300</v>
      </c>
      <c r="W464" s="77">
        <f>(Tabla16[[#This Row],[TASA 16%]]+Tabla16[[#This Row],[IEPS 6%]])*0.16</f>
        <v>7172.76</v>
      </c>
      <c r="X464" s="77">
        <f>W464-Tabla16[[#This Row],[IVA]]</f>
        <v>0</v>
      </c>
    </row>
    <row r="465" spans="1:24" x14ac:dyDescent="0.25">
      <c r="A465" s="78">
        <v>179202</v>
      </c>
      <c r="B465" s="79">
        <v>32</v>
      </c>
      <c r="C465" s="87">
        <v>44928</v>
      </c>
      <c r="D465" s="81"/>
      <c r="E465" s="81">
        <v>12666.03</v>
      </c>
      <c r="F465" s="81">
        <v>0</v>
      </c>
      <c r="G465" s="82"/>
      <c r="H465" s="82"/>
      <c r="I465" s="81"/>
      <c r="J465" s="81"/>
      <c r="K465" s="81"/>
      <c r="L465" s="81">
        <v>12666.03</v>
      </c>
      <c r="M465" s="83">
        <f>Tabla16[[#This Row],[TASA EX.]]+Tabla16[[#This Row],[IEPS 8 %]]</f>
        <v>0</v>
      </c>
      <c r="N465" s="83">
        <f>Tabla16[[#This Row],[TASA 16%]]+Tabla16[[#This Row],[IEPS 6%]]</f>
        <v>0</v>
      </c>
      <c r="O465" s="38">
        <v>45044</v>
      </c>
      <c r="P465" s="80" t="s">
        <v>1689</v>
      </c>
      <c r="Q465" s="84" t="s">
        <v>1690</v>
      </c>
      <c r="R465" s="79" t="s">
        <v>34</v>
      </c>
      <c r="S465" s="81"/>
      <c r="T465" s="85" t="s">
        <v>35</v>
      </c>
      <c r="U465" s="80" t="s">
        <v>1691</v>
      </c>
      <c r="W465" s="77">
        <f>(Tabla16[[#This Row],[TASA 16%]]+Tabla16[[#This Row],[IEPS 6%]])*0.16</f>
        <v>0</v>
      </c>
      <c r="X465" s="77">
        <f>W465-Tabla16[[#This Row],[IVA]]</f>
        <v>0</v>
      </c>
    </row>
    <row r="466" spans="1:24" x14ac:dyDescent="0.25">
      <c r="A466" s="78">
        <v>181728</v>
      </c>
      <c r="B466" s="79">
        <v>777</v>
      </c>
      <c r="C466" s="87">
        <v>45013</v>
      </c>
      <c r="D466" s="81">
        <v>11111.11</v>
      </c>
      <c r="E466" s="81">
        <v>0</v>
      </c>
      <c r="F466" s="81">
        <v>0</v>
      </c>
      <c r="G466" s="82"/>
      <c r="H466" s="82">
        <v>-1111.1099999999999</v>
      </c>
      <c r="I466" s="81"/>
      <c r="J466" s="81"/>
      <c r="K466" s="81"/>
      <c r="L466" s="81">
        <v>10000</v>
      </c>
      <c r="M466" s="83">
        <f>Tabla16[[#This Row],[TASA EX.]]+Tabla16[[#This Row],[IEPS 8 %]]</f>
        <v>11111.11</v>
      </c>
      <c r="N466" s="83">
        <f>Tabla16[[#This Row],[TASA 16%]]+Tabla16[[#This Row],[IEPS 6%]]</f>
        <v>0</v>
      </c>
      <c r="O466" s="38">
        <v>45021</v>
      </c>
      <c r="P466" s="80" t="s">
        <v>1694</v>
      </c>
      <c r="Q466" s="84" t="s">
        <v>1695</v>
      </c>
      <c r="R466" s="79" t="s">
        <v>93</v>
      </c>
      <c r="S466" s="81"/>
      <c r="T466" s="85" t="s">
        <v>94</v>
      </c>
      <c r="U466" s="80" t="s">
        <v>172</v>
      </c>
      <c r="W466" s="77">
        <f>(Tabla16[[#This Row],[TASA 16%]]+Tabla16[[#This Row],[IEPS 6%]])*0.16</f>
        <v>0</v>
      </c>
      <c r="X466" s="77">
        <f>W466-Tabla16[[#This Row],[IVA]]</f>
        <v>0</v>
      </c>
    </row>
    <row r="467" spans="1:24" x14ac:dyDescent="0.25">
      <c r="A467" s="67" t="s">
        <v>878</v>
      </c>
      <c r="B467" s="68">
        <v>2024</v>
      </c>
      <c r="C467" s="10">
        <v>45026</v>
      </c>
      <c r="D467" s="70"/>
      <c r="E467" s="70">
        <v>12000</v>
      </c>
      <c r="F467" s="70">
        <v>0</v>
      </c>
      <c r="G467" s="71"/>
      <c r="H467" s="71"/>
      <c r="I467" s="70"/>
      <c r="J467" s="70"/>
      <c r="K467" s="70"/>
      <c r="L467" s="70">
        <v>12000</v>
      </c>
      <c r="M467" s="63">
        <f>Tabla16[[#This Row],[TASA EX.]]+Tabla16[[#This Row],[IEPS 8 %]]</f>
        <v>0</v>
      </c>
      <c r="N467" s="72">
        <f>Tabla16[[#This Row],[TASA 16%]]+Tabla16[[#This Row],[IEPS 6%]]</f>
        <v>0</v>
      </c>
      <c r="O467" s="38">
        <v>45026</v>
      </c>
      <c r="P467" s="69" t="s">
        <v>970</v>
      </c>
      <c r="Q467" s="73" t="s">
        <v>971</v>
      </c>
      <c r="R467" s="68" t="s">
        <v>34</v>
      </c>
      <c r="S467" s="70"/>
      <c r="T467" s="74" t="s">
        <v>35</v>
      </c>
      <c r="U467" s="69" t="s">
        <v>972</v>
      </c>
      <c r="W467" s="77">
        <f>(Tabla16[[#This Row],[TASA 16%]]+Tabla16[[#This Row],[IEPS 6%]])*0.16</f>
        <v>0</v>
      </c>
      <c r="X467" s="77">
        <f>W467-Tabla16[[#This Row],[IVA]]</f>
        <v>0</v>
      </c>
    </row>
    <row r="468" spans="1:24" x14ac:dyDescent="0.25">
      <c r="A468" s="67">
        <v>181598</v>
      </c>
      <c r="B468" s="68">
        <v>647</v>
      </c>
      <c r="C468" s="10">
        <v>45007</v>
      </c>
      <c r="D468" s="70"/>
      <c r="E468" s="70">
        <v>16296.32</v>
      </c>
      <c r="F468" s="70">
        <v>0</v>
      </c>
      <c r="G468" s="71"/>
      <c r="H468" s="71"/>
      <c r="I468" s="70"/>
      <c r="J468" s="70">
        <v>1303.71</v>
      </c>
      <c r="K468" s="70"/>
      <c r="L468" s="70">
        <v>17600.03</v>
      </c>
      <c r="M468" s="63">
        <f>Tabla16[[#This Row],[TASA EX.]]+Tabla16[[#This Row],[IEPS 8 %]]</f>
        <v>1303.71</v>
      </c>
      <c r="N468" s="72">
        <f>Tabla16[[#This Row],[TASA 16%]]+Tabla16[[#This Row],[IEPS 6%]]</f>
        <v>0</v>
      </c>
      <c r="O468" s="38">
        <v>45022</v>
      </c>
      <c r="P468" s="69" t="s">
        <v>584</v>
      </c>
      <c r="Q468" s="73" t="s">
        <v>585</v>
      </c>
      <c r="R468" s="68" t="s">
        <v>34</v>
      </c>
      <c r="S468" s="70"/>
      <c r="T468" s="74" t="s">
        <v>35</v>
      </c>
      <c r="U468" s="69" t="s">
        <v>1072</v>
      </c>
      <c r="W468" s="77">
        <f>(Tabla16[[#This Row],[TASA 16%]]+Tabla16[[#This Row],[IEPS 6%]])*0.16</f>
        <v>0</v>
      </c>
      <c r="X468" s="77">
        <f>W468-Tabla16[[#This Row],[IVA]]</f>
        <v>0</v>
      </c>
    </row>
    <row r="469" spans="1:24" x14ac:dyDescent="0.25">
      <c r="A469" s="67">
        <v>181802</v>
      </c>
      <c r="B469" s="68">
        <v>851</v>
      </c>
      <c r="C469" s="10">
        <v>45014</v>
      </c>
      <c r="D469" s="70"/>
      <c r="E469" s="70">
        <v>5.5000000000291038E-2</v>
      </c>
      <c r="F469" s="70">
        <v>40655.125</v>
      </c>
      <c r="G469" s="71"/>
      <c r="H469" s="71"/>
      <c r="I469" s="70"/>
      <c r="J469" s="70"/>
      <c r="K469" s="70">
        <v>6504.82</v>
      </c>
      <c r="L469" s="70">
        <v>47160</v>
      </c>
      <c r="M469" s="63">
        <f>Tabla16[[#This Row],[TASA EX.]]+Tabla16[[#This Row],[IEPS 8 %]]</f>
        <v>0</v>
      </c>
      <c r="N469" s="72">
        <f>Tabla16[[#This Row],[TASA 16%]]+Tabla16[[#This Row],[IEPS 6%]]</f>
        <v>40655.125</v>
      </c>
      <c r="O469" s="38">
        <v>45029</v>
      </c>
      <c r="P469" s="69" t="s">
        <v>1282</v>
      </c>
      <c r="Q469" s="73" t="s">
        <v>1283</v>
      </c>
      <c r="R469" s="68" t="s">
        <v>34</v>
      </c>
      <c r="S469" s="70">
        <v>490</v>
      </c>
      <c r="T469" s="74" t="s">
        <v>35</v>
      </c>
      <c r="U469" s="69" t="s">
        <v>1284</v>
      </c>
      <c r="W469" s="77">
        <f>(Tabla16[[#This Row],[TASA 16%]]+Tabla16[[#This Row],[IEPS 6%]])*0.16</f>
        <v>6504.82</v>
      </c>
      <c r="X469" s="77">
        <f>W469-Tabla16[[#This Row],[IVA]]</f>
        <v>0</v>
      </c>
    </row>
    <row r="470" spans="1:24" x14ac:dyDescent="0.25">
      <c r="A470" s="67">
        <v>181755</v>
      </c>
      <c r="B470" s="68">
        <v>804</v>
      </c>
      <c r="C470" s="10">
        <v>45013</v>
      </c>
      <c r="D470" s="70"/>
      <c r="E470" s="70">
        <v>92408</v>
      </c>
      <c r="F470" s="70">
        <v>0</v>
      </c>
      <c r="G470" s="71"/>
      <c r="H470" s="71"/>
      <c r="I470" s="70"/>
      <c r="J470" s="70"/>
      <c r="K470" s="70"/>
      <c r="L470" s="70">
        <v>92408</v>
      </c>
      <c r="M470" s="63">
        <f>Tabla16[[#This Row],[TASA EX.]]+Tabla16[[#This Row],[IEPS 8 %]]</f>
        <v>0</v>
      </c>
      <c r="N470" s="72">
        <f>Tabla16[[#This Row],[TASA 16%]]+Tabla16[[#This Row],[IEPS 6%]]</f>
        <v>0</v>
      </c>
      <c r="O470" s="38">
        <v>45027</v>
      </c>
      <c r="P470" s="69" t="s">
        <v>295</v>
      </c>
      <c r="Q470" s="73" t="s">
        <v>296</v>
      </c>
      <c r="R470" s="68" t="s">
        <v>34</v>
      </c>
      <c r="S470" s="70"/>
      <c r="T470" s="74" t="s">
        <v>35</v>
      </c>
      <c r="U470" s="69" t="s">
        <v>1554</v>
      </c>
      <c r="W470" s="77">
        <f>(Tabla16[[#This Row],[TASA 16%]]+Tabla16[[#This Row],[IEPS 6%]])*0.16</f>
        <v>0</v>
      </c>
      <c r="X470" s="77">
        <f>W470-Tabla16[[#This Row],[IVA]]</f>
        <v>0</v>
      </c>
    </row>
    <row r="471" spans="1:24" x14ac:dyDescent="0.25">
      <c r="A471" s="41">
        <v>181722</v>
      </c>
      <c r="B471" s="9">
        <v>771</v>
      </c>
      <c r="C471" s="10">
        <v>45013</v>
      </c>
      <c r="D471" s="11">
        <v>5555.56</v>
      </c>
      <c r="E471" s="11">
        <v>0</v>
      </c>
      <c r="F471" s="11">
        <v>0</v>
      </c>
      <c r="G471" s="24"/>
      <c r="H471" s="24">
        <v>-555.55999999999995</v>
      </c>
      <c r="I471" s="11"/>
      <c r="J471" s="11"/>
      <c r="K471" s="11"/>
      <c r="L471" s="11">
        <v>5000</v>
      </c>
      <c r="M471" s="63">
        <f>Tabla16[[#This Row],[TASA EX.]]+Tabla16[[#This Row],[IEPS 8 %]]</f>
        <v>5555.56</v>
      </c>
      <c r="N471" s="64">
        <f>Tabla16[[#This Row],[TASA 16%]]+Tabla16[[#This Row],[IEPS 6%]]</f>
        <v>0</v>
      </c>
      <c r="O471" s="38">
        <v>45037</v>
      </c>
      <c r="P471" s="12" t="s">
        <v>387</v>
      </c>
      <c r="Q471" s="39" t="s">
        <v>388</v>
      </c>
      <c r="R471" s="9" t="s">
        <v>93</v>
      </c>
      <c r="S471" s="11"/>
      <c r="T471" s="13" t="s">
        <v>94</v>
      </c>
      <c r="U471" s="12" t="s">
        <v>1543</v>
      </c>
      <c r="W471" s="77">
        <f>(Tabla16[[#This Row],[TASA 16%]]+Tabla16[[#This Row],[IEPS 6%]])*0.16</f>
        <v>0</v>
      </c>
      <c r="X471" s="77">
        <f>W471-Tabla16[[#This Row],[IVA]]</f>
        <v>0</v>
      </c>
    </row>
    <row r="472" spans="1:24" x14ac:dyDescent="0.25">
      <c r="A472" s="67">
        <v>181618</v>
      </c>
      <c r="B472" s="68">
        <v>667</v>
      </c>
      <c r="C472" s="10">
        <v>45007</v>
      </c>
      <c r="D472" s="70"/>
      <c r="E472" s="70">
        <v>176222.41250000003</v>
      </c>
      <c r="F472" s="70">
        <v>99215.1875</v>
      </c>
      <c r="G472" s="71"/>
      <c r="H472" s="71"/>
      <c r="I472" s="70"/>
      <c r="J472" s="70">
        <v>2577.79</v>
      </c>
      <c r="K472" s="70">
        <v>15874.43</v>
      </c>
      <c r="L472" s="70">
        <v>293889.82</v>
      </c>
      <c r="M472" s="63">
        <f>Tabla16[[#This Row],[TASA EX.]]+Tabla16[[#This Row],[IEPS 8 %]]</f>
        <v>2577.79</v>
      </c>
      <c r="N472" s="72">
        <f>Tabla16[[#This Row],[TASA 16%]]+Tabla16[[#This Row],[IEPS 6%]]</f>
        <v>99215.1875</v>
      </c>
      <c r="O472" s="38">
        <v>45020</v>
      </c>
      <c r="P472" s="69" t="s">
        <v>446</v>
      </c>
      <c r="Q472" s="73" t="s">
        <v>447</v>
      </c>
      <c r="R472" s="68" t="s">
        <v>34</v>
      </c>
      <c r="S472" s="70"/>
      <c r="T472" s="74" t="s">
        <v>35</v>
      </c>
      <c r="U472" s="69" t="s">
        <v>1145</v>
      </c>
      <c r="W472" s="77">
        <f>(Tabla16[[#This Row],[TASA 16%]]+Tabla16[[#This Row],[IEPS 6%]])*0.16</f>
        <v>15874.43</v>
      </c>
      <c r="X472" s="77">
        <f>W472-Tabla16[[#This Row],[IVA]]</f>
        <v>0</v>
      </c>
    </row>
    <row r="473" spans="1:24" x14ac:dyDescent="0.25">
      <c r="A473" s="67">
        <v>182389</v>
      </c>
      <c r="B473" s="68">
        <v>468</v>
      </c>
      <c r="C473" s="10">
        <v>45035</v>
      </c>
      <c r="D473" s="70"/>
      <c r="E473" s="70">
        <v>104426.55250000002</v>
      </c>
      <c r="F473" s="70">
        <v>137414.4375</v>
      </c>
      <c r="G473" s="71"/>
      <c r="H473" s="71"/>
      <c r="I473" s="70"/>
      <c r="J473" s="70">
        <v>2577.79</v>
      </c>
      <c r="K473" s="70">
        <v>21986.31</v>
      </c>
      <c r="L473" s="70">
        <v>266405.09000000003</v>
      </c>
      <c r="M473" s="63">
        <f>Tabla16[[#This Row],[TASA EX.]]+Tabla16[[#This Row],[IEPS 8 %]]</f>
        <v>2577.79</v>
      </c>
      <c r="N473" s="72">
        <f>Tabla16[[#This Row],[TASA 16%]]+Tabla16[[#This Row],[IEPS 6%]]</f>
        <v>137414.4375</v>
      </c>
      <c r="O473" s="38">
        <v>45044</v>
      </c>
      <c r="P473" s="69" t="s">
        <v>446</v>
      </c>
      <c r="Q473" s="73" t="s">
        <v>447</v>
      </c>
      <c r="R473" s="68" t="s">
        <v>34</v>
      </c>
      <c r="S473" s="70"/>
      <c r="T473" s="74" t="s">
        <v>35</v>
      </c>
      <c r="U473" s="69" t="s">
        <v>1146</v>
      </c>
      <c r="W473" s="77">
        <f>(Tabla16[[#This Row],[TASA 16%]]+Tabla16[[#This Row],[IEPS 6%]])*0.16</f>
        <v>21986.31</v>
      </c>
      <c r="X473" s="77">
        <f>W473-Tabla16[[#This Row],[IVA]]</f>
        <v>0</v>
      </c>
    </row>
    <row r="474" spans="1:24" x14ac:dyDescent="0.25">
      <c r="A474" s="67">
        <v>181814</v>
      </c>
      <c r="B474" s="68">
        <v>863</v>
      </c>
      <c r="C474" s="10">
        <v>45014</v>
      </c>
      <c r="D474" s="70"/>
      <c r="E474" s="70">
        <v>22916</v>
      </c>
      <c r="F474" s="70">
        <v>0</v>
      </c>
      <c r="G474" s="71"/>
      <c r="H474" s="71"/>
      <c r="I474" s="70"/>
      <c r="J474" s="70"/>
      <c r="K474" s="70"/>
      <c r="L474" s="70">
        <v>22916</v>
      </c>
      <c r="M474" s="63">
        <f>Tabla16[[#This Row],[TASA EX.]]+Tabla16[[#This Row],[IEPS 8 %]]</f>
        <v>0</v>
      </c>
      <c r="N474" s="72">
        <f>Tabla16[[#This Row],[TASA 16%]]+Tabla16[[#This Row],[IEPS 6%]]</f>
        <v>0</v>
      </c>
      <c r="O474" s="38">
        <v>45027</v>
      </c>
      <c r="P474" s="69" t="s">
        <v>516</v>
      </c>
      <c r="Q474" s="73" t="s">
        <v>517</v>
      </c>
      <c r="R474" s="68" t="s">
        <v>34</v>
      </c>
      <c r="S474" s="70"/>
      <c r="T474" s="74" t="s">
        <v>35</v>
      </c>
      <c r="U474" s="69" t="s">
        <v>1561</v>
      </c>
      <c r="W474" s="77">
        <f>(Tabla16[[#This Row],[TASA 16%]]+Tabla16[[#This Row],[IEPS 6%]])*0.16</f>
        <v>0</v>
      </c>
      <c r="X474" s="77">
        <f>W474-Tabla16[[#This Row],[IVA]]</f>
        <v>0</v>
      </c>
    </row>
    <row r="475" spans="1:24" x14ac:dyDescent="0.25">
      <c r="A475" s="67">
        <v>181733</v>
      </c>
      <c r="B475" s="68">
        <v>782</v>
      </c>
      <c r="C475" s="10">
        <v>45013</v>
      </c>
      <c r="D475" s="70"/>
      <c r="E475" s="70">
        <v>4.2499999999563443E-2</v>
      </c>
      <c r="F475" s="70">
        <v>5891.4375</v>
      </c>
      <c r="G475" s="71"/>
      <c r="H475" s="71"/>
      <c r="I475" s="70"/>
      <c r="J475" s="70"/>
      <c r="K475" s="70">
        <v>942.63</v>
      </c>
      <c r="L475" s="70">
        <v>6834.11</v>
      </c>
      <c r="M475" s="63">
        <f>Tabla16[[#This Row],[TASA EX.]]+Tabla16[[#This Row],[IEPS 8 %]]</f>
        <v>0</v>
      </c>
      <c r="N475" s="72">
        <f>Tabla16[[#This Row],[TASA 16%]]+Tabla16[[#This Row],[IEPS 6%]]</f>
        <v>5891.4375</v>
      </c>
      <c r="O475" s="38">
        <v>45022</v>
      </c>
      <c r="P475" s="69" t="s">
        <v>402</v>
      </c>
      <c r="Q475" s="73" t="s">
        <v>403</v>
      </c>
      <c r="R475" s="68" t="s">
        <v>50</v>
      </c>
      <c r="S475" s="70"/>
      <c r="T475" s="74" t="s">
        <v>51</v>
      </c>
      <c r="U475" s="69" t="s">
        <v>1194</v>
      </c>
      <c r="W475" s="77">
        <f>(Tabla16[[#This Row],[TASA 16%]]+Tabla16[[#This Row],[IEPS 6%]])*0.16</f>
        <v>942.63</v>
      </c>
      <c r="X475" s="77">
        <f>W475-Tabla16[[#This Row],[IVA]]</f>
        <v>0</v>
      </c>
    </row>
    <row r="476" spans="1:24" x14ac:dyDescent="0.25">
      <c r="A476" s="50">
        <v>181941</v>
      </c>
      <c r="B476" s="51">
        <v>20</v>
      </c>
      <c r="C476" s="10">
        <v>45019</v>
      </c>
      <c r="D476" s="52"/>
      <c r="E476" s="52">
        <v>4.9999999999272404E-2</v>
      </c>
      <c r="F476" s="52">
        <v>5597.75</v>
      </c>
      <c r="G476" s="53"/>
      <c r="H476" s="53"/>
      <c r="I476" s="52"/>
      <c r="J476" s="52"/>
      <c r="K476" s="52">
        <v>895.64</v>
      </c>
      <c r="L476" s="52">
        <v>6493.44</v>
      </c>
      <c r="M476" s="63">
        <f>Tabla16[[#This Row],[TASA EX.]]+Tabla16[[#This Row],[IEPS 8 %]]</f>
        <v>0</v>
      </c>
      <c r="N476" s="65">
        <f>Tabla16[[#This Row],[TASA 16%]]+Tabla16[[#This Row],[IEPS 6%]]</f>
        <v>5597.75</v>
      </c>
      <c r="O476" s="38">
        <v>45031</v>
      </c>
      <c r="P476" s="54" t="s">
        <v>402</v>
      </c>
      <c r="Q476" s="55" t="s">
        <v>403</v>
      </c>
      <c r="R476" s="51" t="s">
        <v>50</v>
      </c>
      <c r="S476" s="52"/>
      <c r="T476" s="56" t="s">
        <v>51</v>
      </c>
      <c r="U476" s="54" t="s">
        <v>1195</v>
      </c>
      <c r="W476" s="77">
        <f>(Tabla16[[#This Row],[TASA 16%]]+Tabla16[[#This Row],[IEPS 6%]])*0.16</f>
        <v>895.64</v>
      </c>
      <c r="X476" s="77">
        <f>W476-Tabla16[[#This Row],[IVA]]</f>
        <v>0</v>
      </c>
    </row>
    <row r="477" spans="1:24" x14ac:dyDescent="0.25">
      <c r="A477" s="67">
        <v>182054</v>
      </c>
      <c r="B477" s="68">
        <v>133</v>
      </c>
      <c r="C477" s="10">
        <v>45021</v>
      </c>
      <c r="D477" s="70"/>
      <c r="E477" s="70">
        <v>1.5000000000327418E-2</v>
      </c>
      <c r="F477" s="70">
        <v>3407.125</v>
      </c>
      <c r="G477" s="71"/>
      <c r="H477" s="71"/>
      <c r="I477" s="70"/>
      <c r="J477" s="70"/>
      <c r="K477" s="70">
        <v>545.14</v>
      </c>
      <c r="L477" s="70">
        <v>3952.28</v>
      </c>
      <c r="M477" s="63">
        <f>Tabla16[[#This Row],[TASA EX.]]+Tabla16[[#This Row],[IEPS 8 %]]</f>
        <v>0</v>
      </c>
      <c r="N477" s="72">
        <f>Tabla16[[#This Row],[TASA 16%]]+Tabla16[[#This Row],[IEPS 6%]]</f>
        <v>3407.125</v>
      </c>
      <c r="O477" s="38">
        <v>45028</v>
      </c>
      <c r="P477" s="69" t="s">
        <v>402</v>
      </c>
      <c r="Q477" s="73" t="s">
        <v>403</v>
      </c>
      <c r="R477" s="68" t="s">
        <v>50</v>
      </c>
      <c r="S477" s="70"/>
      <c r="T477" s="74" t="s">
        <v>51</v>
      </c>
      <c r="U477" s="69" t="s">
        <v>1196</v>
      </c>
      <c r="W477" s="77">
        <f>(Tabla16[[#This Row],[TASA 16%]]+Tabla16[[#This Row],[IEPS 6%]])*0.16</f>
        <v>545.14</v>
      </c>
      <c r="X477" s="77">
        <f>W477-Tabla16[[#This Row],[IVA]]</f>
        <v>0</v>
      </c>
    </row>
    <row r="478" spans="1:24" x14ac:dyDescent="0.25">
      <c r="A478" s="67">
        <v>182309</v>
      </c>
      <c r="B478" s="68">
        <v>388</v>
      </c>
      <c r="C478" s="10">
        <v>45033</v>
      </c>
      <c r="D478" s="70"/>
      <c r="E478" s="70">
        <v>2.9999999999745341E-2</v>
      </c>
      <c r="F478" s="70">
        <v>3307.5</v>
      </c>
      <c r="G478" s="71"/>
      <c r="H478" s="71"/>
      <c r="I478" s="70"/>
      <c r="J478" s="70"/>
      <c r="K478" s="70">
        <v>529.20000000000005</v>
      </c>
      <c r="L478" s="70">
        <v>3836.73</v>
      </c>
      <c r="M478" s="63">
        <f>Tabla16[[#This Row],[TASA EX.]]+Tabla16[[#This Row],[IEPS 8 %]]</f>
        <v>0</v>
      </c>
      <c r="N478" s="72">
        <f>Tabla16[[#This Row],[TASA 16%]]+Tabla16[[#This Row],[IEPS 6%]]</f>
        <v>3307.5</v>
      </c>
      <c r="O478" s="38">
        <v>45038</v>
      </c>
      <c r="P478" s="69" t="s">
        <v>402</v>
      </c>
      <c r="Q478" s="73" t="s">
        <v>403</v>
      </c>
      <c r="R478" s="68" t="s">
        <v>50</v>
      </c>
      <c r="S478" s="70"/>
      <c r="T478" s="74" t="s">
        <v>51</v>
      </c>
      <c r="U478" s="69" t="s">
        <v>1197</v>
      </c>
      <c r="W478" s="77">
        <f>(Tabla16[[#This Row],[TASA 16%]]+Tabla16[[#This Row],[IEPS 6%]])*0.16</f>
        <v>529.20000000000005</v>
      </c>
      <c r="X478" s="77">
        <f>W478-Tabla16[[#This Row],[IVA]]</f>
        <v>0</v>
      </c>
    </row>
    <row r="479" spans="1:24" x14ac:dyDescent="0.25">
      <c r="A479" s="67">
        <v>182526</v>
      </c>
      <c r="B479" s="68">
        <v>605</v>
      </c>
      <c r="C479" s="10">
        <v>45041</v>
      </c>
      <c r="D479" s="70"/>
      <c r="E479" s="70">
        <v>0</v>
      </c>
      <c r="F479" s="70">
        <v>3515.5</v>
      </c>
      <c r="G479" s="71"/>
      <c r="H479" s="71"/>
      <c r="I479" s="70"/>
      <c r="J479" s="70"/>
      <c r="K479" s="70">
        <v>562.48</v>
      </c>
      <c r="L479" s="70">
        <v>4077.98</v>
      </c>
      <c r="M479" s="63">
        <f>Tabla16[[#This Row],[TASA EX.]]+Tabla16[[#This Row],[IEPS 8 %]]</f>
        <v>0</v>
      </c>
      <c r="N479" s="72">
        <f>Tabla16[[#This Row],[TASA 16%]]+Tabla16[[#This Row],[IEPS 6%]]</f>
        <v>3515.5</v>
      </c>
      <c r="O479" s="38">
        <v>45044</v>
      </c>
      <c r="P479" s="69" t="s">
        <v>402</v>
      </c>
      <c r="Q479" s="73" t="s">
        <v>403</v>
      </c>
      <c r="R479" s="68" t="s">
        <v>50</v>
      </c>
      <c r="S479" s="70"/>
      <c r="T479" s="74" t="s">
        <v>51</v>
      </c>
      <c r="U479" s="69" t="s">
        <v>1198</v>
      </c>
      <c r="W479" s="77">
        <f>(Tabla16[[#This Row],[TASA 16%]]+Tabla16[[#This Row],[IEPS 6%]])*0.16</f>
        <v>562.48</v>
      </c>
      <c r="X479" s="77">
        <f>W479-Tabla16[[#This Row],[IVA]]</f>
        <v>0</v>
      </c>
    </row>
    <row r="480" spans="1:24" x14ac:dyDescent="0.25">
      <c r="A480" s="67">
        <v>181689</v>
      </c>
      <c r="B480" s="68">
        <v>738</v>
      </c>
      <c r="C480" s="10">
        <v>45009</v>
      </c>
      <c r="D480" s="70"/>
      <c r="E480" s="70">
        <v>63463.61</v>
      </c>
      <c r="F480" s="70">
        <v>0</v>
      </c>
      <c r="G480" s="71"/>
      <c r="H480" s="71"/>
      <c r="I480" s="70"/>
      <c r="J480" s="70">
        <v>5077.09</v>
      </c>
      <c r="K480" s="70"/>
      <c r="L480" s="70">
        <v>68540.7</v>
      </c>
      <c r="M480" s="63">
        <f>Tabla16[[#This Row],[TASA EX.]]+Tabla16[[#This Row],[IEPS 8 %]]</f>
        <v>5077.09</v>
      </c>
      <c r="N480" s="72">
        <f>Tabla16[[#This Row],[TASA 16%]]+Tabla16[[#This Row],[IEPS 6%]]</f>
        <v>0</v>
      </c>
      <c r="O480" s="38">
        <v>45027</v>
      </c>
      <c r="P480" s="69" t="s">
        <v>613</v>
      </c>
      <c r="Q480" s="73" t="s">
        <v>614</v>
      </c>
      <c r="R480" s="68" t="s">
        <v>34</v>
      </c>
      <c r="S480" s="70"/>
      <c r="T480" s="74" t="s">
        <v>35</v>
      </c>
      <c r="U480" s="69" t="s">
        <v>1594</v>
      </c>
      <c r="W480" s="77">
        <f>(Tabla16[[#This Row],[TASA 16%]]+Tabla16[[#This Row],[IEPS 6%]])*0.16</f>
        <v>0</v>
      </c>
      <c r="X480" s="77">
        <f>W480-Tabla16[[#This Row],[IVA]]</f>
        <v>0</v>
      </c>
    </row>
    <row r="481" spans="1:24" x14ac:dyDescent="0.25">
      <c r="A481" s="67">
        <v>182071</v>
      </c>
      <c r="B481" s="68">
        <v>150</v>
      </c>
      <c r="C481" s="10">
        <v>45026</v>
      </c>
      <c r="D481" s="70"/>
      <c r="E481" s="70">
        <v>2.9999999999745341E-2</v>
      </c>
      <c r="F481" s="70">
        <v>3948.25</v>
      </c>
      <c r="G481" s="71"/>
      <c r="H481" s="71"/>
      <c r="I481" s="70"/>
      <c r="J481" s="70"/>
      <c r="K481" s="70">
        <v>631.72</v>
      </c>
      <c r="L481" s="70">
        <v>4580</v>
      </c>
      <c r="M481" s="63">
        <f>Tabla16[[#This Row],[TASA EX.]]+Tabla16[[#This Row],[IEPS 8 %]]</f>
        <v>0</v>
      </c>
      <c r="N481" s="72">
        <f>Tabla16[[#This Row],[TASA 16%]]+Tabla16[[#This Row],[IEPS 6%]]</f>
        <v>3948.25</v>
      </c>
      <c r="O481" s="38">
        <v>45030</v>
      </c>
      <c r="P481" s="69" t="s">
        <v>1320</v>
      </c>
      <c r="Q481" s="73" t="s">
        <v>1321</v>
      </c>
      <c r="R481" s="68" t="s">
        <v>50</v>
      </c>
      <c r="S481" s="70"/>
      <c r="T481" s="74" t="s">
        <v>51</v>
      </c>
      <c r="U481" s="69" t="s">
        <v>1322</v>
      </c>
      <c r="W481" s="77">
        <f>(Tabla16[[#This Row],[TASA 16%]]+Tabla16[[#This Row],[IEPS 6%]])*0.16</f>
        <v>631.72</v>
      </c>
      <c r="X481" s="77">
        <f>W481-Tabla16[[#This Row],[IVA]]</f>
        <v>0</v>
      </c>
    </row>
    <row r="482" spans="1:24" x14ac:dyDescent="0.25">
      <c r="A482" s="67">
        <v>181655</v>
      </c>
      <c r="B482" s="68">
        <v>704</v>
      </c>
      <c r="C482" s="10">
        <v>45009</v>
      </c>
      <c r="D482" s="70"/>
      <c r="E482" s="70">
        <v>54627.24</v>
      </c>
      <c r="F482" s="70">
        <v>0</v>
      </c>
      <c r="G482" s="71"/>
      <c r="H482" s="71"/>
      <c r="I482" s="70"/>
      <c r="J482" s="70"/>
      <c r="K482" s="70"/>
      <c r="L482" s="70">
        <v>54627.24</v>
      </c>
      <c r="M482" s="63">
        <f>Tabla16[[#This Row],[TASA EX.]]+Tabla16[[#This Row],[IEPS 8 %]]</f>
        <v>0</v>
      </c>
      <c r="N482" s="72">
        <f>Tabla16[[#This Row],[TASA 16%]]+Tabla16[[#This Row],[IEPS 6%]]</f>
        <v>0</v>
      </c>
      <c r="O482" s="38">
        <v>45020</v>
      </c>
      <c r="P482" s="69" t="s">
        <v>253</v>
      </c>
      <c r="Q482" s="73" t="s">
        <v>254</v>
      </c>
      <c r="R482" s="68" t="s">
        <v>34</v>
      </c>
      <c r="S482" s="70"/>
      <c r="T482" s="74" t="s">
        <v>35</v>
      </c>
      <c r="U482" s="69" t="s">
        <v>68</v>
      </c>
      <c r="W482" s="77">
        <f>(Tabla16[[#This Row],[TASA 16%]]+Tabla16[[#This Row],[IEPS 6%]])*0.16</f>
        <v>0</v>
      </c>
      <c r="X482" s="77">
        <f>W482-Tabla16[[#This Row],[IVA]]</f>
        <v>0</v>
      </c>
    </row>
    <row r="483" spans="1:24" x14ac:dyDescent="0.25">
      <c r="A483" s="67">
        <v>181841</v>
      </c>
      <c r="B483" s="68">
        <v>890</v>
      </c>
      <c r="C483" s="10">
        <v>45015</v>
      </c>
      <c r="D483" s="70"/>
      <c r="E483" s="70">
        <v>24420.85</v>
      </c>
      <c r="F483" s="70">
        <v>0</v>
      </c>
      <c r="G483" s="71"/>
      <c r="H483" s="71"/>
      <c r="I483" s="70"/>
      <c r="J483" s="70"/>
      <c r="K483" s="70"/>
      <c r="L483" s="70">
        <v>24420.85</v>
      </c>
      <c r="M483" s="63">
        <f>Tabla16[[#This Row],[TASA EX.]]+Tabla16[[#This Row],[IEPS 8 %]]</f>
        <v>0</v>
      </c>
      <c r="N483" s="72">
        <f>Tabla16[[#This Row],[TASA 16%]]+Tabla16[[#This Row],[IEPS 6%]]</f>
        <v>0</v>
      </c>
      <c r="O483" s="38">
        <v>45026</v>
      </c>
      <c r="P483" s="69" t="s">
        <v>253</v>
      </c>
      <c r="Q483" s="73" t="s">
        <v>254</v>
      </c>
      <c r="R483" s="68" t="s">
        <v>34</v>
      </c>
      <c r="S483" s="70"/>
      <c r="T483" s="74" t="s">
        <v>35</v>
      </c>
      <c r="U483" s="69" t="s">
        <v>68</v>
      </c>
      <c r="W483" s="77">
        <f>(Tabla16[[#This Row],[TASA 16%]]+Tabla16[[#This Row],[IEPS 6%]])*0.16</f>
        <v>0</v>
      </c>
      <c r="X483" s="77">
        <f>W483-Tabla16[[#This Row],[IVA]]</f>
        <v>0</v>
      </c>
    </row>
    <row r="484" spans="1:24" x14ac:dyDescent="0.25">
      <c r="A484" s="67">
        <v>182045</v>
      </c>
      <c r="B484" s="68">
        <v>124</v>
      </c>
      <c r="C484" s="10">
        <v>45021</v>
      </c>
      <c r="D484" s="70"/>
      <c r="E484" s="70">
        <v>43299.82</v>
      </c>
      <c r="F484" s="70">
        <v>0</v>
      </c>
      <c r="G484" s="71"/>
      <c r="H484" s="71"/>
      <c r="I484" s="70"/>
      <c r="J484" s="70"/>
      <c r="K484" s="70"/>
      <c r="L484" s="70">
        <v>43299.82</v>
      </c>
      <c r="M484" s="63">
        <f>Tabla16[[#This Row],[TASA EX.]]+Tabla16[[#This Row],[IEPS 8 %]]</f>
        <v>0</v>
      </c>
      <c r="N484" s="72">
        <f>Tabla16[[#This Row],[TASA 16%]]+Tabla16[[#This Row],[IEPS 6%]]</f>
        <v>0</v>
      </c>
      <c r="O484" s="38">
        <v>45033</v>
      </c>
      <c r="P484" s="69" t="s">
        <v>253</v>
      </c>
      <c r="Q484" s="73" t="s">
        <v>254</v>
      </c>
      <c r="R484" s="68" t="s">
        <v>34</v>
      </c>
      <c r="S484" s="70"/>
      <c r="T484" s="74" t="s">
        <v>35</v>
      </c>
      <c r="U484" s="69" t="s">
        <v>68</v>
      </c>
      <c r="W484" s="77">
        <f>(Tabla16[[#This Row],[TASA 16%]]+Tabla16[[#This Row],[IEPS 6%]])*0.16</f>
        <v>0</v>
      </c>
      <c r="X484" s="77">
        <f>W484-Tabla16[[#This Row],[IVA]]</f>
        <v>0</v>
      </c>
    </row>
    <row r="485" spans="1:24" x14ac:dyDescent="0.25">
      <c r="A485" s="67">
        <v>182210</v>
      </c>
      <c r="B485" s="68">
        <v>289</v>
      </c>
      <c r="C485" s="10">
        <v>45029</v>
      </c>
      <c r="D485" s="70"/>
      <c r="E485" s="70">
        <v>51838.46</v>
      </c>
      <c r="F485" s="70">
        <v>0</v>
      </c>
      <c r="G485" s="71"/>
      <c r="H485" s="71"/>
      <c r="I485" s="70"/>
      <c r="J485" s="70"/>
      <c r="K485" s="70"/>
      <c r="L485" s="70">
        <v>51838.46</v>
      </c>
      <c r="M485" s="63">
        <f>Tabla16[[#This Row],[TASA EX.]]+Tabla16[[#This Row],[IEPS 8 %]]</f>
        <v>0</v>
      </c>
      <c r="N485" s="72">
        <f>Tabla16[[#This Row],[TASA 16%]]+Tabla16[[#This Row],[IEPS 6%]]</f>
        <v>0</v>
      </c>
      <c r="O485" s="38">
        <v>45037</v>
      </c>
      <c r="P485" s="69" t="s">
        <v>253</v>
      </c>
      <c r="Q485" s="73" t="s">
        <v>254</v>
      </c>
      <c r="R485" s="68" t="s">
        <v>34</v>
      </c>
      <c r="S485" s="70"/>
      <c r="T485" s="74" t="s">
        <v>35</v>
      </c>
      <c r="U485" s="69" t="s">
        <v>68</v>
      </c>
      <c r="W485" s="77">
        <f>(Tabla16[[#This Row],[TASA 16%]]+Tabla16[[#This Row],[IEPS 6%]])*0.16</f>
        <v>0</v>
      </c>
      <c r="X485" s="77">
        <f>W485-Tabla16[[#This Row],[IVA]]</f>
        <v>0</v>
      </c>
    </row>
    <row r="486" spans="1:24" x14ac:dyDescent="0.25">
      <c r="A486" s="67">
        <v>181628</v>
      </c>
      <c r="B486" s="68">
        <v>677</v>
      </c>
      <c r="C486" s="10">
        <v>45009</v>
      </c>
      <c r="D486" s="70"/>
      <c r="E486" s="70">
        <v>4075.19</v>
      </c>
      <c r="F486" s="70">
        <v>0</v>
      </c>
      <c r="G486" s="71"/>
      <c r="H486" s="71"/>
      <c r="I486" s="70"/>
      <c r="J486" s="70">
        <v>326.02</v>
      </c>
      <c r="K486" s="70"/>
      <c r="L486" s="70">
        <v>4401.21</v>
      </c>
      <c r="M486" s="63">
        <f>Tabla16[[#This Row],[TASA EX.]]+Tabla16[[#This Row],[IEPS 8 %]]</f>
        <v>326.02</v>
      </c>
      <c r="N486" s="72">
        <f>Tabla16[[#This Row],[TASA 16%]]+Tabla16[[#This Row],[IEPS 6%]]</f>
        <v>0</v>
      </c>
      <c r="O486" s="38">
        <v>45020</v>
      </c>
      <c r="P486" s="69" t="s">
        <v>227</v>
      </c>
      <c r="Q486" s="73" t="s">
        <v>228</v>
      </c>
      <c r="R486" s="68" t="s">
        <v>34</v>
      </c>
      <c r="S486" s="70"/>
      <c r="T486" s="74" t="s">
        <v>35</v>
      </c>
      <c r="U486" s="69" t="s">
        <v>1138</v>
      </c>
      <c r="W486" s="77">
        <f>(Tabla16[[#This Row],[TASA 16%]]+Tabla16[[#This Row],[IEPS 6%]])*0.16</f>
        <v>0</v>
      </c>
      <c r="X486" s="77">
        <f>W486-Tabla16[[#This Row],[IVA]]</f>
        <v>0</v>
      </c>
    </row>
    <row r="487" spans="1:24" x14ac:dyDescent="0.25">
      <c r="A487" s="67">
        <v>181828</v>
      </c>
      <c r="B487" s="68">
        <v>877</v>
      </c>
      <c r="C487" s="10">
        <v>45015</v>
      </c>
      <c r="D487" s="70"/>
      <c r="E487" s="70">
        <v>4432.12</v>
      </c>
      <c r="F487" s="70">
        <v>0</v>
      </c>
      <c r="G487" s="71"/>
      <c r="H487" s="71"/>
      <c r="I487" s="70"/>
      <c r="J487" s="70">
        <v>354.58</v>
      </c>
      <c r="K487" s="70"/>
      <c r="L487" s="70">
        <v>4786.7</v>
      </c>
      <c r="M487" s="63">
        <f>Tabla16[[#This Row],[TASA EX.]]+Tabla16[[#This Row],[IEPS 8 %]]</f>
        <v>354.58</v>
      </c>
      <c r="N487" s="72">
        <f>Tabla16[[#This Row],[TASA 16%]]+Tabla16[[#This Row],[IEPS 6%]]</f>
        <v>0</v>
      </c>
      <c r="O487" s="38">
        <v>45022</v>
      </c>
      <c r="P487" s="69" t="s">
        <v>227</v>
      </c>
      <c r="Q487" s="73" t="s">
        <v>228</v>
      </c>
      <c r="R487" s="68" t="s">
        <v>34</v>
      </c>
      <c r="S487" s="70"/>
      <c r="T487" s="74" t="s">
        <v>35</v>
      </c>
      <c r="U487" s="69" t="s">
        <v>1139</v>
      </c>
      <c r="W487" s="77">
        <f>(Tabla16[[#This Row],[TASA 16%]]+Tabla16[[#This Row],[IEPS 6%]])*0.16</f>
        <v>0</v>
      </c>
      <c r="X487" s="77">
        <f>W487-Tabla16[[#This Row],[IVA]]</f>
        <v>0</v>
      </c>
    </row>
    <row r="488" spans="1:24" x14ac:dyDescent="0.25">
      <c r="A488" s="67">
        <v>182204</v>
      </c>
      <c r="B488" s="68">
        <v>283</v>
      </c>
      <c r="C488" s="10">
        <v>45029</v>
      </c>
      <c r="D488" s="70"/>
      <c r="E488" s="70">
        <v>5414.58</v>
      </c>
      <c r="F488" s="70">
        <v>0</v>
      </c>
      <c r="G488" s="71"/>
      <c r="H488" s="71"/>
      <c r="I488" s="70"/>
      <c r="J488" s="70">
        <v>433.17</v>
      </c>
      <c r="K488" s="70"/>
      <c r="L488" s="70">
        <v>5847.75</v>
      </c>
      <c r="M488" s="63">
        <f>Tabla16[[#This Row],[TASA EX.]]+Tabla16[[#This Row],[IEPS 8 %]]</f>
        <v>433.17</v>
      </c>
      <c r="N488" s="72">
        <f>Tabla16[[#This Row],[TASA 16%]]+Tabla16[[#This Row],[IEPS 6%]]</f>
        <v>0</v>
      </c>
      <c r="O488" s="38">
        <v>45038</v>
      </c>
      <c r="P488" s="69" t="s">
        <v>227</v>
      </c>
      <c r="Q488" s="73" t="s">
        <v>228</v>
      </c>
      <c r="R488" s="68" t="s">
        <v>34</v>
      </c>
      <c r="S488" s="70"/>
      <c r="T488" s="74" t="s">
        <v>35</v>
      </c>
      <c r="U488" s="69" t="s">
        <v>1140</v>
      </c>
      <c r="W488" s="77">
        <f>(Tabla16[[#This Row],[TASA 16%]]+Tabla16[[#This Row],[IEPS 6%]])*0.16</f>
        <v>0</v>
      </c>
      <c r="X488" s="77">
        <f>W488-Tabla16[[#This Row],[IVA]]</f>
        <v>0</v>
      </c>
    </row>
    <row r="489" spans="1:24" x14ac:dyDescent="0.25">
      <c r="A489" s="67">
        <v>182096</v>
      </c>
      <c r="B489" s="68">
        <v>175</v>
      </c>
      <c r="C489" s="10">
        <v>45027</v>
      </c>
      <c r="D489" s="70"/>
      <c r="E489" s="70">
        <v>537.5</v>
      </c>
      <c r="F489" s="70">
        <v>0</v>
      </c>
      <c r="G489" s="71"/>
      <c r="H489" s="71"/>
      <c r="I489" s="70"/>
      <c r="J489" s="70"/>
      <c r="K489" s="70"/>
      <c r="L489" s="70">
        <v>537.5</v>
      </c>
      <c r="M489" s="63">
        <f>Tabla16[[#This Row],[TASA EX.]]+Tabla16[[#This Row],[IEPS 8 %]]</f>
        <v>0</v>
      </c>
      <c r="N489" s="72">
        <f>Tabla16[[#This Row],[TASA 16%]]+Tabla16[[#This Row],[IEPS 6%]]</f>
        <v>0</v>
      </c>
      <c r="O489" s="38">
        <v>45028</v>
      </c>
      <c r="P489" s="69" t="s">
        <v>518</v>
      </c>
      <c r="Q489" s="73" t="s">
        <v>519</v>
      </c>
      <c r="R489" s="68" t="s">
        <v>520</v>
      </c>
      <c r="S489" s="70"/>
      <c r="T489" s="74" t="s">
        <v>521</v>
      </c>
      <c r="U489" s="69" t="s">
        <v>1678</v>
      </c>
      <c r="W489" s="77">
        <f>(Tabla16[[#This Row],[TASA 16%]]+Tabla16[[#This Row],[IEPS 6%]])*0.16</f>
        <v>0</v>
      </c>
      <c r="X489" s="77">
        <f>W489-Tabla16[[#This Row],[IVA]]</f>
        <v>0</v>
      </c>
    </row>
    <row r="490" spans="1:24" x14ac:dyDescent="0.25">
      <c r="A490" s="41">
        <v>182558</v>
      </c>
      <c r="B490" s="9">
        <v>637</v>
      </c>
      <c r="C490" s="10">
        <v>45041</v>
      </c>
      <c r="D490" s="11"/>
      <c r="E490" s="11">
        <v>712.5</v>
      </c>
      <c r="F490" s="11">
        <v>0</v>
      </c>
      <c r="G490" s="24"/>
      <c r="H490" s="24"/>
      <c r="I490" s="11"/>
      <c r="J490" s="11"/>
      <c r="K490" s="11"/>
      <c r="L490" s="11">
        <v>712.5</v>
      </c>
      <c r="M490" s="63">
        <f>Tabla16[[#This Row],[TASA EX.]]+Tabla16[[#This Row],[IEPS 8 %]]</f>
        <v>0</v>
      </c>
      <c r="N490" s="64">
        <f>Tabla16[[#This Row],[TASA 16%]]+Tabla16[[#This Row],[IEPS 6%]]</f>
        <v>0</v>
      </c>
      <c r="O490" s="38">
        <v>45044</v>
      </c>
      <c r="P490" s="12" t="s">
        <v>518</v>
      </c>
      <c r="Q490" s="39" t="s">
        <v>519</v>
      </c>
      <c r="R490" s="9" t="s">
        <v>520</v>
      </c>
      <c r="S490" s="11"/>
      <c r="T490" s="13" t="s">
        <v>521</v>
      </c>
      <c r="U490" s="12" t="s">
        <v>1679</v>
      </c>
      <c r="W490" s="77">
        <f>(Tabla16[[#This Row],[TASA 16%]]+Tabla16[[#This Row],[IEPS 6%]])*0.16</f>
        <v>0</v>
      </c>
      <c r="X490" s="77">
        <f>W490-Tabla16[[#This Row],[IVA]]</f>
        <v>0</v>
      </c>
    </row>
    <row r="491" spans="1:24" x14ac:dyDescent="0.25">
      <c r="A491" s="67">
        <v>181123</v>
      </c>
      <c r="B491" s="68">
        <v>172</v>
      </c>
      <c r="C491" s="10">
        <v>44992</v>
      </c>
      <c r="D491" s="70"/>
      <c r="E491" s="70">
        <v>-7.2500000002037268E-2</v>
      </c>
      <c r="F491" s="70">
        <v>21900.0625</v>
      </c>
      <c r="G491" s="71"/>
      <c r="H491" s="71"/>
      <c r="I491" s="70"/>
      <c r="J491" s="70"/>
      <c r="K491" s="70">
        <v>3504.01</v>
      </c>
      <c r="L491" s="70">
        <v>25404</v>
      </c>
      <c r="M491" s="63">
        <f>Tabla16[[#This Row],[TASA EX.]]+Tabla16[[#This Row],[IEPS 8 %]]</f>
        <v>0</v>
      </c>
      <c r="N491" s="72">
        <f>Tabla16[[#This Row],[TASA 16%]]+Tabla16[[#This Row],[IEPS 6%]]</f>
        <v>21900.0625</v>
      </c>
      <c r="O491" s="38">
        <v>45020</v>
      </c>
      <c r="P491" s="69" t="s">
        <v>166</v>
      </c>
      <c r="Q491" s="73" t="s">
        <v>167</v>
      </c>
      <c r="R491" s="68" t="s">
        <v>50</v>
      </c>
      <c r="S491" s="70"/>
      <c r="T491" s="74" t="s">
        <v>51</v>
      </c>
      <c r="U491" s="69" t="s">
        <v>1497</v>
      </c>
      <c r="W491" s="77">
        <f>(Tabla16[[#This Row],[TASA 16%]]+Tabla16[[#This Row],[IEPS 6%]])*0.16</f>
        <v>3504.01</v>
      </c>
      <c r="X491" s="77">
        <f>W491-Tabla16[[#This Row],[IVA]]</f>
        <v>0</v>
      </c>
    </row>
    <row r="492" spans="1:24" x14ac:dyDescent="0.25">
      <c r="A492" s="67">
        <v>181589</v>
      </c>
      <c r="B492" s="68">
        <v>638</v>
      </c>
      <c r="C492" s="10">
        <v>45007</v>
      </c>
      <c r="D492" s="70"/>
      <c r="E492" s="70">
        <v>-2.4999999994179234E-2</v>
      </c>
      <c r="F492" s="70">
        <v>36181.625</v>
      </c>
      <c r="G492" s="71"/>
      <c r="H492" s="71"/>
      <c r="I492" s="70"/>
      <c r="J492" s="70"/>
      <c r="K492" s="70">
        <v>5789.06</v>
      </c>
      <c r="L492" s="70">
        <v>41970.66</v>
      </c>
      <c r="M492" s="63">
        <f>Tabla16[[#This Row],[TASA EX.]]+Tabla16[[#This Row],[IEPS 8 %]]</f>
        <v>0</v>
      </c>
      <c r="N492" s="72">
        <f>Tabla16[[#This Row],[TASA 16%]]+Tabla16[[#This Row],[IEPS 6%]]</f>
        <v>36181.625</v>
      </c>
      <c r="O492" s="38">
        <v>45027</v>
      </c>
      <c r="P492" s="69" t="s">
        <v>1237</v>
      </c>
      <c r="Q492" s="73" t="s">
        <v>1238</v>
      </c>
      <c r="R492" s="68" t="s">
        <v>50</v>
      </c>
      <c r="S492" s="70"/>
      <c r="T492" s="74" t="s">
        <v>51</v>
      </c>
      <c r="U492" s="69" t="s">
        <v>683</v>
      </c>
      <c r="W492" s="77">
        <f>(Tabla16[[#This Row],[TASA 16%]]+Tabla16[[#This Row],[IEPS 6%]])*0.16</f>
        <v>5789.06</v>
      </c>
      <c r="X492" s="77">
        <f>W492-Tabla16[[#This Row],[IVA]]</f>
        <v>0</v>
      </c>
    </row>
    <row r="493" spans="1:24" x14ac:dyDescent="0.25">
      <c r="A493" s="67">
        <v>181532</v>
      </c>
      <c r="B493" s="68">
        <v>581</v>
      </c>
      <c r="C493" s="10">
        <v>45006</v>
      </c>
      <c r="D493" s="70"/>
      <c r="E493" s="70">
        <v>1.2499999999818101E-2</v>
      </c>
      <c r="F493" s="70">
        <v>5406.1875</v>
      </c>
      <c r="G493" s="71"/>
      <c r="H493" s="71"/>
      <c r="I493" s="70"/>
      <c r="J493" s="70"/>
      <c r="K493" s="70">
        <v>864.99</v>
      </c>
      <c r="L493" s="70">
        <v>6271.19</v>
      </c>
      <c r="M493" s="63">
        <f>Tabla16[[#This Row],[TASA EX.]]+Tabla16[[#This Row],[IEPS 8 %]]</f>
        <v>0</v>
      </c>
      <c r="N493" s="72">
        <f>Tabla16[[#This Row],[TASA 16%]]+Tabla16[[#This Row],[IEPS 6%]]</f>
        <v>5406.1875</v>
      </c>
      <c r="O493" s="38">
        <v>45027</v>
      </c>
      <c r="P493" s="69" t="s">
        <v>293</v>
      </c>
      <c r="Q493" s="73" t="s">
        <v>294</v>
      </c>
      <c r="R493" s="68" t="s">
        <v>34</v>
      </c>
      <c r="S493" s="70"/>
      <c r="T493" s="74" t="s">
        <v>35</v>
      </c>
      <c r="U493" s="69" t="s">
        <v>1420</v>
      </c>
      <c r="W493" s="77">
        <f>(Tabla16[[#This Row],[TASA 16%]]+Tabla16[[#This Row],[IEPS 6%]])*0.16</f>
        <v>864.99</v>
      </c>
      <c r="X493" s="77">
        <f>W493-Tabla16[[#This Row],[IVA]]</f>
        <v>0</v>
      </c>
    </row>
    <row r="494" spans="1:24" x14ac:dyDescent="0.25">
      <c r="A494" s="67">
        <v>181533</v>
      </c>
      <c r="B494" s="68">
        <v>582</v>
      </c>
      <c r="C494" s="10">
        <v>45006</v>
      </c>
      <c r="D494" s="70"/>
      <c r="E494" s="70">
        <v>2.2500000002764864E-2</v>
      </c>
      <c r="F494" s="70">
        <v>17414.6875</v>
      </c>
      <c r="G494" s="71"/>
      <c r="H494" s="71"/>
      <c r="I494" s="70"/>
      <c r="J494" s="70"/>
      <c r="K494" s="70">
        <v>2786.35</v>
      </c>
      <c r="L494" s="70">
        <v>20201.060000000001</v>
      </c>
      <c r="M494" s="63">
        <f>Tabla16[[#This Row],[TASA EX.]]+Tabla16[[#This Row],[IEPS 8 %]]</f>
        <v>0</v>
      </c>
      <c r="N494" s="72">
        <f>Tabla16[[#This Row],[TASA 16%]]+Tabla16[[#This Row],[IEPS 6%]]</f>
        <v>17414.6875</v>
      </c>
      <c r="O494" s="38">
        <v>45020</v>
      </c>
      <c r="P494" s="69" t="s">
        <v>293</v>
      </c>
      <c r="Q494" s="73" t="s">
        <v>294</v>
      </c>
      <c r="R494" s="68" t="s">
        <v>34</v>
      </c>
      <c r="S494" s="70"/>
      <c r="T494" s="74" t="s">
        <v>35</v>
      </c>
      <c r="U494" s="69" t="s">
        <v>1421</v>
      </c>
      <c r="W494" s="77">
        <f>(Tabla16[[#This Row],[TASA 16%]]+Tabla16[[#This Row],[IEPS 6%]])*0.16</f>
        <v>2786.35</v>
      </c>
      <c r="X494" s="77">
        <f>W494-Tabla16[[#This Row],[IVA]]</f>
        <v>0</v>
      </c>
    </row>
    <row r="495" spans="1:24" x14ac:dyDescent="0.25">
      <c r="A495" s="67">
        <v>181875</v>
      </c>
      <c r="B495" s="68">
        <v>924</v>
      </c>
      <c r="C495" s="10">
        <v>45016</v>
      </c>
      <c r="D495" s="70"/>
      <c r="E495" s="70">
        <v>1.2499999999818101E-2</v>
      </c>
      <c r="F495" s="70">
        <v>6087.1875</v>
      </c>
      <c r="G495" s="71"/>
      <c r="H495" s="71"/>
      <c r="I495" s="70"/>
      <c r="J495" s="70"/>
      <c r="K495" s="70">
        <v>973.95</v>
      </c>
      <c r="L495" s="70">
        <v>7061.15</v>
      </c>
      <c r="M495" s="63">
        <f>Tabla16[[#This Row],[TASA EX.]]+Tabla16[[#This Row],[IEPS 8 %]]</f>
        <v>0</v>
      </c>
      <c r="N495" s="72">
        <f>Tabla16[[#This Row],[TASA 16%]]+Tabla16[[#This Row],[IEPS 6%]]</f>
        <v>6087.1875</v>
      </c>
      <c r="O495" s="38">
        <v>45027</v>
      </c>
      <c r="P495" s="69" t="s">
        <v>293</v>
      </c>
      <c r="Q495" s="73" t="s">
        <v>294</v>
      </c>
      <c r="R495" s="68" t="s">
        <v>34</v>
      </c>
      <c r="S495" s="70"/>
      <c r="T495" s="74" t="s">
        <v>35</v>
      </c>
      <c r="U495" s="69" t="s">
        <v>1422</v>
      </c>
      <c r="W495" s="77">
        <f>(Tabla16[[#This Row],[TASA 16%]]+Tabla16[[#This Row],[IEPS 6%]])*0.16</f>
        <v>973.95</v>
      </c>
      <c r="X495" s="77">
        <f>W495-Tabla16[[#This Row],[IVA]]</f>
        <v>0</v>
      </c>
    </row>
    <row r="496" spans="1:24" x14ac:dyDescent="0.25">
      <c r="A496" s="67">
        <v>182077</v>
      </c>
      <c r="B496" s="68">
        <v>156</v>
      </c>
      <c r="C496" s="10">
        <v>45026</v>
      </c>
      <c r="D496" s="70"/>
      <c r="E496" s="70">
        <v>1.2500000000727596E-2</v>
      </c>
      <c r="F496" s="70">
        <v>8388.9375</v>
      </c>
      <c r="G496" s="71"/>
      <c r="H496" s="71"/>
      <c r="I496" s="70"/>
      <c r="J496" s="70"/>
      <c r="K496" s="70">
        <v>1342.23</v>
      </c>
      <c r="L496" s="70">
        <v>9731.18</v>
      </c>
      <c r="M496" s="63">
        <f>Tabla16[[#This Row],[TASA EX.]]+Tabla16[[#This Row],[IEPS 8 %]]</f>
        <v>0</v>
      </c>
      <c r="N496" s="72">
        <f>Tabla16[[#This Row],[TASA 16%]]+Tabla16[[#This Row],[IEPS 6%]]</f>
        <v>8388.9375</v>
      </c>
      <c r="O496" s="38">
        <v>45041</v>
      </c>
      <c r="P496" s="69" t="s">
        <v>293</v>
      </c>
      <c r="Q496" s="73" t="s">
        <v>294</v>
      </c>
      <c r="R496" s="68" t="s">
        <v>34</v>
      </c>
      <c r="S496" s="70"/>
      <c r="T496" s="74" t="s">
        <v>35</v>
      </c>
      <c r="U496" s="69" t="s">
        <v>1423</v>
      </c>
      <c r="W496" s="77">
        <f>(Tabla16[[#This Row],[TASA 16%]]+Tabla16[[#This Row],[IEPS 6%]])*0.16</f>
        <v>1342.23</v>
      </c>
      <c r="X496" s="77">
        <f>W496-Tabla16[[#This Row],[IVA]]</f>
        <v>0</v>
      </c>
    </row>
    <row r="497" spans="1:24" x14ac:dyDescent="0.25">
      <c r="A497" s="67">
        <v>181220</v>
      </c>
      <c r="B497" s="68">
        <v>269</v>
      </c>
      <c r="C497" s="10">
        <v>44994</v>
      </c>
      <c r="D497" s="70"/>
      <c r="E497" s="70">
        <v>131789.04999999999</v>
      </c>
      <c r="F497" s="70">
        <v>0</v>
      </c>
      <c r="G497" s="71"/>
      <c r="H497" s="71"/>
      <c r="I497" s="70"/>
      <c r="J497" s="70"/>
      <c r="K497" s="70"/>
      <c r="L497" s="70">
        <v>131789.04999999999</v>
      </c>
      <c r="M497" s="63">
        <f>Tabla16[[#This Row],[TASA EX.]]+Tabla16[[#This Row],[IEPS 8 %]]</f>
        <v>0</v>
      </c>
      <c r="N497" s="72">
        <f>Tabla16[[#This Row],[TASA 16%]]+Tabla16[[#This Row],[IEPS 6%]]</f>
        <v>0</v>
      </c>
      <c r="O497" s="38">
        <v>45020</v>
      </c>
      <c r="P497" s="69" t="s">
        <v>158</v>
      </c>
      <c r="Q497" s="73" t="s">
        <v>159</v>
      </c>
      <c r="R497" s="68" t="s">
        <v>34</v>
      </c>
      <c r="S497" s="70"/>
      <c r="T497" s="74" t="s">
        <v>35</v>
      </c>
      <c r="U497" s="69" t="s">
        <v>1069</v>
      </c>
      <c r="W497" s="77">
        <f>(Tabla16[[#This Row],[TASA 16%]]+Tabla16[[#This Row],[IEPS 6%]])*0.16</f>
        <v>0</v>
      </c>
      <c r="X497" s="77">
        <f>W497-Tabla16[[#This Row],[IVA]]</f>
        <v>0</v>
      </c>
    </row>
    <row r="498" spans="1:24" x14ac:dyDescent="0.25">
      <c r="A498" s="67">
        <v>181895</v>
      </c>
      <c r="B498" s="68">
        <v>944</v>
      </c>
      <c r="C498" s="10">
        <v>45016</v>
      </c>
      <c r="D498" s="70"/>
      <c r="E498" s="70">
        <v>84094</v>
      </c>
      <c r="F498" s="70">
        <v>0</v>
      </c>
      <c r="G498" s="71"/>
      <c r="H498" s="71"/>
      <c r="I498" s="70"/>
      <c r="J498" s="70"/>
      <c r="K498" s="70"/>
      <c r="L498" s="70">
        <v>84094</v>
      </c>
      <c r="M498" s="63">
        <f>Tabla16[[#This Row],[TASA EX.]]+Tabla16[[#This Row],[IEPS 8 %]]</f>
        <v>0</v>
      </c>
      <c r="N498" s="72">
        <f>Tabla16[[#This Row],[TASA 16%]]+Tabla16[[#This Row],[IEPS 6%]]</f>
        <v>0</v>
      </c>
      <c r="O498" s="38">
        <v>45035</v>
      </c>
      <c r="P498" s="69" t="s">
        <v>158</v>
      </c>
      <c r="Q498" s="73" t="s">
        <v>159</v>
      </c>
      <c r="R498" s="68" t="s">
        <v>34</v>
      </c>
      <c r="S498" s="70"/>
      <c r="T498" s="74" t="s">
        <v>35</v>
      </c>
      <c r="U498" s="69" t="s">
        <v>1070</v>
      </c>
      <c r="W498" s="77">
        <f>(Tabla16[[#This Row],[TASA 16%]]+Tabla16[[#This Row],[IEPS 6%]])*0.16</f>
        <v>0</v>
      </c>
      <c r="X498" s="77">
        <f>W498-Tabla16[[#This Row],[IVA]]</f>
        <v>0</v>
      </c>
    </row>
    <row r="499" spans="1:24" x14ac:dyDescent="0.25">
      <c r="A499" s="67">
        <v>182014</v>
      </c>
      <c r="B499" s="68">
        <v>93</v>
      </c>
      <c r="C499" s="10">
        <v>45021</v>
      </c>
      <c r="D499" s="70">
        <v>27.23</v>
      </c>
      <c r="E499" s="70">
        <v>-2.4999999999231193E-3</v>
      </c>
      <c r="F499" s="70">
        <v>994.5625</v>
      </c>
      <c r="G499" s="71"/>
      <c r="H499" s="71"/>
      <c r="I499" s="70"/>
      <c r="J499" s="70"/>
      <c r="K499" s="70">
        <v>159.13</v>
      </c>
      <c r="L499" s="70">
        <v>1180.92</v>
      </c>
      <c r="M499" s="63">
        <f>Tabla16[[#This Row],[TASA EX.]]+Tabla16[[#This Row],[IEPS 8 %]]</f>
        <v>27.23</v>
      </c>
      <c r="N499" s="72">
        <f>Tabla16[[#This Row],[TASA 16%]]+Tabla16[[#This Row],[IEPS 6%]]</f>
        <v>994.5625</v>
      </c>
      <c r="O499" s="38">
        <v>45027</v>
      </c>
      <c r="P499" s="69" t="s">
        <v>470</v>
      </c>
      <c r="Q499" s="73" t="s">
        <v>471</v>
      </c>
      <c r="R499" s="68" t="s">
        <v>50</v>
      </c>
      <c r="S499" s="70"/>
      <c r="T499" s="74" t="s">
        <v>51</v>
      </c>
      <c r="U499" s="69" t="s">
        <v>1551</v>
      </c>
      <c r="W499" s="77">
        <f>(Tabla16[[#This Row],[TASA 16%]]+Tabla16[[#This Row],[IEPS 6%]])*0.16</f>
        <v>159.13</v>
      </c>
      <c r="X499" s="77">
        <f>W499-Tabla16[[#This Row],[IVA]]</f>
        <v>0</v>
      </c>
    </row>
    <row r="500" spans="1:24" x14ac:dyDescent="0.25">
      <c r="A500" s="41">
        <v>182163</v>
      </c>
      <c r="B500" s="9">
        <v>242</v>
      </c>
      <c r="C500" s="10">
        <v>45028</v>
      </c>
      <c r="D500" s="11">
        <v>24.24</v>
      </c>
      <c r="E500" s="11">
        <v>-2.5000000000439115E-3</v>
      </c>
      <c r="F500" s="11">
        <v>789.8125</v>
      </c>
      <c r="G500" s="24"/>
      <c r="H500" s="24"/>
      <c r="I500" s="11"/>
      <c r="J500" s="11"/>
      <c r="K500" s="11">
        <v>126.37</v>
      </c>
      <c r="L500" s="11">
        <v>940.42</v>
      </c>
      <c r="M500" s="63">
        <f>Tabla16[[#This Row],[TASA EX.]]+Tabla16[[#This Row],[IEPS 8 %]]</f>
        <v>24.24</v>
      </c>
      <c r="N500" s="64">
        <f>Tabla16[[#This Row],[TASA 16%]]+Tabla16[[#This Row],[IEPS 6%]]</f>
        <v>789.8125</v>
      </c>
      <c r="O500" s="38">
        <v>45030</v>
      </c>
      <c r="P500" s="12" t="s">
        <v>470</v>
      </c>
      <c r="Q500" s="39" t="s">
        <v>471</v>
      </c>
      <c r="R500" s="9" t="s">
        <v>50</v>
      </c>
      <c r="S500" s="11"/>
      <c r="T500" s="13" t="s">
        <v>51</v>
      </c>
      <c r="U500" s="12" t="s">
        <v>1552</v>
      </c>
      <c r="W500" s="77">
        <f>(Tabla16[[#This Row],[TASA 16%]]+Tabla16[[#This Row],[IEPS 6%]])*0.16</f>
        <v>126.37</v>
      </c>
      <c r="X500" s="77">
        <f>W500-Tabla16[[#This Row],[IVA]]</f>
        <v>0</v>
      </c>
    </row>
    <row r="501" spans="1:24" x14ac:dyDescent="0.25">
      <c r="A501" s="41">
        <v>182354</v>
      </c>
      <c r="B501" s="9">
        <v>433</v>
      </c>
      <c r="C501" s="10">
        <v>45035</v>
      </c>
      <c r="D501" s="11">
        <v>16.47</v>
      </c>
      <c r="E501" s="11">
        <v>-4.9999999999670308E-3</v>
      </c>
      <c r="F501" s="11">
        <v>537.625</v>
      </c>
      <c r="G501" s="24"/>
      <c r="H501" s="24"/>
      <c r="I501" s="11"/>
      <c r="J501" s="11"/>
      <c r="K501" s="11">
        <v>86.02</v>
      </c>
      <c r="L501" s="11">
        <v>640.11</v>
      </c>
      <c r="M501" s="63">
        <f>Tabla16[[#This Row],[TASA EX.]]+Tabla16[[#This Row],[IEPS 8 %]]</f>
        <v>16.47</v>
      </c>
      <c r="N501" s="64">
        <f>Tabla16[[#This Row],[TASA 16%]]+Tabla16[[#This Row],[IEPS 6%]]</f>
        <v>537.625</v>
      </c>
      <c r="O501" s="38">
        <v>45037</v>
      </c>
      <c r="P501" s="12" t="s">
        <v>470</v>
      </c>
      <c r="Q501" s="39" t="s">
        <v>471</v>
      </c>
      <c r="R501" s="9" t="s">
        <v>50</v>
      </c>
      <c r="S501" s="11"/>
      <c r="T501" s="13" t="s">
        <v>51</v>
      </c>
      <c r="U501" s="12" t="s">
        <v>1553</v>
      </c>
      <c r="W501" s="77">
        <f>(Tabla16[[#This Row],[TASA 16%]]+Tabla16[[#This Row],[IEPS 6%]])*0.16</f>
        <v>86.02</v>
      </c>
      <c r="X501" s="77">
        <f>W501-Tabla16[[#This Row],[IVA]]</f>
        <v>0</v>
      </c>
    </row>
    <row r="502" spans="1:24" x14ac:dyDescent="0.25">
      <c r="A502" s="67">
        <v>181873</v>
      </c>
      <c r="B502" s="68">
        <v>922</v>
      </c>
      <c r="C502" s="10">
        <v>45016</v>
      </c>
      <c r="D502" s="70"/>
      <c r="E502" s="70">
        <v>4946.8599999999997</v>
      </c>
      <c r="F502" s="70">
        <v>0</v>
      </c>
      <c r="G502" s="71"/>
      <c r="H502" s="71"/>
      <c r="I502" s="70"/>
      <c r="J502" s="70">
        <v>395.75</v>
      </c>
      <c r="K502" s="70"/>
      <c r="L502" s="70">
        <v>5342.61</v>
      </c>
      <c r="M502" s="63">
        <f>Tabla16[[#This Row],[TASA EX.]]+Tabla16[[#This Row],[IEPS 8 %]]</f>
        <v>395.75</v>
      </c>
      <c r="N502" s="72">
        <f>Tabla16[[#This Row],[TASA 16%]]+Tabla16[[#This Row],[IEPS 6%]]</f>
        <v>0</v>
      </c>
      <c r="O502" s="38">
        <v>45027</v>
      </c>
      <c r="P502" s="69" t="s">
        <v>497</v>
      </c>
      <c r="Q502" s="73" t="s">
        <v>498</v>
      </c>
      <c r="R502" s="68" t="s">
        <v>34</v>
      </c>
      <c r="S502" s="70"/>
      <c r="T502" s="74" t="s">
        <v>35</v>
      </c>
      <c r="U502" s="69" t="s">
        <v>419</v>
      </c>
      <c r="W502" s="77">
        <f>(Tabla16[[#This Row],[TASA 16%]]+Tabla16[[#This Row],[IEPS 6%]])*0.16</f>
        <v>0</v>
      </c>
      <c r="X502" s="77">
        <f>W502-Tabla16[[#This Row],[IVA]]</f>
        <v>0</v>
      </c>
    </row>
    <row r="503" spans="1:24" x14ac:dyDescent="0.25">
      <c r="A503" s="67">
        <v>182037</v>
      </c>
      <c r="B503" s="68">
        <v>116</v>
      </c>
      <c r="C503" s="10">
        <v>45021</v>
      </c>
      <c r="D503" s="70"/>
      <c r="E503" s="70">
        <v>2.5000000000545697E-3</v>
      </c>
      <c r="F503" s="70">
        <v>2462.9375</v>
      </c>
      <c r="G503" s="71"/>
      <c r="H503" s="71"/>
      <c r="I503" s="70"/>
      <c r="J503" s="70"/>
      <c r="K503" s="70">
        <v>394.07</v>
      </c>
      <c r="L503" s="70">
        <v>2857.01</v>
      </c>
      <c r="M503" s="63">
        <f>Tabla16[[#This Row],[TASA EX.]]+Tabla16[[#This Row],[IEPS 8 %]]</f>
        <v>0</v>
      </c>
      <c r="N503" s="72">
        <f>Tabla16[[#This Row],[TASA 16%]]+Tabla16[[#This Row],[IEPS 6%]]</f>
        <v>2462.9375</v>
      </c>
      <c r="O503" s="38">
        <v>45028</v>
      </c>
      <c r="P503" s="69" t="s">
        <v>1301</v>
      </c>
      <c r="Q503" s="73" t="s">
        <v>1302</v>
      </c>
      <c r="R503" s="68" t="s">
        <v>538</v>
      </c>
      <c r="S503" s="70"/>
      <c r="T503" s="74" t="s">
        <v>539</v>
      </c>
      <c r="U503" s="69" t="s">
        <v>1303</v>
      </c>
      <c r="W503" s="77">
        <f>(Tabla16[[#This Row],[TASA 16%]]+Tabla16[[#This Row],[IEPS 6%]])*0.16</f>
        <v>394.07</v>
      </c>
      <c r="X503" s="77">
        <f>W503-Tabla16[[#This Row],[IVA]]</f>
        <v>0</v>
      </c>
    </row>
    <row r="504" spans="1:24" x14ac:dyDescent="0.25">
      <c r="A504" s="41">
        <v>182096</v>
      </c>
      <c r="B504" s="9">
        <v>175</v>
      </c>
      <c r="C504" s="10">
        <v>45027</v>
      </c>
      <c r="D504" s="11"/>
      <c r="E504" s="11">
        <v>2.9999999999745341E-2</v>
      </c>
      <c r="F504" s="11">
        <v>6423.25</v>
      </c>
      <c r="G504" s="24"/>
      <c r="H504" s="24"/>
      <c r="I504" s="11"/>
      <c r="J504" s="11"/>
      <c r="K504" s="11">
        <v>1027.72</v>
      </c>
      <c r="L504" s="11">
        <v>7451</v>
      </c>
      <c r="M504" s="63">
        <f>Tabla16[[#This Row],[TASA EX.]]+Tabla16[[#This Row],[IEPS 8 %]]</f>
        <v>0</v>
      </c>
      <c r="N504" s="64">
        <f>Tabla16[[#This Row],[TASA 16%]]+Tabla16[[#This Row],[IEPS 6%]]</f>
        <v>6423.25</v>
      </c>
      <c r="O504" s="38">
        <v>45028</v>
      </c>
      <c r="P504" s="12" t="s">
        <v>1301</v>
      </c>
      <c r="Q504" s="39" t="s">
        <v>1302</v>
      </c>
      <c r="R504" s="9" t="s">
        <v>538</v>
      </c>
      <c r="S504" s="11"/>
      <c r="T504" s="13" t="s">
        <v>539</v>
      </c>
      <c r="U504" s="12" t="s">
        <v>1304</v>
      </c>
      <c r="W504" s="77">
        <f>(Tabla16[[#This Row],[TASA 16%]]+Tabla16[[#This Row],[IEPS 6%]])*0.16</f>
        <v>1027.72</v>
      </c>
      <c r="X504" s="77">
        <f>W504-Tabla16[[#This Row],[IVA]]</f>
        <v>0</v>
      </c>
    </row>
    <row r="505" spans="1:24" x14ac:dyDescent="0.25">
      <c r="A505" s="67">
        <v>182216</v>
      </c>
      <c r="B505" s="68">
        <v>295</v>
      </c>
      <c r="C505" s="10">
        <v>45030</v>
      </c>
      <c r="D505" s="70"/>
      <c r="E505" s="70">
        <v>-7.5000000069849193E-3</v>
      </c>
      <c r="F505" s="70">
        <v>136363.6875</v>
      </c>
      <c r="G505" s="71">
        <v>-14545.5</v>
      </c>
      <c r="H505" s="71">
        <v>-13636.37</v>
      </c>
      <c r="I505" s="70"/>
      <c r="J505" s="70"/>
      <c r="K505" s="70">
        <v>21818.19</v>
      </c>
      <c r="L505" s="70">
        <v>130000</v>
      </c>
      <c r="M505" s="63">
        <f>Tabla16[[#This Row],[TASA EX.]]+Tabla16[[#This Row],[IEPS 8 %]]</f>
        <v>0</v>
      </c>
      <c r="N505" s="72">
        <f>Tabla16[[#This Row],[TASA 16%]]+Tabla16[[#This Row],[IEPS 6%]]</f>
        <v>136363.6875</v>
      </c>
      <c r="O505" s="38">
        <v>45041</v>
      </c>
      <c r="P505" s="69" t="s">
        <v>590</v>
      </c>
      <c r="Q505" s="73" t="s">
        <v>591</v>
      </c>
      <c r="R505" s="68" t="s">
        <v>588</v>
      </c>
      <c r="S505" s="70"/>
      <c r="T505" s="74" t="s">
        <v>589</v>
      </c>
      <c r="U505" s="69" t="s">
        <v>1372</v>
      </c>
      <c r="W505" s="77">
        <f>(Tabla16[[#This Row],[TASA 16%]]+Tabla16[[#This Row],[IEPS 6%]])*0.16</f>
        <v>21818.19</v>
      </c>
      <c r="X505" s="77">
        <f>W505-Tabla16[[#This Row],[IVA]]</f>
        <v>0</v>
      </c>
    </row>
    <row r="506" spans="1:24" x14ac:dyDescent="0.25">
      <c r="A506" s="67">
        <v>181609</v>
      </c>
      <c r="B506" s="68">
        <v>658</v>
      </c>
      <c r="C506" s="10">
        <v>45007</v>
      </c>
      <c r="D506" s="70"/>
      <c r="E506" s="70">
        <v>10903.832500000019</v>
      </c>
      <c r="F506" s="70">
        <v>132791.6875</v>
      </c>
      <c r="G506" s="71"/>
      <c r="H506" s="71"/>
      <c r="I506" s="70"/>
      <c r="J506" s="70"/>
      <c r="K506" s="70">
        <v>21246.67</v>
      </c>
      <c r="L506" s="70">
        <v>164942.19</v>
      </c>
      <c r="M506" s="63">
        <f>Tabla16[[#This Row],[TASA EX.]]+Tabla16[[#This Row],[IEPS 8 %]]</f>
        <v>0</v>
      </c>
      <c r="N506" s="72">
        <f>Tabla16[[#This Row],[TASA 16%]]+Tabla16[[#This Row],[IEPS 6%]]</f>
        <v>132791.6875</v>
      </c>
      <c r="O506" s="38">
        <v>45027</v>
      </c>
      <c r="P506" s="69" t="s">
        <v>205</v>
      </c>
      <c r="Q506" s="73" t="s">
        <v>206</v>
      </c>
      <c r="R506" s="68" t="s">
        <v>34</v>
      </c>
      <c r="S506" s="70"/>
      <c r="T506" s="74" t="s">
        <v>35</v>
      </c>
      <c r="U506" s="69" t="s">
        <v>990</v>
      </c>
      <c r="W506" s="77">
        <f>(Tabla16[[#This Row],[TASA 16%]]+Tabla16[[#This Row],[IEPS 6%]])*0.16</f>
        <v>21246.670000000002</v>
      </c>
      <c r="X506" s="77">
        <f>W506-Tabla16[[#This Row],[IVA]]</f>
        <v>0</v>
      </c>
    </row>
    <row r="507" spans="1:24" x14ac:dyDescent="0.25">
      <c r="A507" s="67">
        <v>181641</v>
      </c>
      <c r="B507" s="68">
        <v>690</v>
      </c>
      <c r="C507" s="10">
        <v>45009</v>
      </c>
      <c r="D507" s="70"/>
      <c r="E507" s="70">
        <v>12218.48</v>
      </c>
      <c r="F507" s="70">
        <v>0</v>
      </c>
      <c r="G507" s="71"/>
      <c r="H507" s="71"/>
      <c r="I507" s="70"/>
      <c r="J507" s="70">
        <v>977.49</v>
      </c>
      <c r="K507" s="70"/>
      <c r="L507" s="70">
        <v>13195.97</v>
      </c>
      <c r="M507" s="63">
        <f>Tabla16[[#This Row],[TASA EX.]]+Tabla16[[#This Row],[IEPS 8 %]]</f>
        <v>977.49</v>
      </c>
      <c r="N507" s="72">
        <f>Tabla16[[#This Row],[TASA 16%]]+Tabla16[[#This Row],[IEPS 6%]]</f>
        <v>0</v>
      </c>
      <c r="O507" s="38">
        <v>45020</v>
      </c>
      <c r="P507" s="69" t="s">
        <v>327</v>
      </c>
      <c r="Q507" s="73" t="s">
        <v>328</v>
      </c>
      <c r="R507" s="68" t="s">
        <v>34</v>
      </c>
      <c r="S507" s="70"/>
      <c r="T507" s="74" t="s">
        <v>35</v>
      </c>
      <c r="U507" s="69" t="s">
        <v>68</v>
      </c>
      <c r="W507" s="77">
        <f>(Tabla16[[#This Row],[TASA 16%]]+Tabla16[[#This Row],[IEPS 6%]])*0.16</f>
        <v>0</v>
      </c>
      <c r="X507" s="77">
        <f>W507-Tabla16[[#This Row],[IVA]]</f>
        <v>0</v>
      </c>
    </row>
    <row r="508" spans="1:24" x14ac:dyDescent="0.25">
      <c r="A508" s="67">
        <v>181829</v>
      </c>
      <c r="B508" s="68">
        <v>878</v>
      </c>
      <c r="C508" s="10">
        <v>45015</v>
      </c>
      <c r="D508" s="70"/>
      <c r="E508" s="70">
        <v>9507.35</v>
      </c>
      <c r="F508" s="70">
        <v>0</v>
      </c>
      <c r="G508" s="71"/>
      <c r="H508" s="71"/>
      <c r="I508" s="70"/>
      <c r="J508" s="70">
        <v>760.6</v>
      </c>
      <c r="K508" s="70"/>
      <c r="L508" s="70">
        <v>10267.950000000001</v>
      </c>
      <c r="M508" s="63">
        <f>Tabla16[[#This Row],[TASA EX.]]+Tabla16[[#This Row],[IEPS 8 %]]</f>
        <v>760.6</v>
      </c>
      <c r="N508" s="72">
        <f>Tabla16[[#This Row],[TASA 16%]]+Tabla16[[#This Row],[IEPS 6%]]</f>
        <v>0</v>
      </c>
      <c r="O508" s="38">
        <v>45027</v>
      </c>
      <c r="P508" s="69" t="s">
        <v>327</v>
      </c>
      <c r="Q508" s="73" t="s">
        <v>328</v>
      </c>
      <c r="R508" s="68" t="s">
        <v>34</v>
      </c>
      <c r="S508" s="70"/>
      <c r="T508" s="74" t="s">
        <v>35</v>
      </c>
      <c r="U508" s="69" t="s">
        <v>68</v>
      </c>
      <c r="W508" s="77">
        <f>(Tabla16[[#This Row],[TASA 16%]]+Tabla16[[#This Row],[IEPS 6%]])*0.16</f>
        <v>0</v>
      </c>
      <c r="X508" s="77">
        <f>W508-Tabla16[[#This Row],[IVA]]</f>
        <v>0</v>
      </c>
    </row>
    <row r="509" spans="1:24" x14ac:dyDescent="0.25">
      <c r="A509" s="67">
        <v>182248</v>
      </c>
      <c r="B509" s="68">
        <v>327</v>
      </c>
      <c r="C509" s="10">
        <v>45030</v>
      </c>
      <c r="D509" s="70"/>
      <c r="E509" s="70">
        <v>533.34</v>
      </c>
      <c r="F509" s="70">
        <v>0</v>
      </c>
      <c r="G509" s="71"/>
      <c r="H509" s="71"/>
      <c r="I509" s="70"/>
      <c r="J509" s="70">
        <v>42.67</v>
      </c>
      <c r="K509" s="70"/>
      <c r="L509" s="70">
        <v>576.01</v>
      </c>
      <c r="M509" s="63">
        <f>Tabla16[[#This Row],[TASA EX.]]+Tabla16[[#This Row],[IEPS 8 %]]</f>
        <v>42.67</v>
      </c>
      <c r="N509" s="72">
        <f>Tabla16[[#This Row],[TASA 16%]]+Tabla16[[#This Row],[IEPS 6%]]</f>
        <v>0</v>
      </c>
      <c r="O509" s="38">
        <v>45041</v>
      </c>
      <c r="P509" s="69" t="s">
        <v>327</v>
      </c>
      <c r="Q509" s="73" t="s">
        <v>328</v>
      </c>
      <c r="R509" s="68" t="s">
        <v>34</v>
      </c>
      <c r="S509" s="70"/>
      <c r="T509" s="74" t="s">
        <v>35</v>
      </c>
      <c r="U509" s="69" t="s">
        <v>1246</v>
      </c>
      <c r="W509" s="77">
        <f>(Tabla16[[#This Row],[TASA 16%]]+Tabla16[[#This Row],[IEPS 6%]])*0.16</f>
        <v>0</v>
      </c>
      <c r="X509" s="77">
        <f>W509-Tabla16[[#This Row],[IVA]]</f>
        <v>0</v>
      </c>
    </row>
    <row r="510" spans="1:24" x14ac:dyDescent="0.25">
      <c r="A510" s="67">
        <v>181892</v>
      </c>
      <c r="B510" s="68">
        <v>941</v>
      </c>
      <c r="C510" s="10">
        <v>45016</v>
      </c>
      <c r="D510" s="70"/>
      <c r="E510" s="70">
        <v>142977.35</v>
      </c>
      <c r="F510" s="70">
        <v>0</v>
      </c>
      <c r="G510" s="71"/>
      <c r="H510" s="71"/>
      <c r="I510" s="70"/>
      <c r="J510" s="70">
        <v>3568.54</v>
      </c>
      <c r="K510" s="70"/>
      <c r="L510" s="70">
        <v>146545.89000000001</v>
      </c>
      <c r="M510" s="63">
        <f>Tabla16[[#This Row],[TASA EX.]]+Tabla16[[#This Row],[IEPS 8 %]]</f>
        <v>3568.54</v>
      </c>
      <c r="N510" s="72">
        <f>Tabla16[[#This Row],[TASA 16%]]+Tabla16[[#This Row],[IEPS 6%]]</f>
        <v>0</v>
      </c>
      <c r="O510" s="38">
        <v>45030</v>
      </c>
      <c r="P510" s="69" t="s">
        <v>118</v>
      </c>
      <c r="Q510" s="73" t="s">
        <v>119</v>
      </c>
      <c r="R510" s="68" t="s">
        <v>34</v>
      </c>
      <c r="S510" s="70">
        <v>373.41</v>
      </c>
      <c r="T510" s="74" t="s">
        <v>35</v>
      </c>
      <c r="U510" s="69" t="s">
        <v>1464</v>
      </c>
      <c r="W510" s="77">
        <f>(Tabla16[[#This Row],[TASA 16%]]+Tabla16[[#This Row],[IEPS 6%]])*0.16</f>
        <v>0</v>
      </c>
      <c r="X510" s="77">
        <f>W510-Tabla16[[#This Row],[IVA]]</f>
        <v>0</v>
      </c>
    </row>
    <row r="511" spans="1:24" x14ac:dyDescent="0.25">
      <c r="A511" s="41" t="s">
        <v>848</v>
      </c>
      <c r="B511" s="9">
        <v>2034</v>
      </c>
      <c r="C511" s="10">
        <v>45027</v>
      </c>
      <c r="D511" s="11"/>
      <c r="E511" s="11">
        <v>64090</v>
      </c>
      <c r="F511" s="11">
        <v>0</v>
      </c>
      <c r="G511" s="24"/>
      <c r="H511" s="24"/>
      <c r="I511" s="11"/>
      <c r="J511" s="11"/>
      <c r="K511" s="11"/>
      <c r="L511" s="11">
        <v>64090</v>
      </c>
      <c r="M511" s="63">
        <f>Tabla16[[#This Row],[TASA EX.]]+Tabla16[[#This Row],[IEPS 8 %]]</f>
        <v>0</v>
      </c>
      <c r="N511" s="64">
        <f>Tabla16[[#This Row],[TASA 16%]]+Tabla16[[#This Row],[IEPS 6%]]</f>
        <v>0</v>
      </c>
      <c r="O511" s="38">
        <v>45027</v>
      </c>
      <c r="P511" s="12" t="s">
        <v>118</v>
      </c>
      <c r="Q511" s="39" t="s">
        <v>119</v>
      </c>
      <c r="R511" s="9" t="s">
        <v>34</v>
      </c>
      <c r="S511" s="11">
        <v>11310</v>
      </c>
      <c r="T511" s="13" t="s">
        <v>35</v>
      </c>
      <c r="U511" s="12" t="s">
        <v>935</v>
      </c>
      <c r="W511" s="77">
        <f>(Tabla16[[#This Row],[TASA 16%]]+Tabla16[[#This Row],[IEPS 6%]])*0.16</f>
        <v>0</v>
      </c>
      <c r="X511" s="77">
        <f>W511-Tabla16[[#This Row],[IVA]]</f>
        <v>0</v>
      </c>
    </row>
    <row r="512" spans="1:24" x14ac:dyDescent="0.25">
      <c r="A512" s="67">
        <v>181705</v>
      </c>
      <c r="B512" s="68">
        <v>754</v>
      </c>
      <c r="C512" s="10">
        <v>45012</v>
      </c>
      <c r="D512" s="70"/>
      <c r="E512" s="70">
        <v>25254</v>
      </c>
      <c r="F512" s="70">
        <v>0</v>
      </c>
      <c r="G512" s="71"/>
      <c r="H512" s="71"/>
      <c r="I512" s="70"/>
      <c r="J512" s="70"/>
      <c r="K512" s="70"/>
      <c r="L512" s="70">
        <v>25254</v>
      </c>
      <c r="M512" s="63">
        <f>Tabla16[[#This Row],[TASA EX.]]+Tabla16[[#This Row],[IEPS 8 %]]</f>
        <v>0</v>
      </c>
      <c r="N512" s="72">
        <f>Tabla16[[#This Row],[TASA 16%]]+Tabla16[[#This Row],[IEPS 6%]]</f>
        <v>0</v>
      </c>
      <c r="O512" s="38">
        <v>45020</v>
      </c>
      <c r="P512" s="69" t="s">
        <v>377</v>
      </c>
      <c r="Q512" s="73" t="s">
        <v>378</v>
      </c>
      <c r="R512" s="68" t="s">
        <v>34</v>
      </c>
      <c r="S512" s="70"/>
      <c r="T512" s="74" t="s">
        <v>35</v>
      </c>
      <c r="U512" s="69" t="s">
        <v>68</v>
      </c>
      <c r="W512" s="77">
        <f>(Tabla16[[#This Row],[TASA 16%]]+Tabla16[[#This Row],[IEPS 6%]])*0.16</f>
        <v>0</v>
      </c>
      <c r="X512" s="77">
        <f>W512-Tabla16[[#This Row],[IVA]]</f>
        <v>0</v>
      </c>
    </row>
    <row r="513" spans="1:24" x14ac:dyDescent="0.25">
      <c r="A513" s="67">
        <v>181834</v>
      </c>
      <c r="B513" s="68">
        <v>883</v>
      </c>
      <c r="C513" s="10">
        <v>45015</v>
      </c>
      <c r="D513" s="70"/>
      <c r="E513" s="70">
        <v>37116</v>
      </c>
      <c r="F513" s="70">
        <v>0</v>
      </c>
      <c r="G513" s="71"/>
      <c r="H513" s="71"/>
      <c r="I513" s="70"/>
      <c r="J513" s="70"/>
      <c r="K513" s="70"/>
      <c r="L513" s="70">
        <v>37116</v>
      </c>
      <c r="M513" s="63">
        <f>Tabla16[[#This Row],[TASA EX.]]+Tabla16[[#This Row],[IEPS 8 %]]</f>
        <v>0</v>
      </c>
      <c r="N513" s="72">
        <f>Tabla16[[#This Row],[TASA 16%]]+Tabla16[[#This Row],[IEPS 6%]]</f>
        <v>0</v>
      </c>
      <c r="O513" s="38">
        <v>45026</v>
      </c>
      <c r="P513" s="69" t="s">
        <v>377</v>
      </c>
      <c r="Q513" s="73" t="s">
        <v>378</v>
      </c>
      <c r="R513" s="68" t="s">
        <v>34</v>
      </c>
      <c r="S513" s="70"/>
      <c r="T513" s="74" t="s">
        <v>35</v>
      </c>
      <c r="U513" s="69" t="s">
        <v>68</v>
      </c>
      <c r="W513" s="77">
        <f>(Tabla16[[#This Row],[TASA 16%]]+Tabla16[[#This Row],[IEPS 6%]])*0.16</f>
        <v>0</v>
      </c>
      <c r="X513" s="77">
        <f>W513-Tabla16[[#This Row],[IVA]]</f>
        <v>0</v>
      </c>
    </row>
    <row r="514" spans="1:24" x14ac:dyDescent="0.25">
      <c r="A514" s="67">
        <v>181932</v>
      </c>
      <c r="B514" s="68">
        <v>11</v>
      </c>
      <c r="C514" s="10">
        <v>45019</v>
      </c>
      <c r="D514" s="70"/>
      <c r="E514" s="70">
        <v>23713</v>
      </c>
      <c r="F514" s="70">
        <v>0</v>
      </c>
      <c r="G514" s="71"/>
      <c r="H514" s="71"/>
      <c r="I514" s="70"/>
      <c r="J514" s="70"/>
      <c r="K514" s="70"/>
      <c r="L514" s="70">
        <v>23713</v>
      </c>
      <c r="M514" s="63">
        <f>Tabla16[[#This Row],[TASA EX.]]+Tabla16[[#This Row],[IEPS 8 %]]</f>
        <v>0</v>
      </c>
      <c r="N514" s="72">
        <f>Tabla16[[#This Row],[TASA 16%]]+Tabla16[[#This Row],[IEPS 6%]]</f>
        <v>0</v>
      </c>
      <c r="O514" s="38">
        <v>45027</v>
      </c>
      <c r="P514" s="69" t="s">
        <v>377</v>
      </c>
      <c r="Q514" s="73" t="s">
        <v>378</v>
      </c>
      <c r="R514" s="68" t="s">
        <v>34</v>
      </c>
      <c r="S514" s="70"/>
      <c r="T514" s="74" t="s">
        <v>35</v>
      </c>
      <c r="U514" s="69" t="s">
        <v>68</v>
      </c>
      <c r="W514" s="77">
        <f>(Tabla16[[#This Row],[TASA 16%]]+Tabla16[[#This Row],[IEPS 6%]])*0.16</f>
        <v>0</v>
      </c>
      <c r="X514" s="77">
        <f>W514-Tabla16[[#This Row],[IVA]]</f>
        <v>0</v>
      </c>
    </row>
    <row r="515" spans="1:24" x14ac:dyDescent="0.25">
      <c r="A515" s="67">
        <v>182024</v>
      </c>
      <c r="B515" s="68">
        <v>103</v>
      </c>
      <c r="C515" s="10">
        <v>45021</v>
      </c>
      <c r="D515" s="70"/>
      <c r="E515" s="70">
        <v>41879</v>
      </c>
      <c r="F515" s="70">
        <v>0</v>
      </c>
      <c r="G515" s="71"/>
      <c r="H515" s="71"/>
      <c r="I515" s="70"/>
      <c r="J515" s="70"/>
      <c r="K515" s="70"/>
      <c r="L515" s="70">
        <v>41879</v>
      </c>
      <c r="M515" s="63">
        <f>Tabla16[[#This Row],[TASA EX.]]+Tabla16[[#This Row],[IEPS 8 %]]</f>
        <v>0</v>
      </c>
      <c r="N515" s="72">
        <f>Tabla16[[#This Row],[TASA 16%]]+Tabla16[[#This Row],[IEPS 6%]]</f>
        <v>0</v>
      </c>
      <c r="O515" s="38">
        <v>45027</v>
      </c>
      <c r="P515" s="69" t="s">
        <v>377</v>
      </c>
      <c r="Q515" s="73" t="s">
        <v>378</v>
      </c>
      <c r="R515" s="68" t="s">
        <v>34</v>
      </c>
      <c r="S515" s="70"/>
      <c r="T515" s="74" t="s">
        <v>35</v>
      </c>
      <c r="U515" s="69" t="s">
        <v>68</v>
      </c>
      <c r="W515" s="77">
        <f>(Tabla16[[#This Row],[TASA 16%]]+Tabla16[[#This Row],[IEPS 6%]])*0.16</f>
        <v>0</v>
      </c>
      <c r="X515" s="77">
        <f>W515-Tabla16[[#This Row],[IVA]]</f>
        <v>0</v>
      </c>
    </row>
    <row r="516" spans="1:24" x14ac:dyDescent="0.25">
      <c r="A516" s="67">
        <v>182214</v>
      </c>
      <c r="B516" s="68">
        <v>293</v>
      </c>
      <c r="C516" s="10">
        <v>45029</v>
      </c>
      <c r="D516" s="70"/>
      <c r="E516" s="70">
        <v>53198</v>
      </c>
      <c r="F516" s="70">
        <v>0</v>
      </c>
      <c r="G516" s="71"/>
      <c r="H516" s="71"/>
      <c r="I516" s="70"/>
      <c r="J516" s="70"/>
      <c r="K516" s="70"/>
      <c r="L516" s="70">
        <v>53198</v>
      </c>
      <c r="M516" s="63">
        <f>Tabla16[[#This Row],[TASA EX.]]+Tabla16[[#This Row],[IEPS 8 %]]</f>
        <v>0</v>
      </c>
      <c r="N516" s="72">
        <f>Tabla16[[#This Row],[TASA 16%]]+Tabla16[[#This Row],[IEPS 6%]]</f>
        <v>0</v>
      </c>
      <c r="O516" s="38">
        <v>45035</v>
      </c>
      <c r="P516" s="69" t="s">
        <v>377</v>
      </c>
      <c r="Q516" s="73" t="s">
        <v>378</v>
      </c>
      <c r="R516" s="68" t="s">
        <v>34</v>
      </c>
      <c r="S516" s="70"/>
      <c r="T516" s="74" t="s">
        <v>35</v>
      </c>
      <c r="U516" s="69" t="s">
        <v>68</v>
      </c>
      <c r="W516" s="77">
        <f>(Tabla16[[#This Row],[TASA 16%]]+Tabla16[[#This Row],[IEPS 6%]])*0.16</f>
        <v>0</v>
      </c>
      <c r="X516" s="77">
        <f>W516-Tabla16[[#This Row],[IVA]]</f>
        <v>0</v>
      </c>
    </row>
    <row r="517" spans="1:24" x14ac:dyDescent="0.25">
      <c r="A517" s="67">
        <v>182289</v>
      </c>
      <c r="B517" s="68">
        <v>368</v>
      </c>
      <c r="C517" s="10">
        <v>45033</v>
      </c>
      <c r="D517" s="70"/>
      <c r="E517" s="70">
        <v>27850</v>
      </c>
      <c r="F517" s="70">
        <v>0</v>
      </c>
      <c r="G517" s="71"/>
      <c r="H517" s="71"/>
      <c r="I517" s="70"/>
      <c r="J517" s="70"/>
      <c r="K517" s="70"/>
      <c r="L517" s="70">
        <v>27850</v>
      </c>
      <c r="M517" s="63">
        <f>Tabla16[[#This Row],[TASA EX.]]+Tabla16[[#This Row],[IEPS 8 %]]</f>
        <v>0</v>
      </c>
      <c r="N517" s="72">
        <f>Tabla16[[#This Row],[TASA 16%]]+Tabla16[[#This Row],[IEPS 6%]]</f>
        <v>0</v>
      </c>
      <c r="O517" s="38">
        <v>45037</v>
      </c>
      <c r="P517" s="69" t="s">
        <v>377</v>
      </c>
      <c r="Q517" s="73" t="s">
        <v>378</v>
      </c>
      <c r="R517" s="68" t="s">
        <v>34</v>
      </c>
      <c r="S517" s="70"/>
      <c r="T517" s="74" t="s">
        <v>35</v>
      </c>
      <c r="U517" s="69" t="s">
        <v>68</v>
      </c>
      <c r="W517" s="77">
        <f>(Tabla16[[#This Row],[TASA 16%]]+Tabla16[[#This Row],[IEPS 6%]])*0.16</f>
        <v>0</v>
      </c>
      <c r="X517" s="77">
        <f>W517-Tabla16[[#This Row],[IVA]]</f>
        <v>0</v>
      </c>
    </row>
    <row r="518" spans="1:24" x14ac:dyDescent="0.25">
      <c r="A518" s="67">
        <v>182402</v>
      </c>
      <c r="B518" s="68">
        <v>481</v>
      </c>
      <c r="C518" s="10">
        <v>45036</v>
      </c>
      <c r="D518" s="70"/>
      <c r="E518" s="70">
        <v>21539</v>
      </c>
      <c r="F518" s="70">
        <v>0</v>
      </c>
      <c r="G518" s="71"/>
      <c r="H518" s="71"/>
      <c r="I518" s="70"/>
      <c r="J518" s="70"/>
      <c r="K518" s="70"/>
      <c r="L518" s="70">
        <v>21539</v>
      </c>
      <c r="M518" s="63">
        <f>Tabla16[[#This Row],[TASA EX.]]+Tabla16[[#This Row],[IEPS 8 %]]</f>
        <v>0</v>
      </c>
      <c r="N518" s="72">
        <f>Tabla16[[#This Row],[TASA 16%]]+Tabla16[[#This Row],[IEPS 6%]]</f>
        <v>0</v>
      </c>
      <c r="O518" s="38">
        <v>45041</v>
      </c>
      <c r="P518" s="69" t="s">
        <v>377</v>
      </c>
      <c r="Q518" s="73" t="s">
        <v>378</v>
      </c>
      <c r="R518" s="68" t="s">
        <v>34</v>
      </c>
      <c r="S518" s="70"/>
      <c r="T518" s="74" t="s">
        <v>35</v>
      </c>
      <c r="U518" s="69" t="s">
        <v>68</v>
      </c>
      <c r="W518" s="77">
        <f>(Tabla16[[#This Row],[TASA 16%]]+Tabla16[[#This Row],[IEPS 6%]])*0.16</f>
        <v>0</v>
      </c>
      <c r="X518" s="77">
        <f>W518-Tabla16[[#This Row],[IVA]]</f>
        <v>0</v>
      </c>
    </row>
    <row r="519" spans="1:24" x14ac:dyDescent="0.25">
      <c r="A519" s="67">
        <v>182497</v>
      </c>
      <c r="B519" s="68">
        <v>576</v>
      </c>
      <c r="C519" s="10">
        <v>45040</v>
      </c>
      <c r="D519" s="70"/>
      <c r="E519" s="70">
        <v>34262</v>
      </c>
      <c r="F519" s="70">
        <v>0</v>
      </c>
      <c r="G519" s="71"/>
      <c r="H519" s="71"/>
      <c r="I519" s="70"/>
      <c r="J519" s="70"/>
      <c r="K519" s="70"/>
      <c r="L519" s="70">
        <v>34262</v>
      </c>
      <c r="M519" s="63">
        <f>Tabla16[[#This Row],[TASA EX.]]+Tabla16[[#This Row],[IEPS 8 %]]</f>
        <v>0</v>
      </c>
      <c r="N519" s="72">
        <f>Tabla16[[#This Row],[TASA 16%]]+Tabla16[[#This Row],[IEPS 6%]]</f>
        <v>0</v>
      </c>
      <c r="O519" s="38">
        <v>45043</v>
      </c>
      <c r="P519" s="69" t="s">
        <v>377</v>
      </c>
      <c r="Q519" s="73" t="s">
        <v>378</v>
      </c>
      <c r="R519" s="68" t="s">
        <v>34</v>
      </c>
      <c r="S519" s="70"/>
      <c r="T519" s="74" t="s">
        <v>35</v>
      </c>
      <c r="U519" s="69" t="s">
        <v>68</v>
      </c>
      <c r="W519" s="77">
        <f>(Tabla16[[#This Row],[TASA 16%]]+Tabla16[[#This Row],[IEPS 6%]])*0.16</f>
        <v>0</v>
      </c>
      <c r="X519" s="77">
        <f>W519-Tabla16[[#This Row],[IVA]]</f>
        <v>0</v>
      </c>
    </row>
    <row r="520" spans="1:24" x14ac:dyDescent="0.25">
      <c r="A520" s="67">
        <v>180691</v>
      </c>
      <c r="B520" s="68">
        <v>599</v>
      </c>
      <c r="C520" s="10">
        <v>44978</v>
      </c>
      <c r="D520" s="70"/>
      <c r="E520" s="70">
        <v>473381.79750000004</v>
      </c>
      <c r="F520" s="70">
        <v>8081.0625</v>
      </c>
      <c r="G520" s="71"/>
      <c r="H520" s="71"/>
      <c r="I520" s="70"/>
      <c r="J520" s="70"/>
      <c r="K520" s="70">
        <v>1292.97</v>
      </c>
      <c r="L520" s="70">
        <v>482755.83</v>
      </c>
      <c r="M520" s="63">
        <f>Tabla16[[#This Row],[TASA EX.]]+Tabla16[[#This Row],[IEPS 8 %]]</f>
        <v>0</v>
      </c>
      <c r="N520" s="72">
        <f>Tabla16[[#This Row],[TASA 16%]]+Tabla16[[#This Row],[IEPS 6%]]</f>
        <v>8081.0625</v>
      </c>
      <c r="O520" s="38">
        <v>45027</v>
      </c>
      <c r="P520" s="69" t="s">
        <v>306</v>
      </c>
      <c r="Q520" s="73" t="s">
        <v>307</v>
      </c>
      <c r="R520" s="68" t="s">
        <v>34</v>
      </c>
      <c r="S520" s="70"/>
      <c r="T520" s="74" t="s">
        <v>35</v>
      </c>
      <c r="U520" s="69" t="s">
        <v>1511</v>
      </c>
      <c r="W520" s="77">
        <f>(Tabla16[[#This Row],[TASA 16%]]+Tabla16[[#This Row],[IEPS 6%]])*0.16</f>
        <v>1292.97</v>
      </c>
      <c r="X520" s="77">
        <f>W520-Tabla16[[#This Row],[IVA]]</f>
        <v>0</v>
      </c>
    </row>
    <row r="521" spans="1:24" x14ac:dyDescent="0.25">
      <c r="A521" s="67">
        <v>181185</v>
      </c>
      <c r="B521" s="68">
        <v>234</v>
      </c>
      <c r="C521" s="10">
        <v>44993</v>
      </c>
      <c r="D521" s="70"/>
      <c r="E521" s="70">
        <v>30818</v>
      </c>
      <c r="F521" s="70">
        <v>0</v>
      </c>
      <c r="G521" s="71"/>
      <c r="H521" s="71"/>
      <c r="I521" s="70"/>
      <c r="J521" s="70"/>
      <c r="K521" s="70"/>
      <c r="L521" s="70">
        <v>30818</v>
      </c>
      <c r="M521" s="63">
        <f>Tabla16[[#This Row],[TASA EX.]]+Tabla16[[#This Row],[IEPS 8 %]]</f>
        <v>0</v>
      </c>
      <c r="N521" s="72">
        <f>Tabla16[[#This Row],[TASA 16%]]+Tabla16[[#This Row],[IEPS 6%]]</f>
        <v>0</v>
      </c>
      <c r="O521" s="38">
        <v>45027</v>
      </c>
      <c r="P521" s="69" t="s">
        <v>306</v>
      </c>
      <c r="Q521" s="73" t="s">
        <v>307</v>
      </c>
      <c r="R521" s="68" t="s">
        <v>34</v>
      </c>
      <c r="S521" s="70"/>
      <c r="T521" s="74" t="s">
        <v>35</v>
      </c>
      <c r="U521" s="69" t="s">
        <v>1512</v>
      </c>
      <c r="W521" s="77">
        <f>(Tabla16[[#This Row],[TASA 16%]]+Tabla16[[#This Row],[IEPS 6%]])*0.16</f>
        <v>0</v>
      </c>
      <c r="X521" s="77">
        <f>W521-Tabla16[[#This Row],[IVA]]</f>
        <v>0</v>
      </c>
    </row>
    <row r="522" spans="1:24" x14ac:dyDescent="0.25">
      <c r="A522" s="41">
        <v>292</v>
      </c>
      <c r="B522" s="9">
        <v>5056</v>
      </c>
      <c r="C522" s="10">
        <v>45015</v>
      </c>
      <c r="D522" s="11"/>
      <c r="E522" s="11">
        <v>6380</v>
      </c>
      <c r="F522" s="11">
        <v>0</v>
      </c>
      <c r="G522" s="24"/>
      <c r="H522" s="24"/>
      <c r="I522" s="11"/>
      <c r="J522" s="11"/>
      <c r="K522" s="11"/>
      <c r="L522" s="11">
        <v>6380</v>
      </c>
      <c r="M522" s="63">
        <f>Tabla16[[#This Row],[TASA EX.]]+Tabla16[[#This Row],[IEPS 8 %]]</f>
        <v>0</v>
      </c>
      <c r="N522" s="64">
        <f>Tabla16[[#This Row],[TASA 16%]]+Tabla16[[#This Row],[IEPS 6%]]</f>
        <v>0</v>
      </c>
      <c r="O522" s="38">
        <v>45026</v>
      </c>
      <c r="P522" s="12" t="s">
        <v>46</v>
      </c>
      <c r="Q522" s="39" t="s">
        <v>47</v>
      </c>
      <c r="R522" s="9" t="s">
        <v>34</v>
      </c>
      <c r="S522" s="11"/>
      <c r="T522" s="13" t="s">
        <v>35</v>
      </c>
      <c r="U522" s="12" t="s">
        <v>720</v>
      </c>
      <c r="W522" s="77">
        <f>(Tabla16[[#This Row],[TASA 16%]]+Tabla16[[#This Row],[IEPS 6%]])*0.16</f>
        <v>0</v>
      </c>
      <c r="X522" s="77">
        <f>W522-Tabla16[[#This Row],[IVA]]</f>
        <v>0</v>
      </c>
    </row>
    <row r="523" spans="1:24" x14ac:dyDescent="0.25">
      <c r="A523" s="41">
        <v>297</v>
      </c>
      <c r="B523" s="9">
        <v>5002</v>
      </c>
      <c r="C523" s="10">
        <v>45017</v>
      </c>
      <c r="D523" s="11"/>
      <c r="E523" s="11">
        <v>5110</v>
      </c>
      <c r="F523" s="11">
        <v>0</v>
      </c>
      <c r="G523" s="24"/>
      <c r="H523" s="24"/>
      <c r="I523" s="11"/>
      <c r="J523" s="11"/>
      <c r="K523" s="11"/>
      <c r="L523" s="11">
        <v>5110</v>
      </c>
      <c r="M523" s="63">
        <f>Tabla16[[#This Row],[TASA EX.]]+Tabla16[[#This Row],[IEPS 8 %]]</f>
        <v>0</v>
      </c>
      <c r="N523" s="64">
        <f>Tabla16[[#This Row],[TASA 16%]]+Tabla16[[#This Row],[IEPS 6%]]</f>
        <v>0</v>
      </c>
      <c r="O523" s="38">
        <v>45037</v>
      </c>
      <c r="P523" s="12" t="s">
        <v>46</v>
      </c>
      <c r="Q523" s="39" t="s">
        <v>47</v>
      </c>
      <c r="R523" s="9" t="s">
        <v>34</v>
      </c>
      <c r="S523" s="11"/>
      <c r="T523" s="13" t="s">
        <v>35</v>
      </c>
      <c r="U523" s="12" t="s">
        <v>723</v>
      </c>
      <c r="W523" s="77">
        <f>(Tabla16[[#This Row],[TASA 16%]]+Tabla16[[#This Row],[IEPS 6%]])*0.16</f>
        <v>0</v>
      </c>
      <c r="X523" s="77">
        <f>W523-Tabla16[[#This Row],[IVA]]</f>
        <v>0</v>
      </c>
    </row>
    <row r="524" spans="1:24" x14ac:dyDescent="0.25">
      <c r="A524" s="41">
        <v>301</v>
      </c>
      <c r="B524" s="9">
        <v>5006</v>
      </c>
      <c r="C524" s="10">
        <v>45020</v>
      </c>
      <c r="D524" s="11"/>
      <c r="E524" s="11">
        <v>6540</v>
      </c>
      <c r="F524" s="11">
        <v>0</v>
      </c>
      <c r="G524" s="24"/>
      <c r="H524" s="24"/>
      <c r="I524" s="11"/>
      <c r="J524" s="11"/>
      <c r="K524" s="11"/>
      <c r="L524" s="11">
        <v>6540</v>
      </c>
      <c r="M524" s="63">
        <f>Tabla16[[#This Row],[TASA EX.]]+Tabla16[[#This Row],[IEPS 8 %]]</f>
        <v>0</v>
      </c>
      <c r="N524" s="63">
        <f>Tabla16[[#This Row],[TASA 16%]]+Tabla16[[#This Row],[IEPS 6%]]</f>
        <v>0</v>
      </c>
      <c r="O524" s="38">
        <v>45026</v>
      </c>
      <c r="P524" s="60" t="s">
        <v>46</v>
      </c>
      <c r="Q524" s="55" t="s">
        <v>47</v>
      </c>
      <c r="R524" s="51" t="s">
        <v>34</v>
      </c>
      <c r="S524" s="61"/>
      <c r="T524" s="56" t="s">
        <v>35</v>
      </c>
      <c r="U524" s="66" t="s">
        <v>727</v>
      </c>
      <c r="W524" s="77">
        <f>(Tabla16[[#This Row],[TASA 16%]]+Tabla16[[#This Row],[IEPS 6%]])*0.16</f>
        <v>0</v>
      </c>
      <c r="X524" s="77">
        <f>W524-Tabla16[[#This Row],[IVA]]</f>
        <v>0</v>
      </c>
    </row>
    <row r="525" spans="1:24" x14ac:dyDescent="0.25">
      <c r="A525" s="41">
        <v>308</v>
      </c>
      <c r="B525" s="9">
        <v>5013</v>
      </c>
      <c r="C525" s="10">
        <v>45022</v>
      </c>
      <c r="D525" s="11"/>
      <c r="E525" s="11">
        <v>5020</v>
      </c>
      <c r="F525" s="11">
        <v>0</v>
      </c>
      <c r="G525" s="24"/>
      <c r="H525" s="24"/>
      <c r="I525" s="11"/>
      <c r="J525" s="11"/>
      <c r="K525" s="11"/>
      <c r="L525" s="11">
        <v>5020</v>
      </c>
      <c r="M525" s="63">
        <f>Tabla16[[#This Row],[TASA EX.]]+Tabla16[[#This Row],[IEPS 8 %]]</f>
        <v>0</v>
      </c>
      <c r="N525" s="63">
        <f>Tabla16[[#This Row],[TASA 16%]]+Tabla16[[#This Row],[IEPS 6%]]</f>
        <v>0</v>
      </c>
      <c r="O525" s="38">
        <v>45034</v>
      </c>
      <c r="P525" s="60" t="s">
        <v>46</v>
      </c>
      <c r="Q525" s="55" t="s">
        <v>47</v>
      </c>
      <c r="R525" s="51" t="s">
        <v>34</v>
      </c>
      <c r="S525" s="61"/>
      <c r="T525" s="56" t="s">
        <v>35</v>
      </c>
      <c r="U525" s="66" t="s">
        <v>733</v>
      </c>
      <c r="W525" s="77">
        <f>(Tabla16[[#This Row],[TASA 16%]]+Tabla16[[#This Row],[IEPS 6%]])*0.16</f>
        <v>0</v>
      </c>
      <c r="X525" s="77">
        <f>W525-Tabla16[[#This Row],[IVA]]</f>
        <v>0</v>
      </c>
    </row>
    <row r="526" spans="1:24" x14ac:dyDescent="0.25">
      <c r="A526" s="41">
        <v>311</v>
      </c>
      <c r="B526" s="9">
        <v>5016</v>
      </c>
      <c r="C526" s="10">
        <v>45024</v>
      </c>
      <c r="D526" s="11"/>
      <c r="E526" s="11">
        <v>5880</v>
      </c>
      <c r="F526" s="11">
        <v>0</v>
      </c>
      <c r="G526" s="24"/>
      <c r="H526" s="24"/>
      <c r="I526" s="11"/>
      <c r="J526" s="11"/>
      <c r="K526" s="11"/>
      <c r="L526" s="11">
        <v>5880</v>
      </c>
      <c r="M526" s="63">
        <f>Tabla16[[#This Row],[TASA EX.]]+Tabla16[[#This Row],[IEPS 8 %]]</f>
        <v>0</v>
      </c>
      <c r="N526" s="64">
        <f>Tabla16[[#This Row],[TASA 16%]]+Tabla16[[#This Row],[IEPS 6%]]</f>
        <v>0</v>
      </c>
      <c r="O526" s="38">
        <v>45030</v>
      </c>
      <c r="P526" s="12" t="s">
        <v>46</v>
      </c>
      <c r="Q526" s="39" t="s">
        <v>47</v>
      </c>
      <c r="R526" s="9" t="s">
        <v>34</v>
      </c>
      <c r="S526" s="11"/>
      <c r="T526" s="13" t="s">
        <v>35</v>
      </c>
      <c r="U526" s="12" t="s">
        <v>736</v>
      </c>
      <c r="W526" s="77">
        <f>(Tabla16[[#This Row],[TASA 16%]]+Tabla16[[#This Row],[IEPS 6%]])*0.16</f>
        <v>0</v>
      </c>
      <c r="X526" s="77">
        <f>W526-Tabla16[[#This Row],[IVA]]</f>
        <v>0</v>
      </c>
    </row>
    <row r="527" spans="1:24" x14ac:dyDescent="0.25">
      <c r="A527" s="41">
        <v>317</v>
      </c>
      <c r="B527" s="9">
        <v>5022</v>
      </c>
      <c r="C527" s="10">
        <v>45027</v>
      </c>
      <c r="D527" s="11"/>
      <c r="E527" s="11">
        <v>5540</v>
      </c>
      <c r="F527" s="11">
        <v>0</v>
      </c>
      <c r="G527" s="24"/>
      <c r="H527" s="24"/>
      <c r="I527" s="11"/>
      <c r="J527" s="11"/>
      <c r="K527" s="11"/>
      <c r="L527" s="11">
        <v>5540</v>
      </c>
      <c r="M527" s="63">
        <f>Tabla16[[#This Row],[TASA EX.]]+Tabla16[[#This Row],[IEPS 8 %]]</f>
        <v>0</v>
      </c>
      <c r="N527" s="64">
        <f>Tabla16[[#This Row],[TASA 16%]]+Tabla16[[#This Row],[IEPS 6%]]</f>
        <v>0</v>
      </c>
      <c r="O527" s="38">
        <v>45030</v>
      </c>
      <c r="P527" s="12" t="s">
        <v>46</v>
      </c>
      <c r="Q527" s="39" t="s">
        <v>47</v>
      </c>
      <c r="R527" s="9" t="s">
        <v>34</v>
      </c>
      <c r="S527" s="11"/>
      <c r="T527" s="13" t="s">
        <v>35</v>
      </c>
      <c r="U527" s="66" t="s">
        <v>742</v>
      </c>
      <c r="W527" s="77">
        <f>(Tabla16[[#This Row],[TASA 16%]]+Tabla16[[#This Row],[IEPS 6%]])*0.16</f>
        <v>0</v>
      </c>
      <c r="X527" s="77">
        <f>W527-Tabla16[[#This Row],[IVA]]</f>
        <v>0</v>
      </c>
    </row>
    <row r="528" spans="1:24" x14ac:dyDescent="0.25">
      <c r="A528" s="67">
        <v>319</v>
      </c>
      <c r="B528" s="68">
        <v>5024</v>
      </c>
      <c r="C528" s="10">
        <v>45029</v>
      </c>
      <c r="D528" s="70"/>
      <c r="E528" s="70">
        <v>4740</v>
      </c>
      <c r="F528" s="70">
        <v>0</v>
      </c>
      <c r="G528" s="71"/>
      <c r="H528" s="71"/>
      <c r="I528" s="70"/>
      <c r="J528" s="70"/>
      <c r="K528" s="70"/>
      <c r="L528" s="70">
        <v>4740</v>
      </c>
      <c r="M528" s="63">
        <f>Tabla16[[#This Row],[TASA EX.]]+Tabla16[[#This Row],[IEPS 8 %]]</f>
        <v>0</v>
      </c>
      <c r="N528" s="72">
        <f>Tabla16[[#This Row],[TASA 16%]]+Tabla16[[#This Row],[IEPS 6%]]</f>
        <v>0</v>
      </c>
      <c r="O528" s="38">
        <v>45030</v>
      </c>
      <c r="P528" s="69" t="s">
        <v>46</v>
      </c>
      <c r="Q528" s="73" t="s">
        <v>47</v>
      </c>
      <c r="R528" s="68" t="s">
        <v>34</v>
      </c>
      <c r="S528" s="70"/>
      <c r="T528" s="74" t="s">
        <v>35</v>
      </c>
      <c r="U528" s="69" t="s">
        <v>744</v>
      </c>
      <c r="W528" s="77">
        <f>(Tabla16[[#This Row],[TASA 16%]]+Tabla16[[#This Row],[IEPS 6%]])*0.16</f>
        <v>0</v>
      </c>
      <c r="X528" s="77">
        <f>W528-Tabla16[[#This Row],[IVA]]</f>
        <v>0</v>
      </c>
    </row>
    <row r="529" spans="1:24" x14ac:dyDescent="0.25">
      <c r="A529" s="41">
        <v>324</v>
      </c>
      <c r="B529" s="9">
        <v>5029</v>
      </c>
      <c r="C529" s="10">
        <v>45031</v>
      </c>
      <c r="D529" s="11"/>
      <c r="E529" s="11">
        <v>6610</v>
      </c>
      <c r="F529" s="11">
        <v>0</v>
      </c>
      <c r="G529" s="24"/>
      <c r="H529" s="24"/>
      <c r="I529" s="11"/>
      <c r="J529" s="11"/>
      <c r="K529" s="11"/>
      <c r="L529" s="11">
        <v>6610</v>
      </c>
      <c r="M529" s="63">
        <f>Tabla16[[#This Row],[TASA EX.]]+Tabla16[[#This Row],[IEPS 8 %]]</f>
        <v>0</v>
      </c>
      <c r="N529" s="64">
        <f>Tabla16[[#This Row],[TASA 16%]]+Tabla16[[#This Row],[IEPS 6%]]</f>
        <v>0</v>
      </c>
      <c r="O529" s="38">
        <v>45037</v>
      </c>
      <c r="P529" s="12" t="s">
        <v>46</v>
      </c>
      <c r="Q529" s="39" t="s">
        <v>47</v>
      </c>
      <c r="R529" s="9" t="s">
        <v>34</v>
      </c>
      <c r="S529" s="11"/>
      <c r="T529" s="13" t="s">
        <v>35</v>
      </c>
      <c r="U529" s="12" t="s">
        <v>748</v>
      </c>
      <c r="W529" s="77">
        <f>(Tabla16[[#This Row],[TASA 16%]]+Tabla16[[#This Row],[IEPS 6%]])*0.16</f>
        <v>0</v>
      </c>
      <c r="X529" s="77">
        <f>W529-Tabla16[[#This Row],[IVA]]</f>
        <v>0</v>
      </c>
    </row>
    <row r="530" spans="1:24" x14ac:dyDescent="0.25">
      <c r="A530" s="41">
        <v>330</v>
      </c>
      <c r="B530" s="9">
        <v>5035</v>
      </c>
      <c r="C530" s="10">
        <v>45034</v>
      </c>
      <c r="D530" s="11"/>
      <c r="E530" s="11">
        <v>4570</v>
      </c>
      <c r="F530" s="11">
        <v>0</v>
      </c>
      <c r="G530" s="24"/>
      <c r="H530" s="24"/>
      <c r="I530" s="11"/>
      <c r="J530" s="11"/>
      <c r="K530" s="11"/>
      <c r="L530" s="11">
        <v>4570</v>
      </c>
      <c r="M530" s="63">
        <f>Tabla16[[#This Row],[TASA EX.]]+Tabla16[[#This Row],[IEPS 8 %]]</f>
        <v>0</v>
      </c>
      <c r="N530" s="64">
        <f>Tabla16[[#This Row],[TASA 16%]]+Tabla16[[#This Row],[IEPS 6%]]</f>
        <v>0</v>
      </c>
      <c r="O530" s="38">
        <v>45042</v>
      </c>
      <c r="P530" s="12" t="s">
        <v>46</v>
      </c>
      <c r="Q530" s="39" t="s">
        <v>47</v>
      </c>
      <c r="R530" s="9" t="s">
        <v>34</v>
      </c>
      <c r="S530" s="11"/>
      <c r="T530" s="13" t="s">
        <v>35</v>
      </c>
      <c r="U530" s="66" t="s">
        <v>754</v>
      </c>
      <c r="W530" s="77">
        <f>(Tabla16[[#This Row],[TASA 16%]]+Tabla16[[#This Row],[IEPS 6%]])*0.16</f>
        <v>0</v>
      </c>
      <c r="X530" s="77">
        <f>W530-Tabla16[[#This Row],[IVA]]</f>
        <v>0</v>
      </c>
    </row>
    <row r="531" spans="1:24" x14ac:dyDescent="0.25">
      <c r="A531" s="41">
        <v>333</v>
      </c>
      <c r="B531" s="9">
        <v>5038</v>
      </c>
      <c r="C531" s="10">
        <v>45036</v>
      </c>
      <c r="D531" s="11"/>
      <c r="E531" s="11">
        <v>5110</v>
      </c>
      <c r="F531" s="11">
        <v>0</v>
      </c>
      <c r="G531" s="24"/>
      <c r="H531" s="24"/>
      <c r="I531" s="11"/>
      <c r="J531" s="11"/>
      <c r="K531" s="11"/>
      <c r="L531" s="11">
        <v>5110</v>
      </c>
      <c r="M531" s="63">
        <f>Tabla16[[#This Row],[TASA EX.]]+Tabla16[[#This Row],[IEPS 8 %]]</f>
        <v>0</v>
      </c>
      <c r="N531" s="64">
        <f>Tabla16[[#This Row],[TASA 16%]]+Tabla16[[#This Row],[IEPS 6%]]</f>
        <v>0</v>
      </c>
      <c r="O531" s="38">
        <v>45037</v>
      </c>
      <c r="P531" s="12" t="s">
        <v>46</v>
      </c>
      <c r="Q531" s="39" t="s">
        <v>47</v>
      </c>
      <c r="R531" s="9" t="s">
        <v>34</v>
      </c>
      <c r="S531" s="11"/>
      <c r="T531" s="13" t="s">
        <v>35</v>
      </c>
      <c r="U531" s="66" t="s">
        <v>757</v>
      </c>
      <c r="W531" s="77">
        <f>(Tabla16[[#This Row],[TASA 16%]]+Tabla16[[#This Row],[IEPS 6%]])*0.16</f>
        <v>0</v>
      </c>
      <c r="X531" s="77">
        <f>W531-Tabla16[[#This Row],[IVA]]</f>
        <v>0</v>
      </c>
    </row>
    <row r="532" spans="1:24" x14ac:dyDescent="0.25">
      <c r="A532" s="41">
        <v>343</v>
      </c>
      <c r="B532" s="9">
        <v>5048</v>
      </c>
      <c r="C532" s="10">
        <v>45041</v>
      </c>
      <c r="D532" s="11"/>
      <c r="E532" s="11">
        <v>6300</v>
      </c>
      <c r="F532" s="11">
        <v>0</v>
      </c>
      <c r="G532" s="24"/>
      <c r="H532" s="24"/>
      <c r="I532" s="11"/>
      <c r="J532" s="11"/>
      <c r="K532" s="11"/>
      <c r="L532" s="11">
        <v>6300</v>
      </c>
      <c r="M532" s="63">
        <f>Tabla16[[#This Row],[TASA EX.]]+Tabla16[[#This Row],[IEPS 8 %]]</f>
        <v>0</v>
      </c>
      <c r="N532" s="64">
        <f>Tabla16[[#This Row],[TASA 16%]]+Tabla16[[#This Row],[IEPS 6%]]</f>
        <v>0</v>
      </c>
      <c r="O532" s="38">
        <v>45042</v>
      </c>
      <c r="P532" s="12" t="s">
        <v>46</v>
      </c>
      <c r="Q532" s="39" t="s">
        <v>47</v>
      </c>
      <c r="R532" s="9" t="s">
        <v>34</v>
      </c>
      <c r="S532" s="11"/>
      <c r="T532" s="13" t="s">
        <v>35</v>
      </c>
      <c r="U532" s="66" t="s">
        <v>764</v>
      </c>
      <c r="W532" s="77">
        <f>(Tabla16[[#This Row],[TASA 16%]]+Tabla16[[#This Row],[IEPS 6%]])*0.16</f>
        <v>0</v>
      </c>
      <c r="X532" s="77">
        <f>W532-Tabla16[[#This Row],[IVA]]</f>
        <v>0</v>
      </c>
    </row>
    <row r="533" spans="1:24" x14ac:dyDescent="0.25">
      <c r="A533" s="67">
        <v>181751</v>
      </c>
      <c r="B533" s="68">
        <v>800</v>
      </c>
      <c r="C533" s="10">
        <v>45013</v>
      </c>
      <c r="D533" s="70"/>
      <c r="E533" s="70">
        <v>-9.9999999998772182E-3</v>
      </c>
      <c r="F533" s="70">
        <v>1017.2499999999999</v>
      </c>
      <c r="G533" s="71"/>
      <c r="H533" s="71"/>
      <c r="I533" s="70"/>
      <c r="J533" s="70"/>
      <c r="K533" s="70">
        <v>162.76</v>
      </c>
      <c r="L533" s="70">
        <v>1180</v>
      </c>
      <c r="M533" s="63">
        <f>Tabla16[[#This Row],[TASA EX.]]+Tabla16[[#This Row],[IEPS 8 %]]</f>
        <v>0</v>
      </c>
      <c r="N533" s="72">
        <f>Tabla16[[#This Row],[TASA 16%]]+Tabla16[[#This Row],[IEPS 6%]]</f>
        <v>1017.2499999999999</v>
      </c>
      <c r="O533" s="38">
        <v>45027</v>
      </c>
      <c r="P533" s="69" t="s">
        <v>567</v>
      </c>
      <c r="Q533" s="73" t="s">
        <v>568</v>
      </c>
      <c r="R533" s="68" t="s">
        <v>34</v>
      </c>
      <c r="S533" s="70"/>
      <c r="T533" s="74" t="s">
        <v>35</v>
      </c>
      <c r="U533" s="69" t="s">
        <v>1455</v>
      </c>
      <c r="W533" s="77">
        <f>(Tabla16[[#This Row],[TASA 16%]]+Tabla16[[#This Row],[IEPS 6%]])*0.16</f>
        <v>162.76</v>
      </c>
      <c r="X533" s="77">
        <f>W533-Tabla16[[#This Row],[IVA]]</f>
        <v>0</v>
      </c>
    </row>
    <row r="534" spans="1:24" x14ac:dyDescent="0.25">
      <c r="A534" s="67">
        <v>181741</v>
      </c>
      <c r="B534" s="68">
        <v>790</v>
      </c>
      <c r="C534" s="10">
        <v>45013</v>
      </c>
      <c r="D534" s="70"/>
      <c r="E534" s="70">
        <v>7.4999999997089617E-3</v>
      </c>
      <c r="F534" s="70">
        <v>41689.3125</v>
      </c>
      <c r="G534" s="71"/>
      <c r="H534" s="71"/>
      <c r="I534" s="70"/>
      <c r="J534" s="70"/>
      <c r="K534" s="70">
        <v>6670.29</v>
      </c>
      <c r="L534" s="70">
        <v>48359.61</v>
      </c>
      <c r="M534" s="63">
        <f>Tabla16[[#This Row],[TASA EX.]]+Tabla16[[#This Row],[IEPS 8 %]]</f>
        <v>0</v>
      </c>
      <c r="N534" s="72">
        <f>Tabla16[[#This Row],[TASA 16%]]+Tabla16[[#This Row],[IEPS 6%]]</f>
        <v>41689.3125</v>
      </c>
      <c r="O534" s="38">
        <v>45030</v>
      </c>
      <c r="P534" s="69" t="s">
        <v>150</v>
      </c>
      <c r="Q534" s="73" t="s">
        <v>151</v>
      </c>
      <c r="R534" s="68" t="s">
        <v>34</v>
      </c>
      <c r="S534" s="70"/>
      <c r="T534" s="74" t="s">
        <v>35</v>
      </c>
      <c r="U534" s="69" t="s">
        <v>1101</v>
      </c>
      <c r="W534" s="77">
        <f>(Tabla16[[#This Row],[TASA 16%]]+Tabla16[[#This Row],[IEPS 6%]])*0.16</f>
        <v>6670.29</v>
      </c>
      <c r="X534" s="77">
        <f>W534-Tabla16[[#This Row],[IVA]]</f>
        <v>0</v>
      </c>
    </row>
    <row r="535" spans="1:24" x14ac:dyDescent="0.25">
      <c r="A535" s="67">
        <v>181877</v>
      </c>
      <c r="B535" s="68">
        <v>926</v>
      </c>
      <c r="C535" s="10">
        <v>45016</v>
      </c>
      <c r="D535" s="70"/>
      <c r="E535" s="70">
        <v>3.7500000000363798E-2</v>
      </c>
      <c r="F535" s="70">
        <v>10298.0625</v>
      </c>
      <c r="G535" s="71"/>
      <c r="H535" s="71"/>
      <c r="I535" s="70"/>
      <c r="J535" s="70"/>
      <c r="K535" s="70">
        <v>1647.69</v>
      </c>
      <c r="L535" s="70">
        <v>11945.79</v>
      </c>
      <c r="M535" s="63">
        <f>Tabla16[[#This Row],[TASA EX.]]+Tabla16[[#This Row],[IEPS 8 %]]</f>
        <v>0</v>
      </c>
      <c r="N535" s="72">
        <f>Tabla16[[#This Row],[TASA 16%]]+Tabla16[[#This Row],[IEPS 6%]]</f>
        <v>10298.0625</v>
      </c>
      <c r="O535" s="38">
        <v>45038</v>
      </c>
      <c r="P535" s="69" t="s">
        <v>148</v>
      </c>
      <c r="Q535" s="73" t="s">
        <v>149</v>
      </c>
      <c r="R535" s="68" t="s">
        <v>34</v>
      </c>
      <c r="S535" s="70"/>
      <c r="T535" s="74" t="s">
        <v>35</v>
      </c>
      <c r="U535" s="69" t="s">
        <v>1440</v>
      </c>
      <c r="W535" s="77">
        <f>(Tabla16[[#This Row],[TASA 16%]]+Tabla16[[#This Row],[IEPS 6%]])*0.16</f>
        <v>1647.69</v>
      </c>
      <c r="X535" s="77">
        <f>W535-Tabla16[[#This Row],[IVA]]</f>
        <v>0</v>
      </c>
    </row>
    <row r="536" spans="1:24" x14ac:dyDescent="0.25">
      <c r="A536" s="67">
        <v>181950</v>
      </c>
      <c r="B536" s="68">
        <v>29</v>
      </c>
      <c r="C536" s="10">
        <v>45019</v>
      </c>
      <c r="D536" s="70"/>
      <c r="E536" s="70">
        <v>2987.73</v>
      </c>
      <c r="F536" s="70">
        <v>0</v>
      </c>
      <c r="G536" s="71"/>
      <c r="H536" s="71"/>
      <c r="I536" s="70"/>
      <c r="J536" s="70"/>
      <c r="K536" s="70"/>
      <c r="L536" s="70">
        <v>2987.73</v>
      </c>
      <c r="M536" s="63">
        <f>Tabla16[[#This Row],[TASA EX.]]+Tabla16[[#This Row],[IEPS 8 %]]</f>
        <v>0</v>
      </c>
      <c r="N536" s="72">
        <f>Tabla16[[#This Row],[TASA 16%]]+Tabla16[[#This Row],[IEPS 6%]]</f>
        <v>0</v>
      </c>
      <c r="O536" s="38">
        <v>45038</v>
      </c>
      <c r="P536" s="69" t="s">
        <v>148</v>
      </c>
      <c r="Q536" s="73" t="s">
        <v>149</v>
      </c>
      <c r="R536" s="68" t="s">
        <v>34</v>
      </c>
      <c r="S536" s="70"/>
      <c r="T536" s="74" t="s">
        <v>35</v>
      </c>
      <c r="U536" s="69" t="s">
        <v>1441</v>
      </c>
      <c r="W536" s="77">
        <f>(Tabla16[[#This Row],[TASA 16%]]+Tabla16[[#This Row],[IEPS 6%]])*0.16</f>
        <v>0</v>
      </c>
      <c r="X536" s="77">
        <f>W536-Tabla16[[#This Row],[IVA]]</f>
        <v>0</v>
      </c>
    </row>
    <row r="537" spans="1:24" x14ac:dyDescent="0.25">
      <c r="A537" s="67">
        <v>182291</v>
      </c>
      <c r="B537" s="68">
        <v>370</v>
      </c>
      <c r="C537" s="10">
        <v>45033</v>
      </c>
      <c r="D537" s="70"/>
      <c r="E537" s="70">
        <v>30521.040000000001</v>
      </c>
      <c r="F537" s="70">
        <v>0</v>
      </c>
      <c r="G537" s="71"/>
      <c r="H537" s="71"/>
      <c r="I537" s="70"/>
      <c r="J537" s="70"/>
      <c r="K537" s="70"/>
      <c r="L537" s="70">
        <v>30521.040000000001</v>
      </c>
      <c r="M537" s="63">
        <f>Tabla16[[#This Row],[TASA EX.]]+Tabla16[[#This Row],[IEPS 8 %]]</f>
        <v>0</v>
      </c>
      <c r="N537" s="72">
        <f>Tabla16[[#This Row],[TASA 16%]]+Tabla16[[#This Row],[IEPS 6%]]</f>
        <v>0</v>
      </c>
      <c r="O537" s="38">
        <v>45041</v>
      </c>
      <c r="P537" s="69" t="s">
        <v>287</v>
      </c>
      <c r="Q537" s="73" t="s">
        <v>288</v>
      </c>
      <c r="R537" s="68" t="s">
        <v>34</v>
      </c>
      <c r="S537" s="70"/>
      <c r="T537" s="74" t="s">
        <v>35</v>
      </c>
      <c r="U537" s="69" t="s">
        <v>1256</v>
      </c>
      <c r="W537" s="77">
        <f>(Tabla16[[#This Row],[TASA 16%]]+Tabla16[[#This Row],[IEPS 6%]])*0.16</f>
        <v>0</v>
      </c>
      <c r="X537" s="77">
        <f>W537-Tabla16[[#This Row],[IVA]]</f>
        <v>0</v>
      </c>
    </row>
    <row r="538" spans="1:24" x14ac:dyDescent="0.25">
      <c r="A538" s="67">
        <v>181719</v>
      </c>
      <c r="B538" s="68">
        <v>768</v>
      </c>
      <c r="C538" s="10">
        <v>45013</v>
      </c>
      <c r="D538" s="70">
        <v>30379.75</v>
      </c>
      <c r="E538" s="70">
        <v>0</v>
      </c>
      <c r="F538" s="70">
        <v>0</v>
      </c>
      <c r="G538" s="71"/>
      <c r="H538" s="71">
        <v>-379.75</v>
      </c>
      <c r="I538" s="70"/>
      <c r="J538" s="70"/>
      <c r="K538" s="70"/>
      <c r="L538" s="70">
        <v>30000</v>
      </c>
      <c r="M538" s="63">
        <f>Tabla16[[#This Row],[TASA EX.]]+Tabla16[[#This Row],[IEPS 8 %]]</f>
        <v>30379.75</v>
      </c>
      <c r="N538" s="72">
        <f>Tabla16[[#This Row],[TASA 16%]]+Tabla16[[#This Row],[IEPS 6%]]</f>
        <v>0</v>
      </c>
      <c r="O538" s="38">
        <v>45020</v>
      </c>
      <c r="P538" s="69" t="s">
        <v>383</v>
      </c>
      <c r="Q538" s="73" t="s">
        <v>384</v>
      </c>
      <c r="R538" s="68" t="s">
        <v>93</v>
      </c>
      <c r="S538" s="70"/>
      <c r="T538" s="74" t="s">
        <v>94</v>
      </c>
      <c r="U538" s="69"/>
      <c r="W538" s="77">
        <f>(Tabla16[[#This Row],[TASA 16%]]+Tabla16[[#This Row],[IEPS 6%]])*0.16</f>
        <v>0</v>
      </c>
      <c r="X538" s="77">
        <f>W538-Tabla16[[#This Row],[IVA]]</f>
        <v>0</v>
      </c>
    </row>
    <row r="539" spans="1:24" x14ac:dyDescent="0.25">
      <c r="A539" s="67" t="s">
        <v>811</v>
      </c>
      <c r="B539" s="68">
        <v>2020</v>
      </c>
      <c r="C539" s="10">
        <v>45021</v>
      </c>
      <c r="D539" s="70"/>
      <c r="E539" s="70">
        <v>-9.0949470177292824E-13</v>
      </c>
      <c r="F539" s="70">
        <v>3802.0000000000005</v>
      </c>
      <c r="G539" s="71"/>
      <c r="H539" s="71"/>
      <c r="I539" s="70"/>
      <c r="J539" s="70"/>
      <c r="K539" s="70">
        <v>608.32000000000005</v>
      </c>
      <c r="L539" s="70">
        <v>4410.32</v>
      </c>
      <c r="M539" s="63">
        <f>Tabla16[[#This Row],[TASA EX.]]+Tabla16[[#This Row],[IEPS 8 %]]</f>
        <v>0</v>
      </c>
      <c r="N539" s="72">
        <f>Tabla16[[#This Row],[TASA 16%]]+Tabla16[[#This Row],[IEPS 6%]]</f>
        <v>3802.0000000000005</v>
      </c>
      <c r="O539" s="38">
        <v>45021</v>
      </c>
      <c r="P539" s="69" t="s">
        <v>597</v>
      </c>
      <c r="Q539" s="73" t="s">
        <v>598</v>
      </c>
      <c r="R539" s="68" t="s">
        <v>50</v>
      </c>
      <c r="S539" s="70"/>
      <c r="T539" s="74" t="s">
        <v>51</v>
      </c>
      <c r="U539" s="69" t="s">
        <v>898</v>
      </c>
      <c r="W539" s="77">
        <f>(Tabla16[[#This Row],[TASA 16%]]+Tabla16[[#This Row],[IEPS 6%]])*0.16</f>
        <v>608.32000000000005</v>
      </c>
      <c r="X539" s="77">
        <f>W539-Tabla16[[#This Row],[IVA]]</f>
        <v>0</v>
      </c>
    </row>
    <row r="540" spans="1:24" x14ac:dyDescent="0.25">
      <c r="A540" s="67" t="s">
        <v>850</v>
      </c>
      <c r="B540" s="68">
        <v>2063</v>
      </c>
      <c r="C540" s="10">
        <v>45036</v>
      </c>
      <c r="D540" s="70"/>
      <c r="E540" s="70">
        <v>-9.0949470177292824E-13</v>
      </c>
      <c r="F540" s="70">
        <v>3802.0000000000005</v>
      </c>
      <c r="G540" s="71"/>
      <c r="H540" s="71"/>
      <c r="I540" s="70"/>
      <c r="J540" s="70"/>
      <c r="K540" s="70">
        <v>608.32000000000005</v>
      </c>
      <c r="L540" s="70">
        <v>4410.32</v>
      </c>
      <c r="M540" s="63">
        <f>Tabla16[[#This Row],[TASA EX.]]+Tabla16[[#This Row],[IEPS 8 %]]</f>
        <v>0</v>
      </c>
      <c r="N540" s="72">
        <f>Tabla16[[#This Row],[TASA 16%]]+Tabla16[[#This Row],[IEPS 6%]]</f>
        <v>3802.0000000000005</v>
      </c>
      <c r="O540" s="38">
        <v>45036</v>
      </c>
      <c r="P540" s="69" t="s">
        <v>597</v>
      </c>
      <c r="Q540" s="73" t="s">
        <v>598</v>
      </c>
      <c r="R540" s="68" t="s">
        <v>50</v>
      </c>
      <c r="S540" s="70"/>
      <c r="T540" s="74" t="s">
        <v>51</v>
      </c>
      <c r="U540" s="69" t="s">
        <v>937</v>
      </c>
      <c r="W540" s="77">
        <f>(Tabla16[[#This Row],[TASA 16%]]+Tabla16[[#This Row],[IEPS 6%]])*0.16</f>
        <v>608.32000000000005</v>
      </c>
      <c r="X540" s="77">
        <f>W540-Tabla16[[#This Row],[IVA]]</f>
        <v>0</v>
      </c>
    </row>
    <row r="541" spans="1:24" x14ac:dyDescent="0.25">
      <c r="A541" s="67">
        <v>181922</v>
      </c>
      <c r="B541" s="68">
        <v>1</v>
      </c>
      <c r="C541" s="10">
        <v>45019</v>
      </c>
      <c r="D541" s="70"/>
      <c r="E541" s="70">
        <v>7325.6499999999987</v>
      </c>
      <c r="F541" s="70">
        <v>8041.5000000000009</v>
      </c>
      <c r="G541" s="71"/>
      <c r="H541" s="71"/>
      <c r="I541" s="70"/>
      <c r="J541" s="70">
        <v>335.22</v>
      </c>
      <c r="K541" s="70">
        <v>1286.6400000000001</v>
      </c>
      <c r="L541" s="70">
        <v>16989.009999999998</v>
      </c>
      <c r="M541" s="63">
        <f>Tabla16[[#This Row],[TASA EX.]]+Tabla16[[#This Row],[IEPS 8 %]]</f>
        <v>335.22</v>
      </c>
      <c r="N541" s="72">
        <f>Tabla16[[#This Row],[TASA 16%]]+Tabla16[[#This Row],[IEPS 6%]]</f>
        <v>8041.5000000000009</v>
      </c>
      <c r="O541" s="38">
        <v>45021</v>
      </c>
      <c r="P541" s="69" t="s">
        <v>107</v>
      </c>
      <c r="Q541" s="73" t="s">
        <v>108</v>
      </c>
      <c r="R541" s="68" t="s">
        <v>34</v>
      </c>
      <c r="S541" s="70"/>
      <c r="T541" s="74" t="s">
        <v>35</v>
      </c>
      <c r="U541" s="69" t="s">
        <v>1317</v>
      </c>
      <c r="W541" s="77">
        <f>(Tabla16[[#This Row],[TASA 16%]]+Tabla16[[#This Row],[IEPS 6%]])*0.16</f>
        <v>1286.6400000000001</v>
      </c>
      <c r="X541" s="77">
        <f>W541-Tabla16[[#This Row],[IVA]]</f>
        <v>0</v>
      </c>
    </row>
    <row r="542" spans="1:24" x14ac:dyDescent="0.25">
      <c r="A542" s="67">
        <v>182438</v>
      </c>
      <c r="B542" s="68">
        <v>517</v>
      </c>
      <c r="C542" s="10">
        <v>45037</v>
      </c>
      <c r="D542" s="70"/>
      <c r="E542" s="70">
        <v>21846.440000000002</v>
      </c>
      <c r="F542" s="70">
        <v>7445.5</v>
      </c>
      <c r="G542" s="71"/>
      <c r="H542" s="71"/>
      <c r="I542" s="70"/>
      <c r="J542" s="70">
        <v>795.11</v>
      </c>
      <c r="K542" s="70">
        <v>1191.28</v>
      </c>
      <c r="L542" s="70">
        <v>31278.33</v>
      </c>
      <c r="M542" s="63">
        <f>Tabla16[[#This Row],[TASA EX.]]+Tabla16[[#This Row],[IEPS 8 %]]</f>
        <v>795.11</v>
      </c>
      <c r="N542" s="72">
        <f>Tabla16[[#This Row],[TASA 16%]]+Tabla16[[#This Row],[IEPS 6%]]</f>
        <v>7445.5</v>
      </c>
      <c r="O542" s="38">
        <v>45041</v>
      </c>
      <c r="P542" s="69" t="s">
        <v>107</v>
      </c>
      <c r="Q542" s="73" t="s">
        <v>108</v>
      </c>
      <c r="R542" s="68" t="s">
        <v>34</v>
      </c>
      <c r="S542" s="70"/>
      <c r="T542" s="74" t="s">
        <v>35</v>
      </c>
      <c r="U542" s="69" t="s">
        <v>1318</v>
      </c>
      <c r="W542" s="77">
        <f>(Tabla16[[#This Row],[TASA 16%]]+Tabla16[[#This Row],[IEPS 6%]])*0.16</f>
        <v>1191.28</v>
      </c>
      <c r="X542" s="77">
        <f>W542-Tabla16[[#This Row],[IVA]]</f>
        <v>0</v>
      </c>
    </row>
    <row r="543" spans="1:24" x14ac:dyDescent="0.25">
      <c r="A543" s="67">
        <v>182474</v>
      </c>
      <c r="B543" s="68">
        <v>553</v>
      </c>
      <c r="C543" s="10">
        <v>45040</v>
      </c>
      <c r="D543" s="70"/>
      <c r="E543" s="70">
        <v>1508.7750000000005</v>
      </c>
      <c r="F543" s="70">
        <v>5611.875</v>
      </c>
      <c r="G543" s="71"/>
      <c r="H543" s="71"/>
      <c r="I543" s="70"/>
      <c r="J543" s="70">
        <v>77.47</v>
      </c>
      <c r="K543" s="70">
        <v>897.9</v>
      </c>
      <c r="L543" s="70">
        <v>8096.02</v>
      </c>
      <c r="M543" s="63">
        <f>Tabla16[[#This Row],[TASA EX.]]+Tabla16[[#This Row],[IEPS 8 %]]</f>
        <v>77.47</v>
      </c>
      <c r="N543" s="72">
        <f>Tabla16[[#This Row],[TASA 16%]]+Tabla16[[#This Row],[IEPS 6%]]</f>
        <v>5611.875</v>
      </c>
      <c r="O543" s="38">
        <v>45042</v>
      </c>
      <c r="P543" s="69" t="s">
        <v>107</v>
      </c>
      <c r="Q543" s="73" t="s">
        <v>108</v>
      </c>
      <c r="R543" s="68" t="s">
        <v>34</v>
      </c>
      <c r="S543" s="70"/>
      <c r="T543" s="74" t="s">
        <v>35</v>
      </c>
      <c r="U543" s="69" t="s">
        <v>1319</v>
      </c>
      <c r="W543" s="77">
        <f>(Tabla16[[#This Row],[TASA 16%]]+Tabla16[[#This Row],[IEPS 6%]])*0.16</f>
        <v>897.9</v>
      </c>
      <c r="X543" s="77">
        <f>W543-Tabla16[[#This Row],[IVA]]</f>
        <v>0</v>
      </c>
    </row>
    <row r="544" spans="1:24" x14ac:dyDescent="0.25">
      <c r="A544" s="67">
        <v>182013</v>
      </c>
      <c r="B544" s="68">
        <v>92</v>
      </c>
      <c r="C544" s="10">
        <v>45021</v>
      </c>
      <c r="D544" s="70">
        <v>4.8600000000000003</v>
      </c>
      <c r="E544" s="70">
        <v>2.5000000000110489E-3</v>
      </c>
      <c r="F544" s="70">
        <v>177.4375</v>
      </c>
      <c r="G544" s="71"/>
      <c r="H544" s="71"/>
      <c r="I544" s="70"/>
      <c r="J544" s="70"/>
      <c r="K544" s="70">
        <v>28.39</v>
      </c>
      <c r="L544" s="70">
        <v>210.69</v>
      </c>
      <c r="M544" s="63">
        <f>Tabla16[[#This Row],[TASA EX.]]+Tabla16[[#This Row],[IEPS 8 %]]</f>
        <v>4.8600000000000003</v>
      </c>
      <c r="N544" s="72">
        <f>Tabla16[[#This Row],[TASA 16%]]+Tabla16[[#This Row],[IEPS 6%]]</f>
        <v>177.4375</v>
      </c>
      <c r="O544" s="38">
        <v>45027</v>
      </c>
      <c r="P544" s="69" t="s">
        <v>476</v>
      </c>
      <c r="Q544" s="73" t="s">
        <v>477</v>
      </c>
      <c r="R544" s="68" t="s">
        <v>50</v>
      </c>
      <c r="S544" s="70"/>
      <c r="T544" s="74" t="s">
        <v>51</v>
      </c>
      <c r="U544" s="69" t="s">
        <v>1153</v>
      </c>
      <c r="W544" s="77">
        <f>(Tabla16[[#This Row],[TASA 16%]]+Tabla16[[#This Row],[IEPS 6%]])*0.16</f>
        <v>28.39</v>
      </c>
      <c r="X544" s="77">
        <f>W544-Tabla16[[#This Row],[IVA]]</f>
        <v>0</v>
      </c>
    </row>
    <row r="545" spans="1:24" x14ac:dyDescent="0.25">
      <c r="A545" s="67">
        <v>182166</v>
      </c>
      <c r="B545" s="68">
        <v>245</v>
      </c>
      <c r="C545" s="10">
        <v>45028</v>
      </c>
      <c r="D545" s="70">
        <v>4.7300000000000004</v>
      </c>
      <c r="E545" s="70">
        <v>2.5000000000154898E-3</v>
      </c>
      <c r="F545" s="70">
        <v>172.9375</v>
      </c>
      <c r="G545" s="71"/>
      <c r="H545" s="71"/>
      <c r="I545" s="70"/>
      <c r="J545" s="70"/>
      <c r="K545" s="70">
        <v>27.67</v>
      </c>
      <c r="L545" s="70">
        <v>205.34</v>
      </c>
      <c r="M545" s="63">
        <f>Tabla16[[#This Row],[TASA EX.]]+Tabla16[[#This Row],[IEPS 8 %]]</f>
        <v>4.7300000000000004</v>
      </c>
      <c r="N545" s="72">
        <f>Tabla16[[#This Row],[TASA 16%]]+Tabla16[[#This Row],[IEPS 6%]]</f>
        <v>172.9375</v>
      </c>
      <c r="O545" s="38">
        <v>45030</v>
      </c>
      <c r="P545" s="69" t="s">
        <v>476</v>
      </c>
      <c r="Q545" s="73" t="s">
        <v>477</v>
      </c>
      <c r="R545" s="68" t="s">
        <v>50</v>
      </c>
      <c r="S545" s="70"/>
      <c r="T545" s="74" t="s">
        <v>51</v>
      </c>
      <c r="U545" s="69" t="s">
        <v>1154</v>
      </c>
      <c r="W545" s="77">
        <f>(Tabla16[[#This Row],[TASA 16%]]+Tabla16[[#This Row],[IEPS 6%]])*0.16</f>
        <v>27.67</v>
      </c>
      <c r="X545" s="77">
        <f>W545-Tabla16[[#This Row],[IVA]]</f>
        <v>0</v>
      </c>
    </row>
    <row r="546" spans="1:24" x14ac:dyDescent="0.25">
      <c r="A546" s="67">
        <v>182355</v>
      </c>
      <c r="B546" s="68">
        <v>434</v>
      </c>
      <c r="C546" s="10">
        <v>45035</v>
      </c>
      <c r="D546" s="70">
        <v>9.32</v>
      </c>
      <c r="E546" s="70">
        <v>-5.000000000002558E-3</v>
      </c>
      <c r="F546" s="70">
        <v>338.125</v>
      </c>
      <c r="G546" s="71"/>
      <c r="H546" s="71"/>
      <c r="I546" s="70"/>
      <c r="J546" s="70"/>
      <c r="K546" s="70">
        <v>54.1</v>
      </c>
      <c r="L546" s="70">
        <v>401.54</v>
      </c>
      <c r="M546" s="63">
        <f>Tabla16[[#This Row],[TASA EX.]]+Tabla16[[#This Row],[IEPS 8 %]]</f>
        <v>9.32</v>
      </c>
      <c r="N546" s="72">
        <f>Tabla16[[#This Row],[TASA 16%]]+Tabla16[[#This Row],[IEPS 6%]]</f>
        <v>338.125</v>
      </c>
      <c r="O546" s="38">
        <v>45037</v>
      </c>
      <c r="P546" s="69" t="s">
        <v>476</v>
      </c>
      <c r="Q546" s="73" t="s">
        <v>477</v>
      </c>
      <c r="R546" s="68" t="s">
        <v>50</v>
      </c>
      <c r="S546" s="70"/>
      <c r="T546" s="74" t="s">
        <v>51</v>
      </c>
      <c r="U546" s="69" t="s">
        <v>1155</v>
      </c>
      <c r="W546" s="77">
        <f>(Tabla16[[#This Row],[TASA 16%]]+Tabla16[[#This Row],[IEPS 6%]])*0.16</f>
        <v>54.1</v>
      </c>
      <c r="X546" s="77">
        <f>W546-Tabla16[[#This Row],[IVA]]</f>
        <v>0</v>
      </c>
    </row>
    <row r="547" spans="1:24" x14ac:dyDescent="0.25">
      <c r="A547" s="67">
        <v>182581</v>
      </c>
      <c r="B547" s="68">
        <v>660</v>
      </c>
      <c r="C547" s="10">
        <v>45043</v>
      </c>
      <c r="D547" s="70">
        <v>3.98</v>
      </c>
      <c r="E547" s="70">
        <v>1.8207657603852567E-14</v>
      </c>
      <c r="F547" s="70">
        <v>144.25</v>
      </c>
      <c r="G547" s="71"/>
      <c r="H547" s="71"/>
      <c r="I547" s="70"/>
      <c r="J547" s="70"/>
      <c r="K547" s="70">
        <v>23.08</v>
      </c>
      <c r="L547" s="70">
        <v>171.31</v>
      </c>
      <c r="M547" s="63">
        <f>Tabla16[[#This Row],[TASA EX.]]+Tabla16[[#This Row],[IEPS 8 %]]</f>
        <v>3.98</v>
      </c>
      <c r="N547" s="72">
        <f>Tabla16[[#This Row],[TASA 16%]]+Tabla16[[#This Row],[IEPS 6%]]</f>
        <v>144.25</v>
      </c>
      <c r="O547" s="38">
        <v>45045</v>
      </c>
      <c r="P547" s="69" t="s">
        <v>476</v>
      </c>
      <c r="Q547" s="73" t="s">
        <v>477</v>
      </c>
      <c r="R547" s="68" t="s">
        <v>50</v>
      </c>
      <c r="S547" s="70"/>
      <c r="T547" s="74" t="s">
        <v>51</v>
      </c>
      <c r="U547" s="69" t="s">
        <v>1156</v>
      </c>
      <c r="W547" s="77">
        <f>(Tabla16[[#This Row],[TASA 16%]]+Tabla16[[#This Row],[IEPS 6%]])*0.16</f>
        <v>23.080000000000002</v>
      </c>
      <c r="X547" s="77">
        <f>W547-Tabla16[[#This Row],[IVA]]</f>
        <v>0</v>
      </c>
    </row>
    <row r="548" spans="1:24" x14ac:dyDescent="0.25">
      <c r="A548" s="67" t="s">
        <v>845</v>
      </c>
      <c r="B548" s="68">
        <v>2056</v>
      </c>
      <c r="C548" s="10">
        <v>45035</v>
      </c>
      <c r="D548" s="70"/>
      <c r="E548" s="70">
        <v>2.4999999994179234E-2</v>
      </c>
      <c r="F548" s="70">
        <v>86206.875</v>
      </c>
      <c r="G548" s="71"/>
      <c r="H548" s="71"/>
      <c r="I548" s="70"/>
      <c r="J548" s="70"/>
      <c r="K548" s="70">
        <v>13793.1</v>
      </c>
      <c r="L548" s="70">
        <v>100000</v>
      </c>
      <c r="M548" s="63">
        <f>Tabla16[[#This Row],[TASA EX.]]+Tabla16[[#This Row],[IEPS 8 %]]</f>
        <v>0</v>
      </c>
      <c r="N548" s="72">
        <f>Tabla16[[#This Row],[TASA 16%]]+Tabla16[[#This Row],[IEPS 6%]]</f>
        <v>86206.875</v>
      </c>
      <c r="O548" s="38">
        <v>45035</v>
      </c>
      <c r="P548" s="69" t="s">
        <v>64</v>
      </c>
      <c r="Q548" s="73" t="s">
        <v>65</v>
      </c>
      <c r="R548" s="68" t="s">
        <v>50</v>
      </c>
      <c r="S548" s="70"/>
      <c r="T548" s="74" t="s">
        <v>51</v>
      </c>
      <c r="U548" s="69" t="s">
        <v>932</v>
      </c>
      <c r="W548" s="77">
        <f>(Tabla16[[#This Row],[TASA 16%]]+Tabla16[[#This Row],[IEPS 6%]])*0.16</f>
        <v>13793.1</v>
      </c>
      <c r="X548" s="77">
        <f>W548-Tabla16[[#This Row],[IVA]]</f>
        <v>0</v>
      </c>
    </row>
    <row r="549" spans="1:24" x14ac:dyDescent="0.25">
      <c r="A549" s="67">
        <v>181926</v>
      </c>
      <c r="B549" s="68">
        <v>5</v>
      </c>
      <c r="C549" s="10">
        <v>45019</v>
      </c>
      <c r="D549" s="70"/>
      <c r="E549" s="70">
        <v>36416.400000000001</v>
      </c>
      <c r="F549" s="70">
        <v>2125</v>
      </c>
      <c r="G549" s="71"/>
      <c r="H549" s="71"/>
      <c r="I549" s="70"/>
      <c r="J549" s="70"/>
      <c r="K549" s="70">
        <v>340</v>
      </c>
      <c r="L549" s="70">
        <v>38881.4</v>
      </c>
      <c r="M549" s="63">
        <f>Tabla16[[#This Row],[TASA EX.]]+Tabla16[[#This Row],[IEPS 8 %]]</f>
        <v>0</v>
      </c>
      <c r="N549" s="72">
        <f>Tabla16[[#This Row],[TASA 16%]]+Tabla16[[#This Row],[IEPS 6%]]</f>
        <v>2125</v>
      </c>
      <c r="O549" s="38">
        <v>45021</v>
      </c>
      <c r="P549" s="69" t="s">
        <v>615</v>
      </c>
      <c r="Q549" s="73" t="s">
        <v>616</v>
      </c>
      <c r="R549" s="68" t="s">
        <v>34</v>
      </c>
      <c r="S549" s="70"/>
      <c r="T549" s="74" t="s">
        <v>35</v>
      </c>
      <c r="U549" s="69" t="s">
        <v>1460</v>
      </c>
      <c r="W549" s="77">
        <f>(Tabla16[[#This Row],[TASA 16%]]+Tabla16[[#This Row],[IEPS 6%]])*0.16</f>
        <v>340</v>
      </c>
      <c r="X549" s="77">
        <f>W549-Tabla16[[#This Row],[IVA]]</f>
        <v>0</v>
      </c>
    </row>
    <row r="550" spans="1:24" x14ac:dyDescent="0.25">
      <c r="A550" s="67">
        <v>182253</v>
      </c>
      <c r="B550" s="68">
        <v>332</v>
      </c>
      <c r="C550" s="10">
        <v>45030</v>
      </c>
      <c r="D550" s="70"/>
      <c r="E550" s="70">
        <v>3.500000000349246E-2</v>
      </c>
      <c r="F550" s="70">
        <v>199131.875</v>
      </c>
      <c r="G550" s="71"/>
      <c r="H550" s="71"/>
      <c r="I550" s="70"/>
      <c r="J550" s="70"/>
      <c r="K550" s="70">
        <v>31861.1</v>
      </c>
      <c r="L550" s="70">
        <v>230993.01</v>
      </c>
      <c r="M550" s="63">
        <f>Tabla16[[#This Row],[TASA EX.]]+Tabla16[[#This Row],[IEPS 8 %]]</f>
        <v>0</v>
      </c>
      <c r="N550" s="72">
        <f>Tabla16[[#This Row],[TASA 16%]]+Tabla16[[#This Row],[IEPS 6%]]</f>
        <v>199131.875</v>
      </c>
      <c r="O550" s="38">
        <v>45041</v>
      </c>
      <c r="P550" s="69" t="s">
        <v>75</v>
      </c>
      <c r="Q550" s="73" t="s">
        <v>76</v>
      </c>
      <c r="R550" s="68" t="s">
        <v>34</v>
      </c>
      <c r="S550" s="70"/>
      <c r="T550" s="74" t="s">
        <v>35</v>
      </c>
      <c r="U550" s="69" t="s">
        <v>1027</v>
      </c>
      <c r="W550" s="77">
        <f>(Tabla16[[#This Row],[TASA 16%]]+Tabla16[[#This Row],[IEPS 6%]])*0.16</f>
        <v>31861.100000000002</v>
      </c>
      <c r="X550" s="77">
        <f>W550-Tabla16[[#This Row],[IVA]]</f>
        <v>0</v>
      </c>
    </row>
    <row r="551" spans="1:24" x14ac:dyDescent="0.25">
      <c r="A551" s="78">
        <v>181889</v>
      </c>
      <c r="B551" s="79">
        <v>938</v>
      </c>
      <c r="C551" s="10">
        <v>45016</v>
      </c>
      <c r="D551" s="81"/>
      <c r="E551" s="81">
        <v>0.20750000000407454</v>
      </c>
      <c r="F551" s="81">
        <v>41515.0625</v>
      </c>
      <c r="G551" s="82"/>
      <c r="H551" s="82"/>
      <c r="I551" s="81"/>
      <c r="J551" s="81"/>
      <c r="K551" s="81">
        <v>6642.41</v>
      </c>
      <c r="L551" s="81">
        <v>48157.68</v>
      </c>
      <c r="M551" s="83">
        <f>Tabla16[[#This Row],[TASA EX.]]+Tabla16[[#This Row],[IEPS 8 %]]</f>
        <v>0</v>
      </c>
      <c r="N551" s="83">
        <f>Tabla16[[#This Row],[TASA 16%]]+Tabla16[[#This Row],[IEPS 6%]]</f>
        <v>41515.0625</v>
      </c>
      <c r="O551" s="38">
        <v>45044</v>
      </c>
      <c r="P551" s="80" t="s">
        <v>1524</v>
      </c>
      <c r="Q551" s="84" t="s">
        <v>1525</v>
      </c>
      <c r="R551" s="79" t="s">
        <v>34</v>
      </c>
      <c r="S551" s="81">
        <v>900.71</v>
      </c>
      <c r="T551" s="85" t="s">
        <v>35</v>
      </c>
      <c r="U551" s="80" t="s">
        <v>1526</v>
      </c>
      <c r="W551" s="77">
        <f>(Tabla16[[#This Row],[TASA 16%]]+Tabla16[[#This Row],[IEPS 6%]])*0.16</f>
        <v>6642.41</v>
      </c>
      <c r="X551" s="77">
        <f>W551-Tabla16[[#This Row],[IVA]]</f>
        <v>0</v>
      </c>
    </row>
    <row r="552" spans="1:24" x14ac:dyDescent="0.25">
      <c r="A552" s="67" t="s">
        <v>855</v>
      </c>
      <c r="B552" s="68">
        <v>2068</v>
      </c>
      <c r="C552" s="10">
        <v>45040</v>
      </c>
      <c r="D552" s="70"/>
      <c r="E552" s="70">
        <v>-3.2500000001164153E-2</v>
      </c>
      <c r="F552" s="70">
        <v>37931.0625</v>
      </c>
      <c r="G552" s="71"/>
      <c r="H552" s="71"/>
      <c r="I552" s="70"/>
      <c r="J552" s="70"/>
      <c r="K552" s="70">
        <v>6068.97</v>
      </c>
      <c r="L552" s="70">
        <v>44000</v>
      </c>
      <c r="M552" s="63">
        <f>Tabla16[[#This Row],[TASA EX.]]+Tabla16[[#This Row],[IEPS 8 %]]</f>
        <v>0</v>
      </c>
      <c r="N552" s="72">
        <f>Tabla16[[#This Row],[TASA 16%]]+Tabla16[[#This Row],[IEPS 6%]]</f>
        <v>37931.0625</v>
      </c>
      <c r="O552" s="38">
        <v>45040</v>
      </c>
      <c r="P552" s="69" t="s">
        <v>60</v>
      </c>
      <c r="Q552" s="73" t="s">
        <v>61</v>
      </c>
      <c r="R552" s="68" t="s">
        <v>62</v>
      </c>
      <c r="S552" s="70"/>
      <c r="T552" s="74" t="s">
        <v>63</v>
      </c>
      <c r="U552" s="69" t="s">
        <v>941</v>
      </c>
      <c r="W552" s="77">
        <f>(Tabla16[[#This Row],[TASA 16%]]+Tabla16[[#This Row],[IEPS 6%]])*0.16</f>
        <v>6068.97</v>
      </c>
      <c r="X552" s="77">
        <f>W552-Tabla16[[#This Row],[IVA]]</f>
        <v>0</v>
      </c>
    </row>
    <row r="553" spans="1:24" x14ac:dyDescent="0.25">
      <c r="A553" s="41">
        <v>182334</v>
      </c>
      <c r="B553" s="9">
        <v>413</v>
      </c>
      <c r="C553" s="10">
        <v>45034</v>
      </c>
      <c r="D553" s="11"/>
      <c r="E553" s="11">
        <v>-2.4999999999636202E-2</v>
      </c>
      <c r="F553" s="11">
        <v>6396.625</v>
      </c>
      <c r="G553" s="24"/>
      <c r="H553" s="24"/>
      <c r="I553" s="11"/>
      <c r="J553" s="11"/>
      <c r="K553" s="11">
        <v>1023.46</v>
      </c>
      <c r="L553" s="11">
        <v>7420.06</v>
      </c>
      <c r="M553" s="63">
        <f>Tabla16[[#This Row],[TASA EX.]]+Tabla16[[#This Row],[IEPS 8 %]]</f>
        <v>0</v>
      </c>
      <c r="N553" s="64">
        <f>Tabla16[[#This Row],[TASA 16%]]+Tabla16[[#This Row],[IEPS 6%]]</f>
        <v>6396.625</v>
      </c>
      <c r="O553" s="38">
        <v>45038</v>
      </c>
      <c r="P553" s="12" t="s">
        <v>1667</v>
      </c>
      <c r="Q553" s="39" t="s">
        <v>1668</v>
      </c>
      <c r="R553" s="9" t="s">
        <v>34</v>
      </c>
      <c r="S553" s="11"/>
      <c r="T553" s="13" t="s">
        <v>35</v>
      </c>
      <c r="U553" s="12" t="s">
        <v>1669</v>
      </c>
      <c r="W553" s="77">
        <f>(Tabla16[[#This Row],[TASA 16%]]+Tabla16[[#This Row],[IEPS 6%]])*0.16</f>
        <v>1023.46</v>
      </c>
      <c r="X553" s="77">
        <f>W553-Tabla16[[#This Row],[IVA]]</f>
        <v>0</v>
      </c>
    </row>
    <row r="554" spans="1:24" x14ac:dyDescent="0.25">
      <c r="A554" s="50">
        <v>181522</v>
      </c>
      <c r="B554" s="51">
        <v>571</v>
      </c>
      <c r="C554" s="10">
        <v>45006</v>
      </c>
      <c r="D554" s="52"/>
      <c r="E554" s="52">
        <v>-6.9999999992433004E-2</v>
      </c>
      <c r="F554" s="52">
        <v>109718.24999999999</v>
      </c>
      <c r="G554" s="53"/>
      <c r="H554" s="53">
        <v>-1371.48</v>
      </c>
      <c r="I554" s="52"/>
      <c r="J554" s="52"/>
      <c r="K554" s="52">
        <v>17554.919999999998</v>
      </c>
      <c r="L554" s="52">
        <v>125901.62</v>
      </c>
      <c r="M554" s="63">
        <f>Tabla16[[#This Row],[TASA EX.]]+Tabla16[[#This Row],[IEPS 8 %]]</f>
        <v>0</v>
      </c>
      <c r="N554" s="65">
        <f>Tabla16[[#This Row],[TASA 16%]]+Tabla16[[#This Row],[IEPS 6%]]</f>
        <v>109718.24999999999</v>
      </c>
      <c r="O554" s="38">
        <v>45020</v>
      </c>
      <c r="P554" s="54" t="s">
        <v>221</v>
      </c>
      <c r="Q554" s="55" t="s">
        <v>222</v>
      </c>
      <c r="R554" s="51" t="s">
        <v>50</v>
      </c>
      <c r="S554" s="52"/>
      <c r="T554" s="56" t="s">
        <v>51</v>
      </c>
      <c r="U554" s="54" t="s">
        <v>1253</v>
      </c>
      <c r="W554" s="77">
        <f>(Tabla16[[#This Row],[TASA 16%]]+Tabla16[[#This Row],[IEPS 6%]])*0.16</f>
        <v>17554.919999999998</v>
      </c>
      <c r="X554" s="77">
        <f>W554-Tabla16[[#This Row],[IVA]]</f>
        <v>0</v>
      </c>
    </row>
    <row r="555" spans="1:24" x14ac:dyDescent="0.25">
      <c r="A555" s="67">
        <v>182028</v>
      </c>
      <c r="B555" s="68">
        <v>107</v>
      </c>
      <c r="C555" s="10">
        <v>45021</v>
      </c>
      <c r="D555" s="70"/>
      <c r="E555" s="70">
        <v>-1.2499999999818101E-2</v>
      </c>
      <c r="F555" s="70">
        <v>6465.3125</v>
      </c>
      <c r="G555" s="71"/>
      <c r="H555" s="71">
        <v>-80.819999999999993</v>
      </c>
      <c r="I555" s="70"/>
      <c r="J555" s="70"/>
      <c r="K555" s="70">
        <v>1034.45</v>
      </c>
      <c r="L555" s="70">
        <v>7418.93</v>
      </c>
      <c r="M555" s="63">
        <f>Tabla16[[#This Row],[TASA EX.]]+Tabla16[[#This Row],[IEPS 8 %]]</f>
        <v>0</v>
      </c>
      <c r="N555" s="72">
        <f>Tabla16[[#This Row],[TASA 16%]]+Tabla16[[#This Row],[IEPS 6%]]</f>
        <v>6465.3125</v>
      </c>
      <c r="O555" s="38">
        <v>45038</v>
      </c>
      <c r="P555" s="69" t="s">
        <v>221</v>
      </c>
      <c r="Q555" s="73" t="s">
        <v>222</v>
      </c>
      <c r="R555" s="68" t="s">
        <v>50</v>
      </c>
      <c r="S555" s="70"/>
      <c r="T555" s="74" t="s">
        <v>51</v>
      </c>
      <c r="U555" s="69" t="s">
        <v>1254</v>
      </c>
      <c r="W555" s="77">
        <f>(Tabla16[[#This Row],[TASA 16%]]+Tabla16[[#This Row],[IEPS 6%]])*0.16</f>
        <v>1034.45</v>
      </c>
      <c r="X555" s="77">
        <f>W555-Tabla16[[#This Row],[IVA]]</f>
        <v>0</v>
      </c>
    </row>
    <row r="556" spans="1:24" x14ac:dyDescent="0.25">
      <c r="A556" s="67">
        <v>182055</v>
      </c>
      <c r="B556" s="68">
        <v>134</v>
      </c>
      <c r="C556" s="10">
        <v>45021</v>
      </c>
      <c r="D556" s="70"/>
      <c r="E556" s="70">
        <v>0</v>
      </c>
      <c r="F556" s="70">
        <v>11850</v>
      </c>
      <c r="G556" s="71">
        <v>-474</v>
      </c>
      <c r="H556" s="71"/>
      <c r="I556" s="70"/>
      <c r="J556" s="70"/>
      <c r="K556" s="70">
        <v>1896</v>
      </c>
      <c r="L556" s="70">
        <v>13272</v>
      </c>
      <c r="M556" s="63">
        <f>Tabla16[[#This Row],[TASA EX.]]+Tabla16[[#This Row],[IEPS 8 %]]</f>
        <v>0</v>
      </c>
      <c r="N556" s="72">
        <f>Tabla16[[#This Row],[TASA 16%]]+Tabla16[[#This Row],[IEPS 6%]]</f>
        <v>11850</v>
      </c>
      <c r="O556" s="38">
        <v>45028</v>
      </c>
      <c r="P556" s="69" t="s">
        <v>1042</v>
      </c>
      <c r="Q556" s="73" t="s">
        <v>1043</v>
      </c>
      <c r="R556" s="68" t="s">
        <v>546</v>
      </c>
      <c r="S556" s="70"/>
      <c r="T556" s="74" t="s">
        <v>547</v>
      </c>
      <c r="U556" s="69" t="s">
        <v>1044</v>
      </c>
      <c r="W556" s="77">
        <f>(Tabla16[[#This Row],[TASA 16%]]+Tabla16[[#This Row],[IEPS 6%]])*0.16</f>
        <v>1896</v>
      </c>
      <c r="X556" s="77">
        <f>W556-Tabla16[[#This Row],[IVA]]</f>
        <v>0</v>
      </c>
    </row>
    <row r="557" spans="1:24" x14ac:dyDescent="0.25">
      <c r="A557" s="67">
        <v>182037</v>
      </c>
      <c r="B557" s="68">
        <v>116</v>
      </c>
      <c r="C557" s="10">
        <v>45021</v>
      </c>
      <c r="D557" s="70"/>
      <c r="E557" s="70">
        <v>4.7500000000582077E-2</v>
      </c>
      <c r="F557" s="70">
        <v>10643.0625</v>
      </c>
      <c r="G557" s="71"/>
      <c r="H557" s="71"/>
      <c r="I557" s="70"/>
      <c r="J557" s="70"/>
      <c r="K557" s="70">
        <v>1702.89</v>
      </c>
      <c r="L557" s="70">
        <v>12346</v>
      </c>
      <c r="M557" s="63">
        <f>Tabla16[[#This Row],[TASA EX.]]+Tabla16[[#This Row],[IEPS 8 %]]</f>
        <v>0</v>
      </c>
      <c r="N557" s="72">
        <f>Tabla16[[#This Row],[TASA 16%]]+Tabla16[[#This Row],[IEPS 6%]]</f>
        <v>10643.0625</v>
      </c>
      <c r="O557" s="38">
        <v>45028</v>
      </c>
      <c r="P557" s="69" t="s">
        <v>534</v>
      </c>
      <c r="Q557" s="73" t="s">
        <v>535</v>
      </c>
      <c r="R557" s="68" t="s">
        <v>520</v>
      </c>
      <c r="S557" s="70"/>
      <c r="T557" s="74" t="s">
        <v>521</v>
      </c>
      <c r="U557" s="69" t="s">
        <v>1486</v>
      </c>
      <c r="W557" s="77">
        <f>(Tabla16[[#This Row],[TASA 16%]]+Tabla16[[#This Row],[IEPS 6%]])*0.16</f>
        <v>1702.89</v>
      </c>
      <c r="X557" s="77">
        <f>W557-Tabla16[[#This Row],[IVA]]</f>
        <v>0</v>
      </c>
    </row>
    <row r="558" spans="1:24" x14ac:dyDescent="0.25">
      <c r="A558" s="67">
        <v>181852</v>
      </c>
      <c r="B558" s="68">
        <v>901</v>
      </c>
      <c r="C558" s="10">
        <v>45015</v>
      </c>
      <c r="D558" s="70"/>
      <c r="E558" s="70">
        <v>16337.5</v>
      </c>
      <c r="F558" s="70">
        <v>0</v>
      </c>
      <c r="G558" s="71"/>
      <c r="H558" s="71"/>
      <c r="I558" s="70"/>
      <c r="J558" s="70"/>
      <c r="K558" s="70"/>
      <c r="L558" s="70">
        <v>16337.5</v>
      </c>
      <c r="M558" s="63">
        <f>Tabla16[[#This Row],[TASA EX.]]+Tabla16[[#This Row],[IEPS 8 %]]</f>
        <v>0</v>
      </c>
      <c r="N558" s="72">
        <f>Tabla16[[#This Row],[TASA 16%]]+Tabla16[[#This Row],[IEPS 6%]]</f>
        <v>0</v>
      </c>
      <c r="O558" s="38">
        <v>45036</v>
      </c>
      <c r="P558" s="69" t="s">
        <v>394</v>
      </c>
      <c r="Q558" s="73" t="s">
        <v>395</v>
      </c>
      <c r="R558" s="68" t="s">
        <v>34</v>
      </c>
      <c r="S558" s="70"/>
      <c r="T558" s="74" t="s">
        <v>35</v>
      </c>
      <c r="U558" s="69" t="s">
        <v>68</v>
      </c>
      <c r="W558" s="77">
        <f>(Tabla16[[#This Row],[TASA 16%]]+Tabla16[[#This Row],[IEPS 6%]])*0.16</f>
        <v>0</v>
      </c>
      <c r="X558" s="77">
        <f>W558-Tabla16[[#This Row],[IVA]]</f>
        <v>0</v>
      </c>
    </row>
    <row r="559" spans="1:24" x14ac:dyDescent="0.25">
      <c r="A559" s="67">
        <v>182423</v>
      </c>
      <c r="B559" s="68">
        <v>502</v>
      </c>
      <c r="C559" s="10">
        <v>45036</v>
      </c>
      <c r="D559" s="70"/>
      <c r="E559" s="70">
        <v>2.7500000000031832E-2</v>
      </c>
      <c r="F559" s="70">
        <v>853.56249999999989</v>
      </c>
      <c r="G559" s="71"/>
      <c r="H559" s="71"/>
      <c r="I559" s="70"/>
      <c r="J559" s="70"/>
      <c r="K559" s="70">
        <v>136.57</v>
      </c>
      <c r="L559" s="70">
        <v>990.16</v>
      </c>
      <c r="M559" s="63">
        <f>Tabla16[[#This Row],[TASA EX.]]+Tabla16[[#This Row],[IEPS 8 %]]</f>
        <v>0</v>
      </c>
      <c r="N559" s="72">
        <f>Tabla16[[#This Row],[TASA 16%]]+Tabla16[[#This Row],[IEPS 6%]]</f>
        <v>853.56249999999989</v>
      </c>
      <c r="O559" s="38">
        <v>45041</v>
      </c>
      <c r="P559" s="69" t="s">
        <v>1489</v>
      </c>
      <c r="Q559" s="73" t="s">
        <v>1490</v>
      </c>
      <c r="R559" s="68" t="s">
        <v>50</v>
      </c>
      <c r="S559" s="70"/>
      <c r="T559" s="74" t="s">
        <v>51</v>
      </c>
      <c r="U559" s="69" t="s">
        <v>1491</v>
      </c>
      <c r="W559" s="77">
        <f>(Tabla16[[#This Row],[TASA 16%]]+Tabla16[[#This Row],[IEPS 6%]])*0.16</f>
        <v>136.57</v>
      </c>
      <c r="X559" s="77">
        <f>W559-Tabla16[[#This Row],[IVA]]</f>
        <v>0</v>
      </c>
    </row>
    <row r="560" spans="1:24" x14ac:dyDescent="0.25">
      <c r="A560" s="67">
        <v>181559</v>
      </c>
      <c r="B560" s="68">
        <v>608</v>
      </c>
      <c r="C560" s="10">
        <v>45006</v>
      </c>
      <c r="D560" s="70"/>
      <c r="E560" s="70">
        <v>70830.53</v>
      </c>
      <c r="F560" s="70">
        <v>0</v>
      </c>
      <c r="G560" s="71"/>
      <c r="H560" s="71"/>
      <c r="I560" s="70"/>
      <c r="J560" s="70">
        <v>1920.45</v>
      </c>
      <c r="K560" s="70"/>
      <c r="L560" s="70">
        <v>72750.98</v>
      </c>
      <c r="M560" s="63">
        <f>Tabla16[[#This Row],[TASA EX.]]+Tabla16[[#This Row],[IEPS 8 %]]</f>
        <v>1920.45</v>
      </c>
      <c r="N560" s="72">
        <f>Tabla16[[#This Row],[TASA 16%]]+Tabla16[[#This Row],[IEPS 6%]]</f>
        <v>0</v>
      </c>
      <c r="O560" s="38">
        <v>45027</v>
      </c>
      <c r="P560" s="69" t="s">
        <v>195</v>
      </c>
      <c r="Q560" s="73" t="s">
        <v>196</v>
      </c>
      <c r="R560" s="68" t="s">
        <v>34</v>
      </c>
      <c r="S560" s="70">
        <v>19674.2</v>
      </c>
      <c r="T560" s="74" t="s">
        <v>35</v>
      </c>
      <c r="U560" s="69" t="s">
        <v>1574</v>
      </c>
      <c r="W560" s="77">
        <f>(Tabla16[[#This Row],[TASA 16%]]+Tabla16[[#This Row],[IEPS 6%]])*0.16</f>
        <v>0</v>
      </c>
      <c r="X560" s="77">
        <f>W560-Tabla16[[#This Row],[IVA]]</f>
        <v>0</v>
      </c>
    </row>
    <row r="561" spans="1:24" x14ac:dyDescent="0.25">
      <c r="A561" s="67">
        <v>181560</v>
      </c>
      <c r="B561" s="68">
        <v>609</v>
      </c>
      <c r="C561" s="10">
        <v>45006</v>
      </c>
      <c r="D561" s="70"/>
      <c r="E561" s="70">
        <v>1883.4300000000003</v>
      </c>
      <c r="F561" s="70">
        <v>37283.5</v>
      </c>
      <c r="G561" s="71"/>
      <c r="H561" s="71"/>
      <c r="I561" s="70"/>
      <c r="J561" s="70"/>
      <c r="K561" s="70">
        <v>5965.36</v>
      </c>
      <c r="L561" s="70">
        <v>45132.29</v>
      </c>
      <c r="M561" s="63">
        <f>Tabla16[[#This Row],[TASA EX.]]+Tabla16[[#This Row],[IEPS 8 %]]</f>
        <v>0</v>
      </c>
      <c r="N561" s="72">
        <f>Tabla16[[#This Row],[TASA 16%]]+Tabla16[[#This Row],[IEPS 6%]]</f>
        <v>37283.5</v>
      </c>
      <c r="O561" s="38">
        <v>45027</v>
      </c>
      <c r="P561" s="69" t="s">
        <v>195</v>
      </c>
      <c r="Q561" s="73" t="s">
        <v>196</v>
      </c>
      <c r="R561" s="68" t="s">
        <v>34</v>
      </c>
      <c r="S561" s="70">
        <v>1790.91</v>
      </c>
      <c r="T561" s="74" t="s">
        <v>35</v>
      </c>
      <c r="U561" s="69" t="s">
        <v>1575</v>
      </c>
      <c r="W561" s="77">
        <f>(Tabla16[[#This Row],[TASA 16%]]+Tabla16[[#This Row],[IEPS 6%]])*0.16</f>
        <v>5965.36</v>
      </c>
      <c r="X561" s="77">
        <f>W561-Tabla16[[#This Row],[IVA]]</f>
        <v>0</v>
      </c>
    </row>
    <row r="562" spans="1:24" x14ac:dyDescent="0.25">
      <c r="A562" s="67">
        <v>181772</v>
      </c>
      <c r="B562" s="68">
        <v>821</v>
      </c>
      <c r="C562" s="10">
        <v>45013</v>
      </c>
      <c r="D562" s="70"/>
      <c r="E562" s="70">
        <v>51451.380000000005</v>
      </c>
      <c r="F562" s="70">
        <v>0</v>
      </c>
      <c r="G562" s="71"/>
      <c r="H562" s="71"/>
      <c r="I562" s="70"/>
      <c r="J562" s="70">
        <v>1293.7</v>
      </c>
      <c r="K562" s="70"/>
      <c r="L562" s="70">
        <v>52745.08</v>
      </c>
      <c r="M562" s="63">
        <f>Tabla16[[#This Row],[TASA EX.]]+Tabla16[[#This Row],[IEPS 8 %]]</f>
        <v>1293.7</v>
      </c>
      <c r="N562" s="72">
        <f>Tabla16[[#This Row],[TASA 16%]]+Tabla16[[#This Row],[IEPS 6%]]</f>
        <v>0</v>
      </c>
      <c r="O562" s="38">
        <v>45031</v>
      </c>
      <c r="P562" s="69" t="s">
        <v>195</v>
      </c>
      <c r="Q562" s="73" t="s">
        <v>196</v>
      </c>
      <c r="R562" s="68" t="s">
        <v>34</v>
      </c>
      <c r="S562" s="70">
        <v>5160.6000000000004</v>
      </c>
      <c r="T562" s="74" t="s">
        <v>35</v>
      </c>
      <c r="U562" s="69" t="s">
        <v>1576</v>
      </c>
      <c r="W562" s="77">
        <f>(Tabla16[[#This Row],[TASA 16%]]+Tabla16[[#This Row],[IEPS 6%]])*0.16</f>
        <v>0</v>
      </c>
      <c r="X562" s="77">
        <f>W562-Tabla16[[#This Row],[IVA]]</f>
        <v>0</v>
      </c>
    </row>
    <row r="563" spans="1:24" x14ac:dyDescent="0.25">
      <c r="A563" s="67">
        <v>181773</v>
      </c>
      <c r="B563" s="68">
        <v>822</v>
      </c>
      <c r="C563" s="10">
        <v>45013</v>
      </c>
      <c r="D563" s="70"/>
      <c r="E563" s="70">
        <v>6050.1549999999988</v>
      </c>
      <c r="F563" s="70">
        <v>68909.625</v>
      </c>
      <c r="G563" s="71"/>
      <c r="H563" s="71"/>
      <c r="I563" s="70"/>
      <c r="J563" s="70"/>
      <c r="K563" s="70">
        <v>11025.54</v>
      </c>
      <c r="L563" s="70">
        <v>85985.32</v>
      </c>
      <c r="M563" s="63">
        <f>Tabla16[[#This Row],[TASA EX.]]+Tabla16[[#This Row],[IEPS 8 %]]</f>
        <v>0</v>
      </c>
      <c r="N563" s="72">
        <f>Tabla16[[#This Row],[TASA 16%]]+Tabla16[[#This Row],[IEPS 6%]]</f>
        <v>68909.625</v>
      </c>
      <c r="O563" s="38">
        <v>45031</v>
      </c>
      <c r="P563" s="69" t="s">
        <v>195</v>
      </c>
      <c r="Q563" s="73" t="s">
        <v>196</v>
      </c>
      <c r="R563" s="68" t="s">
        <v>34</v>
      </c>
      <c r="S563" s="70">
        <v>3953.45</v>
      </c>
      <c r="T563" s="74" t="s">
        <v>35</v>
      </c>
      <c r="U563" s="69" t="s">
        <v>1577</v>
      </c>
      <c r="W563" s="77">
        <f>(Tabla16[[#This Row],[TASA 16%]]+Tabla16[[#This Row],[IEPS 6%]])*0.16</f>
        <v>11025.54</v>
      </c>
      <c r="X563" s="77">
        <f>W563-Tabla16[[#This Row],[IVA]]</f>
        <v>0</v>
      </c>
    </row>
    <row r="564" spans="1:24" x14ac:dyDescent="0.25">
      <c r="A564" s="67">
        <v>182122</v>
      </c>
      <c r="B564" s="68">
        <v>201</v>
      </c>
      <c r="C564" s="10">
        <v>45027</v>
      </c>
      <c r="D564" s="70"/>
      <c r="E564" s="70">
        <v>81884.479999999996</v>
      </c>
      <c r="F564" s="70">
        <v>0</v>
      </c>
      <c r="G564" s="71"/>
      <c r="H564" s="71"/>
      <c r="I564" s="70"/>
      <c r="J564" s="70">
        <v>2009.07</v>
      </c>
      <c r="K564" s="70"/>
      <c r="L564" s="70">
        <v>83893.55</v>
      </c>
      <c r="M564" s="63">
        <f>Tabla16[[#This Row],[TASA EX.]]+Tabla16[[#This Row],[IEPS 8 %]]</f>
        <v>2009.07</v>
      </c>
      <c r="N564" s="72">
        <f>Tabla16[[#This Row],[TASA 16%]]+Tabla16[[#This Row],[IEPS 6%]]</f>
        <v>0</v>
      </c>
      <c r="O564" s="38">
        <v>45045</v>
      </c>
      <c r="P564" s="69" t="s">
        <v>195</v>
      </c>
      <c r="Q564" s="73" t="s">
        <v>196</v>
      </c>
      <c r="R564" s="68" t="s">
        <v>34</v>
      </c>
      <c r="S564" s="70">
        <v>15688.89</v>
      </c>
      <c r="T564" s="74" t="s">
        <v>35</v>
      </c>
      <c r="U564" s="69" t="s">
        <v>68</v>
      </c>
      <c r="W564" s="77">
        <f>(Tabla16[[#This Row],[TASA 16%]]+Tabla16[[#This Row],[IEPS 6%]])*0.16</f>
        <v>0</v>
      </c>
      <c r="X564" s="77">
        <f>W564-Tabla16[[#This Row],[IVA]]</f>
        <v>0</v>
      </c>
    </row>
    <row r="565" spans="1:24" x14ac:dyDescent="0.25">
      <c r="A565" s="67">
        <v>182123</v>
      </c>
      <c r="B565" s="68">
        <v>202</v>
      </c>
      <c r="C565" s="10">
        <v>45027</v>
      </c>
      <c r="D565" s="70"/>
      <c r="E565" s="70">
        <v>7550.8799999999756</v>
      </c>
      <c r="F565" s="70">
        <v>133507.5</v>
      </c>
      <c r="G565" s="71"/>
      <c r="H565" s="71"/>
      <c r="I565" s="70"/>
      <c r="J565" s="70"/>
      <c r="K565" s="70">
        <v>21361.200000000001</v>
      </c>
      <c r="L565" s="70">
        <v>162419.57999999999</v>
      </c>
      <c r="M565" s="63">
        <f>Tabla16[[#This Row],[TASA EX.]]+Tabla16[[#This Row],[IEPS 8 %]]</f>
        <v>0</v>
      </c>
      <c r="N565" s="72">
        <f>Tabla16[[#This Row],[TASA 16%]]+Tabla16[[#This Row],[IEPS 6%]]</f>
        <v>133507.5</v>
      </c>
      <c r="O565" s="38">
        <v>45045</v>
      </c>
      <c r="P565" s="69" t="s">
        <v>195</v>
      </c>
      <c r="Q565" s="73" t="s">
        <v>196</v>
      </c>
      <c r="R565" s="68" t="s">
        <v>34</v>
      </c>
      <c r="S565" s="70"/>
      <c r="T565" s="74" t="s">
        <v>35</v>
      </c>
      <c r="U565" s="69" t="s">
        <v>1578</v>
      </c>
      <c r="W565" s="77">
        <f>(Tabla16[[#This Row],[TASA 16%]]+Tabla16[[#This Row],[IEPS 6%]])*0.16</f>
        <v>21361.200000000001</v>
      </c>
      <c r="X565" s="77">
        <f>W565-Tabla16[[#This Row],[IVA]]</f>
        <v>0</v>
      </c>
    </row>
    <row r="566" spans="1:24" x14ac:dyDescent="0.25">
      <c r="A566" s="67">
        <v>182124</v>
      </c>
      <c r="B566" s="68">
        <v>203</v>
      </c>
      <c r="C566" s="10">
        <v>45027</v>
      </c>
      <c r="D566" s="70"/>
      <c r="E566" s="70">
        <v>87066.98000000001</v>
      </c>
      <c r="F566" s="70">
        <v>0</v>
      </c>
      <c r="G566" s="71"/>
      <c r="H566" s="71"/>
      <c r="I566" s="70"/>
      <c r="J566" s="70">
        <v>3155.76</v>
      </c>
      <c r="K566" s="70"/>
      <c r="L566" s="70">
        <v>90222.74</v>
      </c>
      <c r="M566" s="63">
        <f>Tabla16[[#This Row],[TASA EX.]]+Tabla16[[#This Row],[IEPS 8 %]]</f>
        <v>3155.76</v>
      </c>
      <c r="N566" s="72">
        <f>Tabla16[[#This Row],[TASA 16%]]+Tabla16[[#This Row],[IEPS 6%]]</f>
        <v>0</v>
      </c>
      <c r="O566" s="38">
        <v>45038</v>
      </c>
      <c r="P566" s="69" t="s">
        <v>195</v>
      </c>
      <c r="Q566" s="73" t="s">
        <v>196</v>
      </c>
      <c r="R566" s="68" t="s">
        <v>34</v>
      </c>
      <c r="S566" s="70">
        <v>24595.01</v>
      </c>
      <c r="T566" s="74" t="s">
        <v>35</v>
      </c>
      <c r="U566" s="69" t="s">
        <v>1579</v>
      </c>
      <c r="W566" s="77">
        <f>(Tabla16[[#This Row],[TASA 16%]]+Tabla16[[#This Row],[IEPS 6%]])*0.16</f>
        <v>0</v>
      </c>
      <c r="X566" s="77">
        <f>W566-Tabla16[[#This Row],[IVA]]</f>
        <v>0</v>
      </c>
    </row>
    <row r="567" spans="1:24" x14ac:dyDescent="0.25">
      <c r="A567" s="41">
        <v>182125</v>
      </c>
      <c r="B567" s="9">
        <v>204</v>
      </c>
      <c r="C567" s="10">
        <v>45027</v>
      </c>
      <c r="D567" s="11"/>
      <c r="E567" s="11">
        <v>8005.5475000000442</v>
      </c>
      <c r="F567" s="11">
        <v>353931.81249999994</v>
      </c>
      <c r="G567" s="24"/>
      <c r="H567" s="24"/>
      <c r="I567" s="11"/>
      <c r="J567" s="11"/>
      <c r="K567" s="11">
        <v>56629.09</v>
      </c>
      <c r="L567" s="11">
        <v>418566.45</v>
      </c>
      <c r="M567" s="63">
        <f>Tabla16[[#This Row],[TASA EX.]]+Tabla16[[#This Row],[IEPS 8 %]]</f>
        <v>0</v>
      </c>
      <c r="N567" s="64">
        <f>Tabla16[[#This Row],[TASA 16%]]+Tabla16[[#This Row],[IEPS 6%]]</f>
        <v>353931.81249999994</v>
      </c>
      <c r="O567" s="38">
        <v>45038</v>
      </c>
      <c r="P567" s="12" t="s">
        <v>195</v>
      </c>
      <c r="Q567" s="39" t="s">
        <v>196</v>
      </c>
      <c r="R567" s="9" t="s">
        <v>34</v>
      </c>
      <c r="S567" s="11">
        <v>6843.92</v>
      </c>
      <c r="T567" s="13" t="s">
        <v>35</v>
      </c>
      <c r="U567" s="12" t="s">
        <v>1580</v>
      </c>
      <c r="W567" s="77">
        <f>(Tabla16[[#This Row],[TASA 16%]]+Tabla16[[#This Row],[IEPS 6%]])*0.16</f>
        <v>56629.089999999989</v>
      </c>
      <c r="X567" s="77">
        <f>W567-Tabla16[[#This Row],[IVA]]</f>
        <v>0</v>
      </c>
    </row>
    <row r="568" spans="1:24" x14ac:dyDescent="0.25">
      <c r="A568" s="67">
        <v>182129</v>
      </c>
      <c r="B568" s="68">
        <v>208</v>
      </c>
      <c r="C568" s="10">
        <v>45027</v>
      </c>
      <c r="D568" s="70"/>
      <c r="E568" s="70">
        <v>125400</v>
      </c>
      <c r="F568" s="70">
        <v>0</v>
      </c>
      <c r="G568" s="71"/>
      <c r="H568" s="71"/>
      <c r="I568" s="70"/>
      <c r="J568" s="70"/>
      <c r="K568" s="70"/>
      <c r="L568" s="70">
        <v>125400</v>
      </c>
      <c r="M568" s="63">
        <f>Tabla16[[#This Row],[TASA EX.]]+Tabla16[[#This Row],[IEPS 8 %]]</f>
        <v>0</v>
      </c>
      <c r="N568" s="72">
        <f>Tabla16[[#This Row],[TASA 16%]]+Tabla16[[#This Row],[IEPS 6%]]</f>
        <v>0</v>
      </c>
      <c r="O568" s="38">
        <v>45038</v>
      </c>
      <c r="P568" s="69" t="s">
        <v>495</v>
      </c>
      <c r="Q568" s="73" t="s">
        <v>496</v>
      </c>
      <c r="R568" s="68" t="s">
        <v>34</v>
      </c>
      <c r="S568" s="70"/>
      <c r="T568" s="74" t="s">
        <v>35</v>
      </c>
      <c r="U568" s="69" t="s">
        <v>1386</v>
      </c>
      <c r="W568" s="77">
        <f>(Tabla16[[#This Row],[TASA 16%]]+Tabla16[[#This Row],[IEPS 6%]])*0.16</f>
        <v>0</v>
      </c>
      <c r="X568" s="77">
        <f>W568-Tabla16[[#This Row],[IVA]]</f>
        <v>0</v>
      </c>
    </row>
    <row r="569" spans="1:24" x14ac:dyDescent="0.25">
      <c r="A569" s="67">
        <v>181880</v>
      </c>
      <c r="B569" s="68">
        <v>929</v>
      </c>
      <c r="C569" s="10">
        <v>45016</v>
      </c>
      <c r="D569" s="70"/>
      <c r="E569" s="70">
        <v>0</v>
      </c>
      <c r="F569" s="70">
        <v>25205</v>
      </c>
      <c r="G569" s="71"/>
      <c r="H569" s="71"/>
      <c r="I569" s="70"/>
      <c r="J569" s="70"/>
      <c r="K569" s="70">
        <v>4032.8</v>
      </c>
      <c r="L569" s="70">
        <v>29237.8</v>
      </c>
      <c r="M569" s="63">
        <f>Tabla16[[#This Row],[TASA EX.]]+Tabla16[[#This Row],[IEPS 8 %]]</f>
        <v>0</v>
      </c>
      <c r="N569" s="72">
        <f>Tabla16[[#This Row],[TASA 16%]]+Tabla16[[#This Row],[IEPS 6%]]</f>
        <v>25205</v>
      </c>
      <c r="O569" s="38">
        <v>45038</v>
      </c>
      <c r="P569" s="69" t="s">
        <v>647</v>
      </c>
      <c r="Q569" s="73" t="s">
        <v>648</v>
      </c>
      <c r="R569" s="68" t="s">
        <v>34</v>
      </c>
      <c r="S569" s="70"/>
      <c r="T569" s="74" t="s">
        <v>35</v>
      </c>
      <c r="U569" s="69" t="s">
        <v>1598</v>
      </c>
      <c r="W569" s="77">
        <f>(Tabla16[[#This Row],[TASA 16%]]+Tabla16[[#This Row],[IEPS 6%]])*0.16</f>
        <v>4032.8</v>
      </c>
      <c r="X569" s="77">
        <f>W569-Tabla16[[#This Row],[IVA]]</f>
        <v>0</v>
      </c>
    </row>
    <row r="570" spans="1:24" x14ac:dyDescent="0.25">
      <c r="A570" s="67">
        <v>181869</v>
      </c>
      <c r="B570" s="68">
        <v>918</v>
      </c>
      <c r="C570" s="10">
        <v>45016</v>
      </c>
      <c r="D570" s="70"/>
      <c r="E570" s="70">
        <v>284959.07</v>
      </c>
      <c r="F570" s="70">
        <v>11878</v>
      </c>
      <c r="G570" s="71"/>
      <c r="H570" s="71"/>
      <c r="I570" s="70"/>
      <c r="J570" s="70">
        <v>1789.5</v>
      </c>
      <c r="K570" s="70">
        <v>1900.48</v>
      </c>
      <c r="L570" s="70">
        <v>300527.05</v>
      </c>
      <c r="M570" s="63">
        <f>Tabla16[[#This Row],[TASA EX.]]+Tabla16[[#This Row],[IEPS 8 %]]</f>
        <v>1789.5</v>
      </c>
      <c r="N570" s="72">
        <f>Tabla16[[#This Row],[TASA 16%]]+Tabla16[[#This Row],[IEPS 6%]]</f>
        <v>11878</v>
      </c>
      <c r="O570" s="38">
        <v>45020</v>
      </c>
      <c r="P570" s="69" t="s">
        <v>699</v>
      </c>
      <c r="Q570" s="73" t="s">
        <v>700</v>
      </c>
      <c r="R570" s="68" t="s">
        <v>34</v>
      </c>
      <c r="S570" s="70">
        <v>11762.47</v>
      </c>
      <c r="T570" s="74" t="s">
        <v>35</v>
      </c>
      <c r="U570" s="69" t="s">
        <v>1640</v>
      </c>
      <c r="W570" s="77">
        <f>(Tabla16[[#This Row],[TASA 16%]]+Tabla16[[#This Row],[IEPS 6%]])*0.16</f>
        <v>1900.48</v>
      </c>
      <c r="X570" s="77">
        <f>W570-Tabla16[[#This Row],[IVA]]</f>
        <v>0</v>
      </c>
    </row>
    <row r="571" spans="1:24" x14ac:dyDescent="0.25">
      <c r="A571" s="67">
        <v>182439</v>
      </c>
      <c r="B571" s="68">
        <v>518</v>
      </c>
      <c r="C571" s="10">
        <v>45037</v>
      </c>
      <c r="D571" s="70"/>
      <c r="E571" s="70">
        <v>239123.85</v>
      </c>
      <c r="F571" s="70">
        <v>0</v>
      </c>
      <c r="G571" s="71"/>
      <c r="H571" s="71"/>
      <c r="I571" s="70"/>
      <c r="J571" s="70">
        <v>1220.5899999999999</v>
      </c>
      <c r="K571" s="70"/>
      <c r="L571" s="70">
        <v>240344.44</v>
      </c>
      <c r="M571" s="63">
        <f>Tabla16[[#This Row],[TASA EX.]]+Tabla16[[#This Row],[IEPS 8 %]]</f>
        <v>1220.5899999999999</v>
      </c>
      <c r="N571" s="72">
        <f>Tabla16[[#This Row],[TASA 16%]]+Tabla16[[#This Row],[IEPS 6%]]</f>
        <v>0</v>
      </c>
      <c r="O571" s="38">
        <v>45041</v>
      </c>
      <c r="P571" s="69" t="s">
        <v>699</v>
      </c>
      <c r="Q571" s="73" t="s">
        <v>700</v>
      </c>
      <c r="R571" s="68" t="s">
        <v>34</v>
      </c>
      <c r="S571" s="70">
        <v>8669.75</v>
      </c>
      <c r="T571" s="74" t="s">
        <v>35</v>
      </c>
      <c r="U571" s="69" t="s">
        <v>1641</v>
      </c>
      <c r="W571" s="77">
        <f>(Tabla16[[#This Row],[TASA 16%]]+Tabla16[[#This Row],[IEPS 6%]])*0.16</f>
        <v>0</v>
      </c>
      <c r="X571" s="77">
        <f>W571-Tabla16[[#This Row],[IVA]]</f>
        <v>0</v>
      </c>
    </row>
    <row r="572" spans="1:24" x14ac:dyDescent="0.25">
      <c r="A572" s="78">
        <v>182392</v>
      </c>
      <c r="B572" s="79">
        <v>471</v>
      </c>
      <c r="C572" s="87">
        <v>45036</v>
      </c>
      <c r="D572" s="81"/>
      <c r="E572" s="81">
        <v>4.2500000000003979E-2</v>
      </c>
      <c r="F572" s="81">
        <v>32.4375</v>
      </c>
      <c r="G572" s="82"/>
      <c r="H572" s="82"/>
      <c r="I572" s="81"/>
      <c r="J572" s="81"/>
      <c r="K572" s="81">
        <v>5.19</v>
      </c>
      <c r="L572" s="81">
        <v>37.67</v>
      </c>
      <c r="M572" s="83">
        <f>Tabla16[[#This Row],[TASA EX.]]+Tabla16[[#This Row],[IEPS 8 %]]</f>
        <v>0</v>
      </c>
      <c r="N572" s="83">
        <f>Tabla16[[#This Row],[TASA 16%]]+Tabla16[[#This Row],[IEPS 6%]]</f>
        <v>32.4375</v>
      </c>
      <c r="O572" s="38">
        <v>45038</v>
      </c>
      <c r="P572" s="80" t="s">
        <v>1696</v>
      </c>
      <c r="Q572" s="84" t="s">
        <v>1697</v>
      </c>
      <c r="R572" s="79" t="s">
        <v>50</v>
      </c>
      <c r="S572" s="81"/>
      <c r="T572" s="85" t="s">
        <v>51</v>
      </c>
      <c r="U572" s="80" t="s">
        <v>1698</v>
      </c>
      <c r="W572" s="77">
        <f>(Tabla16[[#This Row],[TASA 16%]]+Tabla16[[#This Row],[IEPS 6%]])*0.16</f>
        <v>5.19</v>
      </c>
      <c r="X572" s="77">
        <f>W572-Tabla16[[#This Row],[IVA]]</f>
        <v>0</v>
      </c>
    </row>
    <row r="573" spans="1:24" x14ac:dyDescent="0.25">
      <c r="A573" s="67">
        <v>181857</v>
      </c>
      <c r="B573" s="68">
        <v>906</v>
      </c>
      <c r="C573" s="10">
        <v>45015</v>
      </c>
      <c r="D573" s="70"/>
      <c r="E573" s="70">
        <v>16560.022500000003</v>
      </c>
      <c r="F573" s="70">
        <v>2668.9375</v>
      </c>
      <c r="G573" s="71"/>
      <c r="H573" s="71"/>
      <c r="I573" s="70"/>
      <c r="J573" s="70"/>
      <c r="K573" s="70">
        <v>427.03</v>
      </c>
      <c r="L573" s="70">
        <v>19655.990000000002</v>
      </c>
      <c r="M573" s="63">
        <f>Tabla16[[#This Row],[TASA EX.]]+Tabla16[[#This Row],[IEPS 8 %]]</f>
        <v>0</v>
      </c>
      <c r="N573" s="72">
        <f>Tabla16[[#This Row],[TASA 16%]]+Tabla16[[#This Row],[IEPS 6%]]</f>
        <v>2668.9375</v>
      </c>
      <c r="O573" s="38">
        <v>45037</v>
      </c>
      <c r="P573" s="69" t="s">
        <v>267</v>
      </c>
      <c r="Q573" s="73" t="s">
        <v>268</v>
      </c>
      <c r="R573" s="68" t="s">
        <v>34</v>
      </c>
      <c r="S573" s="70"/>
      <c r="T573" s="74" t="s">
        <v>35</v>
      </c>
      <c r="U573" s="69" t="s">
        <v>1405</v>
      </c>
      <c r="W573" s="77">
        <f>(Tabla16[[#This Row],[TASA 16%]]+Tabla16[[#This Row],[IEPS 6%]])*0.16</f>
        <v>427.03000000000003</v>
      </c>
      <c r="X573" s="77">
        <f>W573-Tabla16[[#This Row],[IVA]]</f>
        <v>0</v>
      </c>
    </row>
    <row r="574" spans="1:24" x14ac:dyDescent="0.25">
      <c r="A574" s="67">
        <v>181735</v>
      </c>
      <c r="B574" s="68">
        <v>784</v>
      </c>
      <c r="C574" s="10">
        <v>45013</v>
      </c>
      <c r="D574" s="70"/>
      <c r="E574" s="70">
        <v>-2.9999999999290594E-2</v>
      </c>
      <c r="F574" s="70">
        <v>3301.7499999999995</v>
      </c>
      <c r="G574" s="71"/>
      <c r="H574" s="71"/>
      <c r="I574" s="70"/>
      <c r="J574" s="70"/>
      <c r="K574" s="70">
        <v>528.28</v>
      </c>
      <c r="L574" s="70">
        <v>3830</v>
      </c>
      <c r="M574" s="63">
        <f>Tabla16[[#This Row],[TASA EX.]]+Tabla16[[#This Row],[IEPS 8 %]]</f>
        <v>0</v>
      </c>
      <c r="N574" s="72">
        <f>Tabla16[[#This Row],[TASA 16%]]+Tabla16[[#This Row],[IEPS 6%]]</f>
        <v>3301.7499999999995</v>
      </c>
      <c r="O574" s="38">
        <v>45020</v>
      </c>
      <c r="P574" s="69" t="s">
        <v>565</v>
      </c>
      <c r="Q574" s="73" t="s">
        <v>566</v>
      </c>
      <c r="R574" s="68" t="s">
        <v>50</v>
      </c>
      <c r="S574" s="70"/>
      <c r="T574" s="74" t="s">
        <v>51</v>
      </c>
      <c r="U574" s="69" t="s">
        <v>1123</v>
      </c>
      <c r="W574" s="77">
        <f>(Tabla16[[#This Row],[TASA 16%]]+Tabla16[[#This Row],[IEPS 6%]])*0.16</f>
        <v>528.28</v>
      </c>
      <c r="X574" s="77">
        <f>W574-Tabla16[[#This Row],[IVA]]</f>
        <v>0</v>
      </c>
    </row>
    <row r="575" spans="1:24" x14ac:dyDescent="0.25">
      <c r="A575" s="67">
        <v>182417</v>
      </c>
      <c r="B575" s="68">
        <v>496</v>
      </c>
      <c r="C575" s="10">
        <v>45036</v>
      </c>
      <c r="D575" s="70"/>
      <c r="E575" s="70">
        <v>0</v>
      </c>
      <c r="F575" s="70">
        <v>250</v>
      </c>
      <c r="G575" s="71"/>
      <c r="H575" s="71"/>
      <c r="I575" s="70"/>
      <c r="J575" s="70"/>
      <c r="K575" s="70">
        <v>40</v>
      </c>
      <c r="L575" s="70">
        <v>290</v>
      </c>
      <c r="M575" s="63">
        <f>Tabla16[[#This Row],[TASA EX.]]+Tabla16[[#This Row],[IEPS 8 %]]</f>
        <v>0</v>
      </c>
      <c r="N575" s="72">
        <f>Tabla16[[#This Row],[TASA 16%]]+Tabla16[[#This Row],[IEPS 6%]]</f>
        <v>250</v>
      </c>
      <c r="O575" s="38">
        <v>45042</v>
      </c>
      <c r="P575" s="69" t="s">
        <v>565</v>
      </c>
      <c r="Q575" s="73" t="s">
        <v>566</v>
      </c>
      <c r="R575" s="68" t="s">
        <v>50</v>
      </c>
      <c r="S575" s="70"/>
      <c r="T575" s="74" t="s">
        <v>51</v>
      </c>
      <c r="U575" s="69" t="s">
        <v>1124</v>
      </c>
      <c r="W575" s="77">
        <f>(Tabla16[[#This Row],[TASA 16%]]+Tabla16[[#This Row],[IEPS 6%]])*0.16</f>
        <v>40</v>
      </c>
      <c r="X575" s="77">
        <f>W575-Tabla16[[#This Row],[IVA]]</f>
        <v>0</v>
      </c>
    </row>
    <row r="576" spans="1:24" x14ac:dyDescent="0.25">
      <c r="A576" s="67">
        <v>181734</v>
      </c>
      <c r="B576" s="68">
        <v>783</v>
      </c>
      <c r="C576" s="10">
        <v>45013</v>
      </c>
      <c r="D576" s="70"/>
      <c r="E576" s="70">
        <v>1.750000000174623E-2</v>
      </c>
      <c r="F576" s="70">
        <v>65054.8125</v>
      </c>
      <c r="G576" s="71"/>
      <c r="H576" s="71"/>
      <c r="I576" s="70"/>
      <c r="J576" s="70"/>
      <c r="K576" s="70">
        <v>10408.77</v>
      </c>
      <c r="L576" s="70">
        <v>75463.600000000006</v>
      </c>
      <c r="M576" s="63">
        <f>Tabla16[[#This Row],[TASA EX.]]+Tabla16[[#This Row],[IEPS 8 %]]</f>
        <v>0</v>
      </c>
      <c r="N576" s="72">
        <f>Tabla16[[#This Row],[TASA 16%]]+Tabla16[[#This Row],[IEPS 6%]]</f>
        <v>65054.8125</v>
      </c>
      <c r="O576" s="38">
        <v>45027</v>
      </c>
      <c r="P576" s="69" t="s">
        <v>1107</v>
      </c>
      <c r="Q576" s="73" t="s">
        <v>1108</v>
      </c>
      <c r="R576" s="68" t="s">
        <v>50</v>
      </c>
      <c r="S576" s="70"/>
      <c r="T576" s="74" t="s">
        <v>51</v>
      </c>
      <c r="U576" s="69" t="s">
        <v>1109</v>
      </c>
      <c r="W576" s="77">
        <f>(Tabla16[[#This Row],[TASA 16%]]+Tabla16[[#This Row],[IEPS 6%]])*0.16</f>
        <v>10408.77</v>
      </c>
      <c r="X576" s="77">
        <f>W576-Tabla16[[#This Row],[IVA]]</f>
        <v>0</v>
      </c>
    </row>
    <row r="577" spans="1:24" x14ac:dyDescent="0.25">
      <c r="A577" s="67">
        <v>181713</v>
      </c>
      <c r="B577" s="68">
        <v>762</v>
      </c>
      <c r="C577" s="10">
        <v>45012</v>
      </c>
      <c r="D577" s="70"/>
      <c r="E577" s="70">
        <v>2840</v>
      </c>
      <c r="F577" s="70">
        <v>0</v>
      </c>
      <c r="G577" s="71"/>
      <c r="H577" s="71"/>
      <c r="I577" s="70"/>
      <c r="J577" s="70"/>
      <c r="K577" s="70"/>
      <c r="L577" s="70">
        <v>2840</v>
      </c>
      <c r="M577" s="63">
        <f>Tabla16[[#This Row],[TASA EX.]]+Tabla16[[#This Row],[IEPS 8 %]]</f>
        <v>0</v>
      </c>
      <c r="N577" s="72">
        <f>Tabla16[[#This Row],[TASA 16%]]+Tabla16[[#This Row],[IEPS 6%]]</f>
        <v>0</v>
      </c>
      <c r="O577" s="38">
        <v>45020</v>
      </c>
      <c r="P577" s="69" t="s">
        <v>507</v>
      </c>
      <c r="Q577" s="73" t="s">
        <v>508</v>
      </c>
      <c r="R577" s="68" t="s">
        <v>34</v>
      </c>
      <c r="S577" s="70"/>
      <c r="T577" s="74" t="s">
        <v>35</v>
      </c>
      <c r="U577" s="69" t="s">
        <v>376</v>
      </c>
      <c r="W577" s="77">
        <f>(Tabla16[[#This Row],[TASA 16%]]+Tabla16[[#This Row],[IEPS 6%]])*0.16</f>
        <v>0</v>
      </c>
      <c r="X577" s="77">
        <f>W577-Tabla16[[#This Row],[IVA]]</f>
        <v>0</v>
      </c>
    </row>
    <row r="578" spans="1:24" x14ac:dyDescent="0.25">
      <c r="A578" s="67">
        <v>182246</v>
      </c>
      <c r="B578" s="68">
        <v>325</v>
      </c>
      <c r="C578" s="10">
        <v>45030</v>
      </c>
      <c r="D578" s="70"/>
      <c r="E578" s="70">
        <v>3007</v>
      </c>
      <c r="F578" s="70">
        <v>0</v>
      </c>
      <c r="G578" s="71"/>
      <c r="H578" s="71"/>
      <c r="I578" s="70"/>
      <c r="J578" s="70"/>
      <c r="K578" s="70"/>
      <c r="L578" s="70">
        <v>3007</v>
      </c>
      <c r="M578" s="63">
        <f>Tabla16[[#This Row],[TASA EX.]]+Tabla16[[#This Row],[IEPS 8 %]]</f>
        <v>0</v>
      </c>
      <c r="N578" s="72">
        <f>Tabla16[[#This Row],[TASA 16%]]+Tabla16[[#This Row],[IEPS 6%]]</f>
        <v>0</v>
      </c>
      <c r="O578" s="38">
        <v>45038</v>
      </c>
      <c r="P578" s="69" t="s">
        <v>507</v>
      </c>
      <c r="Q578" s="73" t="s">
        <v>508</v>
      </c>
      <c r="R578" s="9" t="s">
        <v>34</v>
      </c>
      <c r="S578" s="70"/>
      <c r="T578" s="13" t="s">
        <v>35</v>
      </c>
      <c r="U578" s="69" t="s">
        <v>122</v>
      </c>
      <c r="W578" s="77">
        <f>(Tabla16[[#This Row],[TASA 16%]]+Tabla16[[#This Row],[IEPS 6%]])*0.16</f>
        <v>0</v>
      </c>
      <c r="X578" s="77">
        <f>W578-Tabla16[[#This Row],[IVA]]</f>
        <v>0</v>
      </c>
    </row>
    <row r="579" spans="1:24" x14ac:dyDescent="0.25">
      <c r="A579" s="67">
        <v>181929</v>
      </c>
      <c r="B579" s="68">
        <v>8</v>
      </c>
      <c r="C579" s="10">
        <v>45019</v>
      </c>
      <c r="D579" s="70"/>
      <c r="E579" s="70">
        <v>56599.74</v>
      </c>
      <c r="F579" s="70">
        <v>0</v>
      </c>
      <c r="G579" s="71"/>
      <c r="H579" s="71"/>
      <c r="I579" s="70"/>
      <c r="J579" s="70"/>
      <c r="K579" s="70"/>
      <c r="L579" s="70">
        <v>56599.74</v>
      </c>
      <c r="M579" s="63">
        <f>Tabla16[[#This Row],[TASA EX.]]+Tabla16[[#This Row],[IEPS 8 %]]</f>
        <v>0</v>
      </c>
      <c r="N579" s="72">
        <f>Tabla16[[#This Row],[TASA 16%]]+Tabla16[[#This Row],[IEPS 6%]]</f>
        <v>0</v>
      </c>
      <c r="O579" s="38">
        <v>45021</v>
      </c>
      <c r="P579" s="69" t="s">
        <v>499</v>
      </c>
      <c r="Q579" s="73" t="s">
        <v>500</v>
      </c>
      <c r="R579" s="68" t="s">
        <v>34</v>
      </c>
      <c r="S579" s="70"/>
      <c r="T579" s="74" t="s">
        <v>35</v>
      </c>
      <c r="U579" s="69" t="s">
        <v>606</v>
      </c>
      <c r="W579" s="77">
        <f>(Tabla16[[#This Row],[TASA 16%]]+Tabla16[[#This Row],[IEPS 6%]])*0.16</f>
        <v>0</v>
      </c>
      <c r="X579" s="77">
        <f>W579-Tabla16[[#This Row],[IVA]]</f>
        <v>0</v>
      </c>
    </row>
    <row r="580" spans="1:24" x14ac:dyDescent="0.25">
      <c r="A580" s="67">
        <v>181670</v>
      </c>
      <c r="B580" s="68">
        <v>719</v>
      </c>
      <c r="C580" s="10">
        <v>45009</v>
      </c>
      <c r="D580" s="70"/>
      <c r="E580" s="70">
        <v>0</v>
      </c>
      <c r="F580" s="70">
        <v>43344</v>
      </c>
      <c r="G580" s="71"/>
      <c r="H580" s="71"/>
      <c r="I580" s="70"/>
      <c r="J580" s="70"/>
      <c r="K580" s="70">
        <v>6935.04</v>
      </c>
      <c r="L580" s="70">
        <v>50279.040000000001</v>
      </c>
      <c r="M580" s="63">
        <f>Tabla16[[#This Row],[TASA EX.]]+Tabla16[[#This Row],[IEPS 8 %]]</f>
        <v>0</v>
      </c>
      <c r="N580" s="72">
        <f>Tabla16[[#This Row],[TASA 16%]]+Tabla16[[#This Row],[IEPS 6%]]</f>
        <v>43344</v>
      </c>
      <c r="O580" s="38">
        <v>45027</v>
      </c>
      <c r="P580" s="69" t="s">
        <v>1568</v>
      </c>
      <c r="Q580" s="73" t="s">
        <v>1569</v>
      </c>
      <c r="R580" s="68" t="s">
        <v>34</v>
      </c>
      <c r="S580" s="70"/>
      <c r="T580" s="74" t="s">
        <v>35</v>
      </c>
      <c r="U580" s="69" t="s">
        <v>1570</v>
      </c>
      <c r="W580" s="77">
        <f>(Tabla16[[#This Row],[TASA 16%]]+Tabla16[[#This Row],[IEPS 6%]])*0.16</f>
        <v>6935.04</v>
      </c>
      <c r="X580" s="77">
        <f>W580-Tabla16[[#This Row],[IVA]]</f>
        <v>0</v>
      </c>
    </row>
    <row r="581" spans="1:24" x14ac:dyDescent="0.25">
      <c r="A581" s="78" t="s">
        <v>794</v>
      </c>
      <c r="B581" s="79">
        <v>2046</v>
      </c>
      <c r="C581" s="87">
        <v>45030</v>
      </c>
      <c r="D581" s="81"/>
      <c r="E581" s="81">
        <v>0.11749999999301508</v>
      </c>
      <c r="F581" s="81">
        <v>169273.3125</v>
      </c>
      <c r="G581" s="82"/>
      <c r="H581" s="82"/>
      <c r="I581" s="81"/>
      <c r="J581" s="81"/>
      <c r="K581" s="81">
        <v>27083.73</v>
      </c>
      <c r="L581" s="81">
        <v>196357.16</v>
      </c>
      <c r="M581" s="83">
        <f>Tabla16[[#This Row],[TASA EX.]]+Tabla16[[#This Row],[IEPS 8 %]]</f>
        <v>0</v>
      </c>
      <c r="N581" s="83">
        <f>Tabla16[[#This Row],[TASA 16%]]+Tabla16[[#This Row],[IEPS 6%]]</f>
        <v>169273.3125</v>
      </c>
      <c r="O581" s="38">
        <v>45030</v>
      </c>
      <c r="P581" s="80" t="s">
        <v>101</v>
      </c>
      <c r="Q581" s="84" t="s">
        <v>102</v>
      </c>
      <c r="R581" s="79" t="s">
        <v>34</v>
      </c>
      <c r="S581" s="81">
        <v>2406.13</v>
      </c>
      <c r="T581" s="85" t="s">
        <v>35</v>
      </c>
      <c r="U581" s="80" t="s">
        <v>884</v>
      </c>
      <c r="W581" s="77">
        <f>(Tabla16[[#This Row],[TASA 16%]]+Tabla16[[#This Row],[IEPS 6%]])*0.16</f>
        <v>27083.73</v>
      </c>
      <c r="X581" s="77">
        <f>W581-Tabla16[[#This Row],[IVA]]</f>
        <v>0</v>
      </c>
    </row>
    <row r="582" spans="1:24" x14ac:dyDescent="0.25">
      <c r="A582" s="67">
        <v>181971</v>
      </c>
      <c r="B582" s="68">
        <v>50</v>
      </c>
      <c r="C582" s="10">
        <v>45020</v>
      </c>
      <c r="D582" s="70"/>
      <c r="E582" s="70">
        <v>73417.31</v>
      </c>
      <c r="F582" s="70">
        <v>0</v>
      </c>
      <c r="G582" s="71"/>
      <c r="H582" s="71"/>
      <c r="I582" s="70"/>
      <c r="J582" s="70"/>
      <c r="K582" s="70"/>
      <c r="L582" s="70">
        <v>73417.31</v>
      </c>
      <c r="M582" s="63">
        <f>Tabla16[[#This Row],[TASA EX.]]+Tabla16[[#This Row],[IEPS 8 %]]</f>
        <v>0</v>
      </c>
      <c r="N582" s="72">
        <f>Tabla16[[#This Row],[TASA 16%]]+Tabla16[[#This Row],[IEPS 6%]]</f>
        <v>0</v>
      </c>
      <c r="O582" s="38">
        <v>45041</v>
      </c>
      <c r="P582" s="69" t="s">
        <v>424</v>
      </c>
      <c r="Q582" s="73" t="s">
        <v>425</v>
      </c>
      <c r="R582" s="68" t="s">
        <v>34</v>
      </c>
      <c r="S582" s="70"/>
      <c r="T582" s="74" t="s">
        <v>35</v>
      </c>
      <c r="U582" s="69" t="s">
        <v>1281</v>
      </c>
      <c r="W582" s="77">
        <f>(Tabla16[[#This Row],[TASA 16%]]+Tabla16[[#This Row],[IEPS 6%]])*0.16</f>
        <v>0</v>
      </c>
      <c r="X582" s="77">
        <f>W582-Tabla16[[#This Row],[IVA]]</f>
        <v>0</v>
      </c>
    </row>
    <row r="583" spans="1:24" x14ac:dyDescent="0.25">
      <c r="A583" s="67">
        <v>181721</v>
      </c>
      <c r="B583" s="68">
        <v>770</v>
      </c>
      <c r="C583" s="10">
        <v>45013</v>
      </c>
      <c r="D583" s="70">
        <v>12222.22</v>
      </c>
      <c r="E583" s="70">
        <v>0</v>
      </c>
      <c r="F583" s="70">
        <v>0</v>
      </c>
      <c r="G583" s="71"/>
      <c r="H583" s="71">
        <v>-1222.22</v>
      </c>
      <c r="I583" s="70"/>
      <c r="J583" s="70"/>
      <c r="K583" s="70"/>
      <c r="L583" s="70">
        <v>11000</v>
      </c>
      <c r="M583" s="63">
        <f>Tabla16[[#This Row],[TASA EX.]]+Tabla16[[#This Row],[IEPS 8 %]]</f>
        <v>12222.22</v>
      </c>
      <c r="N583" s="72">
        <f>Tabla16[[#This Row],[TASA 16%]]+Tabla16[[#This Row],[IEPS 6%]]</f>
        <v>0</v>
      </c>
      <c r="O583" s="38">
        <v>45021</v>
      </c>
      <c r="P583" s="69" t="s">
        <v>385</v>
      </c>
      <c r="Q583" s="73" t="s">
        <v>386</v>
      </c>
      <c r="R583" s="68" t="s">
        <v>93</v>
      </c>
      <c r="S583" s="70"/>
      <c r="T583" s="74" t="s">
        <v>94</v>
      </c>
      <c r="U583" s="69"/>
      <c r="W583" s="77">
        <f>(Tabla16[[#This Row],[TASA 16%]]+Tabla16[[#This Row],[IEPS 6%]])*0.16</f>
        <v>0</v>
      </c>
      <c r="X583" s="77">
        <f>W583-Tabla16[[#This Row],[IVA]]</f>
        <v>0</v>
      </c>
    </row>
    <row r="584" spans="1:24" x14ac:dyDescent="0.25">
      <c r="A584" s="78">
        <v>182219</v>
      </c>
      <c r="B584" s="79">
        <v>298</v>
      </c>
      <c r="C584" s="10">
        <v>45030</v>
      </c>
      <c r="D584" s="81"/>
      <c r="E584" s="81">
        <v>-0.13500000000931323</v>
      </c>
      <c r="F584" s="81">
        <v>139862.375</v>
      </c>
      <c r="G584" s="82"/>
      <c r="H584" s="82"/>
      <c r="I584" s="81"/>
      <c r="J584" s="81"/>
      <c r="K584" s="81">
        <v>22377.98</v>
      </c>
      <c r="L584" s="81">
        <v>162240.22</v>
      </c>
      <c r="M584" s="83">
        <f>Tabla16[[#This Row],[TASA EX.]]+Tabla16[[#This Row],[IEPS 8 %]]</f>
        <v>0</v>
      </c>
      <c r="N584" s="83">
        <f>Tabla16[[#This Row],[TASA 16%]]+Tabla16[[#This Row],[IEPS 6%]]</f>
        <v>139862.375</v>
      </c>
      <c r="O584" s="38">
        <v>45044</v>
      </c>
      <c r="P584" s="80" t="s">
        <v>229</v>
      </c>
      <c r="Q584" s="84" t="s">
        <v>230</v>
      </c>
      <c r="R584" s="79" t="s">
        <v>50</v>
      </c>
      <c r="S584" s="81"/>
      <c r="T584" s="85" t="s">
        <v>51</v>
      </c>
      <c r="U584" s="80" t="s">
        <v>1522</v>
      </c>
      <c r="W584" s="77">
        <f>(Tabla16[[#This Row],[TASA 16%]]+Tabla16[[#This Row],[IEPS 6%]])*0.16</f>
        <v>22377.98</v>
      </c>
      <c r="X584" s="77">
        <f>W584-Tabla16[[#This Row],[IVA]]</f>
        <v>0</v>
      </c>
    </row>
    <row r="585" spans="1:24" x14ac:dyDescent="0.25">
      <c r="A585" s="67">
        <v>182357</v>
      </c>
      <c r="B585" s="68">
        <v>436</v>
      </c>
      <c r="C585" s="10">
        <v>45035</v>
      </c>
      <c r="D585" s="70">
        <v>62.83</v>
      </c>
      <c r="E585" s="70">
        <v>2.4999999999835154E-3</v>
      </c>
      <c r="F585" s="70">
        <v>2348.9375</v>
      </c>
      <c r="G585" s="71"/>
      <c r="H585" s="71"/>
      <c r="I585" s="70"/>
      <c r="J585" s="70"/>
      <c r="K585" s="70">
        <v>375.83</v>
      </c>
      <c r="L585" s="70">
        <v>2787.6</v>
      </c>
      <c r="M585" s="63">
        <f>Tabla16[[#This Row],[TASA EX.]]+Tabla16[[#This Row],[IEPS 8 %]]</f>
        <v>62.83</v>
      </c>
      <c r="N585" s="72">
        <f>Tabla16[[#This Row],[TASA 16%]]+Tabla16[[#This Row],[IEPS 6%]]</f>
        <v>2348.9375</v>
      </c>
      <c r="O585" s="38">
        <v>45037</v>
      </c>
      <c r="P585" s="69" t="s">
        <v>474</v>
      </c>
      <c r="Q585" s="73" t="s">
        <v>475</v>
      </c>
      <c r="R585" s="68" t="s">
        <v>50</v>
      </c>
      <c r="S585" s="70"/>
      <c r="T585" s="74" t="s">
        <v>51</v>
      </c>
      <c r="U585" s="69" t="s">
        <v>1593</v>
      </c>
      <c r="W585" s="77">
        <f>(Tabla16[[#This Row],[TASA 16%]]+Tabla16[[#This Row],[IEPS 6%]])*0.16</f>
        <v>375.83</v>
      </c>
      <c r="X585" s="77">
        <f>W585-Tabla16[[#This Row],[IVA]]</f>
        <v>0</v>
      </c>
    </row>
    <row r="586" spans="1:24" x14ac:dyDescent="0.25">
      <c r="A586" s="67">
        <v>181959</v>
      </c>
      <c r="B586" s="68">
        <v>38</v>
      </c>
      <c r="C586" s="10">
        <v>45020</v>
      </c>
      <c r="D586" s="70"/>
      <c r="E586" s="70">
        <v>1.2499999998908606E-2</v>
      </c>
      <c r="F586" s="70">
        <v>16163.6875</v>
      </c>
      <c r="G586" s="71"/>
      <c r="H586" s="71"/>
      <c r="I586" s="70"/>
      <c r="J586" s="70"/>
      <c r="K586" s="70">
        <v>2586.19</v>
      </c>
      <c r="L586" s="70">
        <v>18749.89</v>
      </c>
      <c r="M586" s="63">
        <f>Tabla16[[#This Row],[TASA EX.]]+Tabla16[[#This Row],[IEPS 8 %]]</f>
        <v>0</v>
      </c>
      <c r="N586" s="72">
        <f>Tabla16[[#This Row],[TASA 16%]]+Tabla16[[#This Row],[IEPS 6%]]</f>
        <v>16163.6875</v>
      </c>
      <c r="O586" s="38">
        <v>45034</v>
      </c>
      <c r="P586" s="69" t="s">
        <v>1058</v>
      </c>
      <c r="Q586" s="73" t="s">
        <v>1059</v>
      </c>
      <c r="R586" s="68" t="s">
        <v>50</v>
      </c>
      <c r="S586" s="70"/>
      <c r="T586" s="74" t="s">
        <v>51</v>
      </c>
      <c r="U586" s="69" t="s">
        <v>1060</v>
      </c>
      <c r="W586" s="77">
        <f>(Tabla16[[#This Row],[TASA 16%]]+Tabla16[[#This Row],[IEPS 6%]])*0.16</f>
        <v>2586.19</v>
      </c>
      <c r="X586" s="77">
        <f>W586-Tabla16[[#This Row],[IVA]]</f>
        <v>0</v>
      </c>
    </row>
    <row r="587" spans="1:24" x14ac:dyDescent="0.25">
      <c r="A587" s="50">
        <v>182312</v>
      </c>
      <c r="B587" s="51">
        <v>391</v>
      </c>
      <c r="C587" s="10">
        <v>45033</v>
      </c>
      <c r="D587" s="52"/>
      <c r="E587" s="52">
        <v>0</v>
      </c>
      <c r="F587" s="52">
        <v>7500</v>
      </c>
      <c r="G587" s="53"/>
      <c r="H587" s="53">
        <v>-93.75</v>
      </c>
      <c r="I587" s="52"/>
      <c r="J587" s="52"/>
      <c r="K587" s="52">
        <v>1200</v>
      </c>
      <c r="L587" s="52">
        <v>8606.25</v>
      </c>
      <c r="M587" s="63">
        <f>Tabla16[[#This Row],[TASA EX.]]+Tabla16[[#This Row],[IEPS 8 %]]</f>
        <v>0</v>
      </c>
      <c r="N587" s="65">
        <f>Tabla16[[#This Row],[TASA 16%]]+Tabla16[[#This Row],[IEPS 6%]]</f>
        <v>7500</v>
      </c>
      <c r="O587" s="38">
        <v>45041</v>
      </c>
      <c r="P587" s="54" t="s">
        <v>313</v>
      </c>
      <c r="Q587" s="55" t="s">
        <v>314</v>
      </c>
      <c r="R587" s="51" t="s">
        <v>50</v>
      </c>
      <c r="S587" s="52"/>
      <c r="T587" s="56" t="s">
        <v>51</v>
      </c>
      <c r="U587" s="54" t="s">
        <v>1381</v>
      </c>
      <c r="W587" s="77">
        <f>(Tabla16[[#This Row],[TASA 16%]]+Tabla16[[#This Row],[IEPS 6%]])*0.16</f>
        <v>1200</v>
      </c>
      <c r="X587" s="77">
        <f>W587-Tabla16[[#This Row],[IVA]]</f>
        <v>0</v>
      </c>
    </row>
    <row r="588" spans="1:24" x14ac:dyDescent="0.25">
      <c r="A588" s="67">
        <v>182425</v>
      </c>
      <c r="B588" s="68">
        <v>504</v>
      </c>
      <c r="C588" s="10">
        <v>45036</v>
      </c>
      <c r="D588" s="70"/>
      <c r="E588" s="70">
        <v>6.25E-2</v>
      </c>
      <c r="F588" s="70">
        <v>4483.9375</v>
      </c>
      <c r="G588" s="71"/>
      <c r="H588" s="71"/>
      <c r="I588" s="70"/>
      <c r="J588" s="70"/>
      <c r="K588" s="70">
        <v>717.43</v>
      </c>
      <c r="L588" s="70">
        <v>5201.43</v>
      </c>
      <c r="M588" s="63">
        <f>Tabla16[[#This Row],[TASA EX.]]+Tabla16[[#This Row],[IEPS 8 %]]</f>
        <v>0</v>
      </c>
      <c r="N588" s="72">
        <f>Tabla16[[#This Row],[TASA 16%]]+Tabla16[[#This Row],[IEPS 6%]]</f>
        <v>4483.9375</v>
      </c>
      <c r="O588" s="38">
        <v>45043</v>
      </c>
      <c r="P588" s="69" t="s">
        <v>488</v>
      </c>
      <c r="Q588" s="73" t="s">
        <v>489</v>
      </c>
      <c r="R588" s="68" t="s">
        <v>50</v>
      </c>
      <c r="S588" s="70"/>
      <c r="T588" s="74" t="s">
        <v>51</v>
      </c>
      <c r="U588" s="69" t="s">
        <v>1064</v>
      </c>
      <c r="W588" s="77">
        <f>(Tabla16[[#This Row],[TASA 16%]]+Tabla16[[#This Row],[IEPS 6%]])*0.16</f>
        <v>717.43000000000006</v>
      </c>
      <c r="X588" s="77">
        <f>W588-Tabla16[[#This Row],[IVA]]</f>
        <v>0</v>
      </c>
    </row>
    <row r="589" spans="1:24" x14ac:dyDescent="0.25">
      <c r="A589" s="67">
        <v>182313</v>
      </c>
      <c r="B589" s="68">
        <v>392</v>
      </c>
      <c r="C589" s="10">
        <v>45033</v>
      </c>
      <c r="D589" s="70"/>
      <c r="E589" s="70">
        <v>0</v>
      </c>
      <c r="F589" s="70">
        <v>16000</v>
      </c>
      <c r="G589" s="71"/>
      <c r="H589" s="71"/>
      <c r="I589" s="70"/>
      <c r="J589" s="70"/>
      <c r="K589" s="70">
        <v>2560</v>
      </c>
      <c r="L589" s="70">
        <v>18560</v>
      </c>
      <c r="M589" s="63">
        <f>Tabla16[[#This Row],[TASA EX.]]+Tabla16[[#This Row],[IEPS 8 %]]</f>
        <v>0</v>
      </c>
      <c r="N589" s="72">
        <f>Tabla16[[#This Row],[TASA 16%]]+Tabla16[[#This Row],[IEPS 6%]]</f>
        <v>16000</v>
      </c>
      <c r="O589" s="38">
        <v>45043</v>
      </c>
      <c r="P589" s="69" t="s">
        <v>1468</v>
      </c>
      <c r="Q589" s="73" t="s">
        <v>1469</v>
      </c>
      <c r="R589" s="68" t="s">
        <v>50</v>
      </c>
      <c r="S589" s="70"/>
      <c r="T589" s="74" t="s">
        <v>51</v>
      </c>
      <c r="U589" s="69" t="s">
        <v>1470</v>
      </c>
      <c r="W589" s="77">
        <f>(Tabla16[[#This Row],[TASA 16%]]+Tabla16[[#This Row],[IEPS 6%]])*0.16</f>
        <v>2560</v>
      </c>
      <c r="X589" s="77">
        <f>W589-Tabla16[[#This Row],[IVA]]</f>
        <v>0</v>
      </c>
    </row>
    <row r="590" spans="1:24" x14ac:dyDescent="0.25">
      <c r="A590" s="67">
        <v>182360</v>
      </c>
      <c r="B590" s="68">
        <v>439</v>
      </c>
      <c r="C590" s="10">
        <v>45035</v>
      </c>
      <c r="D590" s="70"/>
      <c r="E590" s="70">
        <v>2.9999999998835847E-2</v>
      </c>
      <c r="F590" s="70">
        <v>41796.5</v>
      </c>
      <c r="G590" s="71"/>
      <c r="H590" s="71"/>
      <c r="I590" s="70"/>
      <c r="J590" s="70"/>
      <c r="K590" s="70">
        <v>6687.44</v>
      </c>
      <c r="L590" s="70">
        <v>48483.97</v>
      </c>
      <c r="M590" s="63">
        <f>Tabla16[[#This Row],[TASA EX.]]+Tabla16[[#This Row],[IEPS 8 %]]</f>
        <v>0</v>
      </c>
      <c r="N590" s="72">
        <f>Tabla16[[#This Row],[TASA 16%]]+Tabla16[[#This Row],[IEPS 6%]]</f>
        <v>41796.5</v>
      </c>
      <c r="O590" s="38">
        <v>45042</v>
      </c>
      <c r="P590" s="69" t="s">
        <v>1468</v>
      </c>
      <c r="Q590" s="73" t="s">
        <v>1469</v>
      </c>
      <c r="R590" s="68" t="s">
        <v>50</v>
      </c>
      <c r="S590" s="70"/>
      <c r="T590" s="74" t="s">
        <v>51</v>
      </c>
      <c r="U590" s="69" t="s">
        <v>1471</v>
      </c>
      <c r="W590" s="77">
        <f>(Tabla16[[#This Row],[TASA 16%]]+Tabla16[[#This Row],[IEPS 6%]])*0.16</f>
        <v>6687.4400000000005</v>
      </c>
      <c r="X590" s="77">
        <f>W590-Tabla16[[#This Row],[IVA]]</f>
        <v>0</v>
      </c>
    </row>
    <row r="591" spans="1:24" x14ac:dyDescent="0.25">
      <c r="A591" s="78">
        <v>182179</v>
      </c>
      <c r="B591" s="79">
        <v>258</v>
      </c>
      <c r="C591" s="10">
        <v>45029</v>
      </c>
      <c r="D591" s="81"/>
      <c r="E591" s="81">
        <v>34336.589999999997</v>
      </c>
      <c r="F591" s="81">
        <v>0</v>
      </c>
      <c r="G591" s="82"/>
      <c r="H591" s="82"/>
      <c r="I591" s="81"/>
      <c r="J591" s="81">
        <v>2746.93</v>
      </c>
      <c r="K591" s="81"/>
      <c r="L591" s="81">
        <v>37083.519999999997</v>
      </c>
      <c r="M591" s="83">
        <f>Tabla16[[#This Row],[TASA EX.]]+Tabla16[[#This Row],[IEPS 8 %]]</f>
        <v>2746.93</v>
      </c>
      <c r="N591" s="83">
        <f>Tabla16[[#This Row],[TASA 16%]]+Tabla16[[#This Row],[IEPS 6%]]</f>
        <v>0</v>
      </c>
      <c r="O591" s="38">
        <v>45037</v>
      </c>
      <c r="P591" s="80" t="s">
        <v>369</v>
      </c>
      <c r="Q591" s="84" t="s">
        <v>370</v>
      </c>
      <c r="R591" s="79" t="s">
        <v>34</v>
      </c>
      <c r="S591" s="81"/>
      <c r="T591" s="85" t="s">
        <v>35</v>
      </c>
      <c r="U591" s="80" t="s">
        <v>1534</v>
      </c>
      <c r="W591" s="77">
        <f>(Tabla16[[#This Row],[TASA 16%]]+Tabla16[[#This Row],[IEPS 6%]])*0.16</f>
        <v>0</v>
      </c>
      <c r="X591" s="77">
        <f>W591-Tabla16[[#This Row],[IVA]]</f>
        <v>0</v>
      </c>
    </row>
    <row r="592" spans="1:24" x14ac:dyDescent="0.25">
      <c r="A592" s="67">
        <v>181817</v>
      </c>
      <c r="B592" s="68">
        <v>866</v>
      </c>
      <c r="C592" s="10">
        <v>45014</v>
      </c>
      <c r="D592" s="70"/>
      <c r="E592" s="70">
        <v>3520</v>
      </c>
      <c r="F592" s="70">
        <v>0</v>
      </c>
      <c r="G592" s="71"/>
      <c r="H592" s="71"/>
      <c r="I592" s="70"/>
      <c r="J592" s="70">
        <v>281.60000000000002</v>
      </c>
      <c r="K592" s="70"/>
      <c r="L592" s="70">
        <v>3801.6</v>
      </c>
      <c r="M592" s="63">
        <f>Tabla16[[#This Row],[TASA EX.]]+Tabla16[[#This Row],[IEPS 8 %]]</f>
        <v>281.60000000000002</v>
      </c>
      <c r="N592" s="72">
        <f>Tabla16[[#This Row],[TASA 16%]]+Tabla16[[#This Row],[IEPS 6%]]</f>
        <v>0</v>
      </c>
      <c r="O592" s="38">
        <v>45027</v>
      </c>
      <c r="P592" s="69" t="s">
        <v>233</v>
      </c>
      <c r="Q592" s="73" t="s">
        <v>234</v>
      </c>
      <c r="R592" s="68" t="s">
        <v>34</v>
      </c>
      <c r="S592" s="70"/>
      <c r="T592" s="74" t="s">
        <v>35</v>
      </c>
      <c r="U592" s="69" t="s">
        <v>1037</v>
      </c>
      <c r="W592" s="77">
        <f>(Tabla16[[#This Row],[TASA 16%]]+Tabla16[[#This Row],[IEPS 6%]])*0.16</f>
        <v>0</v>
      </c>
      <c r="X592" s="77">
        <f>W592-Tabla16[[#This Row],[IVA]]</f>
        <v>0</v>
      </c>
    </row>
    <row r="593" spans="1:24" x14ac:dyDescent="0.25">
      <c r="A593" s="67">
        <v>182043</v>
      </c>
      <c r="B593" s="68">
        <v>122</v>
      </c>
      <c r="C593" s="10">
        <v>45021</v>
      </c>
      <c r="D593" s="70"/>
      <c r="E593" s="70">
        <v>5900</v>
      </c>
      <c r="F593" s="70">
        <v>0</v>
      </c>
      <c r="G593" s="71"/>
      <c r="H593" s="71"/>
      <c r="I593" s="70"/>
      <c r="J593" s="70">
        <v>472</v>
      </c>
      <c r="K593" s="70"/>
      <c r="L593" s="70">
        <v>6372</v>
      </c>
      <c r="M593" s="63">
        <f>Tabla16[[#This Row],[TASA EX.]]+Tabla16[[#This Row],[IEPS 8 %]]</f>
        <v>472</v>
      </c>
      <c r="N593" s="72">
        <f>Tabla16[[#This Row],[TASA 16%]]+Tabla16[[#This Row],[IEPS 6%]]</f>
        <v>0</v>
      </c>
      <c r="O593" s="38">
        <v>45034</v>
      </c>
      <c r="P593" s="69" t="s">
        <v>233</v>
      </c>
      <c r="Q593" s="73" t="s">
        <v>234</v>
      </c>
      <c r="R593" s="68" t="s">
        <v>34</v>
      </c>
      <c r="S593" s="70"/>
      <c r="T593" s="74" t="s">
        <v>35</v>
      </c>
      <c r="U593" s="69" t="s">
        <v>1038</v>
      </c>
      <c r="W593" s="77">
        <f>(Tabla16[[#This Row],[TASA 16%]]+Tabla16[[#This Row],[IEPS 6%]])*0.16</f>
        <v>0</v>
      </c>
      <c r="X593" s="77">
        <f>W593-Tabla16[[#This Row],[IVA]]</f>
        <v>0</v>
      </c>
    </row>
    <row r="594" spans="1:24" x14ac:dyDescent="0.25">
      <c r="A594" s="41">
        <v>181725</v>
      </c>
      <c r="B594" s="9">
        <v>774</v>
      </c>
      <c r="C594" s="10">
        <v>45013</v>
      </c>
      <c r="D594" s="11"/>
      <c r="E594" s="11">
        <v>-1.2499999999818101E-2</v>
      </c>
      <c r="F594" s="11">
        <v>4195.8125</v>
      </c>
      <c r="G594" s="24">
        <v>-447.55</v>
      </c>
      <c r="H594" s="24">
        <v>-419.58</v>
      </c>
      <c r="I594" s="11"/>
      <c r="J594" s="11"/>
      <c r="K594" s="11">
        <v>671.33</v>
      </c>
      <c r="L594" s="11">
        <v>4000</v>
      </c>
      <c r="M594" s="63">
        <f>Tabla16[[#This Row],[TASA EX.]]+Tabla16[[#This Row],[IEPS 8 %]]</f>
        <v>0</v>
      </c>
      <c r="N594" s="64">
        <f>Tabla16[[#This Row],[TASA 16%]]+Tabla16[[#This Row],[IEPS 6%]]</f>
        <v>4195.8125</v>
      </c>
      <c r="O594" s="38">
        <v>45022</v>
      </c>
      <c r="P594" s="12" t="s">
        <v>389</v>
      </c>
      <c r="Q594" s="39" t="s">
        <v>390</v>
      </c>
      <c r="R594" s="9" t="s">
        <v>93</v>
      </c>
      <c r="S594" s="11"/>
      <c r="T594" s="13" t="s">
        <v>94</v>
      </c>
      <c r="U594" s="12" t="s">
        <v>1110</v>
      </c>
      <c r="W594" s="77">
        <f>(Tabla16[[#This Row],[TASA 16%]]+Tabla16[[#This Row],[IEPS 6%]])*0.16</f>
        <v>671.33</v>
      </c>
      <c r="X594" s="77">
        <f>W594-Tabla16[[#This Row],[IVA]]</f>
        <v>0</v>
      </c>
    </row>
    <row r="595" spans="1:24" x14ac:dyDescent="0.25">
      <c r="A595" s="67">
        <v>181484</v>
      </c>
      <c r="B595" s="68">
        <v>533</v>
      </c>
      <c r="C595" s="10">
        <v>45005</v>
      </c>
      <c r="D595" s="70"/>
      <c r="E595" s="70">
        <v>2540.7199999999998</v>
      </c>
      <c r="F595" s="70">
        <v>0</v>
      </c>
      <c r="G595" s="71"/>
      <c r="H595" s="71"/>
      <c r="I595" s="70"/>
      <c r="J595" s="70">
        <v>203.28</v>
      </c>
      <c r="K595" s="70"/>
      <c r="L595" s="70">
        <v>2744</v>
      </c>
      <c r="M595" s="63">
        <f>Tabla16[[#This Row],[TASA EX.]]+Tabla16[[#This Row],[IEPS 8 %]]</f>
        <v>203.28</v>
      </c>
      <c r="N595" s="72">
        <f>Tabla16[[#This Row],[TASA 16%]]+Tabla16[[#This Row],[IEPS 6%]]</f>
        <v>0</v>
      </c>
      <c r="O595" s="38">
        <v>45017</v>
      </c>
      <c r="P595" s="69" t="s">
        <v>438</v>
      </c>
      <c r="Q595" s="73" t="s">
        <v>439</v>
      </c>
      <c r="R595" s="68" t="s">
        <v>34</v>
      </c>
      <c r="S595" s="70">
        <v>0.28000000000000003</v>
      </c>
      <c r="T595" s="74" t="s">
        <v>35</v>
      </c>
      <c r="U595" s="69" t="s">
        <v>1589</v>
      </c>
      <c r="W595" s="77">
        <f>(Tabla16[[#This Row],[TASA 16%]]+Tabla16[[#This Row],[IEPS 6%]])*0.16</f>
        <v>0</v>
      </c>
      <c r="X595" s="77">
        <f>W595-Tabla16[[#This Row],[IVA]]</f>
        <v>0</v>
      </c>
    </row>
    <row r="596" spans="1:24" x14ac:dyDescent="0.25">
      <c r="A596" s="67">
        <v>181738</v>
      </c>
      <c r="B596" s="68">
        <v>787</v>
      </c>
      <c r="C596" s="10">
        <v>45013</v>
      </c>
      <c r="D596" s="70"/>
      <c r="E596" s="70">
        <v>2530</v>
      </c>
      <c r="F596" s="70">
        <v>0</v>
      </c>
      <c r="G596" s="71"/>
      <c r="H596" s="71"/>
      <c r="I596" s="70"/>
      <c r="J596" s="70">
        <v>202.4</v>
      </c>
      <c r="K596" s="70"/>
      <c r="L596" s="70">
        <v>2732.4</v>
      </c>
      <c r="M596" s="63">
        <f>Tabla16[[#This Row],[TASA EX.]]+Tabla16[[#This Row],[IEPS 8 %]]</f>
        <v>202.4</v>
      </c>
      <c r="N596" s="72">
        <f>Tabla16[[#This Row],[TASA 16%]]+Tabla16[[#This Row],[IEPS 6%]]</f>
        <v>0</v>
      </c>
      <c r="O596" s="38">
        <v>45020</v>
      </c>
      <c r="P596" s="69" t="s">
        <v>438</v>
      </c>
      <c r="Q596" s="73" t="s">
        <v>439</v>
      </c>
      <c r="R596" s="9" t="s">
        <v>34</v>
      </c>
      <c r="S596" s="70"/>
      <c r="T596" s="13" t="s">
        <v>35</v>
      </c>
      <c r="U596" s="69" t="s">
        <v>1590</v>
      </c>
      <c r="W596" s="77">
        <f>(Tabla16[[#This Row],[TASA 16%]]+Tabla16[[#This Row],[IEPS 6%]])*0.16</f>
        <v>0</v>
      </c>
      <c r="X596" s="77">
        <f>W596-Tabla16[[#This Row],[IVA]]</f>
        <v>0</v>
      </c>
    </row>
    <row r="597" spans="1:24" x14ac:dyDescent="0.25">
      <c r="A597" s="67">
        <v>182577</v>
      </c>
      <c r="B597" s="68">
        <v>656</v>
      </c>
      <c r="C597" s="10">
        <v>45041</v>
      </c>
      <c r="D597" s="70"/>
      <c r="E597" s="70">
        <v>2167</v>
      </c>
      <c r="F597" s="70">
        <v>0</v>
      </c>
      <c r="G597" s="71"/>
      <c r="H597" s="71"/>
      <c r="I597" s="70"/>
      <c r="J597" s="70">
        <v>173.36</v>
      </c>
      <c r="K597" s="70"/>
      <c r="L597" s="70">
        <v>2340.36</v>
      </c>
      <c r="M597" s="63">
        <f>Tabla16[[#This Row],[TASA EX.]]+Tabla16[[#This Row],[IEPS 8 %]]</f>
        <v>173.36</v>
      </c>
      <c r="N597" s="72">
        <f>Tabla16[[#This Row],[TASA 16%]]+Tabla16[[#This Row],[IEPS 6%]]</f>
        <v>0</v>
      </c>
      <c r="O597" s="38">
        <v>45044</v>
      </c>
      <c r="P597" s="69" t="s">
        <v>438</v>
      </c>
      <c r="Q597" s="73" t="s">
        <v>439</v>
      </c>
      <c r="R597" s="68" t="s">
        <v>34</v>
      </c>
      <c r="S597" s="70"/>
      <c r="T597" s="74" t="s">
        <v>35</v>
      </c>
      <c r="U597" s="69" t="s">
        <v>1591</v>
      </c>
      <c r="W597" s="77">
        <f>(Tabla16[[#This Row],[TASA 16%]]+Tabla16[[#This Row],[IEPS 6%]])*0.16</f>
        <v>0</v>
      </c>
      <c r="X597" s="77">
        <f>W597-Tabla16[[#This Row],[IVA]]</f>
        <v>0</v>
      </c>
    </row>
    <row r="598" spans="1:24" x14ac:dyDescent="0.25">
      <c r="A598" s="67">
        <v>181601</v>
      </c>
      <c r="B598" s="68">
        <v>650</v>
      </c>
      <c r="C598" s="10">
        <v>45007</v>
      </c>
      <c r="D598" s="70"/>
      <c r="E598" s="70">
        <v>4.5474735088646412E-13</v>
      </c>
      <c r="F598" s="70">
        <v>3879</v>
      </c>
      <c r="G598" s="71"/>
      <c r="H598" s="71"/>
      <c r="I598" s="70"/>
      <c r="J598" s="70"/>
      <c r="K598" s="70">
        <v>620.64</v>
      </c>
      <c r="L598" s="70">
        <v>4499.6400000000003</v>
      </c>
      <c r="M598" s="63">
        <f>Tabla16[[#This Row],[TASA EX.]]+Tabla16[[#This Row],[IEPS 8 %]]</f>
        <v>0</v>
      </c>
      <c r="N598" s="72">
        <f>Tabla16[[#This Row],[TASA 16%]]+Tabla16[[#This Row],[IEPS 6%]]</f>
        <v>3879</v>
      </c>
      <c r="O598" s="38">
        <v>45033</v>
      </c>
      <c r="P598" s="69" t="s">
        <v>1604</v>
      </c>
      <c r="Q598" s="73" t="s">
        <v>1605</v>
      </c>
      <c r="R598" s="68" t="s">
        <v>34</v>
      </c>
      <c r="S598" s="70"/>
      <c r="T598" s="74" t="s">
        <v>35</v>
      </c>
      <c r="U598" s="69" t="s">
        <v>1606</v>
      </c>
      <c r="W598" s="77">
        <f>(Tabla16[[#This Row],[TASA 16%]]+Tabla16[[#This Row],[IEPS 6%]])*0.16</f>
        <v>620.64</v>
      </c>
      <c r="X598" s="77">
        <f>W598-Tabla16[[#This Row],[IVA]]</f>
        <v>0</v>
      </c>
    </row>
    <row r="599" spans="1:24" x14ac:dyDescent="0.25">
      <c r="A599" s="67">
        <v>182037</v>
      </c>
      <c r="B599" s="68">
        <v>116</v>
      </c>
      <c r="C599" s="10">
        <v>45021</v>
      </c>
      <c r="D599" s="70"/>
      <c r="E599" s="70">
        <v>0</v>
      </c>
      <c r="F599" s="70">
        <v>1000</v>
      </c>
      <c r="G599" s="71"/>
      <c r="H599" s="71"/>
      <c r="I599" s="70"/>
      <c r="J599" s="70"/>
      <c r="K599" s="70">
        <v>160</v>
      </c>
      <c r="L599" s="70">
        <v>1160</v>
      </c>
      <c r="M599" s="63">
        <f>Tabla16[[#This Row],[TASA EX.]]+Tabla16[[#This Row],[IEPS 8 %]]</f>
        <v>0</v>
      </c>
      <c r="N599" s="72">
        <f>Tabla16[[#This Row],[TASA 16%]]+Tabla16[[#This Row],[IEPS 6%]]</f>
        <v>1000</v>
      </c>
      <c r="O599" s="38">
        <v>45028</v>
      </c>
      <c r="P599" s="69" t="s">
        <v>544</v>
      </c>
      <c r="Q599" s="73" t="s">
        <v>545</v>
      </c>
      <c r="R599" s="68" t="s">
        <v>538</v>
      </c>
      <c r="S599" s="70"/>
      <c r="T599" s="74" t="s">
        <v>539</v>
      </c>
      <c r="U599" s="69" t="s">
        <v>1637</v>
      </c>
      <c r="W599" s="77">
        <f>(Tabla16[[#This Row],[TASA 16%]]+Tabla16[[#This Row],[IEPS 6%]])*0.16</f>
        <v>160</v>
      </c>
      <c r="X599" s="77">
        <f>W599-Tabla16[[#This Row],[IVA]]</f>
        <v>0</v>
      </c>
    </row>
    <row r="600" spans="1:24" x14ac:dyDescent="0.25">
      <c r="A600" s="67">
        <v>182096</v>
      </c>
      <c r="B600" s="68">
        <v>175</v>
      </c>
      <c r="C600" s="10">
        <v>45027</v>
      </c>
      <c r="D600" s="70"/>
      <c r="E600" s="70">
        <v>0</v>
      </c>
      <c r="F600" s="70">
        <v>1000</v>
      </c>
      <c r="G600" s="71"/>
      <c r="H600" s="71"/>
      <c r="I600" s="70"/>
      <c r="J600" s="70"/>
      <c r="K600" s="70">
        <v>160</v>
      </c>
      <c r="L600" s="70">
        <v>1160</v>
      </c>
      <c r="M600" s="63">
        <f>Tabla16[[#This Row],[TASA EX.]]+Tabla16[[#This Row],[IEPS 8 %]]</f>
        <v>0</v>
      </c>
      <c r="N600" s="72">
        <f>Tabla16[[#This Row],[TASA 16%]]+Tabla16[[#This Row],[IEPS 6%]]</f>
        <v>1000</v>
      </c>
      <c r="O600" s="38">
        <v>45028</v>
      </c>
      <c r="P600" s="69" t="s">
        <v>544</v>
      </c>
      <c r="Q600" s="73" t="s">
        <v>545</v>
      </c>
      <c r="R600" s="68" t="s">
        <v>538</v>
      </c>
      <c r="S600" s="70"/>
      <c r="T600" s="74" t="s">
        <v>539</v>
      </c>
      <c r="U600" s="69" t="s">
        <v>1638</v>
      </c>
      <c r="W600" s="77">
        <f>(Tabla16[[#This Row],[TASA 16%]]+Tabla16[[#This Row],[IEPS 6%]])*0.16</f>
        <v>160</v>
      </c>
      <c r="X600" s="77">
        <f>W600-Tabla16[[#This Row],[IVA]]</f>
        <v>0</v>
      </c>
    </row>
    <row r="601" spans="1:24" x14ac:dyDescent="0.25">
      <c r="A601" s="78">
        <v>182558</v>
      </c>
      <c r="B601" s="79">
        <v>637</v>
      </c>
      <c r="C601" s="87">
        <v>45041</v>
      </c>
      <c r="D601" s="81"/>
      <c r="E601" s="81">
        <v>0</v>
      </c>
      <c r="F601" s="81">
        <v>3000</v>
      </c>
      <c r="G601" s="82"/>
      <c r="H601" s="82">
        <v>-37.5</v>
      </c>
      <c r="I601" s="81"/>
      <c r="J601" s="81"/>
      <c r="K601" s="81">
        <v>480</v>
      </c>
      <c r="L601" s="81">
        <v>3442.5</v>
      </c>
      <c r="M601" s="83">
        <f>Tabla16[[#This Row],[TASA EX.]]+Tabla16[[#This Row],[IEPS 8 %]]</f>
        <v>0</v>
      </c>
      <c r="N601" s="83">
        <f>Tabla16[[#This Row],[TASA 16%]]+Tabla16[[#This Row],[IEPS 6%]]</f>
        <v>3000</v>
      </c>
      <c r="O601" s="38">
        <v>45044</v>
      </c>
      <c r="P601" s="80" t="s">
        <v>1699</v>
      </c>
      <c r="Q601" s="84" t="s">
        <v>1700</v>
      </c>
      <c r="R601" s="79" t="s">
        <v>538</v>
      </c>
      <c r="S601" s="81"/>
      <c r="T601" s="85" t="s">
        <v>539</v>
      </c>
      <c r="U601" s="80" t="s">
        <v>1701</v>
      </c>
      <c r="W601" s="77">
        <f>(Tabla16[[#This Row],[TASA 16%]]+Tabla16[[#This Row],[IEPS 6%]])*0.16</f>
        <v>480</v>
      </c>
      <c r="X601" s="77">
        <f>W601-Tabla16[[#This Row],[IVA]]</f>
        <v>0</v>
      </c>
    </row>
    <row r="602" spans="1:24" x14ac:dyDescent="0.25">
      <c r="A602" s="67">
        <v>182331</v>
      </c>
      <c r="B602" s="68">
        <v>410</v>
      </c>
      <c r="C602" s="10">
        <v>45034</v>
      </c>
      <c r="D602" s="70"/>
      <c r="E602" s="70">
        <v>0.16499999999359716</v>
      </c>
      <c r="F602" s="70">
        <v>69196.875</v>
      </c>
      <c r="G602" s="71"/>
      <c r="H602" s="71"/>
      <c r="I602" s="70"/>
      <c r="J602" s="70"/>
      <c r="K602" s="70">
        <v>11071.5</v>
      </c>
      <c r="L602" s="70">
        <v>80268.539999999994</v>
      </c>
      <c r="M602" s="63">
        <f>Tabla16[[#This Row],[TASA EX.]]+Tabla16[[#This Row],[IEPS 8 %]]</f>
        <v>0</v>
      </c>
      <c r="N602" s="72">
        <f>Tabla16[[#This Row],[TASA 16%]]+Tabla16[[#This Row],[IEPS 6%]]</f>
        <v>69196.875</v>
      </c>
      <c r="O602" s="38">
        <v>45043</v>
      </c>
      <c r="P602" s="69" t="s">
        <v>123</v>
      </c>
      <c r="Q602" s="73" t="s">
        <v>124</v>
      </c>
      <c r="R602" s="68" t="s">
        <v>50</v>
      </c>
      <c r="S602" s="70"/>
      <c r="T602" s="74" t="s">
        <v>51</v>
      </c>
      <c r="U602" s="69" t="s">
        <v>1467</v>
      </c>
      <c r="W602" s="77">
        <f>(Tabla16[[#This Row],[TASA 16%]]+Tabla16[[#This Row],[IEPS 6%]])*0.16</f>
        <v>11071.5</v>
      </c>
      <c r="X602" s="77">
        <f>W602-Tabla16[[#This Row],[IVA]]</f>
        <v>0</v>
      </c>
    </row>
    <row r="603" spans="1:24" x14ac:dyDescent="0.25">
      <c r="A603" s="67" t="s">
        <v>795</v>
      </c>
      <c r="B603" s="68">
        <v>2002</v>
      </c>
      <c r="C603" s="10">
        <v>45019</v>
      </c>
      <c r="D603" s="70"/>
      <c r="E603" s="70">
        <v>1.0000000000218279E-2</v>
      </c>
      <c r="F603" s="70">
        <v>13817.75</v>
      </c>
      <c r="G603" s="71"/>
      <c r="H603" s="71"/>
      <c r="I603" s="70"/>
      <c r="J603" s="70"/>
      <c r="K603" s="70">
        <v>2210.84</v>
      </c>
      <c r="L603" s="70">
        <v>16028.6</v>
      </c>
      <c r="M603" s="63">
        <f>Tabla16[[#This Row],[TASA EX.]]+Tabla16[[#This Row],[IEPS 8 %]]</f>
        <v>0</v>
      </c>
      <c r="N603" s="72">
        <f>Tabla16[[#This Row],[TASA 16%]]+Tabla16[[#This Row],[IEPS 6%]]</f>
        <v>13817.75</v>
      </c>
      <c r="O603" s="38">
        <v>45019</v>
      </c>
      <c r="P603" s="69" t="s">
        <v>123</v>
      </c>
      <c r="Q603" s="73" t="s">
        <v>124</v>
      </c>
      <c r="R603" s="68" t="s">
        <v>50</v>
      </c>
      <c r="S603" s="70"/>
      <c r="T603" s="74" t="s">
        <v>51</v>
      </c>
      <c r="U603" s="69" t="s">
        <v>885</v>
      </c>
      <c r="W603" s="77">
        <f>(Tabla16[[#This Row],[TASA 16%]]+Tabla16[[#This Row],[IEPS 6%]])*0.16</f>
        <v>2210.84</v>
      </c>
      <c r="X603" s="77">
        <f>W603-Tabla16[[#This Row],[IVA]]</f>
        <v>0</v>
      </c>
    </row>
    <row r="604" spans="1:24" x14ac:dyDescent="0.25">
      <c r="A604" s="67" t="s">
        <v>867</v>
      </c>
      <c r="B604" s="68">
        <v>2081</v>
      </c>
      <c r="C604" s="10">
        <v>45042</v>
      </c>
      <c r="D604" s="70"/>
      <c r="E604" s="70">
        <v>3.5000000000309228E-2</v>
      </c>
      <c r="F604" s="70">
        <v>3223.6249999999995</v>
      </c>
      <c r="G604" s="71"/>
      <c r="H604" s="71"/>
      <c r="I604" s="70"/>
      <c r="J604" s="70"/>
      <c r="K604" s="70">
        <v>515.78</v>
      </c>
      <c r="L604" s="70">
        <v>3739.44</v>
      </c>
      <c r="M604" s="63">
        <f>Tabla16[[#This Row],[TASA EX.]]+Tabla16[[#This Row],[IEPS 8 %]]</f>
        <v>0</v>
      </c>
      <c r="N604" s="72">
        <f>Tabla16[[#This Row],[TASA 16%]]+Tabla16[[#This Row],[IEPS 6%]]</f>
        <v>3223.6249999999995</v>
      </c>
      <c r="O604" s="38">
        <v>45042</v>
      </c>
      <c r="P604" s="69" t="s">
        <v>123</v>
      </c>
      <c r="Q604" s="73" t="s">
        <v>124</v>
      </c>
      <c r="R604" s="68" t="s">
        <v>50</v>
      </c>
      <c r="S604" s="70"/>
      <c r="T604" s="74" t="s">
        <v>51</v>
      </c>
      <c r="U604" s="69" t="s">
        <v>957</v>
      </c>
      <c r="W604" s="77">
        <f>(Tabla16[[#This Row],[TASA 16%]]+Tabla16[[#This Row],[IEPS 6%]])*0.16</f>
        <v>515.78</v>
      </c>
      <c r="X604" s="77">
        <f>W604-Tabla16[[#This Row],[IVA]]</f>
        <v>0</v>
      </c>
    </row>
    <row r="605" spans="1:24" x14ac:dyDescent="0.25">
      <c r="A605" s="67">
        <v>181891</v>
      </c>
      <c r="B605" s="68">
        <v>940</v>
      </c>
      <c r="C605" s="10">
        <v>45016</v>
      </c>
      <c r="D605" s="70"/>
      <c r="E605" s="70">
        <v>-8.4999999991850927E-2</v>
      </c>
      <c r="F605" s="70">
        <v>133396.625</v>
      </c>
      <c r="G605" s="71"/>
      <c r="H605" s="71"/>
      <c r="I605" s="70"/>
      <c r="J605" s="70"/>
      <c r="K605" s="70">
        <v>21343.46</v>
      </c>
      <c r="L605" s="70">
        <v>154740</v>
      </c>
      <c r="M605" s="63">
        <f>Tabla16[[#This Row],[TASA EX.]]+Tabla16[[#This Row],[IEPS 8 %]]</f>
        <v>0</v>
      </c>
      <c r="N605" s="72">
        <f>Tabla16[[#This Row],[TASA 16%]]+Tabla16[[#This Row],[IEPS 6%]]</f>
        <v>133396.625</v>
      </c>
      <c r="O605" s="38">
        <v>45037</v>
      </c>
      <c r="P605" s="69" t="s">
        <v>345</v>
      </c>
      <c r="Q605" s="73" t="s">
        <v>346</v>
      </c>
      <c r="R605" s="68" t="s">
        <v>34</v>
      </c>
      <c r="S605" s="70"/>
      <c r="T605" s="74" t="s">
        <v>35</v>
      </c>
      <c r="U605" s="69" t="s">
        <v>1487</v>
      </c>
      <c r="W605" s="77">
        <f>(Tabla16[[#This Row],[TASA 16%]]+Tabla16[[#This Row],[IEPS 6%]])*0.16</f>
        <v>21343.46</v>
      </c>
      <c r="X605" s="77">
        <f>W605-Tabla16[[#This Row],[IVA]]</f>
        <v>0</v>
      </c>
    </row>
    <row r="606" spans="1:24" x14ac:dyDescent="0.25">
      <c r="A606" s="67">
        <v>182136</v>
      </c>
      <c r="B606" s="68">
        <v>215</v>
      </c>
      <c r="C606" s="10">
        <v>45027</v>
      </c>
      <c r="D606" s="70"/>
      <c r="E606" s="70">
        <v>0</v>
      </c>
      <c r="F606" s="70">
        <v>11552.5</v>
      </c>
      <c r="G606" s="71"/>
      <c r="H606" s="71"/>
      <c r="I606" s="70"/>
      <c r="J606" s="70"/>
      <c r="K606" s="70">
        <v>1848.4</v>
      </c>
      <c r="L606" s="70">
        <v>13400.9</v>
      </c>
      <c r="M606" s="63">
        <f>Tabla16[[#This Row],[TASA EX.]]+Tabla16[[#This Row],[IEPS 8 %]]</f>
        <v>0</v>
      </c>
      <c r="N606" s="72">
        <f>Tabla16[[#This Row],[TASA 16%]]+Tabla16[[#This Row],[IEPS 6%]]</f>
        <v>11552.5</v>
      </c>
      <c r="O606" s="38">
        <v>45041</v>
      </c>
      <c r="P606" s="69" t="s">
        <v>1500</v>
      </c>
      <c r="Q606" s="73" t="s">
        <v>1501</v>
      </c>
      <c r="R606" s="68" t="s">
        <v>34</v>
      </c>
      <c r="S606" s="70"/>
      <c r="T606" s="74" t="s">
        <v>35</v>
      </c>
      <c r="U606" s="69" t="s">
        <v>1502</v>
      </c>
      <c r="W606" s="77">
        <f>(Tabla16[[#This Row],[TASA 16%]]+Tabla16[[#This Row],[IEPS 6%]])*0.16</f>
        <v>1848.4</v>
      </c>
      <c r="X606" s="77">
        <f>W606-Tabla16[[#This Row],[IVA]]</f>
        <v>0</v>
      </c>
    </row>
    <row r="607" spans="1:24" x14ac:dyDescent="0.25">
      <c r="A607" s="78">
        <v>182558</v>
      </c>
      <c r="B607" s="79">
        <v>637</v>
      </c>
      <c r="C607" s="87">
        <v>45041</v>
      </c>
      <c r="D607" s="81"/>
      <c r="E607" s="81">
        <v>5.0000000001091394E-3</v>
      </c>
      <c r="F607" s="81">
        <v>1291.375</v>
      </c>
      <c r="G607" s="82"/>
      <c r="H607" s="82"/>
      <c r="I607" s="81"/>
      <c r="J607" s="81"/>
      <c r="K607" s="81">
        <v>206.62</v>
      </c>
      <c r="L607" s="81">
        <v>1498</v>
      </c>
      <c r="M607" s="83">
        <f>Tabla16[[#This Row],[TASA EX.]]+Tabla16[[#This Row],[IEPS 8 %]]</f>
        <v>0</v>
      </c>
      <c r="N607" s="83">
        <f>Tabla16[[#This Row],[TASA 16%]]+Tabla16[[#This Row],[IEPS 6%]]</f>
        <v>1291.375</v>
      </c>
      <c r="O607" s="38">
        <v>45044</v>
      </c>
      <c r="P607" s="80" t="s">
        <v>690</v>
      </c>
      <c r="Q607" s="84" t="s">
        <v>691</v>
      </c>
      <c r="R607" s="79" t="s">
        <v>538</v>
      </c>
      <c r="S607" s="81"/>
      <c r="T607" s="85" t="s">
        <v>539</v>
      </c>
      <c r="U607" s="80" t="s">
        <v>1693</v>
      </c>
      <c r="W607" s="77">
        <f>(Tabla16[[#This Row],[TASA 16%]]+Tabla16[[#This Row],[IEPS 6%]])*0.16</f>
        <v>206.62</v>
      </c>
      <c r="X607" s="77">
        <f>W607-Tabla16[[#This Row],[IVA]]</f>
        <v>0</v>
      </c>
    </row>
    <row r="608" spans="1:24" x14ac:dyDescent="0.25">
      <c r="A608" s="67" t="s">
        <v>865</v>
      </c>
      <c r="B608" s="68">
        <v>2079</v>
      </c>
      <c r="C608" s="10">
        <v>45041</v>
      </c>
      <c r="D608" s="70"/>
      <c r="E608" s="70">
        <v>0</v>
      </c>
      <c r="F608" s="70">
        <v>296460</v>
      </c>
      <c r="G608" s="71"/>
      <c r="H608" s="71"/>
      <c r="I608" s="70"/>
      <c r="J608" s="70"/>
      <c r="K608" s="70">
        <v>47433.599999999999</v>
      </c>
      <c r="L608" s="70">
        <v>343893.6</v>
      </c>
      <c r="M608" s="63">
        <f>Tabla16[[#This Row],[TASA EX.]]+Tabla16[[#This Row],[IEPS 8 %]]</f>
        <v>0</v>
      </c>
      <c r="N608" s="72">
        <f>Tabla16[[#This Row],[TASA 16%]]+Tabla16[[#This Row],[IEPS 6%]]</f>
        <v>296460</v>
      </c>
      <c r="O608" s="38">
        <v>45041</v>
      </c>
      <c r="P608" s="69" t="s">
        <v>953</v>
      </c>
      <c r="Q608" s="73" t="s">
        <v>954</v>
      </c>
      <c r="R608" s="68" t="s">
        <v>62</v>
      </c>
      <c r="S608" s="70"/>
      <c r="T608" s="74" t="s">
        <v>63</v>
      </c>
      <c r="U608" s="69" t="s">
        <v>955</v>
      </c>
      <c r="W608" s="77">
        <f>(Tabla16[[#This Row],[TASA 16%]]+Tabla16[[#This Row],[IEPS 6%]])*0.16</f>
        <v>47433.599999999999</v>
      </c>
      <c r="X608" s="77">
        <f>W608-Tabla16[[#This Row],[IVA]]</f>
        <v>0</v>
      </c>
    </row>
    <row r="609" spans="1:24" x14ac:dyDescent="0.25">
      <c r="A609" s="67">
        <v>181400</v>
      </c>
      <c r="B609" s="68">
        <v>449</v>
      </c>
      <c r="C609" s="10">
        <v>45001</v>
      </c>
      <c r="D609" s="70"/>
      <c r="E609" s="70">
        <v>11536.302500000002</v>
      </c>
      <c r="F609" s="70">
        <v>6434.4375</v>
      </c>
      <c r="G609" s="71"/>
      <c r="H609" s="71"/>
      <c r="I609" s="70"/>
      <c r="J609" s="70">
        <v>373.56</v>
      </c>
      <c r="K609" s="70">
        <v>1029.51</v>
      </c>
      <c r="L609" s="70">
        <v>19373.810000000001</v>
      </c>
      <c r="M609" s="63">
        <f>Tabla16[[#This Row],[TASA EX.]]+Tabla16[[#This Row],[IEPS 8 %]]</f>
        <v>373.56</v>
      </c>
      <c r="N609" s="72">
        <f>Tabla16[[#This Row],[TASA 16%]]+Tabla16[[#This Row],[IEPS 6%]]</f>
        <v>6434.4375</v>
      </c>
      <c r="O609" s="38">
        <v>45027</v>
      </c>
      <c r="P609" s="69" t="s">
        <v>1364</v>
      </c>
      <c r="Q609" s="73" t="s">
        <v>1365</v>
      </c>
      <c r="R609" s="68" t="s">
        <v>34</v>
      </c>
      <c r="S609" s="70"/>
      <c r="T609" s="74" t="s">
        <v>35</v>
      </c>
      <c r="U609" s="69" t="s">
        <v>1366</v>
      </c>
      <c r="W609" s="77">
        <f>(Tabla16[[#This Row],[TASA 16%]]+Tabla16[[#This Row],[IEPS 6%]])*0.16</f>
        <v>1029.51</v>
      </c>
      <c r="X609" s="77">
        <f>W609-Tabla16[[#This Row],[IVA]]</f>
        <v>0</v>
      </c>
    </row>
    <row r="610" spans="1:24" x14ac:dyDescent="0.25">
      <c r="A610" s="41">
        <v>182371</v>
      </c>
      <c r="B610" s="9">
        <v>450</v>
      </c>
      <c r="C610" s="10">
        <v>45035</v>
      </c>
      <c r="D610" s="11"/>
      <c r="E610" s="11">
        <v>0</v>
      </c>
      <c r="F610" s="11">
        <v>71800</v>
      </c>
      <c r="G610" s="24"/>
      <c r="H610" s="24">
        <v>-897.5</v>
      </c>
      <c r="I610" s="11"/>
      <c r="J610" s="11"/>
      <c r="K610" s="11">
        <v>11488</v>
      </c>
      <c r="L610" s="11">
        <v>82390.5</v>
      </c>
      <c r="M610" s="63">
        <f>Tabla16[[#This Row],[TASA EX.]]+Tabla16[[#This Row],[IEPS 8 %]]</f>
        <v>0</v>
      </c>
      <c r="N610" s="64">
        <f>Tabla16[[#This Row],[TASA 16%]]+Tabla16[[#This Row],[IEPS 6%]]</f>
        <v>71800</v>
      </c>
      <c r="O610" s="38">
        <v>45041</v>
      </c>
      <c r="P610" s="12" t="s">
        <v>468</v>
      </c>
      <c r="Q610" s="39" t="s">
        <v>469</v>
      </c>
      <c r="R610" s="9" t="s">
        <v>50</v>
      </c>
      <c r="S610" s="11"/>
      <c r="T610" s="13" t="s">
        <v>51</v>
      </c>
      <c r="U610" s="12" t="s">
        <v>1677</v>
      </c>
      <c r="W610" s="77">
        <f>(Tabla16[[#This Row],[TASA 16%]]+Tabla16[[#This Row],[IEPS 6%]])*0.16</f>
        <v>11488</v>
      </c>
      <c r="X610" s="77">
        <f>W610-Tabla16[[#This Row],[IVA]]</f>
        <v>0</v>
      </c>
    </row>
    <row r="611" spans="1:24" x14ac:dyDescent="0.25">
      <c r="A611" s="41">
        <v>182369</v>
      </c>
      <c r="B611" s="9">
        <v>448</v>
      </c>
      <c r="C611" s="10">
        <v>45035</v>
      </c>
      <c r="D611" s="11"/>
      <c r="E611" s="11">
        <v>0</v>
      </c>
      <c r="F611" s="11">
        <v>102500</v>
      </c>
      <c r="G611" s="24"/>
      <c r="H611" s="24">
        <v>-1281.25</v>
      </c>
      <c r="I611" s="11"/>
      <c r="J611" s="11"/>
      <c r="K611" s="11">
        <v>16400</v>
      </c>
      <c r="L611" s="11">
        <v>117618.75</v>
      </c>
      <c r="M611" s="63">
        <f>Tabla16[[#This Row],[TASA EX.]]+Tabla16[[#This Row],[IEPS 8 %]]</f>
        <v>0</v>
      </c>
      <c r="N611" s="64">
        <f>Tabla16[[#This Row],[TASA 16%]]+Tabla16[[#This Row],[IEPS 6%]]</f>
        <v>102500</v>
      </c>
      <c r="O611" s="38">
        <v>45041</v>
      </c>
      <c r="P611" s="12" t="s">
        <v>464</v>
      </c>
      <c r="Q611" s="39" t="s">
        <v>465</v>
      </c>
      <c r="R611" s="9" t="s">
        <v>50</v>
      </c>
      <c r="S611" s="11"/>
      <c r="T611" s="13" t="s">
        <v>51</v>
      </c>
      <c r="U611" s="12" t="s">
        <v>1260</v>
      </c>
      <c r="W611" s="77">
        <f>(Tabla16[[#This Row],[TASA 16%]]+Tabla16[[#This Row],[IEPS 6%]])*0.16</f>
        <v>16400</v>
      </c>
      <c r="X611" s="77">
        <f>W611-Tabla16[[#This Row],[IVA]]</f>
        <v>0</v>
      </c>
    </row>
    <row r="612" spans="1:24" x14ac:dyDescent="0.25">
      <c r="A612" s="67">
        <v>182367</v>
      </c>
      <c r="B612" s="68">
        <v>446</v>
      </c>
      <c r="C612" s="10">
        <v>45035</v>
      </c>
      <c r="D612" s="70"/>
      <c r="E612" s="70">
        <v>0</v>
      </c>
      <c r="F612" s="70">
        <v>102500</v>
      </c>
      <c r="G612" s="71"/>
      <c r="H612" s="71">
        <v>-1281.25</v>
      </c>
      <c r="I612" s="70"/>
      <c r="J612" s="70"/>
      <c r="K612" s="70">
        <v>16400</v>
      </c>
      <c r="L612" s="70">
        <v>117618.75</v>
      </c>
      <c r="M612" s="63">
        <f>Tabla16[[#This Row],[TASA EX.]]+Tabla16[[#This Row],[IEPS 8 %]]</f>
        <v>0</v>
      </c>
      <c r="N612" s="72">
        <f>Tabla16[[#This Row],[TASA 16%]]+Tabla16[[#This Row],[IEPS 6%]]</f>
        <v>102500</v>
      </c>
      <c r="O612" s="38">
        <v>45041</v>
      </c>
      <c r="P612" s="69" t="s">
        <v>460</v>
      </c>
      <c r="Q612" s="73" t="s">
        <v>461</v>
      </c>
      <c r="R612" s="68" t="s">
        <v>50</v>
      </c>
      <c r="S612" s="70"/>
      <c r="T612" s="74" t="s">
        <v>51</v>
      </c>
      <c r="U612" s="69" t="s">
        <v>1182</v>
      </c>
      <c r="W612" s="77">
        <f>(Tabla16[[#This Row],[TASA 16%]]+Tabla16[[#This Row],[IEPS 6%]])*0.16</f>
        <v>16400</v>
      </c>
      <c r="X612" s="77">
        <f>W612-Tabla16[[#This Row],[IVA]]</f>
        <v>0</v>
      </c>
    </row>
    <row r="613" spans="1:24" x14ac:dyDescent="0.25">
      <c r="A613" s="67">
        <v>182368</v>
      </c>
      <c r="B613" s="68">
        <v>447</v>
      </c>
      <c r="C613" s="10">
        <v>45035</v>
      </c>
      <c r="D613" s="70"/>
      <c r="E613" s="70">
        <v>0</v>
      </c>
      <c r="F613" s="70">
        <v>102500</v>
      </c>
      <c r="G613" s="71"/>
      <c r="H613" s="71">
        <v>-1281.25</v>
      </c>
      <c r="I613" s="70"/>
      <c r="J613" s="70"/>
      <c r="K613" s="70">
        <v>16400</v>
      </c>
      <c r="L613" s="70">
        <v>117618.75</v>
      </c>
      <c r="M613" s="63">
        <f>Tabla16[[#This Row],[TASA EX.]]+Tabla16[[#This Row],[IEPS 8 %]]</f>
        <v>0</v>
      </c>
      <c r="N613" s="72">
        <f>Tabla16[[#This Row],[TASA 16%]]+Tabla16[[#This Row],[IEPS 6%]]</f>
        <v>102500</v>
      </c>
      <c r="O613" s="38">
        <v>45041</v>
      </c>
      <c r="P613" s="69" t="s">
        <v>462</v>
      </c>
      <c r="Q613" s="73" t="s">
        <v>463</v>
      </c>
      <c r="R613" s="68" t="s">
        <v>50</v>
      </c>
      <c r="S613" s="70"/>
      <c r="T613" s="74" t="s">
        <v>51</v>
      </c>
      <c r="U613" s="69" t="s">
        <v>1183</v>
      </c>
      <c r="W613" s="77">
        <f>(Tabla16[[#This Row],[TASA 16%]]+Tabla16[[#This Row],[IEPS 6%]])*0.16</f>
        <v>16400</v>
      </c>
      <c r="X613" s="77">
        <f>W613-Tabla16[[#This Row],[IVA]]</f>
        <v>0</v>
      </c>
    </row>
    <row r="614" spans="1:24" x14ac:dyDescent="0.25">
      <c r="A614" s="67">
        <v>182370</v>
      </c>
      <c r="B614" s="68">
        <v>449</v>
      </c>
      <c r="C614" s="10">
        <v>45035</v>
      </c>
      <c r="D614" s="70"/>
      <c r="E614" s="70">
        <v>0</v>
      </c>
      <c r="F614" s="70">
        <v>71800</v>
      </c>
      <c r="G614" s="71"/>
      <c r="H614" s="71">
        <v>-897.5</v>
      </c>
      <c r="I614" s="70"/>
      <c r="J614" s="70"/>
      <c r="K614" s="70">
        <v>11488</v>
      </c>
      <c r="L614" s="70">
        <v>82390.5</v>
      </c>
      <c r="M614" s="63">
        <f>Tabla16[[#This Row],[TASA EX.]]+Tabla16[[#This Row],[IEPS 8 %]]</f>
        <v>0</v>
      </c>
      <c r="N614" s="72">
        <f>Tabla16[[#This Row],[TASA 16%]]+Tabla16[[#This Row],[IEPS 6%]]</f>
        <v>71800</v>
      </c>
      <c r="O614" s="38">
        <v>45041</v>
      </c>
      <c r="P614" s="69" t="s">
        <v>466</v>
      </c>
      <c r="Q614" s="73" t="s">
        <v>467</v>
      </c>
      <c r="R614" s="68" t="s">
        <v>50</v>
      </c>
      <c r="S614" s="70"/>
      <c r="T614" s="74" t="s">
        <v>51</v>
      </c>
      <c r="U614" s="69" t="s">
        <v>1182</v>
      </c>
      <c r="W614" s="77">
        <f>(Tabla16[[#This Row],[TASA 16%]]+Tabla16[[#This Row],[IEPS 6%]])*0.16</f>
        <v>11488</v>
      </c>
      <c r="X614" s="77">
        <f>W614-Tabla16[[#This Row],[IVA]]</f>
        <v>0</v>
      </c>
    </row>
    <row r="615" spans="1:24" x14ac:dyDescent="0.25">
      <c r="A615" s="67">
        <v>181731</v>
      </c>
      <c r="B615" s="68">
        <v>780</v>
      </c>
      <c r="C615" s="10">
        <v>45013</v>
      </c>
      <c r="D615" s="70"/>
      <c r="E615" s="70">
        <v>0.13249999999970896</v>
      </c>
      <c r="F615" s="70">
        <v>18086.9375</v>
      </c>
      <c r="G615" s="71"/>
      <c r="H615" s="71"/>
      <c r="I615" s="70"/>
      <c r="J615" s="70"/>
      <c r="K615" s="70">
        <v>2893.91</v>
      </c>
      <c r="L615" s="70">
        <v>20980.98</v>
      </c>
      <c r="M615" s="63">
        <f>Tabla16[[#This Row],[TASA EX.]]+Tabla16[[#This Row],[IEPS 8 %]]</f>
        <v>0</v>
      </c>
      <c r="N615" s="72">
        <f>Tabla16[[#This Row],[TASA 16%]]+Tabla16[[#This Row],[IEPS 6%]]</f>
        <v>18086.9375</v>
      </c>
      <c r="O615" s="38">
        <v>45020</v>
      </c>
      <c r="P615" s="69" t="s">
        <v>283</v>
      </c>
      <c r="Q615" s="73" t="s">
        <v>284</v>
      </c>
      <c r="R615" s="68" t="s">
        <v>50</v>
      </c>
      <c r="S615" s="70"/>
      <c r="T615" s="74" t="s">
        <v>51</v>
      </c>
      <c r="U615" s="69" t="s">
        <v>1518</v>
      </c>
      <c r="W615" s="77">
        <f>(Tabla16[[#This Row],[TASA 16%]]+Tabla16[[#This Row],[IEPS 6%]])*0.16</f>
        <v>2893.91</v>
      </c>
      <c r="X615" s="77">
        <f>W615-Tabla16[[#This Row],[IVA]]</f>
        <v>0</v>
      </c>
    </row>
    <row r="616" spans="1:24" x14ac:dyDescent="0.25">
      <c r="A616" s="67">
        <v>181942</v>
      </c>
      <c r="B616" s="68">
        <v>21</v>
      </c>
      <c r="C616" s="10">
        <v>45019</v>
      </c>
      <c r="D616" s="70"/>
      <c r="E616" s="70">
        <v>-6.7500000001018634E-2</v>
      </c>
      <c r="F616" s="70">
        <v>7641.4375000000009</v>
      </c>
      <c r="G616" s="71"/>
      <c r="H616" s="71"/>
      <c r="I616" s="70"/>
      <c r="J616" s="70"/>
      <c r="K616" s="70">
        <v>1222.6300000000001</v>
      </c>
      <c r="L616" s="70">
        <v>8864</v>
      </c>
      <c r="M616" s="63">
        <f>Tabla16[[#This Row],[TASA EX.]]+Tabla16[[#This Row],[IEPS 8 %]]</f>
        <v>0</v>
      </c>
      <c r="N616" s="72">
        <f>Tabla16[[#This Row],[TASA 16%]]+Tabla16[[#This Row],[IEPS 6%]]</f>
        <v>7641.4375000000009</v>
      </c>
      <c r="O616" s="38">
        <v>45031</v>
      </c>
      <c r="P616" s="69" t="s">
        <v>283</v>
      </c>
      <c r="Q616" s="73" t="s">
        <v>284</v>
      </c>
      <c r="R616" s="68" t="s">
        <v>50</v>
      </c>
      <c r="S616" s="70"/>
      <c r="T616" s="74" t="s">
        <v>51</v>
      </c>
      <c r="U616" s="69" t="s">
        <v>1519</v>
      </c>
      <c r="W616" s="77">
        <f>(Tabla16[[#This Row],[TASA 16%]]+Tabla16[[#This Row],[IEPS 6%]])*0.16</f>
        <v>1222.6300000000001</v>
      </c>
      <c r="X616" s="77">
        <f>W616-Tabla16[[#This Row],[IVA]]</f>
        <v>0</v>
      </c>
    </row>
    <row r="617" spans="1:24" x14ac:dyDescent="0.25">
      <c r="A617" s="67" t="s">
        <v>826</v>
      </c>
      <c r="B617" s="68">
        <v>2036</v>
      </c>
      <c r="C617" s="10">
        <v>45028</v>
      </c>
      <c r="D617" s="70"/>
      <c r="E617" s="70">
        <v>6.7500000004656613E-2</v>
      </c>
      <c r="F617" s="70">
        <v>77583.5625</v>
      </c>
      <c r="G617" s="71"/>
      <c r="H617" s="71"/>
      <c r="I617" s="70"/>
      <c r="J617" s="70"/>
      <c r="K617" s="70">
        <v>12413.37</v>
      </c>
      <c r="L617" s="70">
        <v>89997</v>
      </c>
      <c r="M617" s="63">
        <f>Tabla16[[#This Row],[TASA EX.]]+Tabla16[[#This Row],[IEPS 8 %]]</f>
        <v>0</v>
      </c>
      <c r="N617" s="72">
        <f>Tabla16[[#This Row],[TASA 16%]]+Tabla16[[#This Row],[IEPS 6%]]</f>
        <v>77583.5625</v>
      </c>
      <c r="O617" s="38">
        <v>45028</v>
      </c>
      <c r="P617" s="69" t="s">
        <v>912</v>
      </c>
      <c r="Q617" s="73" t="s">
        <v>913</v>
      </c>
      <c r="R617" s="68" t="s">
        <v>62</v>
      </c>
      <c r="S617" s="70"/>
      <c r="T617" s="74" t="s">
        <v>63</v>
      </c>
      <c r="U617" s="69" t="s">
        <v>914</v>
      </c>
      <c r="W617" s="77">
        <f>(Tabla16[[#This Row],[TASA 16%]]+Tabla16[[#This Row],[IEPS 6%]])*0.16</f>
        <v>12413.37</v>
      </c>
      <c r="X617" s="77">
        <f>W617-Tabla16[[#This Row],[IVA]]</f>
        <v>0</v>
      </c>
    </row>
    <row r="618" spans="1:24" x14ac:dyDescent="0.25">
      <c r="A618" s="67">
        <v>182215</v>
      </c>
      <c r="B618" s="68">
        <v>294</v>
      </c>
      <c r="C618" s="10">
        <v>45030</v>
      </c>
      <c r="D618" s="70"/>
      <c r="E618" s="70">
        <v>7.5000000069849193E-3</v>
      </c>
      <c r="F618" s="70">
        <v>236014.0625</v>
      </c>
      <c r="G618" s="71">
        <v>-25174.91</v>
      </c>
      <c r="H618" s="71">
        <v>-23601.41</v>
      </c>
      <c r="I618" s="70"/>
      <c r="J618" s="70"/>
      <c r="K618" s="70">
        <v>37762.25</v>
      </c>
      <c r="L618" s="70">
        <v>225000</v>
      </c>
      <c r="M618" s="63">
        <f>Tabla16[[#This Row],[TASA EX.]]+Tabla16[[#This Row],[IEPS 8 %]]</f>
        <v>0</v>
      </c>
      <c r="N618" s="72">
        <f>Tabla16[[#This Row],[TASA 16%]]+Tabla16[[#This Row],[IEPS 6%]]</f>
        <v>236014.0625</v>
      </c>
      <c r="O618" s="38">
        <v>45042</v>
      </c>
      <c r="P618" s="69" t="s">
        <v>586</v>
      </c>
      <c r="Q618" s="73" t="s">
        <v>587</v>
      </c>
      <c r="R618" s="68" t="s">
        <v>588</v>
      </c>
      <c r="S618" s="70"/>
      <c r="T618" s="74" t="s">
        <v>589</v>
      </c>
      <c r="U618" s="69" t="s">
        <v>1542</v>
      </c>
      <c r="W618" s="77">
        <f>(Tabla16[[#This Row],[TASA 16%]]+Tabla16[[#This Row],[IEPS 6%]])*0.16</f>
        <v>37762.25</v>
      </c>
      <c r="X618" s="77">
        <f>W618-Tabla16[[#This Row],[IVA]]</f>
        <v>0</v>
      </c>
    </row>
    <row r="619" spans="1:24" x14ac:dyDescent="0.25">
      <c r="A619" s="50" t="s">
        <v>880</v>
      </c>
      <c r="B619" s="51">
        <v>2095</v>
      </c>
      <c r="C619" s="10">
        <v>45044</v>
      </c>
      <c r="D619" s="52"/>
      <c r="E619" s="52">
        <v>0</v>
      </c>
      <c r="F619" s="52">
        <v>12605</v>
      </c>
      <c r="G619" s="53"/>
      <c r="H619" s="53"/>
      <c r="I619" s="52"/>
      <c r="J619" s="52"/>
      <c r="K619" s="52">
        <v>2016.8</v>
      </c>
      <c r="L619" s="52">
        <v>14621.8</v>
      </c>
      <c r="M619" s="63">
        <f>Tabla16[[#This Row],[TASA EX.]]+Tabla16[[#This Row],[IEPS 8 %]]</f>
        <v>0</v>
      </c>
      <c r="N619" s="65">
        <f>Tabla16[[#This Row],[TASA 16%]]+Tabla16[[#This Row],[IEPS 6%]]</f>
        <v>12605</v>
      </c>
      <c r="O619" s="38">
        <v>45044</v>
      </c>
      <c r="P619" s="54" t="s">
        <v>89</v>
      </c>
      <c r="Q619" s="55" t="s">
        <v>90</v>
      </c>
      <c r="R619" s="51" t="s">
        <v>50</v>
      </c>
      <c r="S619" s="52"/>
      <c r="T619" s="56" t="s">
        <v>51</v>
      </c>
      <c r="U619" s="54" t="s">
        <v>974</v>
      </c>
      <c r="W619" s="77">
        <f>(Tabla16[[#This Row],[TASA 16%]]+Tabla16[[#This Row],[IEPS 6%]])*0.16</f>
        <v>2016.8</v>
      </c>
      <c r="X619" s="77">
        <f>W619-Tabla16[[#This Row],[IVA]]</f>
        <v>0</v>
      </c>
    </row>
    <row r="620" spans="1:24" x14ac:dyDescent="0.25">
      <c r="A620" s="67">
        <v>181883</v>
      </c>
      <c r="B620" s="68">
        <v>932</v>
      </c>
      <c r="C620" s="10">
        <v>45016</v>
      </c>
      <c r="D620" s="70"/>
      <c r="E620" s="70">
        <v>-2.5000000001455192E-2</v>
      </c>
      <c r="F620" s="70">
        <v>6594.6250000000009</v>
      </c>
      <c r="G620" s="71"/>
      <c r="H620" s="71"/>
      <c r="I620" s="70"/>
      <c r="J620" s="70"/>
      <c r="K620" s="70">
        <v>1055.1400000000001</v>
      </c>
      <c r="L620" s="70">
        <v>7649.74</v>
      </c>
      <c r="M620" s="63">
        <f>Tabla16[[#This Row],[TASA EX.]]+Tabla16[[#This Row],[IEPS 8 %]]</f>
        <v>0</v>
      </c>
      <c r="N620" s="72">
        <f>Tabla16[[#This Row],[TASA 16%]]+Tabla16[[#This Row],[IEPS 6%]]</f>
        <v>6594.6250000000009</v>
      </c>
      <c r="O620" s="38">
        <v>45022</v>
      </c>
      <c r="P620" s="69" t="s">
        <v>662</v>
      </c>
      <c r="Q620" s="73" t="s">
        <v>663</v>
      </c>
      <c r="R620" s="68" t="s">
        <v>34</v>
      </c>
      <c r="S620" s="70"/>
      <c r="T620" s="74" t="s">
        <v>35</v>
      </c>
      <c r="U620" s="69" t="s">
        <v>1632</v>
      </c>
      <c r="W620" s="77">
        <f>(Tabla16[[#This Row],[TASA 16%]]+Tabla16[[#This Row],[IEPS 6%]])*0.16</f>
        <v>1055.1400000000001</v>
      </c>
      <c r="X620" s="77">
        <f>W620-Tabla16[[#This Row],[IVA]]</f>
        <v>0</v>
      </c>
    </row>
    <row r="621" spans="1:24" x14ac:dyDescent="0.25">
      <c r="A621" s="67">
        <v>182034</v>
      </c>
      <c r="B621" s="68">
        <v>113</v>
      </c>
      <c r="C621" s="10">
        <v>45021</v>
      </c>
      <c r="D621" s="70"/>
      <c r="E621" s="70">
        <v>3975</v>
      </c>
      <c r="F621" s="70">
        <v>0</v>
      </c>
      <c r="G621" s="71"/>
      <c r="H621" s="71"/>
      <c r="I621" s="70"/>
      <c r="J621" s="70"/>
      <c r="K621" s="70"/>
      <c r="L621" s="70">
        <v>3975</v>
      </c>
      <c r="M621" s="63">
        <f>Tabla16[[#This Row],[TASA EX.]]+Tabla16[[#This Row],[IEPS 8 %]]</f>
        <v>0</v>
      </c>
      <c r="N621" s="72">
        <f>Tabla16[[#This Row],[TASA 16%]]+Tabla16[[#This Row],[IEPS 6%]]</f>
        <v>0</v>
      </c>
      <c r="O621" s="38">
        <v>45034</v>
      </c>
      <c r="P621" s="69" t="s">
        <v>662</v>
      </c>
      <c r="Q621" s="73" t="s">
        <v>663</v>
      </c>
      <c r="R621" s="68" t="s">
        <v>34</v>
      </c>
      <c r="S621" s="70">
        <v>9931</v>
      </c>
      <c r="T621" s="74" t="s">
        <v>35</v>
      </c>
      <c r="U621" s="69" t="s">
        <v>1633</v>
      </c>
      <c r="W621" s="77">
        <f>(Tabla16[[#This Row],[TASA 16%]]+Tabla16[[#This Row],[IEPS 6%]])*0.16</f>
        <v>0</v>
      </c>
      <c r="X621" s="77">
        <f>W621-Tabla16[[#This Row],[IVA]]</f>
        <v>0</v>
      </c>
    </row>
    <row r="622" spans="1:24" x14ac:dyDescent="0.25">
      <c r="A622" s="67">
        <v>182037</v>
      </c>
      <c r="B622" s="68">
        <v>116</v>
      </c>
      <c r="C622" s="10">
        <v>45021</v>
      </c>
      <c r="D622" s="70"/>
      <c r="E622" s="70">
        <v>5.0000000000238742E-3</v>
      </c>
      <c r="F622" s="70">
        <v>241.37499999999997</v>
      </c>
      <c r="G622" s="71"/>
      <c r="H622" s="71"/>
      <c r="I622" s="70"/>
      <c r="J622" s="70"/>
      <c r="K622" s="70">
        <v>38.619999999999997</v>
      </c>
      <c r="L622" s="70">
        <v>280</v>
      </c>
      <c r="M622" s="63">
        <f>Tabla16[[#This Row],[TASA EX.]]+Tabla16[[#This Row],[IEPS 8 %]]</f>
        <v>0</v>
      </c>
      <c r="N622" s="72">
        <f>Tabla16[[#This Row],[TASA 16%]]+Tabla16[[#This Row],[IEPS 6%]]</f>
        <v>241.37499999999997</v>
      </c>
      <c r="O622" s="38">
        <v>45028</v>
      </c>
      <c r="P622" s="69" t="s">
        <v>526</v>
      </c>
      <c r="Q622" s="73" t="s">
        <v>527</v>
      </c>
      <c r="R622" s="68" t="s">
        <v>520</v>
      </c>
      <c r="S622" s="70"/>
      <c r="T622" s="74" t="s">
        <v>521</v>
      </c>
      <c r="U622" s="69" t="s">
        <v>1323</v>
      </c>
      <c r="W622" s="77">
        <f>(Tabla16[[#This Row],[TASA 16%]]+Tabla16[[#This Row],[IEPS 6%]])*0.16</f>
        <v>38.619999999999997</v>
      </c>
      <c r="X622" s="77">
        <f>W622-Tabla16[[#This Row],[IVA]]</f>
        <v>0</v>
      </c>
    </row>
    <row r="623" spans="1:24" x14ac:dyDescent="0.25">
      <c r="A623" s="67">
        <v>182096</v>
      </c>
      <c r="B623" s="68">
        <v>175</v>
      </c>
      <c r="C623" s="10">
        <v>45027</v>
      </c>
      <c r="D623" s="70"/>
      <c r="E623" s="70">
        <v>-2.9999999999972715E-2</v>
      </c>
      <c r="F623" s="70">
        <v>301.75</v>
      </c>
      <c r="G623" s="71"/>
      <c r="H623" s="71"/>
      <c r="I623" s="70"/>
      <c r="J623" s="70"/>
      <c r="K623" s="70">
        <v>48.28</v>
      </c>
      <c r="L623" s="70">
        <v>350</v>
      </c>
      <c r="M623" s="63">
        <f>Tabla16[[#This Row],[TASA EX.]]+Tabla16[[#This Row],[IEPS 8 %]]</f>
        <v>0</v>
      </c>
      <c r="N623" s="72">
        <f>Tabla16[[#This Row],[TASA 16%]]+Tabla16[[#This Row],[IEPS 6%]]</f>
        <v>301.75</v>
      </c>
      <c r="O623" s="38">
        <v>45028</v>
      </c>
      <c r="P623" s="69" t="s">
        <v>526</v>
      </c>
      <c r="Q623" s="73" t="s">
        <v>527</v>
      </c>
      <c r="R623" s="68" t="s">
        <v>520</v>
      </c>
      <c r="S623" s="70"/>
      <c r="T623" s="74" t="s">
        <v>521</v>
      </c>
      <c r="U623" s="69" t="s">
        <v>1324</v>
      </c>
      <c r="W623" s="77">
        <f>(Tabla16[[#This Row],[TASA 16%]]+Tabla16[[#This Row],[IEPS 6%]])*0.16</f>
        <v>48.28</v>
      </c>
      <c r="X623" s="77">
        <f>W623-Tabla16[[#This Row],[IVA]]</f>
        <v>0</v>
      </c>
    </row>
    <row r="624" spans="1:24" x14ac:dyDescent="0.25">
      <c r="A624" s="67">
        <v>181543</v>
      </c>
      <c r="B624" s="68">
        <v>592</v>
      </c>
      <c r="C624" s="10">
        <v>45006</v>
      </c>
      <c r="D624" s="70"/>
      <c r="E624" s="70">
        <v>51796.724999999991</v>
      </c>
      <c r="F624" s="70">
        <v>22631.375</v>
      </c>
      <c r="G624" s="71"/>
      <c r="H624" s="71"/>
      <c r="I624" s="70"/>
      <c r="J624" s="70">
        <v>1065.78</v>
      </c>
      <c r="K624" s="70">
        <v>3621.02</v>
      </c>
      <c r="L624" s="70">
        <v>79114.899999999994</v>
      </c>
      <c r="M624" s="63">
        <f>Tabla16[[#This Row],[TASA EX.]]+Tabla16[[#This Row],[IEPS 8 %]]</f>
        <v>1065.78</v>
      </c>
      <c r="N624" s="72">
        <f>Tabla16[[#This Row],[TASA 16%]]+Tabla16[[#This Row],[IEPS 6%]]</f>
        <v>22631.375</v>
      </c>
      <c r="O624" s="38">
        <v>45027</v>
      </c>
      <c r="P624" s="69" t="s">
        <v>193</v>
      </c>
      <c r="Q624" s="73" t="s">
        <v>194</v>
      </c>
      <c r="R624" s="68" t="s">
        <v>34</v>
      </c>
      <c r="S624" s="70">
        <v>908.97</v>
      </c>
      <c r="T624" s="74" t="s">
        <v>35</v>
      </c>
      <c r="U624" s="69" t="s">
        <v>1425</v>
      </c>
      <c r="W624" s="77">
        <f>(Tabla16[[#This Row],[TASA 16%]]+Tabla16[[#This Row],[IEPS 6%]])*0.16</f>
        <v>3621.02</v>
      </c>
      <c r="X624" s="77">
        <f>W624-Tabla16[[#This Row],[IVA]]</f>
        <v>0</v>
      </c>
    </row>
    <row r="625" spans="1:24" x14ac:dyDescent="0.25">
      <c r="A625" s="67">
        <v>181544</v>
      </c>
      <c r="B625" s="68">
        <v>593</v>
      </c>
      <c r="C625" s="10">
        <v>45006</v>
      </c>
      <c r="D625" s="70"/>
      <c r="E625" s="70">
        <v>11763.602500000001</v>
      </c>
      <c r="F625" s="70">
        <v>29823.1875</v>
      </c>
      <c r="G625" s="71"/>
      <c r="H625" s="71"/>
      <c r="I625" s="70"/>
      <c r="J625" s="70"/>
      <c r="K625" s="70">
        <v>4771.71</v>
      </c>
      <c r="L625" s="70">
        <v>46358.5</v>
      </c>
      <c r="M625" s="63">
        <f>Tabla16[[#This Row],[TASA EX.]]+Tabla16[[#This Row],[IEPS 8 %]]</f>
        <v>0</v>
      </c>
      <c r="N625" s="72">
        <f>Tabla16[[#This Row],[TASA 16%]]+Tabla16[[#This Row],[IEPS 6%]]</f>
        <v>29823.1875</v>
      </c>
      <c r="O625" s="38">
        <v>45020</v>
      </c>
      <c r="P625" s="69" t="s">
        <v>193</v>
      </c>
      <c r="Q625" s="73" t="s">
        <v>194</v>
      </c>
      <c r="R625" s="68" t="s">
        <v>34</v>
      </c>
      <c r="S625" s="70">
        <v>227.24</v>
      </c>
      <c r="T625" s="74" t="s">
        <v>35</v>
      </c>
      <c r="U625" s="69" t="s">
        <v>1426</v>
      </c>
      <c r="W625" s="77">
        <f>(Tabla16[[#This Row],[TASA 16%]]+Tabla16[[#This Row],[IEPS 6%]])*0.16</f>
        <v>4771.71</v>
      </c>
      <c r="X625" s="77">
        <f>W625-Tabla16[[#This Row],[IVA]]</f>
        <v>0</v>
      </c>
    </row>
    <row r="626" spans="1:24" x14ac:dyDescent="0.25">
      <c r="A626" s="67">
        <v>181769</v>
      </c>
      <c r="B626" s="68">
        <v>818</v>
      </c>
      <c r="C626" s="10">
        <v>45013</v>
      </c>
      <c r="D626" s="70"/>
      <c r="E626" s="70">
        <v>23064.602500000001</v>
      </c>
      <c r="F626" s="70">
        <v>20535.6875</v>
      </c>
      <c r="G626" s="71"/>
      <c r="H626" s="71"/>
      <c r="I626" s="70"/>
      <c r="J626" s="70"/>
      <c r="K626" s="70">
        <v>3285.71</v>
      </c>
      <c r="L626" s="70">
        <v>46886</v>
      </c>
      <c r="M626" s="63">
        <f>Tabla16[[#This Row],[TASA EX.]]+Tabla16[[#This Row],[IEPS 8 %]]</f>
        <v>0</v>
      </c>
      <c r="N626" s="72">
        <f>Tabla16[[#This Row],[TASA 16%]]+Tabla16[[#This Row],[IEPS 6%]]</f>
        <v>20535.6875</v>
      </c>
      <c r="O626" s="38">
        <v>45034</v>
      </c>
      <c r="P626" s="69" t="s">
        <v>193</v>
      </c>
      <c r="Q626" s="73" t="s">
        <v>194</v>
      </c>
      <c r="R626" s="68" t="s">
        <v>34</v>
      </c>
      <c r="S626" s="70"/>
      <c r="T626" s="74" t="s">
        <v>35</v>
      </c>
      <c r="U626" s="69" t="s">
        <v>1427</v>
      </c>
      <c r="W626" s="77">
        <f>(Tabla16[[#This Row],[TASA 16%]]+Tabla16[[#This Row],[IEPS 6%]])*0.16</f>
        <v>3285.71</v>
      </c>
      <c r="X626" s="77">
        <f>W626-Tabla16[[#This Row],[IVA]]</f>
        <v>0</v>
      </c>
    </row>
    <row r="627" spans="1:24" x14ac:dyDescent="0.25">
      <c r="A627" s="67">
        <v>181983</v>
      </c>
      <c r="B627" s="68">
        <v>62</v>
      </c>
      <c r="C627" s="10">
        <v>45020</v>
      </c>
      <c r="D627" s="70"/>
      <c r="E627" s="70">
        <v>42035.964999999997</v>
      </c>
      <c r="F627" s="70">
        <v>35874.125</v>
      </c>
      <c r="G627" s="71"/>
      <c r="H627" s="71"/>
      <c r="I627" s="70"/>
      <c r="J627" s="70"/>
      <c r="K627" s="70">
        <v>5739.86</v>
      </c>
      <c r="L627" s="70">
        <v>83649.95</v>
      </c>
      <c r="M627" s="63">
        <f>Tabla16[[#This Row],[TASA EX.]]+Tabla16[[#This Row],[IEPS 8 %]]</f>
        <v>0</v>
      </c>
      <c r="N627" s="72">
        <f>Tabla16[[#This Row],[TASA 16%]]+Tabla16[[#This Row],[IEPS 6%]]</f>
        <v>35874.125</v>
      </c>
      <c r="O627" s="38">
        <v>45034</v>
      </c>
      <c r="P627" s="69" t="s">
        <v>193</v>
      </c>
      <c r="Q627" s="73" t="s">
        <v>194</v>
      </c>
      <c r="R627" s="68" t="s">
        <v>34</v>
      </c>
      <c r="S627" s="70"/>
      <c r="T627" s="74" t="s">
        <v>35</v>
      </c>
      <c r="U627" s="69" t="s">
        <v>1428</v>
      </c>
      <c r="W627" s="77">
        <f>(Tabla16[[#This Row],[TASA 16%]]+Tabla16[[#This Row],[IEPS 6%]])*0.16</f>
        <v>5739.86</v>
      </c>
      <c r="X627" s="77">
        <f>W627-Tabla16[[#This Row],[IVA]]</f>
        <v>0</v>
      </c>
    </row>
    <row r="628" spans="1:24" x14ac:dyDescent="0.25">
      <c r="A628" s="67">
        <v>181355</v>
      </c>
      <c r="B628" s="68">
        <v>404</v>
      </c>
      <c r="C628" s="10">
        <v>44999</v>
      </c>
      <c r="D628" s="70"/>
      <c r="E628" s="70">
        <v>37037.760000000002</v>
      </c>
      <c r="F628" s="70">
        <v>911.99999999999989</v>
      </c>
      <c r="G628" s="71"/>
      <c r="H628" s="71"/>
      <c r="I628" s="70"/>
      <c r="J628" s="70"/>
      <c r="K628" s="70">
        <v>145.91999999999999</v>
      </c>
      <c r="L628" s="70">
        <v>38095.68</v>
      </c>
      <c r="M628" s="63">
        <f>Tabla16[[#This Row],[TASA EX.]]+Tabla16[[#This Row],[IEPS 8 %]]</f>
        <v>0</v>
      </c>
      <c r="N628" s="72">
        <f>Tabla16[[#This Row],[TASA 16%]]+Tabla16[[#This Row],[IEPS 6%]]</f>
        <v>911.99999999999989</v>
      </c>
      <c r="O628" s="38">
        <v>45020</v>
      </c>
      <c r="P628" s="69" t="s">
        <v>183</v>
      </c>
      <c r="Q628" s="73" t="s">
        <v>184</v>
      </c>
      <c r="R628" s="68" t="s">
        <v>34</v>
      </c>
      <c r="S628" s="70"/>
      <c r="T628" s="74" t="s">
        <v>35</v>
      </c>
      <c r="U628" s="69" t="s">
        <v>1276</v>
      </c>
      <c r="W628" s="77">
        <f>(Tabla16[[#This Row],[TASA 16%]]+Tabla16[[#This Row],[IEPS 6%]])*0.16</f>
        <v>145.91999999999999</v>
      </c>
      <c r="X628" s="77">
        <f>W628-Tabla16[[#This Row],[IVA]]</f>
        <v>0</v>
      </c>
    </row>
    <row r="629" spans="1:24" x14ac:dyDescent="0.25">
      <c r="A629" s="67">
        <v>181664</v>
      </c>
      <c r="B629" s="68">
        <v>713</v>
      </c>
      <c r="C629" s="10">
        <v>45009</v>
      </c>
      <c r="D629" s="70"/>
      <c r="E629" s="70">
        <v>8790.9475000000002</v>
      </c>
      <c r="F629" s="70">
        <v>2086.8125</v>
      </c>
      <c r="G629" s="71"/>
      <c r="H629" s="71"/>
      <c r="I629" s="70"/>
      <c r="J629" s="70"/>
      <c r="K629" s="70">
        <v>333.89</v>
      </c>
      <c r="L629" s="70">
        <v>11211.65</v>
      </c>
      <c r="M629" s="63">
        <f>Tabla16[[#This Row],[TASA EX.]]+Tabla16[[#This Row],[IEPS 8 %]]</f>
        <v>0</v>
      </c>
      <c r="N629" s="72">
        <f>Tabla16[[#This Row],[TASA 16%]]+Tabla16[[#This Row],[IEPS 6%]]</f>
        <v>2086.8125</v>
      </c>
      <c r="O629" s="38">
        <v>45027</v>
      </c>
      <c r="P629" s="69" t="s">
        <v>183</v>
      </c>
      <c r="Q629" s="73" t="s">
        <v>184</v>
      </c>
      <c r="R629" s="68" t="s">
        <v>34</v>
      </c>
      <c r="S629" s="70"/>
      <c r="T629" s="74" t="s">
        <v>35</v>
      </c>
      <c r="U629" s="69" t="s">
        <v>1277</v>
      </c>
      <c r="W629" s="77">
        <f>(Tabla16[[#This Row],[TASA 16%]]+Tabla16[[#This Row],[IEPS 6%]])*0.16</f>
        <v>333.89</v>
      </c>
      <c r="X629" s="77">
        <f>W629-Tabla16[[#This Row],[IVA]]</f>
        <v>0</v>
      </c>
    </row>
    <row r="630" spans="1:24" x14ac:dyDescent="0.25">
      <c r="A630" s="41">
        <v>181804</v>
      </c>
      <c r="B630" s="9">
        <v>853</v>
      </c>
      <c r="C630" s="10">
        <v>45014</v>
      </c>
      <c r="D630" s="11"/>
      <c r="E630" s="11">
        <v>71781.5</v>
      </c>
      <c r="F630" s="11">
        <v>0</v>
      </c>
      <c r="G630" s="24"/>
      <c r="H630" s="24"/>
      <c r="I630" s="11"/>
      <c r="J630" s="11"/>
      <c r="K630" s="11"/>
      <c r="L630" s="11">
        <v>71781.5</v>
      </c>
      <c r="M630" s="63">
        <f>Tabla16[[#This Row],[TASA EX.]]+Tabla16[[#This Row],[IEPS 8 %]]</f>
        <v>0</v>
      </c>
      <c r="N630" s="64">
        <f>Tabla16[[#This Row],[TASA 16%]]+Tabla16[[#This Row],[IEPS 6%]]</f>
        <v>0</v>
      </c>
      <c r="O630" s="38">
        <v>45034</v>
      </c>
      <c r="P630" s="12" t="s">
        <v>183</v>
      </c>
      <c r="Q630" s="39" t="s">
        <v>184</v>
      </c>
      <c r="R630" s="9" t="s">
        <v>34</v>
      </c>
      <c r="S630" s="11"/>
      <c r="T630" s="13" t="s">
        <v>35</v>
      </c>
      <c r="U630" s="12" t="s">
        <v>1278</v>
      </c>
      <c r="W630" s="77">
        <f>(Tabla16[[#This Row],[TASA 16%]]+Tabla16[[#This Row],[IEPS 6%]])*0.16</f>
        <v>0</v>
      </c>
      <c r="X630" s="77">
        <f>W630-Tabla16[[#This Row],[IVA]]</f>
        <v>0</v>
      </c>
    </row>
    <row r="631" spans="1:24" x14ac:dyDescent="0.25">
      <c r="A631" s="41">
        <v>181966</v>
      </c>
      <c r="B631" s="9">
        <v>45</v>
      </c>
      <c r="C631" s="10">
        <v>45020</v>
      </c>
      <c r="D631" s="11"/>
      <c r="E631" s="11">
        <v>33798.280000000006</v>
      </c>
      <c r="F631" s="11">
        <v>5268</v>
      </c>
      <c r="G631" s="24"/>
      <c r="H631" s="24"/>
      <c r="I631" s="11"/>
      <c r="J631" s="11"/>
      <c r="K631" s="11">
        <v>842.88</v>
      </c>
      <c r="L631" s="11">
        <v>39909.160000000003</v>
      </c>
      <c r="M631" s="63">
        <f>Tabla16[[#This Row],[TASA EX.]]+Tabla16[[#This Row],[IEPS 8 %]]</f>
        <v>0</v>
      </c>
      <c r="N631" s="64">
        <f>Tabla16[[#This Row],[TASA 16%]]+Tabla16[[#This Row],[IEPS 6%]]</f>
        <v>5268</v>
      </c>
      <c r="O631" s="38">
        <v>45041</v>
      </c>
      <c r="P631" s="12" t="s">
        <v>183</v>
      </c>
      <c r="Q631" s="39" t="s">
        <v>184</v>
      </c>
      <c r="R631" s="9" t="s">
        <v>34</v>
      </c>
      <c r="S631" s="11"/>
      <c r="T631" s="13" t="s">
        <v>35</v>
      </c>
      <c r="U631" s="12" t="s">
        <v>1279</v>
      </c>
      <c r="W631" s="77">
        <f>(Tabla16[[#This Row],[TASA 16%]]+Tabla16[[#This Row],[IEPS 6%]])*0.16</f>
        <v>842.88</v>
      </c>
      <c r="X631" s="77">
        <f>W631-Tabla16[[#This Row],[IVA]]</f>
        <v>0</v>
      </c>
    </row>
    <row r="632" spans="1:24" x14ac:dyDescent="0.25">
      <c r="A632" s="67">
        <v>182092</v>
      </c>
      <c r="B632" s="68">
        <v>171</v>
      </c>
      <c r="C632" s="10">
        <v>45026</v>
      </c>
      <c r="D632" s="70"/>
      <c r="E632" s="70">
        <v>75888.127499999988</v>
      </c>
      <c r="F632" s="70">
        <v>521.8125</v>
      </c>
      <c r="G632" s="71"/>
      <c r="H632" s="71"/>
      <c r="I632" s="70"/>
      <c r="J632" s="70"/>
      <c r="K632" s="70">
        <v>83.49</v>
      </c>
      <c r="L632" s="70">
        <v>76493.429999999993</v>
      </c>
      <c r="M632" s="63">
        <f>Tabla16[[#This Row],[TASA EX.]]+Tabla16[[#This Row],[IEPS 8 %]]</f>
        <v>0</v>
      </c>
      <c r="N632" s="72">
        <f>Tabla16[[#This Row],[TASA 16%]]+Tabla16[[#This Row],[IEPS 6%]]</f>
        <v>521.8125</v>
      </c>
      <c r="O632" s="38">
        <v>45044</v>
      </c>
      <c r="P632" s="69" t="s">
        <v>183</v>
      </c>
      <c r="Q632" s="73" t="s">
        <v>184</v>
      </c>
      <c r="R632" s="68" t="s">
        <v>34</v>
      </c>
      <c r="S632" s="70"/>
      <c r="T632" s="74" t="s">
        <v>35</v>
      </c>
      <c r="U632" s="69" t="s">
        <v>1280</v>
      </c>
      <c r="W632" s="77">
        <f>(Tabla16[[#This Row],[TASA 16%]]+Tabla16[[#This Row],[IEPS 6%]])*0.16</f>
        <v>83.49</v>
      </c>
      <c r="X632" s="77">
        <f>W632-Tabla16[[#This Row],[IVA]]</f>
        <v>0</v>
      </c>
    </row>
    <row r="633" spans="1:24" x14ac:dyDescent="0.25">
      <c r="A633" s="67">
        <v>181718</v>
      </c>
      <c r="B633" s="68">
        <v>767</v>
      </c>
      <c r="C633" s="10">
        <v>45012</v>
      </c>
      <c r="D633" s="70"/>
      <c r="E633" s="70">
        <v>0</v>
      </c>
      <c r="F633" s="70">
        <v>15755.25</v>
      </c>
      <c r="G633" s="71"/>
      <c r="H633" s="71"/>
      <c r="I633" s="70"/>
      <c r="J633" s="70"/>
      <c r="K633" s="70">
        <v>2520.84</v>
      </c>
      <c r="L633" s="70">
        <v>18276.09</v>
      </c>
      <c r="M633" s="63">
        <f>Tabla16[[#This Row],[TASA EX.]]+Tabla16[[#This Row],[IEPS 8 %]]</f>
        <v>0</v>
      </c>
      <c r="N633" s="72">
        <f>Tabla16[[#This Row],[TASA 16%]]+Tabla16[[#This Row],[IEPS 6%]]</f>
        <v>15755.25</v>
      </c>
      <c r="O633" s="38">
        <v>45026</v>
      </c>
      <c r="P633" s="69" t="s">
        <v>255</v>
      </c>
      <c r="Q633" s="73" t="s">
        <v>256</v>
      </c>
      <c r="R633" s="68" t="s">
        <v>50</v>
      </c>
      <c r="S633" s="70"/>
      <c r="T633" s="74" t="s">
        <v>51</v>
      </c>
      <c r="U633" s="69" t="s">
        <v>1111</v>
      </c>
      <c r="W633" s="77">
        <f>(Tabla16[[#This Row],[TASA 16%]]+Tabla16[[#This Row],[IEPS 6%]])*0.16</f>
        <v>2520.84</v>
      </c>
      <c r="X633" s="77">
        <f>W633-Tabla16[[#This Row],[IVA]]</f>
        <v>0</v>
      </c>
    </row>
    <row r="634" spans="1:24" x14ac:dyDescent="0.25">
      <c r="A634" s="67">
        <v>181739</v>
      </c>
      <c r="B634" s="68">
        <v>788</v>
      </c>
      <c r="C634" s="10">
        <v>45013</v>
      </c>
      <c r="D634" s="70"/>
      <c r="E634" s="70">
        <v>-2.5000000023283064E-3</v>
      </c>
      <c r="F634" s="70">
        <v>34404.8125</v>
      </c>
      <c r="G634" s="71"/>
      <c r="H634" s="71"/>
      <c r="I634" s="70"/>
      <c r="J634" s="70"/>
      <c r="K634" s="70">
        <v>5504.77</v>
      </c>
      <c r="L634" s="70">
        <v>39909.58</v>
      </c>
      <c r="M634" s="63">
        <f>Tabla16[[#This Row],[TASA EX.]]+Tabla16[[#This Row],[IEPS 8 %]]</f>
        <v>0</v>
      </c>
      <c r="N634" s="72">
        <f>Tabla16[[#This Row],[TASA 16%]]+Tabla16[[#This Row],[IEPS 6%]]</f>
        <v>34404.8125</v>
      </c>
      <c r="O634" s="38">
        <v>45031</v>
      </c>
      <c r="P634" s="69" t="s">
        <v>1494</v>
      </c>
      <c r="Q634" s="73" t="s">
        <v>1495</v>
      </c>
      <c r="R634" s="68" t="s">
        <v>34</v>
      </c>
      <c r="S634" s="70">
        <v>605.16</v>
      </c>
      <c r="T634" s="74" t="s">
        <v>35</v>
      </c>
      <c r="U634" s="69" t="s">
        <v>1496</v>
      </c>
      <c r="W634" s="77">
        <f>(Tabla16[[#This Row],[TASA 16%]]+Tabla16[[#This Row],[IEPS 6%]])*0.16</f>
        <v>5504.77</v>
      </c>
      <c r="X634" s="77">
        <f>W634-Tabla16[[#This Row],[IVA]]</f>
        <v>0</v>
      </c>
    </row>
    <row r="635" spans="1:24" x14ac:dyDescent="0.25">
      <c r="A635" s="67">
        <v>181645</v>
      </c>
      <c r="B635" s="68">
        <v>694</v>
      </c>
      <c r="C635" s="10">
        <v>45009</v>
      </c>
      <c r="D635" s="70"/>
      <c r="E635" s="70">
        <v>46326</v>
      </c>
      <c r="F635" s="70">
        <v>0</v>
      </c>
      <c r="G635" s="71"/>
      <c r="H635" s="71"/>
      <c r="I635" s="70"/>
      <c r="J635" s="70"/>
      <c r="K635" s="70"/>
      <c r="L635" s="70">
        <v>46326</v>
      </c>
      <c r="M635" s="63">
        <f>Tabla16[[#This Row],[TASA EX.]]+Tabla16[[#This Row],[IEPS 8 %]]</f>
        <v>0</v>
      </c>
      <c r="N635" s="72">
        <f>Tabla16[[#This Row],[TASA 16%]]+Tabla16[[#This Row],[IEPS 6%]]</f>
        <v>0</v>
      </c>
      <c r="O635" s="38">
        <v>45021</v>
      </c>
      <c r="P635" s="69" t="s">
        <v>281</v>
      </c>
      <c r="Q635" s="73" t="s">
        <v>282</v>
      </c>
      <c r="R635" s="68" t="s">
        <v>34</v>
      </c>
      <c r="S635" s="70"/>
      <c r="T635" s="74" t="s">
        <v>35</v>
      </c>
      <c r="U635" s="69" t="s">
        <v>1332</v>
      </c>
      <c r="W635" s="77">
        <f>(Tabla16[[#This Row],[TASA 16%]]+Tabla16[[#This Row],[IEPS 6%]])*0.16</f>
        <v>0</v>
      </c>
      <c r="X635" s="77">
        <f>W635-Tabla16[[#This Row],[IVA]]</f>
        <v>0</v>
      </c>
    </row>
    <row r="636" spans="1:24" x14ac:dyDescent="0.25">
      <c r="A636" s="67">
        <v>181703</v>
      </c>
      <c r="B636" s="68">
        <v>752</v>
      </c>
      <c r="C636" s="10">
        <v>45012</v>
      </c>
      <c r="D636" s="70"/>
      <c r="E636" s="70">
        <v>58018</v>
      </c>
      <c r="F636" s="70">
        <v>0</v>
      </c>
      <c r="G636" s="71"/>
      <c r="H636" s="71"/>
      <c r="I636" s="70"/>
      <c r="J636" s="70"/>
      <c r="K636" s="70"/>
      <c r="L636" s="70">
        <v>58018</v>
      </c>
      <c r="M636" s="63">
        <f>Tabla16[[#This Row],[TASA EX.]]+Tabla16[[#This Row],[IEPS 8 %]]</f>
        <v>0</v>
      </c>
      <c r="N636" s="72">
        <f>Tabla16[[#This Row],[TASA 16%]]+Tabla16[[#This Row],[IEPS 6%]]</f>
        <v>0</v>
      </c>
      <c r="O636" s="38">
        <v>45027</v>
      </c>
      <c r="P636" s="69" t="s">
        <v>281</v>
      </c>
      <c r="Q636" s="73" t="s">
        <v>282</v>
      </c>
      <c r="R636" s="68" t="s">
        <v>34</v>
      </c>
      <c r="S636" s="70"/>
      <c r="T636" s="74" t="s">
        <v>35</v>
      </c>
      <c r="U636" s="69" t="s">
        <v>1333</v>
      </c>
      <c r="W636" s="77">
        <f>(Tabla16[[#This Row],[TASA 16%]]+Tabla16[[#This Row],[IEPS 6%]])*0.16</f>
        <v>0</v>
      </c>
      <c r="X636" s="77">
        <f>W636-Tabla16[[#This Row],[IVA]]</f>
        <v>0</v>
      </c>
    </row>
    <row r="637" spans="1:24" x14ac:dyDescent="0.25">
      <c r="A637" s="67">
        <v>181933</v>
      </c>
      <c r="B637" s="68">
        <v>12</v>
      </c>
      <c r="C637" s="10">
        <v>45019</v>
      </c>
      <c r="D637" s="70"/>
      <c r="E637" s="70">
        <v>50973</v>
      </c>
      <c r="F637" s="70">
        <v>0</v>
      </c>
      <c r="G637" s="71"/>
      <c r="H637" s="71"/>
      <c r="I637" s="70"/>
      <c r="J637" s="70"/>
      <c r="K637" s="70"/>
      <c r="L637" s="70">
        <v>50973</v>
      </c>
      <c r="M637" s="63">
        <f>Tabla16[[#This Row],[TASA EX.]]+Tabla16[[#This Row],[IEPS 8 %]]</f>
        <v>0</v>
      </c>
      <c r="N637" s="72">
        <f>Tabla16[[#This Row],[TASA 16%]]+Tabla16[[#This Row],[IEPS 6%]]</f>
        <v>0</v>
      </c>
      <c r="O637" s="38">
        <v>45031</v>
      </c>
      <c r="P637" s="69" t="s">
        <v>281</v>
      </c>
      <c r="Q637" s="73" t="s">
        <v>282</v>
      </c>
      <c r="R637" s="68" t="s">
        <v>34</v>
      </c>
      <c r="S637" s="70"/>
      <c r="T637" s="74" t="s">
        <v>35</v>
      </c>
      <c r="U637" s="69" t="s">
        <v>1334</v>
      </c>
      <c r="W637" s="77">
        <f>(Tabla16[[#This Row],[TASA 16%]]+Tabla16[[#This Row],[IEPS 6%]])*0.16</f>
        <v>0</v>
      </c>
      <c r="X637" s="77">
        <f>W637-Tabla16[[#This Row],[IVA]]</f>
        <v>0</v>
      </c>
    </row>
    <row r="638" spans="1:24" x14ac:dyDescent="0.25">
      <c r="A638" s="67">
        <v>182070</v>
      </c>
      <c r="B638" s="68">
        <v>149</v>
      </c>
      <c r="C638" s="10">
        <v>45026</v>
      </c>
      <c r="D638" s="70"/>
      <c r="E638" s="70">
        <v>58847</v>
      </c>
      <c r="F638" s="70">
        <v>0</v>
      </c>
      <c r="G638" s="71"/>
      <c r="H638" s="71"/>
      <c r="I638" s="70"/>
      <c r="J638" s="70"/>
      <c r="K638" s="70"/>
      <c r="L638" s="70">
        <v>58847</v>
      </c>
      <c r="M638" s="63">
        <f>Tabla16[[#This Row],[TASA EX.]]+Tabla16[[#This Row],[IEPS 8 %]]</f>
        <v>0</v>
      </c>
      <c r="N638" s="72">
        <f>Tabla16[[#This Row],[TASA 16%]]+Tabla16[[#This Row],[IEPS 6%]]</f>
        <v>0</v>
      </c>
      <c r="O638" s="38">
        <v>45035</v>
      </c>
      <c r="P638" s="69" t="s">
        <v>281</v>
      </c>
      <c r="Q638" s="73" t="s">
        <v>282</v>
      </c>
      <c r="R638" s="68" t="s">
        <v>34</v>
      </c>
      <c r="S638" s="70"/>
      <c r="T638" s="74" t="s">
        <v>35</v>
      </c>
      <c r="U638" s="69" t="s">
        <v>1335</v>
      </c>
      <c r="W638" s="77">
        <f>(Tabla16[[#This Row],[TASA 16%]]+Tabla16[[#This Row],[IEPS 6%]])*0.16</f>
        <v>0</v>
      </c>
      <c r="X638" s="77">
        <f>W638-Tabla16[[#This Row],[IVA]]</f>
        <v>0</v>
      </c>
    </row>
    <row r="639" spans="1:24" x14ac:dyDescent="0.25">
      <c r="A639" s="67">
        <v>182292</v>
      </c>
      <c r="B639" s="68">
        <v>371</v>
      </c>
      <c r="C639" s="10">
        <v>45033</v>
      </c>
      <c r="D639" s="70"/>
      <c r="E639" s="70">
        <v>33847</v>
      </c>
      <c r="F639" s="70">
        <v>0</v>
      </c>
      <c r="G639" s="71"/>
      <c r="H639" s="71"/>
      <c r="I639" s="70"/>
      <c r="J639" s="70"/>
      <c r="K639" s="70"/>
      <c r="L639" s="70">
        <v>33847</v>
      </c>
      <c r="M639" s="63">
        <f>Tabla16[[#This Row],[TASA EX.]]+Tabla16[[#This Row],[IEPS 8 %]]</f>
        <v>0</v>
      </c>
      <c r="N639" s="72">
        <f>Tabla16[[#This Row],[TASA 16%]]+Tabla16[[#This Row],[IEPS 6%]]</f>
        <v>0</v>
      </c>
      <c r="O639" s="38">
        <v>45041</v>
      </c>
      <c r="P639" s="69" t="s">
        <v>281</v>
      </c>
      <c r="Q639" s="73" t="s">
        <v>282</v>
      </c>
      <c r="R639" s="68" t="s">
        <v>34</v>
      </c>
      <c r="S639" s="70"/>
      <c r="T639" s="74" t="s">
        <v>35</v>
      </c>
      <c r="U639" s="69" t="s">
        <v>1336</v>
      </c>
      <c r="W639" s="77">
        <f>(Tabla16[[#This Row],[TASA 16%]]+Tabla16[[#This Row],[IEPS 6%]])*0.16</f>
        <v>0</v>
      </c>
      <c r="X639" s="77">
        <f>W639-Tabla16[[#This Row],[IVA]]</f>
        <v>0</v>
      </c>
    </row>
    <row r="640" spans="1:24" x14ac:dyDescent="0.25">
      <c r="A640" s="67">
        <v>181754</v>
      </c>
      <c r="B640" s="68">
        <v>803</v>
      </c>
      <c r="C640" s="10">
        <v>45013</v>
      </c>
      <c r="D640" s="70"/>
      <c r="E640" s="70">
        <v>17183.8</v>
      </c>
      <c r="F640" s="70">
        <v>0</v>
      </c>
      <c r="G640" s="71"/>
      <c r="H640" s="71"/>
      <c r="I640" s="70"/>
      <c r="J640" s="70"/>
      <c r="K640" s="70"/>
      <c r="L640" s="70">
        <v>17183.8</v>
      </c>
      <c r="M640" s="63">
        <f>Tabla16[[#This Row],[TASA EX.]]+Tabla16[[#This Row],[IEPS 8 %]]</f>
        <v>0</v>
      </c>
      <c r="N640" s="72">
        <f>Tabla16[[#This Row],[TASA 16%]]+Tabla16[[#This Row],[IEPS 6%]]</f>
        <v>0</v>
      </c>
      <c r="O640" s="38">
        <v>45026</v>
      </c>
      <c r="P640" s="69" t="s">
        <v>580</v>
      </c>
      <c r="Q640" s="73" t="s">
        <v>581</v>
      </c>
      <c r="R640" s="68" t="s">
        <v>34</v>
      </c>
      <c r="S640" s="70"/>
      <c r="T640" s="74" t="s">
        <v>35</v>
      </c>
      <c r="U640" s="69" t="s">
        <v>1585</v>
      </c>
      <c r="W640" s="77">
        <f>(Tabla16[[#This Row],[TASA 16%]]+Tabla16[[#This Row],[IEPS 6%]])*0.16</f>
        <v>0</v>
      </c>
      <c r="X640" s="77">
        <f>W640-Tabla16[[#This Row],[IVA]]</f>
        <v>0</v>
      </c>
    </row>
    <row r="641" spans="1:24" x14ac:dyDescent="0.25">
      <c r="A641" s="41">
        <v>181809</v>
      </c>
      <c r="B641" s="9">
        <v>858</v>
      </c>
      <c r="C641" s="10">
        <v>45014</v>
      </c>
      <c r="D641" s="11"/>
      <c r="E641" s="11">
        <v>0</v>
      </c>
      <c r="F641" s="11">
        <v>27057.5</v>
      </c>
      <c r="G641" s="24"/>
      <c r="H641" s="24"/>
      <c r="I641" s="11"/>
      <c r="J641" s="11"/>
      <c r="K641" s="11">
        <v>4329.2</v>
      </c>
      <c r="L641" s="11">
        <v>31386.7</v>
      </c>
      <c r="M641" s="63">
        <f>Tabla16[[#This Row],[TASA EX.]]+Tabla16[[#This Row],[IEPS 8 %]]</f>
        <v>0</v>
      </c>
      <c r="N641" s="64">
        <f>Tabla16[[#This Row],[TASA 16%]]+Tabla16[[#This Row],[IEPS 6%]]</f>
        <v>27057.5</v>
      </c>
      <c r="O641" s="38">
        <v>45026</v>
      </c>
      <c r="P641" s="12" t="s">
        <v>624</v>
      </c>
      <c r="Q641" s="39" t="s">
        <v>625</v>
      </c>
      <c r="R641" s="9" t="s">
        <v>34</v>
      </c>
      <c r="S641" s="11"/>
      <c r="T641" s="13" t="s">
        <v>35</v>
      </c>
      <c r="U641" s="12" t="s">
        <v>1456</v>
      </c>
      <c r="W641" s="77">
        <f>(Tabla16[[#This Row],[TASA 16%]]+Tabla16[[#This Row],[IEPS 6%]])*0.16</f>
        <v>4329.2</v>
      </c>
      <c r="X641" s="77">
        <f>W641-Tabla16[[#This Row],[IVA]]</f>
        <v>0</v>
      </c>
    </row>
    <row r="642" spans="1:24" x14ac:dyDescent="0.25">
      <c r="A642" s="78">
        <v>181422</v>
      </c>
      <c r="B642" s="79">
        <v>471</v>
      </c>
      <c r="C642" s="87">
        <v>45002</v>
      </c>
      <c r="D642" s="81"/>
      <c r="E642" s="81">
        <v>4878</v>
      </c>
      <c r="F642" s="81">
        <v>0</v>
      </c>
      <c r="G642" s="82"/>
      <c r="H642" s="82"/>
      <c r="I642" s="81"/>
      <c r="J642" s="81"/>
      <c r="K642" s="81"/>
      <c r="L642" s="81">
        <v>4878</v>
      </c>
      <c r="M642" s="83">
        <f>Tabla16[[#This Row],[TASA EX.]]+Tabla16[[#This Row],[IEPS 8 %]]</f>
        <v>0</v>
      </c>
      <c r="N642" s="83">
        <f>Tabla16[[#This Row],[TASA 16%]]+Tabla16[[#This Row],[IEPS 6%]]</f>
        <v>0</v>
      </c>
      <c r="O642" s="38">
        <v>45027</v>
      </c>
      <c r="P642" s="80" t="s">
        <v>261</v>
      </c>
      <c r="Q642" s="84" t="s">
        <v>262</v>
      </c>
      <c r="R642" s="79" t="s">
        <v>34</v>
      </c>
      <c r="S642" s="81"/>
      <c r="T642" s="85" t="s">
        <v>35</v>
      </c>
      <c r="U642" s="80" t="s">
        <v>1686</v>
      </c>
      <c r="W642" s="77">
        <f>(Tabla16[[#This Row],[TASA 16%]]+Tabla16[[#This Row],[IEPS 6%]])*0.16</f>
        <v>0</v>
      </c>
      <c r="X642" s="77">
        <f>W642-Tabla16[[#This Row],[IVA]]</f>
        <v>0</v>
      </c>
    </row>
    <row r="643" spans="1:24" x14ac:dyDescent="0.25">
      <c r="A643" s="78">
        <v>181635</v>
      </c>
      <c r="B643" s="79">
        <v>684</v>
      </c>
      <c r="C643" s="87">
        <v>45009</v>
      </c>
      <c r="D643" s="81"/>
      <c r="E643" s="81">
        <v>5519</v>
      </c>
      <c r="F643" s="81">
        <v>0</v>
      </c>
      <c r="G643" s="82"/>
      <c r="H643" s="82"/>
      <c r="I643" s="81"/>
      <c r="J643" s="81"/>
      <c r="K643" s="81"/>
      <c r="L643" s="81">
        <v>5519</v>
      </c>
      <c r="M643" s="83">
        <f>Tabla16[[#This Row],[TASA EX.]]+Tabla16[[#This Row],[IEPS 8 %]]</f>
        <v>0</v>
      </c>
      <c r="N643" s="83">
        <f>Tabla16[[#This Row],[TASA 16%]]+Tabla16[[#This Row],[IEPS 6%]]</f>
        <v>0</v>
      </c>
      <c r="O643" s="38">
        <v>45034</v>
      </c>
      <c r="P643" s="80" t="s">
        <v>261</v>
      </c>
      <c r="Q643" s="84" t="s">
        <v>262</v>
      </c>
      <c r="R643" s="79" t="s">
        <v>34</v>
      </c>
      <c r="S643" s="81"/>
      <c r="T643" s="85" t="s">
        <v>35</v>
      </c>
      <c r="U643" s="80" t="s">
        <v>1687</v>
      </c>
      <c r="W643" s="77">
        <f>(Tabla16[[#This Row],[TASA 16%]]+Tabla16[[#This Row],[IEPS 6%]])*0.16</f>
        <v>0</v>
      </c>
      <c r="X643" s="77">
        <f>W643-Tabla16[[#This Row],[IVA]]</f>
        <v>0</v>
      </c>
    </row>
    <row r="644" spans="1:24" x14ac:dyDescent="0.25">
      <c r="A644" s="78">
        <v>181826</v>
      </c>
      <c r="B644" s="79">
        <v>875</v>
      </c>
      <c r="C644" s="87">
        <v>45015</v>
      </c>
      <c r="D644" s="81"/>
      <c r="E644" s="81">
        <v>4262</v>
      </c>
      <c r="F644" s="81">
        <v>0</v>
      </c>
      <c r="G644" s="82"/>
      <c r="H644" s="82"/>
      <c r="I644" s="81"/>
      <c r="J644" s="81"/>
      <c r="K644" s="81"/>
      <c r="L644" s="81">
        <v>4262</v>
      </c>
      <c r="M644" s="83">
        <f>Tabla16[[#This Row],[TASA EX.]]+Tabla16[[#This Row],[IEPS 8 %]]</f>
        <v>0</v>
      </c>
      <c r="N644" s="83">
        <f>Tabla16[[#This Row],[TASA 16%]]+Tabla16[[#This Row],[IEPS 6%]]</f>
        <v>0</v>
      </c>
      <c r="O644" s="38">
        <v>45034</v>
      </c>
      <c r="P644" s="80" t="s">
        <v>261</v>
      </c>
      <c r="Q644" s="84" t="s">
        <v>262</v>
      </c>
      <c r="R644" s="79" t="s">
        <v>34</v>
      </c>
      <c r="S644" s="81"/>
      <c r="T644" s="85" t="s">
        <v>35</v>
      </c>
      <c r="U644" s="80" t="s">
        <v>1180</v>
      </c>
      <c r="W644" s="77">
        <f>(Tabla16[[#This Row],[TASA 16%]]+Tabla16[[#This Row],[IEPS 6%]])*0.16</f>
        <v>0</v>
      </c>
      <c r="X644" s="77">
        <f>W644-Tabla16[[#This Row],[IVA]]</f>
        <v>0</v>
      </c>
    </row>
    <row r="645" spans="1:24" x14ac:dyDescent="0.25">
      <c r="A645" s="78">
        <v>182211</v>
      </c>
      <c r="B645" s="79">
        <v>290</v>
      </c>
      <c r="C645" s="87">
        <v>45029</v>
      </c>
      <c r="D645" s="81"/>
      <c r="E645" s="81">
        <v>4503</v>
      </c>
      <c r="F645" s="81">
        <v>0</v>
      </c>
      <c r="G645" s="82"/>
      <c r="H645" s="82"/>
      <c r="I645" s="81"/>
      <c r="J645" s="81"/>
      <c r="K645" s="81"/>
      <c r="L645" s="81">
        <v>4503</v>
      </c>
      <c r="M645" s="83">
        <f>Tabla16[[#This Row],[TASA EX.]]+Tabla16[[#This Row],[IEPS 8 %]]</f>
        <v>0</v>
      </c>
      <c r="N645" s="83">
        <f>Tabla16[[#This Row],[TASA 16%]]+Tabla16[[#This Row],[IEPS 6%]]</f>
        <v>0</v>
      </c>
      <c r="O645" s="38">
        <v>45045</v>
      </c>
      <c r="P645" s="80" t="s">
        <v>261</v>
      </c>
      <c r="Q645" s="84" t="s">
        <v>262</v>
      </c>
      <c r="R645" s="79" t="s">
        <v>34</v>
      </c>
      <c r="S645" s="81"/>
      <c r="T645" s="85" t="s">
        <v>35</v>
      </c>
      <c r="U645" s="80" t="s">
        <v>1688</v>
      </c>
      <c r="W645" s="77">
        <f>(Tabla16[[#This Row],[TASA 16%]]+Tabla16[[#This Row],[IEPS 6%]])*0.16</f>
        <v>0</v>
      </c>
      <c r="X645" s="77">
        <f>W645-Tabla16[[#This Row],[IVA]]</f>
        <v>0</v>
      </c>
    </row>
    <row r="646" spans="1:24" x14ac:dyDescent="0.25">
      <c r="A646" s="50" t="s">
        <v>832</v>
      </c>
      <c r="B646" s="51">
        <v>2075</v>
      </c>
      <c r="C646" s="10">
        <v>45041</v>
      </c>
      <c r="D646" s="52"/>
      <c r="E646" s="52">
        <v>108949.545</v>
      </c>
      <c r="F646" s="52">
        <v>12478.375</v>
      </c>
      <c r="G646" s="53"/>
      <c r="H646" s="53"/>
      <c r="I646" s="52"/>
      <c r="J646" s="52">
        <v>8359.09</v>
      </c>
      <c r="K646" s="52">
        <v>1996.54</v>
      </c>
      <c r="L646" s="52">
        <v>131783.54999999999</v>
      </c>
      <c r="M646" s="63">
        <f>Tabla16[[#This Row],[TASA EX.]]+Tabla16[[#This Row],[IEPS 8 %]]</f>
        <v>8359.09</v>
      </c>
      <c r="N646" s="65">
        <f>Tabla16[[#This Row],[TASA 16%]]+Tabla16[[#This Row],[IEPS 6%]]</f>
        <v>12478.375</v>
      </c>
      <c r="O646" s="38">
        <v>45041</v>
      </c>
      <c r="P646" s="54" t="s">
        <v>131</v>
      </c>
      <c r="Q646" s="55" t="s">
        <v>132</v>
      </c>
      <c r="R646" s="51" t="s">
        <v>34</v>
      </c>
      <c r="S646" s="52">
        <v>7445.89</v>
      </c>
      <c r="T646" s="56" t="s">
        <v>35</v>
      </c>
      <c r="U646" s="54" t="s">
        <v>920</v>
      </c>
      <c r="W646" s="77">
        <f>(Tabla16[[#This Row],[TASA 16%]]+Tabla16[[#This Row],[IEPS 6%]])*0.16</f>
        <v>1996.54</v>
      </c>
      <c r="X646" s="77">
        <f>W646-Tabla16[[#This Row],[IVA]]</f>
        <v>0</v>
      </c>
    </row>
    <row r="647" spans="1:24" x14ac:dyDescent="0.25">
      <c r="A647" s="67">
        <v>181704</v>
      </c>
      <c r="B647" s="68">
        <v>753</v>
      </c>
      <c r="C647" s="10">
        <v>45012</v>
      </c>
      <c r="D647" s="70"/>
      <c r="E647" s="70">
        <v>21155</v>
      </c>
      <c r="F647" s="70">
        <v>0</v>
      </c>
      <c r="G647" s="71"/>
      <c r="H647" s="71"/>
      <c r="I647" s="70"/>
      <c r="J647" s="70"/>
      <c r="K647" s="70"/>
      <c r="L647" s="70">
        <v>21155</v>
      </c>
      <c r="M647" s="63">
        <f>Tabla16[[#This Row],[TASA EX.]]+Tabla16[[#This Row],[IEPS 8 %]]</f>
        <v>0</v>
      </c>
      <c r="N647" s="72">
        <f>Tabla16[[#This Row],[TASA 16%]]+Tabla16[[#This Row],[IEPS 6%]]</f>
        <v>0</v>
      </c>
      <c r="O647" s="38">
        <v>45026</v>
      </c>
      <c r="P647" s="69" t="s">
        <v>1626</v>
      </c>
      <c r="Q647" s="73" t="s">
        <v>1627</v>
      </c>
      <c r="R647" s="68" t="s">
        <v>34</v>
      </c>
      <c r="S647" s="70"/>
      <c r="T647" s="74" t="s">
        <v>35</v>
      </c>
      <c r="U647" s="69" t="s">
        <v>1628</v>
      </c>
      <c r="W647" s="77">
        <f>(Tabla16[[#This Row],[TASA 16%]]+Tabla16[[#This Row],[IEPS 6%]])*0.16</f>
        <v>0</v>
      </c>
      <c r="X647" s="77">
        <f>W647-Tabla16[[#This Row],[IVA]]</f>
        <v>0</v>
      </c>
    </row>
    <row r="648" spans="1:24" x14ac:dyDescent="0.25">
      <c r="A648" s="67">
        <v>181863</v>
      </c>
      <c r="B648" s="68">
        <v>912</v>
      </c>
      <c r="C648" s="10">
        <v>45016</v>
      </c>
      <c r="D648" s="70"/>
      <c r="E648" s="70">
        <v>2.7499999999918145E-2</v>
      </c>
      <c r="F648" s="70">
        <v>1152.5625</v>
      </c>
      <c r="G648" s="71"/>
      <c r="H648" s="71"/>
      <c r="I648" s="70"/>
      <c r="J648" s="70"/>
      <c r="K648" s="70">
        <v>184.41</v>
      </c>
      <c r="L648" s="70">
        <v>1337</v>
      </c>
      <c r="M648" s="63">
        <f>Tabla16[[#This Row],[TASA EX.]]+Tabla16[[#This Row],[IEPS 8 %]]</f>
        <v>0</v>
      </c>
      <c r="N648" s="72">
        <f>Tabla16[[#This Row],[TASA 16%]]+Tabla16[[#This Row],[IEPS 6%]]</f>
        <v>1152.5625</v>
      </c>
      <c r="O648" s="38">
        <v>45020</v>
      </c>
      <c r="P648" s="69" t="s">
        <v>1055</v>
      </c>
      <c r="Q648" s="73" t="s">
        <v>1056</v>
      </c>
      <c r="R648" s="68" t="s">
        <v>50</v>
      </c>
      <c r="S648" s="70"/>
      <c r="T648" s="74" t="s">
        <v>51</v>
      </c>
      <c r="U648" s="69" t="s">
        <v>1057</v>
      </c>
      <c r="W648" s="77">
        <f>(Tabla16[[#This Row],[TASA 16%]]+Tabla16[[#This Row],[IEPS 6%]])*0.16</f>
        <v>184.41</v>
      </c>
      <c r="X648" s="77">
        <f>W648-Tabla16[[#This Row],[IVA]]</f>
        <v>0</v>
      </c>
    </row>
    <row r="649" spans="1:24" x14ac:dyDescent="0.25">
      <c r="A649" s="67">
        <v>181593</v>
      </c>
      <c r="B649" s="68">
        <v>642</v>
      </c>
      <c r="C649" s="10">
        <v>45007</v>
      </c>
      <c r="D649" s="70"/>
      <c r="E649" s="70">
        <v>-4.2499999995925464E-2</v>
      </c>
      <c r="F649" s="70">
        <v>82735.5625</v>
      </c>
      <c r="G649" s="71"/>
      <c r="H649" s="71"/>
      <c r="I649" s="70"/>
      <c r="J649" s="70"/>
      <c r="K649" s="70">
        <v>13237.69</v>
      </c>
      <c r="L649" s="70">
        <v>95973.21</v>
      </c>
      <c r="M649" s="63">
        <f>Tabla16[[#This Row],[TASA EX.]]+Tabla16[[#This Row],[IEPS 8 %]]</f>
        <v>0</v>
      </c>
      <c r="N649" s="72">
        <f>Tabla16[[#This Row],[TASA 16%]]+Tabla16[[#This Row],[IEPS 6%]]</f>
        <v>82735.5625</v>
      </c>
      <c r="O649" s="38">
        <v>45021</v>
      </c>
      <c r="P649" s="69" t="s">
        <v>154</v>
      </c>
      <c r="Q649" s="73" t="s">
        <v>155</v>
      </c>
      <c r="R649" s="68" t="s">
        <v>34</v>
      </c>
      <c r="S649" s="70"/>
      <c r="T649" s="74" t="s">
        <v>35</v>
      </c>
      <c r="U649" s="69" t="s">
        <v>1625</v>
      </c>
      <c r="W649" s="77">
        <f>(Tabla16[[#This Row],[TASA 16%]]+Tabla16[[#This Row],[IEPS 6%]])*0.16</f>
        <v>13237.69</v>
      </c>
      <c r="X649" s="77">
        <f>W649-Tabla16[[#This Row],[IVA]]</f>
        <v>0</v>
      </c>
    </row>
    <row r="650" spans="1:24" x14ac:dyDescent="0.25">
      <c r="A650" s="41">
        <v>181660</v>
      </c>
      <c r="B650" s="9">
        <v>709</v>
      </c>
      <c r="C650" s="10">
        <v>45009</v>
      </c>
      <c r="D650" s="11"/>
      <c r="E650" s="11">
        <v>1.5000000000327418E-2</v>
      </c>
      <c r="F650" s="11">
        <v>4599.125</v>
      </c>
      <c r="G650" s="24"/>
      <c r="H650" s="24"/>
      <c r="I650" s="11"/>
      <c r="J650" s="11"/>
      <c r="K650" s="11">
        <v>735.86</v>
      </c>
      <c r="L650" s="11">
        <v>5335</v>
      </c>
      <c r="M650" s="63">
        <f>Tabla16[[#This Row],[TASA EX.]]+Tabla16[[#This Row],[IEPS 8 %]]</f>
        <v>0</v>
      </c>
      <c r="N650" s="64">
        <f>Tabla16[[#This Row],[TASA 16%]]+Tabla16[[#This Row],[IEPS 6%]]</f>
        <v>4599.125</v>
      </c>
      <c r="O650" s="38">
        <v>45022</v>
      </c>
      <c r="P650" s="12" t="s">
        <v>146</v>
      </c>
      <c r="Q650" s="39" t="s">
        <v>147</v>
      </c>
      <c r="R650" s="9" t="s">
        <v>546</v>
      </c>
      <c r="S650" s="11"/>
      <c r="T650" s="13" t="s">
        <v>547</v>
      </c>
      <c r="U650" s="12" t="s">
        <v>991</v>
      </c>
      <c r="W650" s="77">
        <f>(Tabla16[[#This Row],[TASA 16%]]+Tabla16[[#This Row],[IEPS 6%]])*0.16</f>
        <v>735.86</v>
      </c>
      <c r="X650" s="77">
        <f>W650-Tabla16[[#This Row],[IVA]]</f>
        <v>0</v>
      </c>
    </row>
    <row r="651" spans="1:24" x14ac:dyDescent="0.25">
      <c r="A651" s="67">
        <v>182572</v>
      </c>
      <c r="B651" s="68">
        <v>651</v>
      </c>
      <c r="C651" s="10">
        <v>45041</v>
      </c>
      <c r="D651" s="70"/>
      <c r="E651" s="70">
        <v>-2.5000000023283064E-3</v>
      </c>
      <c r="F651" s="70">
        <v>116286.3125</v>
      </c>
      <c r="G651" s="71"/>
      <c r="H651" s="71"/>
      <c r="I651" s="70"/>
      <c r="J651" s="70"/>
      <c r="K651" s="70">
        <v>18605.810000000001</v>
      </c>
      <c r="L651" s="70">
        <v>134892.12</v>
      </c>
      <c r="M651" s="63">
        <f>Tabla16[[#This Row],[TASA EX.]]+Tabla16[[#This Row],[IEPS 8 %]]</f>
        <v>0</v>
      </c>
      <c r="N651" s="72">
        <f>Tabla16[[#This Row],[TASA 16%]]+Tabla16[[#This Row],[IEPS 6%]]</f>
        <v>116286.3125</v>
      </c>
      <c r="O651" s="38">
        <v>45044</v>
      </c>
      <c r="P651" s="69" t="s">
        <v>413</v>
      </c>
      <c r="Q651" s="73" t="s">
        <v>414</v>
      </c>
      <c r="R651" s="68" t="s">
        <v>34</v>
      </c>
      <c r="S651" s="70">
        <v>2373.19</v>
      </c>
      <c r="T651" s="74" t="s">
        <v>35</v>
      </c>
      <c r="U651" s="69" t="s">
        <v>994</v>
      </c>
      <c r="W651" s="77">
        <f>(Tabla16[[#This Row],[TASA 16%]]+Tabla16[[#This Row],[IEPS 6%]])*0.16</f>
        <v>18605.810000000001</v>
      </c>
      <c r="X651" s="77">
        <f>W651-Tabla16[[#This Row],[IVA]]</f>
        <v>0</v>
      </c>
    </row>
    <row r="652" spans="1:24" x14ac:dyDescent="0.25">
      <c r="A652" s="67" t="s">
        <v>813</v>
      </c>
      <c r="B652" s="68">
        <v>2023</v>
      </c>
      <c r="C652" s="10">
        <v>45026</v>
      </c>
      <c r="D652" s="70"/>
      <c r="E652" s="70">
        <v>169823</v>
      </c>
      <c r="F652" s="70">
        <v>0</v>
      </c>
      <c r="G652" s="71"/>
      <c r="H652" s="71"/>
      <c r="I652" s="70"/>
      <c r="J652" s="70"/>
      <c r="K652" s="70"/>
      <c r="L652" s="70">
        <v>169823</v>
      </c>
      <c r="M652" s="63">
        <f>Tabla16[[#This Row],[TASA EX.]]+Tabla16[[#This Row],[IEPS 8 %]]</f>
        <v>0</v>
      </c>
      <c r="N652" s="72">
        <f>Tabla16[[#This Row],[TASA 16%]]+Tabla16[[#This Row],[IEPS 6%]]</f>
        <v>0</v>
      </c>
      <c r="O652" s="38">
        <v>45026</v>
      </c>
      <c r="P652" s="69" t="s">
        <v>900</v>
      </c>
      <c r="Q652" s="73" t="s">
        <v>901</v>
      </c>
      <c r="R652" s="68" t="s">
        <v>50</v>
      </c>
      <c r="S652" s="70">
        <v>157</v>
      </c>
      <c r="T652" s="74" t="s">
        <v>51</v>
      </c>
      <c r="U652" s="69" t="s">
        <v>130</v>
      </c>
      <c r="W652" s="77">
        <f>(Tabla16[[#This Row],[TASA 16%]]+Tabla16[[#This Row],[IEPS 6%]])*0.16</f>
        <v>0</v>
      </c>
      <c r="X652" s="77">
        <f>W652-Tabla16[[#This Row],[IVA]]</f>
        <v>0</v>
      </c>
    </row>
    <row r="653" spans="1:24" x14ac:dyDescent="0.25">
      <c r="A653" s="67">
        <v>182282</v>
      </c>
      <c r="B653" s="68">
        <v>361</v>
      </c>
      <c r="C653" s="10">
        <v>45033</v>
      </c>
      <c r="D653" s="70"/>
      <c r="E653" s="70">
        <v>10237</v>
      </c>
      <c r="F653" s="70">
        <v>0</v>
      </c>
      <c r="G653" s="71"/>
      <c r="H653" s="71"/>
      <c r="I653" s="70"/>
      <c r="J653" s="70"/>
      <c r="K653" s="70"/>
      <c r="L653" s="70">
        <v>10237</v>
      </c>
      <c r="M653" s="63">
        <f>Tabla16[[#This Row],[TASA EX.]]+Tabla16[[#This Row],[IEPS 8 %]]</f>
        <v>0</v>
      </c>
      <c r="N653" s="72">
        <f>Tabla16[[#This Row],[TASA 16%]]+Tabla16[[#This Row],[IEPS 6%]]</f>
        <v>0</v>
      </c>
      <c r="O653" s="38">
        <v>45037</v>
      </c>
      <c r="P653" s="69" t="s">
        <v>1247</v>
      </c>
      <c r="Q653" s="73" t="s">
        <v>1248</v>
      </c>
      <c r="R653" s="68" t="s">
        <v>50</v>
      </c>
      <c r="S653" s="70"/>
      <c r="T653" s="74" t="s">
        <v>51</v>
      </c>
      <c r="U653" s="69" t="s">
        <v>1249</v>
      </c>
      <c r="W653" s="77">
        <f>(Tabla16[[#This Row],[TASA 16%]]+Tabla16[[#This Row],[IEPS 6%]])*0.16</f>
        <v>0</v>
      </c>
      <c r="X653" s="77">
        <f>W653-Tabla16[[#This Row],[IVA]]</f>
        <v>0</v>
      </c>
    </row>
    <row r="654" spans="1:24" x14ac:dyDescent="0.25">
      <c r="A654" s="67">
        <v>182180</v>
      </c>
      <c r="B654" s="68">
        <v>259</v>
      </c>
      <c r="C654" s="10">
        <v>45029</v>
      </c>
      <c r="D654" s="70"/>
      <c r="E654" s="70">
        <v>50016.95</v>
      </c>
      <c r="F654" s="70">
        <v>0</v>
      </c>
      <c r="G654" s="71"/>
      <c r="H654" s="71"/>
      <c r="I654" s="70"/>
      <c r="J654" s="70"/>
      <c r="K654" s="70"/>
      <c r="L654" s="70">
        <v>50016.95</v>
      </c>
      <c r="M654" s="63">
        <f>Tabla16[[#This Row],[TASA EX.]]+Tabla16[[#This Row],[IEPS 8 %]]</f>
        <v>0</v>
      </c>
      <c r="N654" s="72">
        <f>Tabla16[[#This Row],[TASA 16%]]+Tabla16[[#This Row],[IEPS 6%]]</f>
        <v>0</v>
      </c>
      <c r="O654" s="38">
        <v>45038</v>
      </c>
      <c r="P654" s="69" t="s">
        <v>1050</v>
      </c>
      <c r="Q654" s="73" t="s">
        <v>1051</v>
      </c>
      <c r="R654" s="68" t="s">
        <v>34</v>
      </c>
      <c r="S654" s="70"/>
      <c r="T654" s="74" t="s">
        <v>35</v>
      </c>
      <c r="U654" s="69" t="s">
        <v>1052</v>
      </c>
      <c r="W654" s="77">
        <f>(Tabla16[[#This Row],[TASA 16%]]+Tabla16[[#This Row],[IEPS 6%]])*0.16</f>
        <v>0</v>
      </c>
      <c r="X654" s="77">
        <f>W654-Tabla16[[#This Row],[IVA]]</f>
        <v>0</v>
      </c>
    </row>
    <row r="655" spans="1:24" x14ac:dyDescent="0.25">
      <c r="A655" s="67">
        <v>182181</v>
      </c>
      <c r="B655" s="68">
        <v>260</v>
      </c>
      <c r="C655" s="10">
        <v>45029</v>
      </c>
      <c r="D655" s="70"/>
      <c r="E655" s="70">
        <v>52447.040000000001</v>
      </c>
      <c r="F655" s="70">
        <v>0</v>
      </c>
      <c r="G655" s="71"/>
      <c r="H655" s="71"/>
      <c r="I655" s="70"/>
      <c r="J655" s="70"/>
      <c r="K655" s="70"/>
      <c r="L655" s="70">
        <v>52447.040000000001</v>
      </c>
      <c r="M655" s="63">
        <f>Tabla16[[#This Row],[TASA EX.]]+Tabla16[[#This Row],[IEPS 8 %]]</f>
        <v>0</v>
      </c>
      <c r="N655" s="72">
        <f>Tabla16[[#This Row],[TASA 16%]]+Tabla16[[#This Row],[IEPS 6%]]</f>
        <v>0</v>
      </c>
      <c r="O655" s="38">
        <v>45038</v>
      </c>
      <c r="P655" s="69" t="s">
        <v>1050</v>
      </c>
      <c r="Q655" s="73" t="s">
        <v>1051</v>
      </c>
      <c r="R655" s="68" t="s">
        <v>34</v>
      </c>
      <c r="S655" s="70"/>
      <c r="T655" s="74" t="s">
        <v>35</v>
      </c>
      <c r="U655" s="69" t="s">
        <v>1053</v>
      </c>
      <c r="W655" s="77">
        <f>(Tabla16[[#This Row],[TASA 16%]]+Tabla16[[#This Row],[IEPS 6%]])*0.16</f>
        <v>0</v>
      </c>
      <c r="X655" s="77">
        <f>W655-Tabla16[[#This Row],[IVA]]</f>
        <v>0</v>
      </c>
    </row>
    <row r="656" spans="1:24" x14ac:dyDescent="0.25">
      <c r="A656" s="78">
        <v>181626</v>
      </c>
      <c r="B656" s="79">
        <v>675</v>
      </c>
      <c r="C656" s="87">
        <v>45009</v>
      </c>
      <c r="D656" s="81"/>
      <c r="E656" s="81">
        <v>1292.96</v>
      </c>
      <c r="F656" s="81">
        <v>0</v>
      </c>
      <c r="G656" s="82"/>
      <c r="H656" s="82">
        <v>-16.16</v>
      </c>
      <c r="I656" s="81"/>
      <c r="J656" s="81"/>
      <c r="K656" s="81"/>
      <c r="L656" s="81">
        <v>1276.8</v>
      </c>
      <c r="M656" s="83">
        <f>Tabla16[[#This Row],[TASA EX.]]+Tabla16[[#This Row],[IEPS 8 %]]</f>
        <v>0</v>
      </c>
      <c r="N656" s="83">
        <f>Tabla16[[#This Row],[TASA 16%]]+Tabla16[[#This Row],[IEPS 6%]]</f>
        <v>0</v>
      </c>
      <c r="O656" s="38">
        <v>45021</v>
      </c>
      <c r="P656" s="80" t="s">
        <v>510</v>
      </c>
      <c r="Q656" s="84" t="s">
        <v>511</v>
      </c>
      <c r="R656" s="79" t="s">
        <v>34</v>
      </c>
      <c r="S656" s="81"/>
      <c r="T656" s="85" t="s">
        <v>35</v>
      </c>
      <c r="U656" s="80" t="s">
        <v>393</v>
      </c>
      <c r="W656" s="77">
        <f>(Tabla16[[#This Row],[TASA 16%]]+Tabla16[[#This Row],[IEPS 6%]])*0.16</f>
        <v>0</v>
      </c>
      <c r="X656" s="77">
        <f>W656-Tabla16[[#This Row],[IVA]]</f>
        <v>0</v>
      </c>
    </row>
    <row r="657" spans="1:24" s="122" customFormat="1" x14ac:dyDescent="0.25">
      <c r="A657" s="143">
        <v>2961</v>
      </c>
      <c r="B657" s="150">
        <v>1503</v>
      </c>
      <c r="C657" s="145">
        <v>45043</v>
      </c>
      <c r="D657" s="146"/>
      <c r="E657" s="146">
        <v>10473200.395</v>
      </c>
      <c r="F657" s="146">
        <v>2063467.3750000002</v>
      </c>
      <c r="G657" s="147"/>
      <c r="H657" s="147"/>
      <c r="I657" s="146"/>
      <c r="J657" s="146">
        <v>489.71</v>
      </c>
      <c r="K657" s="146">
        <v>330154.78000000003</v>
      </c>
      <c r="L657" s="146">
        <v>12867312.26</v>
      </c>
      <c r="M657" s="146">
        <f>Tabla16[[#This Row],[TASA EX.]]+Tabla16[[#This Row],[IEPS 8 %]]</f>
        <v>489.71</v>
      </c>
      <c r="N657" s="146">
        <f>Tabla16[[#This Row],[TASA 16%]]+Tabla16[[#This Row],[IEPS 6%]]</f>
        <v>2063467.3750000002</v>
      </c>
      <c r="O657" s="117">
        <v>45043</v>
      </c>
      <c r="P657" t="s">
        <v>1803</v>
      </c>
      <c r="Q657" s="149" t="s">
        <v>707</v>
      </c>
      <c r="R657" s="150" t="s">
        <v>34</v>
      </c>
      <c r="S657" s="146">
        <v>306229.69</v>
      </c>
      <c r="T657" s="151" t="s">
        <v>35</v>
      </c>
      <c r="U657" s="129" t="s">
        <v>1802</v>
      </c>
      <c r="W657" s="123">
        <f>(Tabla16[[#This Row],[TASA 16%]]+Tabla16[[#This Row],[IEPS 6%]])*0.16</f>
        <v>330154.78000000003</v>
      </c>
      <c r="X657" s="123">
        <f>W657-Tabla16[[#This Row],[IVA]]</f>
        <v>0</v>
      </c>
    </row>
    <row r="658" spans="1:24" x14ac:dyDescent="0.25">
      <c r="A658" s="67">
        <v>182444</v>
      </c>
      <c r="B658" s="68">
        <v>523</v>
      </c>
      <c r="C658" s="10">
        <v>45037</v>
      </c>
      <c r="D658" s="70"/>
      <c r="E658" s="70">
        <v>5310</v>
      </c>
      <c r="F658" s="70">
        <v>0</v>
      </c>
      <c r="G658" s="71"/>
      <c r="H658" s="71">
        <v>-66.38</v>
      </c>
      <c r="I658" s="70"/>
      <c r="J658" s="70"/>
      <c r="K658" s="70"/>
      <c r="L658" s="70">
        <v>5243.62</v>
      </c>
      <c r="M658" s="63">
        <f>Tabla16[[#This Row],[TASA EX.]]+Tabla16[[#This Row],[IEPS 8 %]]</f>
        <v>0</v>
      </c>
      <c r="N658" s="72">
        <f>Tabla16[[#This Row],[TASA 16%]]+Tabla16[[#This Row],[IEPS 6%]]</f>
        <v>0</v>
      </c>
      <c r="O658" s="38">
        <v>45042</v>
      </c>
      <c r="P658" s="69" t="s">
        <v>1398</v>
      </c>
      <c r="Q658" s="73" t="s">
        <v>1399</v>
      </c>
      <c r="R658" s="68" t="s">
        <v>34</v>
      </c>
      <c r="S658" s="70"/>
      <c r="T658" s="74" t="s">
        <v>35</v>
      </c>
      <c r="U658" s="69" t="s">
        <v>376</v>
      </c>
      <c r="W658" s="77">
        <f>(Tabla16[[#This Row],[TASA 16%]]+Tabla16[[#This Row],[IEPS 6%]])*0.16</f>
        <v>0</v>
      </c>
      <c r="X658" s="77">
        <f>W658-Tabla16[[#This Row],[IVA]]</f>
        <v>0</v>
      </c>
    </row>
    <row r="659" spans="1:24" x14ac:dyDescent="0.25">
      <c r="A659" s="41">
        <v>182086</v>
      </c>
      <c r="B659" s="9">
        <v>165</v>
      </c>
      <c r="C659" s="10">
        <v>45026</v>
      </c>
      <c r="D659" s="11"/>
      <c r="E659" s="11">
        <v>0</v>
      </c>
      <c r="F659" s="11">
        <v>9945</v>
      </c>
      <c r="G659" s="24"/>
      <c r="H659" s="24"/>
      <c r="I659" s="11"/>
      <c r="J659" s="11"/>
      <c r="K659" s="11">
        <v>1591.2</v>
      </c>
      <c r="L659" s="11">
        <v>11536.2</v>
      </c>
      <c r="M659" s="63">
        <f>Tabla16[[#This Row],[TASA EX.]]+Tabla16[[#This Row],[IEPS 8 %]]</f>
        <v>0</v>
      </c>
      <c r="N659" s="64">
        <f>Tabla16[[#This Row],[TASA 16%]]+Tabla16[[#This Row],[IEPS 6%]]</f>
        <v>9945</v>
      </c>
      <c r="O659" s="38">
        <v>45044</v>
      </c>
      <c r="P659" s="12" t="s">
        <v>1613</v>
      </c>
      <c r="Q659" s="39" t="s">
        <v>1614</v>
      </c>
      <c r="R659" s="9" t="s">
        <v>34</v>
      </c>
      <c r="S659" s="11"/>
      <c r="T659" s="13" t="s">
        <v>35</v>
      </c>
      <c r="U659" s="12" t="s">
        <v>1615</v>
      </c>
      <c r="W659" s="77">
        <f>(Tabla16[[#This Row],[TASA 16%]]+Tabla16[[#This Row],[IEPS 6%]])*0.16</f>
        <v>1591.2</v>
      </c>
      <c r="X659" s="77">
        <f>W659-Tabla16[[#This Row],[IVA]]</f>
        <v>0</v>
      </c>
    </row>
    <row r="660" spans="1:24" x14ac:dyDescent="0.25">
      <c r="A660" s="67">
        <v>182426</v>
      </c>
      <c r="B660" s="68">
        <v>505</v>
      </c>
      <c r="C660" s="10">
        <v>45036</v>
      </c>
      <c r="D660" s="70"/>
      <c r="E660" s="70">
        <v>0</v>
      </c>
      <c r="F660" s="70">
        <v>4940</v>
      </c>
      <c r="G660" s="71"/>
      <c r="H660" s="71"/>
      <c r="I660" s="70"/>
      <c r="J660" s="70"/>
      <c r="K660" s="70">
        <v>790.4</v>
      </c>
      <c r="L660" s="70">
        <v>5730.4</v>
      </c>
      <c r="M660" s="63">
        <f>Tabla16[[#This Row],[TASA EX.]]+Tabla16[[#This Row],[IEPS 8 %]]</f>
        <v>0</v>
      </c>
      <c r="N660" s="72">
        <f>Tabla16[[#This Row],[TASA 16%]]+Tabla16[[#This Row],[IEPS 6%]]</f>
        <v>4940</v>
      </c>
      <c r="O660" s="38">
        <v>45044</v>
      </c>
      <c r="P660" s="69" t="s">
        <v>1586</v>
      </c>
      <c r="Q660" s="73" t="s">
        <v>1587</v>
      </c>
      <c r="R660" s="68" t="s">
        <v>50</v>
      </c>
      <c r="S660" s="70"/>
      <c r="T660" s="74" t="s">
        <v>51</v>
      </c>
      <c r="U660" s="69" t="s">
        <v>1588</v>
      </c>
      <c r="W660" s="77">
        <f>(Tabla16[[#This Row],[TASA 16%]]+Tabla16[[#This Row],[IEPS 6%]])*0.16</f>
        <v>790.4</v>
      </c>
      <c r="X660" s="77">
        <f>W660-Tabla16[[#This Row],[IVA]]</f>
        <v>0</v>
      </c>
    </row>
    <row r="661" spans="1:24" x14ac:dyDescent="0.25">
      <c r="A661" s="67">
        <v>182096</v>
      </c>
      <c r="B661" s="68">
        <v>175</v>
      </c>
      <c r="C661" s="10">
        <v>45027</v>
      </c>
      <c r="D661" s="70"/>
      <c r="E661" s="70">
        <v>-2.7500000000031832E-2</v>
      </c>
      <c r="F661" s="70">
        <v>297.4375</v>
      </c>
      <c r="G661" s="71"/>
      <c r="H661" s="71"/>
      <c r="I661" s="70"/>
      <c r="J661" s="70"/>
      <c r="K661" s="70">
        <v>47.59</v>
      </c>
      <c r="L661" s="70">
        <v>345</v>
      </c>
      <c r="M661" s="63">
        <f>Tabla16[[#This Row],[TASA EX.]]+Tabla16[[#This Row],[IEPS 8 %]]</f>
        <v>0</v>
      </c>
      <c r="N661" s="72">
        <f>Tabla16[[#This Row],[TASA 16%]]+Tabla16[[#This Row],[IEPS 6%]]</f>
        <v>297.4375</v>
      </c>
      <c r="O661" s="38">
        <v>45028</v>
      </c>
      <c r="P661" s="69" t="s">
        <v>1172</v>
      </c>
      <c r="Q661" s="73" t="s">
        <v>1173</v>
      </c>
      <c r="R661" s="68" t="s">
        <v>538</v>
      </c>
      <c r="S661" s="70"/>
      <c r="T661" s="74" t="s">
        <v>539</v>
      </c>
      <c r="U661" s="69" t="s">
        <v>1174</v>
      </c>
      <c r="W661" s="77">
        <f>(Tabla16[[#This Row],[TASA 16%]]+Tabla16[[#This Row],[IEPS 6%]])*0.16</f>
        <v>47.59</v>
      </c>
      <c r="X661" s="77">
        <f>W661-Tabla16[[#This Row],[IVA]]</f>
        <v>0</v>
      </c>
    </row>
    <row r="662" spans="1:24" x14ac:dyDescent="0.25">
      <c r="A662" s="67">
        <v>180003</v>
      </c>
      <c r="B662" s="68">
        <v>833</v>
      </c>
      <c r="C662" s="10">
        <v>44956</v>
      </c>
      <c r="D662" s="70">
        <v>12222.22</v>
      </c>
      <c r="E662" s="70">
        <v>0</v>
      </c>
      <c r="F662" s="70">
        <v>0</v>
      </c>
      <c r="G662" s="71"/>
      <c r="H662" s="71">
        <v>-1222.22</v>
      </c>
      <c r="I662" s="70"/>
      <c r="J662" s="70"/>
      <c r="K662" s="70"/>
      <c r="L662" s="70">
        <v>11000</v>
      </c>
      <c r="M662" s="63">
        <f>Tabla16[[#This Row],[TASA EX.]]+Tabla16[[#This Row],[IEPS 8 %]]</f>
        <v>12222.22</v>
      </c>
      <c r="N662" s="72">
        <f>Tabla16[[#This Row],[TASA 16%]]+Tabla16[[#This Row],[IEPS 6%]]</f>
        <v>0</v>
      </c>
      <c r="O662" s="38">
        <v>45033</v>
      </c>
      <c r="P662" s="69" t="s">
        <v>135</v>
      </c>
      <c r="Q662" s="73" t="s">
        <v>136</v>
      </c>
      <c r="R662" s="68" t="s">
        <v>93</v>
      </c>
      <c r="S662" s="70"/>
      <c r="T662" s="74" t="s">
        <v>94</v>
      </c>
      <c r="U662" s="69" t="s">
        <v>172</v>
      </c>
      <c r="W662" s="77">
        <f>(Tabla16[[#This Row],[TASA 16%]]+Tabla16[[#This Row],[IEPS 6%]])*0.16</f>
        <v>0</v>
      </c>
      <c r="X662" s="77">
        <f>W662-Tabla16[[#This Row],[IVA]]</f>
        <v>0</v>
      </c>
    </row>
    <row r="663" spans="1:24" x14ac:dyDescent="0.25">
      <c r="A663" s="67">
        <v>181521</v>
      </c>
      <c r="B663" s="68">
        <v>570</v>
      </c>
      <c r="C663" s="10">
        <v>45006</v>
      </c>
      <c r="D663" s="70"/>
      <c r="E663" s="70">
        <v>3.7500000005820766E-2</v>
      </c>
      <c r="F663" s="70">
        <v>112447.8125</v>
      </c>
      <c r="G663" s="71"/>
      <c r="H663" s="71"/>
      <c r="I663" s="70"/>
      <c r="J663" s="70"/>
      <c r="K663" s="70">
        <v>17991.650000000001</v>
      </c>
      <c r="L663" s="70">
        <v>130439.5</v>
      </c>
      <c r="M663" s="63">
        <f>Tabla16[[#This Row],[TASA EX.]]+Tabla16[[#This Row],[IEPS 8 %]]</f>
        <v>0</v>
      </c>
      <c r="N663" s="72">
        <f>Tabla16[[#This Row],[TASA 16%]]+Tabla16[[#This Row],[IEPS 6%]]</f>
        <v>112447.8125</v>
      </c>
      <c r="O663" s="38">
        <v>45020</v>
      </c>
      <c r="P663" s="69" t="s">
        <v>223</v>
      </c>
      <c r="Q663" s="73" t="s">
        <v>224</v>
      </c>
      <c r="R663" s="68" t="s">
        <v>50</v>
      </c>
      <c r="S663" s="70"/>
      <c r="T663" s="74" t="s">
        <v>51</v>
      </c>
      <c r="U663" s="69" t="s">
        <v>1105</v>
      </c>
      <c r="W663" s="77">
        <f>(Tabla16[[#This Row],[TASA 16%]]+Tabla16[[#This Row],[IEPS 6%]])*0.16</f>
        <v>17991.650000000001</v>
      </c>
      <c r="X663" s="77">
        <f>W663-Tabla16[[#This Row],[IVA]]</f>
        <v>0</v>
      </c>
    </row>
    <row r="664" spans="1:24" x14ac:dyDescent="0.25">
      <c r="A664" s="57">
        <v>181962</v>
      </c>
      <c r="B664" s="56">
        <v>41</v>
      </c>
      <c r="C664" s="10">
        <v>45020</v>
      </c>
      <c r="D664" s="58"/>
      <c r="E664" s="58">
        <v>0</v>
      </c>
      <c r="F664" s="58">
        <v>22848</v>
      </c>
      <c r="G664" s="59"/>
      <c r="H664" s="59"/>
      <c r="I664" s="58"/>
      <c r="J664" s="58"/>
      <c r="K664" s="58">
        <v>3655.68</v>
      </c>
      <c r="L664" s="58">
        <v>26503.68</v>
      </c>
      <c r="M664" s="63">
        <f>Tabla16[[#This Row],[TASA EX.]]+Tabla16[[#This Row],[IEPS 8 %]]</f>
        <v>0</v>
      </c>
      <c r="N664" s="63">
        <f>Tabla16[[#This Row],[TASA 16%]]+Tabla16[[#This Row],[IEPS 6%]]</f>
        <v>22848</v>
      </c>
      <c r="O664" s="38">
        <v>45033</v>
      </c>
      <c r="P664" s="60" t="s">
        <v>223</v>
      </c>
      <c r="Q664" s="55" t="s">
        <v>224</v>
      </c>
      <c r="R664" s="51" t="s">
        <v>50</v>
      </c>
      <c r="S664" s="61"/>
      <c r="T664" s="56" t="s">
        <v>51</v>
      </c>
      <c r="U664" s="54" t="s">
        <v>1106</v>
      </c>
      <c r="W664" s="77">
        <f>(Tabla16[[#This Row],[TASA 16%]]+Tabla16[[#This Row],[IEPS 6%]])*0.16</f>
        <v>3655.6800000000003</v>
      </c>
      <c r="X664" s="77">
        <f>W664-Tabla16[[#This Row],[IVA]]</f>
        <v>0</v>
      </c>
    </row>
    <row r="665" spans="1:24" x14ac:dyDescent="0.25">
      <c r="A665" s="67">
        <v>182109</v>
      </c>
      <c r="B665" s="68">
        <v>188</v>
      </c>
      <c r="C665" s="10">
        <v>45027</v>
      </c>
      <c r="D665" s="70"/>
      <c r="E665" s="70">
        <v>66590.3125</v>
      </c>
      <c r="F665" s="70">
        <v>8993.1875</v>
      </c>
      <c r="G665" s="71"/>
      <c r="H665" s="71"/>
      <c r="I665" s="70"/>
      <c r="J665" s="70"/>
      <c r="K665" s="70">
        <v>1438.91</v>
      </c>
      <c r="L665" s="70">
        <v>77022.41</v>
      </c>
      <c r="M665" s="63">
        <f>Tabla16[[#This Row],[TASA EX.]]+Tabla16[[#This Row],[IEPS 8 %]]</f>
        <v>0</v>
      </c>
      <c r="N665" s="72">
        <f>Tabla16[[#This Row],[TASA 16%]]+Tabla16[[#This Row],[IEPS 6%]]</f>
        <v>8993.1875</v>
      </c>
      <c r="O665" s="38">
        <v>45040</v>
      </c>
      <c r="P665" s="69" t="s">
        <v>1358</v>
      </c>
      <c r="Q665" s="73" t="s">
        <v>1359</v>
      </c>
      <c r="R665" s="68" t="s">
        <v>34</v>
      </c>
      <c r="S665" s="70">
        <v>373.32</v>
      </c>
      <c r="T665" s="74" t="s">
        <v>35</v>
      </c>
      <c r="U665" s="69" t="s">
        <v>1360</v>
      </c>
      <c r="W665" s="77">
        <f>(Tabla16[[#This Row],[TASA 16%]]+Tabla16[[#This Row],[IEPS 6%]])*0.16</f>
        <v>1438.91</v>
      </c>
      <c r="X665" s="77">
        <f>W665-Tabla16[[#This Row],[IVA]]</f>
        <v>0</v>
      </c>
    </row>
    <row r="666" spans="1:24" x14ac:dyDescent="0.25">
      <c r="A666" s="67">
        <v>181357</v>
      </c>
      <c r="B666" s="68">
        <v>406</v>
      </c>
      <c r="C666" s="10">
        <v>44999</v>
      </c>
      <c r="D666" s="70"/>
      <c r="E666" s="70">
        <v>-1.2499999997089617E-2</v>
      </c>
      <c r="F666" s="70">
        <v>46477.8125</v>
      </c>
      <c r="G666" s="71"/>
      <c r="H666" s="71"/>
      <c r="I666" s="70"/>
      <c r="J666" s="70"/>
      <c r="K666" s="70">
        <v>7436.45</v>
      </c>
      <c r="L666" s="70">
        <v>53914.25</v>
      </c>
      <c r="M666" s="63">
        <f>Tabla16[[#This Row],[TASA EX.]]+Tabla16[[#This Row],[IEPS 8 %]]</f>
        <v>0</v>
      </c>
      <c r="N666" s="72">
        <f>Tabla16[[#This Row],[TASA 16%]]+Tabla16[[#This Row],[IEPS 6%]]</f>
        <v>46477.8125</v>
      </c>
      <c r="O666" s="38">
        <v>45020</v>
      </c>
      <c r="P666" s="69" t="s">
        <v>1565</v>
      </c>
      <c r="Q666" s="73" t="s">
        <v>1566</v>
      </c>
      <c r="R666" s="68" t="s">
        <v>34</v>
      </c>
      <c r="S666" s="70"/>
      <c r="T666" s="74" t="s">
        <v>35</v>
      </c>
      <c r="U666" s="69" t="s">
        <v>1567</v>
      </c>
      <c r="W666" s="77">
        <f>(Tabla16[[#This Row],[TASA 16%]]+Tabla16[[#This Row],[IEPS 6%]])*0.16</f>
        <v>7436.45</v>
      </c>
      <c r="X666" s="77">
        <f>W666-Tabla16[[#This Row],[IVA]]</f>
        <v>0</v>
      </c>
    </row>
    <row r="667" spans="1:24" x14ac:dyDescent="0.25">
      <c r="A667" s="67">
        <v>182037</v>
      </c>
      <c r="B667" s="68">
        <v>116</v>
      </c>
      <c r="C667" s="10">
        <v>45021</v>
      </c>
      <c r="D667" s="70"/>
      <c r="E667" s="70">
        <v>4.250000000001819E-2</v>
      </c>
      <c r="F667" s="70">
        <v>551.6875</v>
      </c>
      <c r="G667" s="71"/>
      <c r="H667" s="71"/>
      <c r="I667" s="70"/>
      <c r="J667" s="70"/>
      <c r="K667" s="70">
        <v>88.27</v>
      </c>
      <c r="L667" s="70">
        <v>640</v>
      </c>
      <c r="M667" s="63">
        <f>Tabla16[[#This Row],[TASA EX.]]+Tabla16[[#This Row],[IEPS 8 %]]</f>
        <v>0</v>
      </c>
      <c r="N667" s="72">
        <f>Tabla16[[#This Row],[TASA 16%]]+Tabla16[[#This Row],[IEPS 6%]]</f>
        <v>551.6875</v>
      </c>
      <c r="O667" s="38">
        <v>45028</v>
      </c>
      <c r="P667" s="69" t="s">
        <v>530</v>
      </c>
      <c r="Q667" s="73" t="s">
        <v>531</v>
      </c>
      <c r="R667" s="68" t="s">
        <v>520</v>
      </c>
      <c r="S667" s="70"/>
      <c r="T667" s="74" t="s">
        <v>521</v>
      </c>
      <c r="U667" s="69" t="s">
        <v>1492</v>
      </c>
      <c r="W667" s="77">
        <f>(Tabla16[[#This Row],[TASA 16%]]+Tabla16[[#This Row],[IEPS 6%]])*0.16</f>
        <v>88.27</v>
      </c>
      <c r="X667" s="77">
        <f>W667-Tabla16[[#This Row],[IVA]]</f>
        <v>0</v>
      </c>
    </row>
    <row r="668" spans="1:24" x14ac:dyDescent="0.25">
      <c r="A668" s="67">
        <v>182558</v>
      </c>
      <c r="B668" s="68">
        <v>637</v>
      </c>
      <c r="C668" s="10">
        <v>45041</v>
      </c>
      <c r="D668" s="70"/>
      <c r="E668" s="70">
        <v>-7.7499999999986358E-2</v>
      </c>
      <c r="F668" s="70">
        <v>258.6875</v>
      </c>
      <c r="G668" s="71"/>
      <c r="H668" s="71"/>
      <c r="I668" s="70"/>
      <c r="J668" s="70"/>
      <c r="K668" s="70">
        <v>41.39</v>
      </c>
      <c r="L668" s="70">
        <v>300</v>
      </c>
      <c r="M668" s="63">
        <f>Tabla16[[#This Row],[TASA EX.]]+Tabla16[[#This Row],[IEPS 8 %]]</f>
        <v>0</v>
      </c>
      <c r="N668" s="72">
        <f>Tabla16[[#This Row],[TASA 16%]]+Tabla16[[#This Row],[IEPS 6%]]</f>
        <v>258.6875</v>
      </c>
      <c r="O668" s="38">
        <v>45044</v>
      </c>
      <c r="P668" s="69" t="s">
        <v>530</v>
      </c>
      <c r="Q668" s="73" t="s">
        <v>531</v>
      </c>
      <c r="R668" s="68" t="s">
        <v>520</v>
      </c>
      <c r="S668" s="70"/>
      <c r="T668" s="74" t="s">
        <v>521</v>
      </c>
      <c r="U668" s="69" t="s">
        <v>1493</v>
      </c>
      <c r="W668" s="77">
        <f>(Tabla16[[#This Row],[TASA 16%]]+Tabla16[[#This Row],[IEPS 6%]])*0.16</f>
        <v>41.39</v>
      </c>
      <c r="X668" s="77">
        <f>W668-Tabla16[[#This Row],[IVA]]</f>
        <v>0</v>
      </c>
    </row>
    <row r="669" spans="1:24" s="122" customFormat="1" x14ac:dyDescent="0.25">
      <c r="A669" s="110">
        <v>182037</v>
      </c>
      <c r="B669" s="120">
        <v>116</v>
      </c>
      <c r="C669" s="112">
        <v>45021</v>
      </c>
      <c r="D669" s="113"/>
      <c r="E669" s="113">
        <v>-2.5000000000545697E-3</v>
      </c>
      <c r="F669" s="113">
        <v>1579.3125</v>
      </c>
      <c r="G669" s="114"/>
      <c r="H669" s="114"/>
      <c r="I669" s="113"/>
      <c r="J669" s="113"/>
      <c r="K669" s="113">
        <v>252.69</v>
      </c>
      <c r="L669" s="113">
        <v>1832</v>
      </c>
      <c r="M669" s="116">
        <f>Tabla16[[#This Row],[TASA EX.]]+Tabla16[[#This Row],[IEPS 8 %]]</f>
        <v>0</v>
      </c>
      <c r="N669" s="113">
        <f>Tabla16[[#This Row],[TASA 16%]]+Tabla16[[#This Row],[IEPS 6%]]</f>
        <v>1579.3125</v>
      </c>
      <c r="O669" s="117">
        <v>45028</v>
      </c>
      <c r="P669" t="s">
        <v>1800</v>
      </c>
      <c r="Q669" s="119" t="s">
        <v>714</v>
      </c>
      <c r="R669" s="120" t="s">
        <v>520</v>
      </c>
      <c r="S669" s="113"/>
      <c r="T669" s="121" t="s">
        <v>521</v>
      </c>
      <c r="U669" s="118" t="s">
        <v>1104</v>
      </c>
      <c r="W669" s="123">
        <f>(Tabla16[[#This Row],[TASA 16%]]+Tabla16[[#This Row],[IEPS 6%]])*0.16</f>
        <v>252.69</v>
      </c>
      <c r="X669" s="123">
        <f>W669-Tabla16[[#This Row],[IVA]]</f>
        <v>0</v>
      </c>
    </row>
    <row r="670" spans="1:24" x14ac:dyDescent="0.25">
      <c r="A670" s="78" t="s">
        <v>710</v>
      </c>
      <c r="B670" s="79" t="s">
        <v>711</v>
      </c>
      <c r="C670" s="87">
        <v>45019</v>
      </c>
      <c r="D670" s="81"/>
      <c r="E670" s="81">
        <v>2956.5</v>
      </c>
      <c r="F670" s="81">
        <v>0</v>
      </c>
      <c r="G670" s="82"/>
      <c r="H670" s="82"/>
      <c r="I670" s="81"/>
      <c r="J670" s="81"/>
      <c r="K670" s="81"/>
      <c r="L670" s="81">
        <v>2956.5</v>
      </c>
      <c r="M670" s="83">
        <f>Tabla16[[#This Row],[TASA EX.]]+Tabla16[[#This Row],[IEPS 8 %]]</f>
        <v>0</v>
      </c>
      <c r="N670" s="83">
        <f>Tabla16[[#This Row],[TASA 16%]]+Tabla16[[#This Row],[IEPS 6%]]</f>
        <v>0</v>
      </c>
      <c r="O670" s="38">
        <v>45019</v>
      </c>
      <c r="P670" t="s">
        <v>1800</v>
      </c>
      <c r="Q670" s="84" t="s">
        <v>714</v>
      </c>
      <c r="R670" s="79" t="s">
        <v>34</v>
      </c>
      <c r="S670" s="81"/>
      <c r="T670" s="85" t="s">
        <v>35</v>
      </c>
      <c r="U670" s="80" t="s">
        <v>1703</v>
      </c>
      <c r="W670" s="77">
        <f>(Tabla16[[#This Row],[TASA 16%]]+Tabla16[[#This Row],[IEPS 6%]])*0.16</f>
        <v>0</v>
      </c>
      <c r="X670" s="77">
        <f>W670-Tabla16[[#This Row],[IVA]]</f>
        <v>0</v>
      </c>
    </row>
    <row r="671" spans="1:24" x14ac:dyDescent="0.25">
      <c r="A671" s="78" t="s">
        <v>710</v>
      </c>
      <c r="B671" s="79" t="s">
        <v>711</v>
      </c>
      <c r="C671" s="87">
        <v>45019</v>
      </c>
      <c r="D671" s="81"/>
      <c r="E671" s="81">
        <v>2.4999999999636202E-2</v>
      </c>
      <c r="F671" s="81">
        <v>6143.375</v>
      </c>
      <c r="G671" s="82"/>
      <c r="H671" s="82"/>
      <c r="I671" s="81"/>
      <c r="J671" s="81"/>
      <c r="K671" s="81">
        <v>982.94</v>
      </c>
      <c r="L671" s="81">
        <v>7126.34</v>
      </c>
      <c r="M671" s="83">
        <f>Tabla16[[#This Row],[TASA EX.]]+Tabla16[[#This Row],[IEPS 8 %]]</f>
        <v>0</v>
      </c>
      <c r="N671" s="83">
        <f>Tabla16[[#This Row],[TASA 16%]]+Tabla16[[#This Row],[IEPS 6%]]</f>
        <v>6143.375</v>
      </c>
      <c r="O671" s="38">
        <v>45019</v>
      </c>
      <c r="P671" t="s">
        <v>1800</v>
      </c>
      <c r="Q671" s="84" t="s">
        <v>714</v>
      </c>
      <c r="R671" s="79" t="s">
        <v>34</v>
      </c>
      <c r="S671" s="81"/>
      <c r="T671" s="85" t="s">
        <v>35</v>
      </c>
      <c r="U671" s="80" t="s">
        <v>1704</v>
      </c>
      <c r="W671" s="77">
        <f>(Tabla16[[#This Row],[TASA 16%]]+Tabla16[[#This Row],[IEPS 6%]])*0.16</f>
        <v>982.94</v>
      </c>
      <c r="X671" s="77">
        <f>W671-Tabla16[[#This Row],[IVA]]</f>
        <v>0</v>
      </c>
    </row>
    <row r="672" spans="1:24" x14ac:dyDescent="0.25">
      <c r="A672" s="78" t="s">
        <v>710</v>
      </c>
      <c r="B672" s="79" t="s">
        <v>711</v>
      </c>
      <c r="C672" s="87">
        <v>45020</v>
      </c>
      <c r="D672" s="81"/>
      <c r="E672" s="81">
        <v>-1.9999999989522621E-2</v>
      </c>
      <c r="F672" s="81">
        <v>112220.49999999999</v>
      </c>
      <c r="G672" s="82"/>
      <c r="H672" s="82"/>
      <c r="I672" s="81"/>
      <c r="J672" s="81"/>
      <c r="K672" s="81">
        <v>17955.28</v>
      </c>
      <c r="L672" s="81">
        <v>130175.76</v>
      </c>
      <c r="M672" s="83">
        <f>Tabla16[[#This Row],[TASA EX.]]+Tabla16[[#This Row],[IEPS 8 %]]</f>
        <v>0</v>
      </c>
      <c r="N672" s="83">
        <f>Tabla16[[#This Row],[TASA 16%]]+Tabla16[[#This Row],[IEPS 6%]]</f>
        <v>112220.49999999999</v>
      </c>
      <c r="O672" s="38">
        <v>45020</v>
      </c>
      <c r="P672" t="s">
        <v>1800</v>
      </c>
      <c r="Q672" s="84" t="s">
        <v>714</v>
      </c>
      <c r="R672" s="79" t="s">
        <v>34</v>
      </c>
      <c r="S672" s="81"/>
      <c r="T672" s="85" t="s">
        <v>35</v>
      </c>
      <c r="U672" s="80" t="s">
        <v>1705</v>
      </c>
      <c r="W672" s="77">
        <f>(Tabla16[[#This Row],[TASA 16%]]+Tabla16[[#This Row],[IEPS 6%]])*0.16</f>
        <v>17955.28</v>
      </c>
      <c r="X672" s="77">
        <f>W672-Tabla16[[#This Row],[IVA]]</f>
        <v>0</v>
      </c>
    </row>
    <row r="673" spans="1:24" x14ac:dyDescent="0.25">
      <c r="A673" s="78" t="s">
        <v>710</v>
      </c>
      <c r="B673" s="79" t="s">
        <v>711</v>
      </c>
      <c r="C673" s="87">
        <v>45020</v>
      </c>
      <c r="D673" s="81"/>
      <c r="E673" s="81">
        <v>0</v>
      </c>
      <c r="F673" s="81">
        <v>189080</v>
      </c>
      <c r="G673" s="82"/>
      <c r="H673" s="82"/>
      <c r="I673" s="81"/>
      <c r="J673" s="81"/>
      <c r="K673" s="81">
        <v>30252.799999999999</v>
      </c>
      <c r="L673" s="81">
        <v>219332.8</v>
      </c>
      <c r="M673" s="83">
        <f>Tabla16[[#This Row],[TASA EX.]]+Tabla16[[#This Row],[IEPS 8 %]]</f>
        <v>0</v>
      </c>
      <c r="N673" s="83">
        <f>Tabla16[[#This Row],[TASA 16%]]+Tabla16[[#This Row],[IEPS 6%]]</f>
        <v>189080</v>
      </c>
      <c r="O673" s="38">
        <v>45020</v>
      </c>
      <c r="P673" t="s">
        <v>1800</v>
      </c>
      <c r="Q673" s="84" t="s">
        <v>714</v>
      </c>
      <c r="R673" s="79" t="s">
        <v>34</v>
      </c>
      <c r="S673" s="81"/>
      <c r="T673" s="85" t="s">
        <v>35</v>
      </c>
      <c r="U673" s="80" t="s">
        <v>1706</v>
      </c>
      <c r="W673" s="77">
        <f>(Tabla16[[#This Row],[TASA 16%]]+Tabla16[[#This Row],[IEPS 6%]])*0.16</f>
        <v>30252.799999999999</v>
      </c>
      <c r="X673" s="77">
        <f>W673-Tabla16[[#This Row],[IVA]]</f>
        <v>0</v>
      </c>
    </row>
    <row r="674" spans="1:24" x14ac:dyDescent="0.25">
      <c r="A674" s="78" t="s">
        <v>710</v>
      </c>
      <c r="B674" s="79" t="s">
        <v>711</v>
      </c>
      <c r="C674" s="87">
        <v>45021</v>
      </c>
      <c r="D674" s="81"/>
      <c r="E674" s="81">
        <v>741.65</v>
      </c>
      <c r="F674" s="81">
        <v>0</v>
      </c>
      <c r="G674" s="82"/>
      <c r="H674" s="82"/>
      <c r="I674" s="81"/>
      <c r="J674" s="81"/>
      <c r="K674" s="81"/>
      <c r="L674" s="81">
        <v>741.65</v>
      </c>
      <c r="M674" s="83">
        <f>Tabla16[[#This Row],[TASA EX.]]+Tabla16[[#This Row],[IEPS 8 %]]</f>
        <v>0</v>
      </c>
      <c r="N674" s="83">
        <f>Tabla16[[#This Row],[TASA 16%]]+Tabla16[[#This Row],[IEPS 6%]]</f>
        <v>0</v>
      </c>
      <c r="O674" s="38">
        <v>45021</v>
      </c>
      <c r="P674" t="s">
        <v>1800</v>
      </c>
      <c r="Q674" s="84" t="s">
        <v>714</v>
      </c>
      <c r="R674" s="79" t="s">
        <v>34</v>
      </c>
      <c r="S674" s="81"/>
      <c r="T674" s="85" t="s">
        <v>35</v>
      </c>
      <c r="U674" s="80" t="s">
        <v>1707</v>
      </c>
      <c r="W674" s="77">
        <f>(Tabla16[[#This Row],[TASA 16%]]+Tabla16[[#This Row],[IEPS 6%]])*0.16</f>
        <v>0</v>
      </c>
      <c r="X674" s="77">
        <f>W674-Tabla16[[#This Row],[IVA]]</f>
        <v>0</v>
      </c>
    </row>
    <row r="675" spans="1:24" x14ac:dyDescent="0.25">
      <c r="A675" s="78" t="s">
        <v>710</v>
      </c>
      <c r="B675" s="79" t="s">
        <v>711</v>
      </c>
      <c r="C675" s="87">
        <v>45026</v>
      </c>
      <c r="D675" s="81"/>
      <c r="E675" s="81">
        <v>674643.32</v>
      </c>
      <c r="F675" s="81">
        <v>269462.75</v>
      </c>
      <c r="G675" s="82"/>
      <c r="H675" s="82"/>
      <c r="I675" s="81"/>
      <c r="J675" s="81">
        <v>12034.47</v>
      </c>
      <c r="K675" s="81">
        <v>43114.04</v>
      </c>
      <c r="L675" s="81">
        <v>999254.58</v>
      </c>
      <c r="M675" s="83">
        <f>Tabla16[[#This Row],[TASA EX.]]+Tabla16[[#This Row],[IEPS 8 %]]</f>
        <v>12034.47</v>
      </c>
      <c r="N675" s="83">
        <f>Tabla16[[#This Row],[TASA 16%]]+Tabla16[[#This Row],[IEPS 6%]]</f>
        <v>269462.75</v>
      </c>
      <c r="O675" s="38">
        <v>45026</v>
      </c>
      <c r="P675" t="s">
        <v>1800</v>
      </c>
      <c r="Q675" s="84" t="s">
        <v>714</v>
      </c>
      <c r="R675" s="79" t="s">
        <v>34</v>
      </c>
      <c r="S675" s="81"/>
      <c r="T675" s="85" t="s">
        <v>35</v>
      </c>
      <c r="U675" s="80" t="s">
        <v>1708</v>
      </c>
      <c r="W675" s="77">
        <f>(Tabla16[[#This Row],[TASA 16%]]+Tabla16[[#This Row],[IEPS 6%]])*0.16</f>
        <v>43114.04</v>
      </c>
      <c r="X675" s="77">
        <f>W675-Tabla16[[#This Row],[IVA]]</f>
        <v>0</v>
      </c>
    </row>
    <row r="676" spans="1:24" x14ac:dyDescent="0.25">
      <c r="A676" s="78" t="s">
        <v>710</v>
      </c>
      <c r="B676" s="79" t="s">
        <v>711</v>
      </c>
      <c r="C676" s="87">
        <v>45026</v>
      </c>
      <c r="D676" s="81"/>
      <c r="E676" s="81">
        <v>435528.19999999995</v>
      </c>
      <c r="F676" s="81">
        <v>229227.75</v>
      </c>
      <c r="G676" s="82"/>
      <c r="H676" s="82"/>
      <c r="I676" s="81"/>
      <c r="J676" s="81">
        <v>3971.98</v>
      </c>
      <c r="K676" s="81">
        <v>36676.44</v>
      </c>
      <c r="L676" s="81">
        <v>705404.37</v>
      </c>
      <c r="M676" s="83">
        <f>Tabla16[[#This Row],[TASA EX.]]+Tabla16[[#This Row],[IEPS 8 %]]</f>
        <v>3971.98</v>
      </c>
      <c r="N676" s="83">
        <f>Tabla16[[#This Row],[TASA 16%]]+Tabla16[[#This Row],[IEPS 6%]]</f>
        <v>229227.75</v>
      </c>
      <c r="O676" s="38">
        <v>45026</v>
      </c>
      <c r="P676" t="s">
        <v>1800</v>
      </c>
      <c r="Q676" s="84" t="s">
        <v>714</v>
      </c>
      <c r="R676" s="79" t="s">
        <v>34</v>
      </c>
      <c r="S676" s="81"/>
      <c r="T676" s="85" t="s">
        <v>35</v>
      </c>
      <c r="U676" s="80" t="s">
        <v>1709</v>
      </c>
      <c r="W676" s="77">
        <f>(Tabla16[[#This Row],[TASA 16%]]+Tabla16[[#This Row],[IEPS 6%]])*0.16</f>
        <v>36676.44</v>
      </c>
      <c r="X676" s="77">
        <f>W676-Tabla16[[#This Row],[IVA]]</f>
        <v>0</v>
      </c>
    </row>
    <row r="677" spans="1:24" x14ac:dyDescent="0.25">
      <c r="A677" s="78" t="s">
        <v>710</v>
      </c>
      <c r="B677" s="79" t="s">
        <v>711</v>
      </c>
      <c r="C677" s="87">
        <v>45026</v>
      </c>
      <c r="D677" s="81"/>
      <c r="E677" s="81">
        <v>4972.6799999999994</v>
      </c>
      <c r="F677" s="81">
        <v>0</v>
      </c>
      <c r="G677" s="82"/>
      <c r="H677" s="82"/>
      <c r="I677" s="81"/>
      <c r="J677" s="81">
        <v>397.81</v>
      </c>
      <c r="K677" s="81">
        <v>0</v>
      </c>
      <c r="L677" s="81">
        <v>5370.49</v>
      </c>
      <c r="M677" s="83">
        <f>Tabla16[[#This Row],[TASA EX.]]+Tabla16[[#This Row],[IEPS 8 %]]</f>
        <v>397.81</v>
      </c>
      <c r="N677" s="83">
        <f>Tabla16[[#This Row],[TASA 16%]]+Tabla16[[#This Row],[IEPS 6%]]</f>
        <v>0</v>
      </c>
      <c r="O677" s="38">
        <v>45026</v>
      </c>
      <c r="P677" t="s">
        <v>1800</v>
      </c>
      <c r="Q677" s="84" t="s">
        <v>714</v>
      </c>
      <c r="R677" s="79" t="s">
        <v>34</v>
      </c>
      <c r="S677" s="81"/>
      <c r="T677" s="85" t="s">
        <v>35</v>
      </c>
      <c r="U677" s="80" t="s">
        <v>1710</v>
      </c>
      <c r="W677" s="77">
        <f>(Tabla16[[#This Row],[TASA 16%]]+Tabla16[[#This Row],[IEPS 6%]])*0.16</f>
        <v>0</v>
      </c>
      <c r="X677" s="77">
        <f>W677-Tabla16[[#This Row],[IVA]]</f>
        <v>0</v>
      </c>
    </row>
    <row r="678" spans="1:24" x14ac:dyDescent="0.25">
      <c r="A678" s="78" t="s">
        <v>710</v>
      </c>
      <c r="B678" s="79" t="s">
        <v>711</v>
      </c>
      <c r="C678" s="87">
        <v>45026</v>
      </c>
      <c r="D678" s="81"/>
      <c r="E678" s="81">
        <v>310743.42249999999</v>
      </c>
      <c r="F678" s="81">
        <v>225153.93749999997</v>
      </c>
      <c r="G678" s="82"/>
      <c r="H678" s="82"/>
      <c r="I678" s="81"/>
      <c r="J678" s="81">
        <v>7181.95</v>
      </c>
      <c r="K678" s="81">
        <v>36024.629999999997</v>
      </c>
      <c r="L678" s="81">
        <v>579103.93999999994</v>
      </c>
      <c r="M678" s="83">
        <f>Tabla16[[#This Row],[TASA EX.]]+Tabla16[[#This Row],[IEPS 8 %]]</f>
        <v>7181.95</v>
      </c>
      <c r="N678" s="83">
        <f>Tabla16[[#This Row],[TASA 16%]]+Tabla16[[#This Row],[IEPS 6%]]</f>
        <v>225153.93749999997</v>
      </c>
      <c r="O678" s="38">
        <v>45026</v>
      </c>
      <c r="P678" t="s">
        <v>1800</v>
      </c>
      <c r="Q678" s="84" t="s">
        <v>714</v>
      </c>
      <c r="R678" s="79" t="s">
        <v>34</v>
      </c>
      <c r="S678" s="81"/>
      <c r="T678" s="85" t="s">
        <v>35</v>
      </c>
      <c r="U678" s="80" t="s">
        <v>1711</v>
      </c>
      <c r="W678" s="77">
        <f>(Tabla16[[#This Row],[TASA 16%]]+Tabla16[[#This Row],[IEPS 6%]])*0.16</f>
        <v>36024.629999999997</v>
      </c>
      <c r="X678" s="77">
        <f>W678-Tabla16[[#This Row],[IVA]]</f>
        <v>0</v>
      </c>
    </row>
    <row r="679" spans="1:24" x14ac:dyDescent="0.25">
      <c r="A679" s="78" t="s">
        <v>710</v>
      </c>
      <c r="B679" s="79" t="s">
        <v>711</v>
      </c>
      <c r="C679" s="87">
        <v>45026</v>
      </c>
      <c r="D679" s="81"/>
      <c r="E679" s="81">
        <v>4.9999999991996447E-3</v>
      </c>
      <c r="F679" s="81">
        <v>15212.875</v>
      </c>
      <c r="G679" s="82"/>
      <c r="H679" s="82"/>
      <c r="I679" s="81"/>
      <c r="J679" s="81"/>
      <c r="K679" s="81">
        <v>2434.06</v>
      </c>
      <c r="L679" s="81">
        <v>17646.939999999999</v>
      </c>
      <c r="M679" s="83">
        <f>Tabla16[[#This Row],[TASA EX.]]+Tabla16[[#This Row],[IEPS 8 %]]</f>
        <v>0</v>
      </c>
      <c r="N679" s="83">
        <f>Tabla16[[#This Row],[TASA 16%]]+Tabla16[[#This Row],[IEPS 6%]]</f>
        <v>15212.875</v>
      </c>
      <c r="O679" s="38">
        <v>45026</v>
      </c>
      <c r="P679" t="s">
        <v>1800</v>
      </c>
      <c r="Q679" s="84" t="s">
        <v>714</v>
      </c>
      <c r="R679" s="79" t="s">
        <v>34</v>
      </c>
      <c r="S679" s="81"/>
      <c r="T679" s="85" t="s">
        <v>35</v>
      </c>
      <c r="U679" s="80" t="s">
        <v>1712</v>
      </c>
      <c r="W679" s="77">
        <f>(Tabla16[[#This Row],[TASA 16%]]+Tabla16[[#This Row],[IEPS 6%]])*0.16</f>
        <v>2434.06</v>
      </c>
      <c r="X679" s="77">
        <f>W679-Tabla16[[#This Row],[IVA]]</f>
        <v>0</v>
      </c>
    </row>
    <row r="680" spans="1:24" x14ac:dyDescent="0.25">
      <c r="A680" s="78" t="s">
        <v>710</v>
      </c>
      <c r="B680" s="79" t="s">
        <v>711</v>
      </c>
      <c r="C680" s="87">
        <v>45026</v>
      </c>
      <c r="D680" s="81"/>
      <c r="E680" s="81">
        <v>613800</v>
      </c>
      <c r="F680" s="81">
        <v>0</v>
      </c>
      <c r="G680" s="82"/>
      <c r="H680" s="82"/>
      <c r="I680" s="81"/>
      <c r="J680" s="81"/>
      <c r="K680" s="81"/>
      <c r="L680" s="81">
        <v>613800</v>
      </c>
      <c r="M680" s="83">
        <f>Tabla16[[#This Row],[TASA EX.]]+Tabla16[[#This Row],[IEPS 8 %]]</f>
        <v>0</v>
      </c>
      <c r="N680" s="83">
        <f>Tabla16[[#This Row],[TASA 16%]]+Tabla16[[#This Row],[IEPS 6%]]</f>
        <v>0</v>
      </c>
      <c r="O680" s="38">
        <v>45026</v>
      </c>
      <c r="P680" t="s">
        <v>1800</v>
      </c>
      <c r="Q680" s="84" t="s">
        <v>714</v>
      </c>
      <c r="R680" s="79" t="s">
        <v>34</v>
      </c>
      <c r="S680" s="81"/>
      <c r="T680" s="85" t="s">
        <v>35</v>
      </c>
      <c r="U680" s="80" t="s">
        <v>1713</v>
      </c>
      <c r="W680" s="77">
        <f>(Tabla16[[#This Row],[TASA 16%]]+Tabla16[[#This Row],[IEPS 6%]])*0.16</f>
        <v>0</v>
      </c>
      <c r="X680" s="77">
        <f>W680-Tabla16[[#This Row],[IVA]]</f>
        <v>0</v>
      </c>
    </row>
    <row r="681" spans="1:24" x14ac:dyDescent="0.25">
      <c r="A681" s="78" t="s">
        <v>710</v>
      </c>
      <c r="B681" s="79" t="s">
        <v>711</v>
      </c>
      <c r="C681" s="87">
        <v>45027</v>
      </c>
      <c r="D681" s="81"/>
      <c r="E681" s="81">
        <v>10710.91</v>
      </c>
      <c r="F681" s="81">
        <v>0</v>
      </c>
      <c r="G681" s="82"/>
      <c r="H681" s="82"/>
      <c r="I681" s="81"/>
      <c r="J681" s="81"/>
      <c r="K681" s="81"/>
      <c r="L681" s="81">
        <v>10710.91</v>
      </c>
      <c r="M681" s="83">
        <f>Tabla16[[#This Row],[TASA EX.]]+Tabla16[[#This Row],[IEPS 8 %]]</f>
        <v>0</v>
      </c>
      <c r="N681" s="83">
        <f>Tabla16[[#This Row],[TASA 16%]]+Tabla16[[#This Row],[IEPS 6%]]</f>
        <v>0</v>
      </c>
      <c r="O681" s="38">
        <v>45027</v>
      </c>
      <c r="P681" t="s">
        <v>1800</v>
      </c>
      <c r="Q681" s="84" t="s">
        <v>714</v>
      </c>
      <c r="R681" s="79" t="s">
        <v>34</v>
      </c>
      <c r="S681" s="81"/>
      <c r="T681" s="85" t="s">
        <v>35</v>
      </c>
      <c r="U681" s="80" t="s">
        <v>1714</v>
      </c>
      <c r="W681" s="77">
        <f>(Tabla16[[#This Row],[TASA 16%]]+Tabla16[[#This Row],[IEPS 6%]])*0.16</f>
        <v>0</v>
      </c>
      <c r="X681" s="77">
        <f>W681-Tabla16[[#This Row],[IVA]]</f>
        <v>0</v>
      </c>
    </row>
    <row r="682" spans="1:24" x14ac:dyDescent="0.25">
      <c r="A682" s="78" t="s">
        <v>710</v>
      </c>
      <c r="B682" s="79" t="s">
        <v>711</v>
      </c>
      <c r="C682" s="87">
        <v>45028</v>
      </c>
      <c r="D682" s="81"/>
      <c r="E682" s="81">
        <v>167772.01</v>
      </c>
      <c r="F682" s="81">
        <v>0</v>
      </c>
      <c r="G682" s="82"/>
      <c r="H682" s="82"/>
      <c r="I682" s="81"/>
      <c r="J682" s="81"/>
      <c r="K682" s="81"/>
      <c r="L682" s="81">
        <v>167772.01</v>
      </c>
      <c r="M682" s="83">
        <f>Tabla16[[#This Row],[TASA EX.]]+Tabla16[[#This Row],[IEPS 8 %]]</f>
        <v>0</v>
      </c>
      <c r="N682" s="83">
        <f>Tabla16[[#This Row],[TASA 16%]]+Tabla16[[#This Row],[IEPS 6%]]</f>
        <v>0</v>
      </c>
      <c r="O682" s="38">
        <v>45028</v>
      </c>
      <c r="P682" t="s">
        <v>1800</v>
      </c>
      <c r="Q682" s="84" t="s">
        <v>714</v>
      </c>
      <c r="R682" s="79" t="s">
        <v>34</v>
      </c>
      <c r="S682" s="81"/>
      <c r="T682" s="85" t="s">
        <v>35</v>
      </c>
      <c r="U682" s="80" t="s">
        <v>1715</v>
      </c>
      <c r="W682" s="77">
        <f>(Tabla16[[#This Row],[TASA 16%]]+Tabla16[[#This Row],[IEPS 6%]])*0.16</f>
        <v>0</v>
      </c>
      <c r="X682" s="77">
        <f>W682-Tabla16[[#This Row],[IVA]]</f>
        <v>0</v>
      </c>
    </row>
    <row r="683" spans="1:24" x14ac:dyDescent="0.25">
      <c r="A683" s="78" t="s">
        <v>710</v>
      </c>
      <c r="B683" s="79" t="s">
        <v>711</v>
      </c>
      <c r="C683" s="87">
        <v>45028</v>
      </c>
      <c r="D683" s="81"/>
      <c r="E683" s="81">
        <v>61488.44</v>
      </c>
      <c r="F683" s="81">
        <v>117491</v>
      </c>
      <c r="G683" s="82"/>
      <c r="H683" s="82"/>
      <c r="I683" s="81"/>
      <c r="J683" s="81"/>
      <c r="K683" s="81">
        <v>18798.560000000001</v>
      </c>
      <c r="L683" s="81">
        <v>197778</v>
      </c>
      <c r="M683" s="83">
        <f>Tabla16[[#This Row],[TASA EX.]]+Tabla16[[#This Row],[IEPS 8 %]]</f>
        <v>0</v>
      </c>
      <c r="N683" s="83">
        <f>Tabla16[[#This Row],[TASA 16%]]+Tabla16[[#This Row],[IEPS 6%]]</f>
        <v>117491</v>
      </c>
      <c r="O683" s="38">
        <v>45028</v>
      </c>
      <c r="P683" t="s">
        <v>1800</v>
      </c>
      <c r="Q683" s="84" t="s">
        <v>714</v>
      </c>
      <c r="R683" s="79" t="s">
        <v>34</v>
      </c>
      <c r="S683" s="81"/>
      <c r="T683" s="85" t="s">
        <v>35</v>
      </c>
      <c r="U683" s="80" t="s">
        <v>1716</v>
      </c>
      <c r="W683" s="77">
        <f>(Tabla16[[#This Row],[TASA 16%]]+Tabla16[[#This Row],[IEPS 6%]])*0.16</f>
        <v>18798.560000000001</v>
      </c>
      <c r="X683" s="77">
        <f>W683-Tabla16[[#This Row],[IVA]]</f>
        <v>0</v>
      </c>
    </row>
    <row r="684" spans="1:24" x14ac:dyDescent="0.25">
      <c r="A684" s="78" t="s">
        <v>710</v>
      </c>
      <c r="B684" s="79" t="s">
        <v>711</v>
      </c>
      <c r="C684" s="87">
        <v>45028</v>
      </c>
      <c r="D684" s="81"/>
      <c r="E684" s="81">
        <v>127365.01</v>
      </c>
      <c r="F684" s="81">
        <v>0</v>
      </c>
      <c r="G684" s="82"/>
      <c r="H684" s="82"/>
      <c r="I684" s="81"/>
      <c r="J684" s="81"/>
      <c r="K684" s="81"/>
      <c r="L684" s="81">
        <v>127365.01</v>
      </c>
      <c r="M684" s="83">
        <f>Tabla16[[#This Row],[TASA EX.]]+Tabla16[[#This Row],[IEPS 8 %]]</f>
        <v>0</v>
      </c>
      <c r="N684" s="83">
        <f>Tabla16[[#This Row],[TASA 16%]]+Tabla16[[#This Row],[IEPS 6%]]</f>
        <v>0</v>
      </c>
      <c r="O684" s="38">
        <v>45028</v>
      </c>
      <c r="P684" t="s">
        <v>1800</v>
      </c>
      <c r="Q684" s="84" t="s">
        <v>714</v>
      </c>
      <c r="R684" s="79" t="s">
        <v>34</v>
      </c>
      <c r="S684" s="81"/>
      <c r="T684" s="85" t="s">
        <v>35</v>
      </c>
      <c r="U684" s="80" t="s">
        <v>1717</v>
      </c>
      <c r="W684" s="77">
        <f>(Tabla16[[#This Row],[TASA 16%]]+Tabla16[[#This Row],[IEPS 6%]])*0.16</f>
        <v>0</v>
      </c>
      <c r="X684" s="77">
        <f>W684-Tabla16[[#This Row],[IVA]]</f>
        <v>0</v>
      </c>
    </row>
    <row r="685" spans="1:24" x14ac:dyDescent="0.25">
      <c r="A685" s="78" t="s">
        <v>710</v>
      </c>
      <c r="B685" s="79" t="s">
        <v>711</v>
      </c>
      <c r="C685" s="87">
        <v>45028</v>
      </c>
      <c r="D685" s="81"/>
      <c r="E685" s="81">
        <v>68915.022499999992</v>
      </c>
      <c r="F685" s="81">
        <v>77776.9375</v>
      </c>
      <c r="G685" s="82"/>
      <c r="H685" s="82"/>
      <c r="I685" s="81"/>
      <c r="J685" s="81"/>
      <c r="K685" s="81">
        <v>12444.31</v>
      </c>
      <c r="L685" s="81">
        <v>159136.26999999999</v>
      </c>
      <c r="M685" s="83">
        <f>Tabla16[[#This Row],[TASA EX.]]+Tabla16[[#This Row],[IEPS 8 %]]</f>
        <v>0</v>
      </c>
      <c r="N685" s="83">
        <f>Tabla16[[#This Row],[TASA 16%]]+Tabla16[[#This Row],[IEPS 6%]]</f>
        <v>77776.9375</v>
      </c>
      <c r="O685" s="38">
        <v>45028</v>
      </c>
      <c r="P685" t="s">
        <v>1800</v>
      </c>
      <c r="Q685" s="84" t="s">
        <v>714</v>
      </c>
      <c r="R685" s="79" t="s">
        <v>34</v>
      </c>
      <c r="S685" s="81"/>
      <c r="T685" s="85" t="s">
        <v>35</v>
      </c>
      <c r="U685" s="80" t="s">
        <v>1718</v>
      </c>
      <c r="W685" s="77">
        <f>(Tabla16[[#This Row],[TASA 16%]]+Tabla16[[#This Row],[IEPS 6%]])*0.16</f>
        <v>12444.31</v>
      </c>
      <c r="X685" s="77">
        <f>W685-Tabla16[[#This Row],[IVA]]</f>
        <v>0</v>
      </c>
    </row>
    <row r="686" spans="1:24" x14ac:dyDescent="0.25">
      <c r="A686" s="78" t="s">
        <v>710</v>
      </c>
      <c r="B686" s="79" t="s">
        <v>711</v>
      </c>
      <c r="C686" s="87">
        <v>45028</v>
      </c>
      <c r="D686" s="81"/>
      <c r="E686" s="81">
        <v>-7.4999999487772584E-3</v>
      </c>
      <c r="F686" s="81">
        <v>723155.1875</v>
      </c>
      <c r="G686" s="82"/>
      <c r="H686" s="82"/>
      <c r="I686" s="81"/>
      <c r="J686" s="81"/>
      <c r="K686" s="81">
        <v>115704.83</v>
      </c>
      <c r="L686" s="81">
        <v>838860.01</v>
      </c>
      <c r="M686" s="83">
        <f>Tabla16[[#This Row],[TASA EX.]]+Tabla16[[#This Row],[IEPS 8 %]]</f>
        <v>0</v>
      </c>
      <c r="N686" s="83">
        <f>Tabla16[[#This Row],[TASA 16%]]+Tabla16[[#This Row],[IEPS 6%]]</f>
        <v>723155.1875</v>
      </c>
      <c r="O686" s="38">
        <v>45028</v>
      </c>
      <c r="P686" t="s">
        <v>1800</v>
      </c>
      <c r="Q686" s="84" t="s">
        <v>714</v>
      </c>
      <c r="R686" s="79" t="s">
        <v>34</v>
      </c>
      <c r="S686" s="81"/>
      <c r="T686" s="85" t="s">
        <v>35</v>
      </c>
      <c r="U686" s="80" t="s">
        <v>1719</v>
      </c>
      <c r="W686" s="77">
        <f>(Tabla16[[#This Row],[TASA 16%]]+Tabla16[[#This Row],[IEPS 6%]])*0.16</f>
        <v>115704.83</v>
      </c>
      <c r="X686" s="77">
        <f>W686-Tabla16[[#This Row],[IVA]]</f>
        <v>0</v>
      </c>
    </row>
    <row r="687" spans="1:24" x14ac:dyDescent="0.25">
      <c r="A687" s="78" t="s">
        <v>710</v>
      </c>
      <c r="B687" s="79" t="s">
        <v>711</v>
      </c>
      <c r="C687" s="87">
        <v>45029</v>
      </c>
      <c r="D687" s="81"/>
      <c r="E687" s="81">
        <v>78057</v>
      </c>
      <c r="F687" s="81">
        <v>0</v>
      </c>
      <c r="G687" s="82"/>
      <c r="H687" s="82"/>
      <c r="I687" s="81"/>
      <c r="J687" s="81"/>
      <c r="K687" s="81"/>
      <c r="L687" s="81">
        <v>78057</v>
      </c>
      <c r="M687" s="83">
        <f>Tabla16[[#This Row],[TASA EX.]]+Tabla16[[#This Row],[IEPS 8 %]]</f>
        <v>0</v>
      </c>
      <c r="N687" s="83">
        <f>Tabla16[[#This Row],[TASA 16%]]+Tabla16[[#This Row],[IEPS 6%]]</f>
        <v>0</v>
      </c>
      <c r="O687" s="38">
        <v>45029</v>
      </c>
      <c r="P687" t="s">
        <v>1800</v>
      </c>
      <c r="Q687" s="84" t="s">
        <v>714</v>
      </c>
      <c r="R687" s="79" t="s">
        <v>34</v>
      </c>
      <c r="S687" s="81"/>
      <c r="T687" s="85" t="s">
        <v>35</v>
      </c>
      <c r="U687" s="80" t="s">
        <v>1720</v>
      </c>
      <c r="W687" s="77">
        <f>(Tabla16[[#This Row],[TASA 16%]]+Tabla16[[#This Row],[IEPS 6%]])*0.16</f>
        <v>0</v>
      </c>
      <c r="X687" s="77">
        <f>W687-Tabla16[[#This Row],[IVA]]</f>
        <v>0</v>
      </c>
    </row>
    <row r="688" spans="1:24" x14ac:dyDescent="0.25">
      <c r="A688" s="78" t="s">
        <v>710</v>
      </c>
      <c r="B688" s="79" t="s">
        <v>711</v>
      </c>
      <c r="C688" s="87">
        <v>45029</v>
      </c>
      <c r="D688" s="81"/>
      <c r="E688" s="81">
        <v>145076.94</v>
      </c>
      <c r="F688" s="81">
        <v>219103.75</v>
      </c>
      <c r="G688" s="82"/>
      <c r="H688" s="82"/>
      <c r="I688" s="81"/>
      <c r="J688" s="81">
        <v>2940.12</v>
      </c>
      <c r="K688" s="81">
        <v>35056.6</v>
      </c>
      <c r="L688" s="81">
        <v>402177.41</v>
      </c>
      <c r="M688" s="83">
        <f>Tabla16[[#This Row],[TASA EX.]]+Tabla16[[#This Row],[IEPS 8 %]]</f>
        <v>2940.12</v>
      </c>
      <c r="N688" s="83">
        <f>Tabla16[[#This Row],[TASA 16%]]+Tabla16[[#This Row],[IEPS 6%]]</f>
        <v>219103.75</v>
      </c>
      <c r="O688" s="38">
        <v>45029</v>
      </c>
      <c r="P688" t="s">
        <v>1800</v>
      </c>
      <c r="Q688" s="84" t="s">
        <v>714</v>
      </c>
      <c r="R688" s="79" t="s">
        <v>34</v>
      </c>
      <c r="S688" s="81"/>
      <c r="T688" s="85" t="s">
        <v>35</v>
      </c>
      <c r="U688" s="80" t="s">
        <v>1721</v>
      </c>
      <c r="W688" s="77">
        <f>(Tabla16[[#This Row],[TASA 16%]]+Tabla16[[#This Row],[IEPS 6%]])*0.16</f>
        <v>35056.6</v>
      </c>
      <c r="X688" s="77">
        <f>W688-Tabla16[[#This Row],[IVA]]</f>
        <v>0</v>
      </c>
    </row>
    <row r="689" spans="1:24" x14ac:dyDescent="0.25">
      <c r="A689" s="78" t="s">
        <v>710</v>
      </c>
      <c r="B689" s="79" t="s">
        <v>711</v>
      </c>
      <c r="C689" s="87">
        <v>45029</v>
      </c>
      <c r="D689" s="81"/>
      <c r="E689" s="81">
        <v>2.9999999998835847E-2</v>
      </c>
      <c r="F689" s="81">
        <v>95367</v>
      </c>
      <c r="G689" s="82"/>
      <c r="H689" s="82"/>
      <c r="I689" s="81"/>
      <c r="J689" s="81"/>
      <c r="K689" s="81">
        <v>15258.72</v>
      </c>
      <c r="L689" s="81">
        <v>110625.75</v>
      </c>
      <c r="M689" s="83">
        <f>Tabla16[[#This Row],[TASA EX.]]+Tabla16[[#This Row],[IEPS 8 %]]</f>
        <v>0</v>
      </c>
      <c r="N689" s="83">
        <f>Tabla16[[#This Row],[TASA 16%]]+Tabla16[[#This Row],[IEPS 6%]]</f>
        <v>95367</v>
      </c>
      <c r="O689" s="38">
        <v>45029</v>
      </c>
      <c r="P689" t="s">
        <v>1800</v>
      </c>
      <c r="Q689" s="84" t="s">
        <v>714</v>
      </c>
      <c r="R689" s="79" t="s">
        <v>34</v>
      </c>
      <c r="S689" s="81"/>
      <c r="T689" s="85" t="s">
        <v>35</v>
      </c>
      <c r="U689" s="80" t="s">
        <v>1722</v>
      </c>
      <c r="W689" s="77">
        <f>(Tabla16[[#This Row],[TASA 16%]]+Tabla16[[#This Row],[IEPS 6%]])*0.16</f>
        <v>15258.720000000001</v>
      </c>
      <c r="X689" s="77">
        <f>W689-Tabla16[[#This Row],[IVA]]</f>
        <v>0</v>
      </c>
    </row>
    <row r="690" spans="1:24" x14ac:dyDescent="0.25">
      <c r="A690" s="78" t="s">
        <v>710</v>
      </c>
      <c r="B690" s="79" t="s">
        <v>711</v>
      </c>
      <c r="C690" s="87">
        <v>45029</v>
      </c>
      <c r="D690" s="81"/>
      <c r="E690" s="81">
        <v>2.4999999999636202E-2</v>
      </c>
      <c r="F690" s="81">
        <v>9806.875</v>
      </c>
      <c r="G690" s="82"/>
      <c r="H690" s="82"/>
      <c r="I690" s="81"/>
      <c r="J690" s="81"/>
      <c r="K690" s="81">
        <v>1569.1</v>
      </c>
      <c r="L690" s="81">
        <v>11376</v>
      </c>
      <c r="M690" s="83">
        <f>Tabla16[[#This Row],[TASA EX.]]+Tabla16[[#This Row],[IEPS 8 %]]</f>
        <v>0</v>
      </c>
      <c r="N690" s="83">
        <f>Tabla16[[#This Row],[TASA 16%]]+Tabla16[[#This Row],[IEPS 6%]]</f>
        <v>9806.875</v>
      </c>
      <c r="O690" s="38">
        <v>45029</v>
      </c>
      <c r="P690" t="s">
        <v>1800</v>
      </c>
      <c r="Q690" s="84" t="s">
        <v>714</v>
      </c>
      <c r="R690" s="79" t="s">
        <v>34</v>
      </c>
      <c r="S690" s="81"/>
      <c r="T690" s="85" t="s">
        <v>35</v>
      </c>
      <c r="U690" s="80" t="s">
        <v>1723</v>
      </c>
      <c r="W690" s="77">
        <f>(Tabla16[[#This Row],[TASA 16%]]+Tabla16[[#This Row],[IEPS 6%]])*0.16</f>
        <v>1569.1000000000001</v>
      </c>
      <c r="X690" s="77">
        <f>W690-Tabla16[[#This Row],[IVA]]</f>
        <v>0</v>
      </c>
    </row>
    <row r="691" spans="1:24" x14ac:dyDescent="0.25">
      <c r="A691" s="78" t="s">
        <v>710</v>
      </c>
      <c r="B691" s="79" t="s">
        <v>711</v>
      </c>
      <c r="C691" s="87">
        <v>45029</v>
      </c>
      <c r="D691" s="81"/>
      <c r="E691" s="81">
        <v>1483.3</v>
      </c>
      <c r="F691" s="81">
        <v>0</v>
      </c>
      <c r="G691" s="82"/>
      <c r="H691" s="82"/>
      <c r="I691" s="81"/>
      <c r="J691" s="81"/>
      <c r="K691" s="81"/>
      <c r="L691" s="81">
        <v>1483.3</v>
      </c>
      <c r="M691" s="83">
        <f>Tabla16[[#This Row],[TASA EX.]]+Tabla16[[#This Row],[IEPS 8 %]]</f>
        <v>0</v>
      </c>
      <c r="N691" s="83">
        <f>Tabla16[[#This Row],[TASA 16%]]+Tabla16[[#This Row],[IEPS 6%]]</f>
        <v>0</v>
      </c>
      <c r="O691" s="38">
        <v>45029</v>
      </c>
      <c r="P691" t="s">
        <v>1800</v>
      </c>
      <c r="Q691" s="84" t="s">
        <v>714</v>
      </c>
      <c r="R691" s="79" t="s">
        <v>34</v>
      </c>
      <c r="S691" s="81"/>
      <c r="T691" s="85" t="s">
        <v>35</v>
      </c>
      <c r="U691" s="80" t="s">
        <v>1724</v>
      </c>
      <c r="W691" s="77">
        <f>(Tabla16[[#This Row],[TASA 16%]]+Tabla16[[#This Row],[IEPS 6%]])*0.16</f>
        <v>0</v>
      </c>
      <c r="X691" s="77">
        <f>W691-Tabla16[[#This Row],[IVA]]</f>
        <v>0</v>
      </c>
    </row>
    <row r="692" spans="1:24" x14ac:dyDescent="0.25">
      <c r="A692" s="78" t="s">
        <v>710</v>
      </c>
      <c r="B692" s="79" t="s">
        <v>711</v>
      </c>
      <c r="C692" s="87">
        <v>45029</v>
      </c>
      <c r="D692" s="81"/>
      <c r="E692" s="81">
        <v>306109.09500000003</v>
      </c>
      <c r="F692" s="81">
        <v>149481.125</v>
      </c>
      <c r="G692" s="82"/>
      <c r="H692" s="82"/>
      <c r="I692" s="81"/>
      <c r="J692" s="81">
        <v>2290.16</v>
      </c>
      <c r="K692" s="81">
        <v>23916.98</v>
      </c>
      <c r="L692" s="81">
        <v>481797.36</v>
      </c>
      <c r="M692" s="83">
        <f>Tabla16[[#This Row],[TASA EX.]]+Tabla16[[#This Row],[IEPS 8 %]]</f>
        <v>2290.16</v>
      </c>
      <c r="N692" s="83">
        <f>Tabla16[[#This Row],[TASA 16%]]+Tabla16[[#This Row],[IEPS 6%]]</f>
        <v>149481.125</v>
      </c>
      <c r="O692" s="38">
        <v>45029</v>
      </c>
      <c r="P692" t="s">
        <v>1800</v>
      </c>
      <c r="Q692" s="84" t="s">
        <v>714</v>
      </c>
      <c r="R692" s="79" t="s">
        <v>34</v>
      </c>
      <c r="S692" s="81"/>
      <c r="T692" s="85" t="s">
        <v>35</v>
      </c>
      <c r="U692" s="80" t="s">
        <v>1725</v>
      </c>
      <c r="W692" s="77">
        <f>(Tabla16[[#This Row],[TASA 16%]]+Tabla16[[#This Row],[IEPS 6%]])*0.16</f>
        <v>23916.98</v>
      </c>
      <c r="X692" s="77">
        <f>W692-Tabla16[[#This Row],[IVA]]</f>
        <v>0</v>
      </c>
    </row>
    <row r="693" spans="1:24" x14ac:dyDescent="0.25">
      <c r="A693" s="78" t="s">
        <v>710</v>
      </c>
      <c r="B693" s="79" t="s">
        <v>711</v>
      </c>
      <c r="C693" s="87">
        <v>45030</v>
      </c>
      <c r="D693" s="81"/>
      <c r="E693" s="81">
        <v>179823.6</v>
      </c>
      <c r="F693" s="81">
        <v>0</v>
      </c>
      <c r="G693" s="82"/>
      <c r="H693" s="82"/>
      <c r="I693" s="81"/>
      <c r="J693" s="81"/>
      <c r="K693" s="81"/>
      <c r="L693" s="81">
        <v>179823.6</v>
      </c>
      <c r="M693" s="83">
        <f>Tabla16[[#This Row],[TASA EX.]]+Tabla16[[#This Row],[IEPS 8 %]]</f>
        <v>0</v>
      </c>
      <c r="N693" s="83">
        <f>Tabla16[[#This Row],[TASA 16%]]+Tabla16[[#This Row],[IEPS 6%]]</f>
        <v>0</v>
      </c>
      <c r="O693" s="38">
        <v>45030</v>
      </c>
      <c r="P693" t="s">
        <v>1800</v>
      </c>
      <c r="Q693" s="84" t="s">
        <v>714</v>
      </c>
      <c r="R693" s="79" t="s">
        <v>34</v>
      </c>
      <c r="S693" s="81"/>
      <c r="T693" s="85" t="s">
        <v>35</v>
      </c>
      <c r="U693" s="80" t="s">
        <v>1726</v>
      </c>
      <c r="W693" s="77">
        <f>(Tabla16[[#This Row],[TASA 16%]]+Tabla16[[#This Row],[IEPS 6%]])*0.16</f>
        <v>0</v>
      </c>
      <c r="X693" s="77">
        <f>W693-Tabla16[[#This Row],[IVA]]</f>
        <v>0</v>
      </c>
    </row>
    <row r="694" spans="1:24" x14ac:dyDescent="0.25">
      <c r="A694" s="78" t="s">
        <v>710</v>
      </c>
      <c r="B694" s="79" t="s">
        <v>711</v>
      </c>
      <c r="C694" s="87">
        <v>45026</v>
      </c>
      <c r="D694" s="81"/>
      <c r="E694" s="81">
        <v>672195.62750000006</v>
      </c>
      <c r="F694" s="81">
        <v>248745.8125</v>
      </c>
      <c r="G694" s="82"/>
      <c r="H694" s="82"/>
      <c r="I694" s="81"/>
      <c r="J694" s="81"/>
      <c r="K694" s="81">
        <v>39799.33</v>
      </c>
      <c r="L694" s="81">
        <v>960740.77</v>
      </c>
      <c r="M694" s="83">
        <f>Tabla16[[#This Row],[TASA EX.]]+Tabla16[[#This Row],[IEPS 8 %]]</f>
        <v>0</v>
      </c>
      <c r="N694" s="83">
        <f>Tabla16[[#This Row],[TASA 16%]]+Tabla16[[#This Row],[IEPS 6%]]</f>
        <v>248745.8125</v>
      </c>
      <c r="O694" s="38">
        <v>45026</v>
      </c>
      <c r="P694" t="s">
        <v>1800</v>
      </c>
      <c r="Q694" s="84" t="s">
        <v>714</v>
      </c>
      <c r="R694" s="79" t="s">
        <v>34</v>
      </c>
      <c r="S694" s="81"/>
      <c r="T694" s="85" t="s">
        <v>35</v>
      </c>
      <c r="U694" s="80" t="s">
        <v>1727</v>
      </c>
      <c r="W694" s="77">
        <f>(Tabla16[[#This Row],[TASA 16%]]+Tabla16[[#This Row],[IEPS 6%]])*0.16</f>
        <v>39799.33</v>
      </c>
      <c r="X694" s="77">
        <f>W694-Tabla16[[#This Row],[IVA]]</f>
        <v>0</v>
      </c>
    </row>
    <row r="695" spans="1:24" x14ac:dyDescent="0.25">
      <c r="A695" s="78" t="s">
        <v>710</v>
      </c>
      <c r="B695" s="79" t="s">
        <v>711</v>
      </c>
      <c r="C695" s="87">
        <v>45026</v>
      </c>
      <c r="D695" s="81"/>
      <c r="E695" s="81">
        <v>93583.09</v>
      </c>
      <c r="F695" s="81">
        <v>0</v>
      </c>
      <c r="G695" s="82"/>
      <c r="H695" s="82"/>
      <c r="I695" s="81"/>
      <c r="J695" s="81">
        <v>7486.66</v>
      </c>
      <c r="K695" s="81"/>
      <c r="L695" s="81">
        <v>101069.75</v>
      </c>
      <c r="M695" s="83">
        <f>Tabla16[[#This Row],[TASA EX.]]+Tabla16[[#This Row],[IEPS 8 %]]</f>
        <v>7486.66</v>
      </c>
      <c r="N695" s="83">
        <f>Tabla16[[#This Row],[TASA 16%]]+Tabla16[[#This Row],[IEPS 6%]]</f>
        <v>0</v>
      </c>
      <c r="O695" s="38">
        <v>45026</v>
      </c>
      <c r="P695" t="s">
        <v>1800</v>
      </c>
      <c r="Q695" s="84" t="s">
        <v>714</v>
      </c>
      <c r="R695" s="79" t="s">
        <v>34</v>
      </c>
      <c r="S695" s="81"/>
      <c r="T695" s="85" t="s">
        <v>35</v>
      </c>
      <c r="U695" s="12" t="s">
        <v>1801</v>
      </c>
      <c r="W695" s="77">
        <f>(Tabla16[[#This Row],[TASA 16%]]+Tabla16[[#This Row],[IEPS 6%]])*0.16</f>
        <v>0</v>
      </c>
      <c r="X695" s="77">
        <f>W695-Tabla16[[#This Row],[IVA]]</f>
        <v>0</v>
      </c>
    </row>
    <row r="696" spans="1:24" x14ac:dyDescent="0.25">
      <c r="A696" s="78" t="s">
        <v>710</v>
      </c>
      <c r="B696" s="79" t="s">
        <v>711</v>
      </c>
      <c r="C696" s="87">
        <v>45034</v>
      </c>
      <c r="D696" s="81"/>
      <c r="E696" s="81">
        <v>18004.8</v>
      </c>
      <c r="F696" s="81">
        <v>0</v>
      </c>
      <c r="G696" s="82"/>
      <c r="H696" s="82"/>
      <c r="I696" s="81"/>
      <c r="J696" s="81"/>
      <c r="K696" s="81"/>
      <c r="L696" s="81">
        <v>18004.8</v>
      </c>
      <c r="M696" s="83">
        <f>Tabla16[[#This Row],[TASA EX.]]+Tabla16[[#This Row],[IEPS 8 %]]</f>
        <v>0</v>
      </c>
      <c r="N696" s="83">
        <f>Tabla16[[#This Row],[TASA 16%]]+Tabla16[[#This Row],[IEPS 6%]]</f>
        <v>0</v>
      </c>
      <c r="O696" s="38">
        <v>45034</v>
      </c>
      <c r="P696" t="s">
        <v>1800</v>
      </c>
      <c r="Q696" s="84" t="s">
        <v>714</v>
      </c>
      <c r="R696" s="79" t="s">
        <v>34</v>
      </c>
      <c r="S696" s="81"/>
      <c r="T696" s="85" t="s">
        <v>35</v>
      </c>
      <c r="U696" s="80" t="s">
        <v>1728</v>
      </c>
      <c r="W696" s="77">
        <f>(Tabla16[[#This Row],[TASA 16%]]+Tabla16[[#This Row],[IEPS 6%]])*0.16</f>
        <v>0</v>
      </c>
      <c r="X696" s="77">
        <f>W696-Tabla16[[#This Row],[IVA]]</f>
        <v>0</v>
      </c>
    </row>
    <row r="697" spans="1:24" x14ac:dyDescent="0.25">
      <c r="A697" s="78" t="s">
        <v>710</v>
      </c>
      <c r="B697" s="79" t="s">
        <v>711</v>
      </c>
      <c r="C697" s="87">
        <v>45035</v>
      </c>
      <c r="D697" s="81"/>
      <c r="E697" s="81">
        <v>2.250000000003638E-2</v>
      </c>
      <c r="F697" s="81">
        <v>6561.1875</v>
      </c>
      <c r="G697" s="82"/>
      <c r="H697" s="82"/>
      <c r="I697" s="81"/>
      <c r="J697" s="81"/>
      <c r="K697" s="81">
        <v>1049.79</v>
      </c>
      <c r="L697" s="81">
        <v>7611</v>
      </c>
      <c r="M697" s="83">
        <f>Tabla16[[#This Row],[TASA EX.]]+Tabla16[[#This Row],[IEPS 8 %]]</f>
        <v>0</v>
      </c>
      <c r="N697" s="83">
        <f>Tabla16[[#This Row],[TASA 16%]]+Tabla16[[#This Row],[IEPS 6%]]</f>
        <v>6561.1875</v>
      </c>
      <c r="O697" s="38">
        <v>45035</v>
      </c>
      <c r="P697" t="s">
        <v>1800</v>
      </c>
      <c r="Q697" s="84" t="s">
        <v>714</v>
      </c>
      <c r="R697" s="79" t="s">
        <v>34</v>
      </c>
      <c r="S697" s="81"/>
      <c r="T697" s="85" t="s">
        <v>35</v>
      </c>
      <c r="U697" s="80" t="s">
        <v>1729</v>
      </c>
      <c r="W697" s="77">
        <f>(Tabla16[[#This Row],[TASA 16%]]+Tabla16[[#This Row],[IEPS 6%]])*0.16</f>
        <v>1049.79</v>
      </c>
      <c r="X697" s="77">
        <f>W697-Tabla16[[#This Row],[IVA]]</f>
        <v>0</v>
      </c>
    </row>
    <row r="698" spans="1:24" x14ac:dyDescent="0.25">
      <c r="A698" s="78" t="s">
        <v>710</v>
      </c>
      <c r="B698" s="79" t="s">
        <v>711</v>
      </c>
      <c r="C698" s="87">
        <v>45034</v>
      </c>
      <c r="D698" s="81"/>
      <c r="E698" s="81">
        <v>619938</v>
      </c>
      <c r="F698" s="81">
        <v>0</v>
      </c>
      <c r="G698" s="82"/>
      <c r="H698" s="82"/>
      <c r="I698" s="81"/>
      <c r="J698" s="81"/>
      <c r="K698" s="81"/>
      <c r="L698" s="81">
        <v>619938</v>
      </c>
      <c r="M698" s="83">
        <f>Tabla16[[#This Row],[TASA EX.]]+Tabla16[[#This Row],[IEPS 8 %]]</f>
        <v>0</v>
      </c>
      <c r="N698" s="83">
        <f>Tabla16[[#This Row],[TASA 16%]]+Tabla16[[#This Row],[IEPS 6%]]</f>
        <v>0</v>
      </c>
      <c r="O698" s="38">
        <v>45034</v>
      </c>
      <c r="P698" t="s">
        <v>1800</v>
      </c>
      <c r="Q698" s="84" t="s">
        <v>714</v>
      </c>
      <c r="R698" s="79" t="s">
        <v>34</v>
      </c>
      <c r="S698" s="81"/>
      <c r="T698" s="85" t="s">
        <v>35</v>
      </c>
      <c r="U698" s="80" t="s">
        <v>1730</v>
      </c>
      <c r="W698" s="77">
        <f>(Tabla16[[#This Row],[TASA 16%]]+Tabla16[[#This Row],[IEPS 6%]])*0.16</f>
        <v>0</v>
      </c>
      <c r="X698" s="77">
        <f>W698-Tabla16[[#This Row],[IVA]]</f>
        <v>0</v>
      </c>
    </row>
    <row r="699" spans="1:24" x14ac:dyDescent="0.25">
      <c r="A699" s="78" t="s">
        <v>710</v>
      </c>
      <c r="B699" s="79" t="s">
        <v>711</v>
      </c>
      <c r="C699" s="87">
        <v>45034</v>
      </c>
      <c r="D699" s="81"/>
      <c r="E699" s="81">
        <v>524290</v>
      </c>
      <c r="F699" s="81">
        <v>0</v>
      </c>
      <c r="G699" s="82"/>
      <c r="H699" s="82"/>
      <c r="I699" s="81"/>
      <c r="J699" s="81"/>
      <c r="K699" s="81"/>
      <c r="L699" s="81">
        <v>524290</v>
      </c>
      <c r="M699" s="83">
        <f>Tabla16[[#This Row],[TASA EX.]]+Tabla16[[#This Row],[IEPS 8 %]]</f>
        <v>0</v>
      </c>
      <c r="N699" s="83">
        <f>Tabla16[[#This Row],[TASA 16%]]+Tabla16[[#This Row],[IEPS 6%]]</f>
        <v>0</v>
      </c>
      <c r="O699" s="38">
        <v>45034</v>
      </c>
      <c r="P699" t="s">
        <v>1800</v>
      </c>
      <c r="Q699" s="84" t="s">
        <v>714</v>
      </c>
      <c r="R699" s="79" t="s">
        <v>34</v>
      </c>
      <c r="S699" s="81"/>
      <c r="T699" s="85" t="s">
        <v>35</v>
      </c>
      <c r="U699" s="80" t="s">
        <v>1731</v>
      </c>
      <c r="W699" s="77">
        <f>(Tabla16[[#This Row],[TASA 16%]]+Tabla16[[#This Row],[IEPS 6%]])*0.16</f>
        <v>0</v>
      </c>
      <c r="X699" s="77">
        <f>W699-Tabla16[[#This Row],[IVA]]</f>
        <v>0</v>
      </c>
    </row>
    <row r="700" spans="1:24" x14ac:dyDescent="0.25">
      <c r="A700" s="78" t="s">
        <v>710</v>
      </c>
      <c r="B700" s="79" t="s">
        <v>711</v>
      </c>
      <c r="C700" s="87">
        <v>45040</v>
      </c>
      <c r="D700" s="81"/>
      <c r="E700" s="81">
        <v>25780</v>
      </c>
      <c r="F700" s="81">
        <v>0</v>
      </c>
      <c r="G700" s="82"/>
      <c r="H700" s="82"/>
      <c r="I700" s="81"/>
      <c r="J700" s="81"/>
      <c r="K700" s="81"/>
      <c r="L700" s="81">
        <v>25780</v>
      </c>
      <c r="M700" s="83">
        <f>Tabla16[[#This Row],[TASA EX.]]+Tabla16[[#This Row],[IEPS 8 %]]</f>
        <v>0</v>
      </c>
      <c r="N700" s="83">
        <f>Tabla16[[#This Row],[TASA 16%]]+Tabla16[[#This Row],[IEPS 6%]]</f>
        <v>0</v>
      </c>
      <c r="O700" s="38">
        <v>45040</v>
      </c>
      <c r="P700" t="s">
        <v>1800</v>
      </c>
      <c r="Q700" s="84" t="s">
        <v>714</v>
      </c>
      <c r="R700" s="79" t="s">
        <v>34</v>
      </c>
      <c r="S700" s="81"/>
      <c r="T700" s="85" t="s">
        <v>35</v>
      </c>
      <c r="U700" s="80" t="s">
        <v>1732</v>
      </c>
      <c r="W700" s="77">
        <f>(Tabla16[[#This Row],[TASA 16%]]+Tabla16[[#This Row],[IEPS 6%]])*0.16</f>
        <v>0</v>
      </c>
      <c r="X700" s="77">
        <f>W700-Tabla16[[#This Row],[IVA]]</f>
        <v>0</v>
      </c>
    </row>
    <row r="701" spans="1:24" x14ac:dyDescent="0.25">
      <c r="A701" s="78" t="s">
        <v>710</v>
      </c>
      <c r="B701" s="79" t="s">
        <v>711</v>
      </c>
      <c r="C701" s="87">
        <v>45042</v>
      </c>
      <c r="D701" s="81"/>
      <c r="E701" s="81">
        <v>16907.13</v>
      </c>
      <c r="F701" s="81">
        <v>0</v>
      </c>
      <c r="G701" s="82"/>
      <c r="H701" s="82"/>
      <c r="I701" s="81"/>
      <c r="J701" s="81">
        <v>1352.57</v>
      </c>
      <c r="K701" s="81"/>
      <c r="L701" s="81">
        <v>18259.7</v>
      </c>
      <c r="M701" s="83">
        <f>Tabla16[[#This Row],[TASA EX.]]+Tabla16[[#This Row],[IEPS 8 %]]</f>
        <v>1352.57</v>
      </c>
      <c r="N701" s="83">
        <f>Tabla16[[#This Row],[TASA 16%]]+Tabla16[[#This Row],[IEPS 6%]]</f>
        <v>0</v>
      </c>
      <c r="O701" s="38">
        <v>45042</v>
      </c>
      <c r="P701" t="s">
        <v>1800</v>
      </c>
      <c r="Q701" s="84" t="s">
        <v>714</v>
      </c>
      <c r="R701" s="79" t="s">
        <v>34</v>
      </c>
      <c r="S701" s="81"/>
      <c r="T701" s="85" t="s">
        <v>35</v>
      </c>
      <c r="U701" s="80" t="s">
        <v>1734</v>
      </c>
      <c r="W701" s="77">
        <f>(Tabla16[[#This Row],[TASA 16%]]+Tabla16[[#This Row],[IEPS 6%]])*0.16</f>
        <v>0</v>
      </c>
      <c r="X701" s="77">
        <f>W701-Tabla16[[#This Row],[IVA]]</f>
        <v>0</v>
      </c>
    </row>
    <row r="702" spans="1:24" x14ac:dyDescent="0.25">
      <c r="A702" s="78" t="s">
        <v>710</v>
      </c>
      <c r="B702" s="79" t="s">
        <v>711</v>
      </c>
      <c r="C702" s="87">
        <v>45026</v>
      </c>
      <c r="D702" s="81"/>
      <c r="E702" s="81">
        <v>147353.23749999999</v>
      </c>
      <c r="F702" s="81">
        <v>303135.0625</v>
      </c>
      <c r="G702" s="82"/>
      <c r="H702" s="82"/>
      <c r="I702" s="81"/>
      <c r="J702" s="81"/>
      <c r="K702" s="81">
        <v>48501.61</v>
      </c>
      <c r="L702" s="81">
        <v>498989.91</v>
      </c>
      <c r="M702" s="83">
        <f>Tabla16[[#This Row],[TASA EX.]]+Tabla16[[#This Row],[IEPS 8 %]]</f>
        <v>0</v>
      </c>
      <c r="N702" s="83">
        <f>Tabla16[[#This Row],[TASA 16%]]+Tabla16[[#This Row],[IEPS 6%]]</f>
        <v>303135.0625</v>
      </c>
      <c r="O702" s="38">
        <v>45026</v>
      </c>
      <c r="P702" t="s">
        <v>1800</v>
      </c>
      <c r="Q702" s="84" t="s">
        <v>714</v>
      </c>
      <c r="R702" s="79" t="s">
        <v>34</v>
      </c>
      <c r="S702" s="81"/>
      <c r="T702" s="85" t="s">
        <v>35</v>
      </c>
      <c r="U702" s="80" t="s">
        <v>1735</v>
      </c>
      <c r="W702" s="77">
        <f>(Tabla16[[#This Row],[TASA 16%]]+Tabla16[[#This Row],[IEPS 6%]])*0.16</f>
        <v>48501.61</v>
      </c>
      <c r="X702" s="77">
        <f>W702-Tabla16[[#This Row],[IVA]]</f>
        <v>0</v>
      </c>
    </row>
    <row r="703" spans="1:24" x14ac:dyDescent="0.25">
      <c r="A703" s="78" t="s">
        <v>710</v>
      </c>
      <c r="B703" s="79" t="s">
        <v>711</v>
      </c>
      <c r="C703" s="87">
        <v>45043</v>
      </c>
      <c r="D703" s="81"/>
      <c r="E703" s="81">
        <v>40126.19</v>
      </c>
      <c r="F703" s="81">
        <v>0</v>
      </c>
      <c r="G703" s="82"/>
      <c r="H703" s="82"/>
      <c r="I703" s="81"/>
      <c r="J703" s="81"/>
      <c r="K703" s="81"/>
      <c r="L703" s="81">
        <v>40126.19</v>
      </c>
      <c r="M703" s="83">
        <f>Tabla16[[#This Row],[TASA EX.]]+Tabla16[[#This Row],[IEPS 8 %]]</f>
        <v>0</v>
      </c>
      <c r="N703" s="83">
        <f>Tabla16[[#This Row],[TASA 16%]]+Tabla16[[#This Row],[IEPS 6%]]</f>
        <v>0</v>
      </c>
      <c r="O703" s="38">
        <v>45043</v>
      </c>
      <c r="P703" t="s">
        <v>1800</v>
      </c>
      <c r="Q703" s="84" t="s">
        <v>714</v>
      </c>
      <c r="R703" s="79" t="s">
        <v>34</v>
      </c>
      <c r="S703" s="81"/>
      <c r="T703" s="85" t="s">
        <v>35</v>
      </c>
      <c r="U703" s="80" t="s">
        <v>1736</v>
      </c>
      <c r="W703" s="77">
        <f>(Tabla16[[#This Row],[TASA 16%]]+Tabla16[[#This Row],[IEPS 6%]])*0.16</f>
        <v>0</v>
      </c>
      <c r="X703" s="77">
        <f>W703-Tabla16[[#This Row],[IVA]]</f>
        <v>0</v>
      </c>
    </row>
    <row r="704" spans="1:24" x14ac:dyDescent="0.25">
      <c r="A704" s="78" t="s">
        <v>710</v>
      </c>
      <c r="B704" s="79" t="s">
        <v>711</v>
      </c>
      <c r="C704" s="87">
        <v>45042</v>
      </c>
      <c r="D704" s="81"/>
      <c r="E704" s="81">
        <v>48100.56</v>
      </c>
      <c r="F704" s="81">
        <v>0</v>
      </c>
      <c r="G704" s="82"/>
      <c r="H704" s="82"/>
      <c r="I704" s="81"/>
      <c r="J704" s="81">
        <v>3848.05</v>
      </c>
      <c r="K704" s="81"/>
      <c r="L704" s="81">
        <v>51948.61</v>
      </c>
      <c r="M704" s="83">
        <f>Tabla16[[#This Row],[TASA EX.]]+Tabla16[[#This Row],[IEPS 8 %]]</f>
        <v>3848.05</v>
      </c>
      <c r="N704" s="83">
        <f>Tabla16[[#This Row],[TASA 16%]]+Tabla16[[#This Row],[IEPS 6%]]</f>
        <v>0</v>
      </c>
      <c r="O704" s="38">
        <v>45042</v>
      </c>
      <c r="P704" t="s">
        <v>1800</v>
      </c>
      <c r="Q704" s="84" t="s">
        <v>714</v>
      </c>
      <c r="R704" s="79" t="s">
        <v>34</v>
      </c>
      <c r="S704" s="81"/>
      <c r="T704" s="85" t="s">
        <v>35</v>
      </c>
      <c r="U704" s="80" t="s">
        <v>1737</v>
      </c>
      <c r="W704" s="77">
        <f>(Tabla16[[#This Row],[TASA 16%]]+Tabla16[[#This Row],[IEPS 6%]])*0.16</f>
        <v>0</v>
      </c>
      <c r="X704" s="77">
        <f>W704-Tabla16[[#This Row],[IVA]]</f>
        <v>0</v>
      </c>
    </row>
    <row r="705" spans="1:24" x14ac:dyDescent="0.25">
      <c r="A705" s="78" t="s">
        <v>710</v>
      </c>
      <c r="B705" s="79" t="s">
        <v>711</v>
      </c>
      <c r="C705" s="87">
        <v>45042</v>
      </c>
      <c r="D705" s="81"/>
      <c r="E705" s="81">
        <v>2.0000000000436557E-2</v>
      </c>
      <c r="F705" s="81">
        <v>6878.25</v>
      </c>
      <c r="G705" s="82"/>
      <c r="H705" s="82"/>
      <c r="I705" s="81"/>
      <c r="J705" s="81"/>
      <c r="K705" s="81">
        <v>1100.52</v>
      </c>
      <c r="L705" s="81">
        <v>7978.79</v>
      </c>
      <c r="M705" s="83">
        <f>Tabla16[[#This Row],[TASA EX.]]+Tabla16[[#This Row],[IEPS 8 %]]</f>
        <v>0</v>
      </c>
      <c r="N705" s="83">
        <f>Tabla16[[#This Row],[TASA 16%]]+Tabla16[[#This Row],[IEPS 6%]]</f>
        <v>6878.25</v>
      </c>
      <c r="O705" s="38">
        <v>45042</v>
      </c>
      <c r="P705" t="s">
        <v>1800</v>
      </c>
      <c r="Q705" s="84" t="s">
        <v>714</v>
      </c>
      <c r="R705" s="79" t="s">
        <v>34</v>
      </c>
      <c r="S705" s="81"/>
      <c r="T705" s="85" t="s">
        <v>35</v>
      </c>
      <c r="U705" s="80" t="s">
        <v>1738</v>
      </c>
      <c r="W705" s="77">
        <f>(Tabla16[[#This Row],[TASA 16%]]+Tabla16[[#This Row],[IEPS 6%]])*0.16</f>
        <v>1100.52</v>
      </c>
      <c r="X705" s="77">
        <f>W705-Tabla16[[#This Row],[IVA]]</f>
        <v>0</v>
      </c>
    </row>
    <row r="706" spans="1:24" x14ac:dyDescent="0.25">
      <c r="A706" s="78" t="s">
        <v>710</v>
      </c>
      <c r="B706" s="79" t="s">
        <v>711</v>
      </c>
      <c r="C706" s="87">
        <v>45042</v>
      </c>
      <c r="D706" s="81"/>
      <c r="E706" s="81">
        <v>2.0000000000436557E-2</v>
      </c>
      <c r="F706" s="81">
        <v>6878.25</v>
      </c>
      <c r="G706" s="82"/>
      <c r="H706" s="82"/>
      <c r="I706" s="81"/>
      <c r="J706" s="81"/>
      <c r="K706" s="81">
        <v>1100.52</v>
      </c>
      <c r="L706" s="81">
        <v>7978.79</v>
      </c>
      <c r="M706" s="83">
        <f>Tabla16[[#This Row],[TASA EX.]]+Tabla16[[#This Row],[IEPS 8 %]]</f>
        <v>0</v>
      </c>
      <c r="N706" s="83">
        <f>Tabla16[[#This Row],[TASA 16%]]+Tabla16[[#This Row],[IEPS 6%]]</f>
        <v>6878.25</v>
      </c>
      <c r="O706" s="38">
        <v>45042</v>
      </c>
      <c r="P706" t="s">
        <v>1800</v>
      </c>
      <c r="Q706" s="84" t="s">
        <v>714</v>
      </c>
      <c r="R706" s="79" t="s">
        <v>34</v>
      </c>
      <c r="S706" s="81"/>
      <c r="T706" s="85" t="s">
        <v>35</v>
      </c>
      <c r="U706" s="80" t="s">
        <v>1739</v>
      </c>
      <c r="W706" s="77">
        <f>(Tabla16[[#This Row],[TASA 16%]]+Tabla16[[#This Row],[IEPS 6%]])*0.16</f>
        <v>1100.52</v>
      </c>
      <c r="X706" s="77">
        <f>W706-Tabla16[[#This Row],[IVA]]</f>
        <v>0</v>
      </c>
    </row>
    <row r="707" spans="1:24" x14ac:dyDescent="0.25">
      <c r="A707" s="78" t="s">
        <v>710</v>
      </c>
      <c r="B707" s="79" t="s">
        <v>711</v>
      </c>
      <c r="C707" s="87">
        <v>45042</v>
      </c>
      <c r="D707" s="81"/>
      <c r="E707" s="81">
        <v>2.0000000000436557E-2</v>
      </c>
      <c r="F707" s="81">
        <v>6878.25</v>
      </c>
      <c r="G707" s="82"/>
      <c r="H707" s="82"/>
      <c r="I707" s="81"/>
      <c r="J707" s="81"/>
      <c r="K707" s="81">
        <v>1100.52</v>
      </c>
      <c r="L707" s="81">
        <v>7978.79</v>
      </c>
      <c r="M707" s="83">
        <f>Tabla16[[#This Row],[TASA EX.]]+Tabla16[[#This Row],[IEPS 8 %]]</f>
        <v>0</v>
      </c>
      <c r="N707" s="83">
        <f>Tabla16[[#This Row],[TASA 16%]]+Tabla16[[#This Row],[IEPS 6%]]</f>
        <v>6878.25</v>
      </c>
      <c r="O707" s="38">
        <v>45042</v>
      </c>
      <c r="P707" t="s">
        <v>1800</v>
      </c>
      <c r="Q707" s="84" t="s">
        <v>714</v>
      </c>
      <c r="R707" s="79" t="s">
        <v>34</v>
      </c>
      <c r="S707" s="81"/>
      <c r="T707" s="85" t="s">
        <v>35</v>
      </c>
      <c r="U707" s="80" t="s">
        <v>1740</v>
      </c>
      <c r="W707" s="77">
        <f>(Tabla16[[#This Row],[TASA 16%]]+Tabla16[[#This Row],[IEPS 6%]])*0.16</f>
        <v>1100.52</v>
      </c>
      <c r="X707" s="77">
        <f>W707-Tabla16[[#This Row],[IVA]]</f>
        <v>0</v>
      </c>
    </row>
    <row r="708" spans="1:24" x14ac:dyDescent="0.25">
      <c r="A708" s="78" t="s">
        <v>710</v>
      </c>
      <c r="B708" s="79" t="s">
        <v>711</v>
      </c>
      <c r="C708" s="87">
        <v>45028</v>
      </c>
      <c r="D708" s="81"/>
      <c r="E708" s="81">
        <v>350898.70500000002</v>
      </c>
      <c r="F708" s="81">
        <v>523209.12500000006</v>
      </c>
      <c r="G708" s="82"/>
      <c r="H708" s="82"/>
      <c r="I708" s="81"/>
      <c r="J708" s="81">
        <v>1332.51</v>
      </c>
      <c r="K708" s="81">
        <v>83713.460000000006</v>
      </c>
      <c r="L708" s="81">
        <v>959153.8</v>
      </c>
      <c r="M708" s="83">
        <f>Tabla16[[#This Row],[TASA EX.]]+Tabla16[[#This Row],[IEPS 8 %]]</f>
        <v>1332.51</v>
      </c>
      <c r="N708" s="83">
        <f>Tabla16[[#This Row],[TASA 16%]]+Tabla16[[#This Row],[IEPS 6%]]</f>
        <v>523209.12500000006</v>
      </c>
      <c r="O708" s="38">
        <v>45028</v>
      </c>
      <c r="P708" t="s">
        <v>1800</v>
      </c>
      <c r="Q708" s="84" t="s">
        <v>714</v>
      </c>
      <c r="R708" s="79" t="s">
        <v>34</v>
      </c>
      <c r="S708" s="81"/>
      <c r="T708" s="85" t="s">
        <v>35</v>
      </c>
      <c r="U708" s="80" t="s">
        <v>1741</v>
      </c>
      <c r="W708" s="77">
        <f>(Tabla16[[#This Row],[TASA 16%]]+Tabla16[[#This Row],[IEPS 6%]])*0.16</f>
        <v>83713.460000000006</v>
      </c>
      <c r="X708" s="77">
        <f>W708-Tabla16[[#This Row],[IVA]]</f>
        <v>0</v>
      </c>
    </row>
    <row r="709" spans="1:24" x14ac:dyDescent="0.25">
      <c r="A709" s="78" t="s">
        <v>710</v>
      </c>
      <c r="B709" s="79" t="s">
        <v>711</v>
      </c>
      <c r="C709" s="87">
        <v>45042</v>
      </c>
      <c r="D709" s="81"/>
      <c r="E709" s="81">
        <v>2.500000000509317E-3</v>
      </c>
      <c r="F709" s="81">
        <v>14180.687499999998</v>
      </c>
      <c r="G709" s="82"/>
      <c r="H709" s="82"/>
      <c r="I709" s="81"/>
      <c r="J709" s="81"/>
      <c r="K709" s="81">
        <v>2268.91</v>
      </c>
      <c r="L709" s="81">
        <v>16449.599999999999</v>
      </c>
      <c r="M709" s="83">
        <f>Tabla16[[#This Row],[TASA EX.]]+Tabla16[[#This Row],[IEPS 8 %]]</f>
        <v>0</v>
      </c>
      <c r="N709" s="83">
        <f>Tabla16[[#This Row],[TASA 16%]]+Tabla16[[#This Row],[IEPS 6%]]</f>
        <v>14180.687499999998</v>
      </c>
      <c r="O709" s="38">
        <v>45042</v>
      </c>
      <c r="P709" t="s">
        <v>1800</v>
      </c>
      <c r="Q709" s="84" t="s">
        <v>714</v>
      </c>
      <c r="R709" s="79" t="s">
        <v>34</v>
      </c>
      <c r="S709" s="81"/>
      <c r="T709" s="85" t="s">
        <v>35</v>
      </c>
      <c r="U709" s="80" t="s">
        <v>1742</v>
      </c>
      <c r="W709" s="77">
        <f>(Tabla16[[#This Row],[TASA 16%]]+Tabla16[[#This Row],[IEPS 6%]])*0.16</f>
        <v>2268.91</v>
      </c>
      <c r="X709" s="77">
        <f>W709-Tabla16[[#This Row],[IVA]]</f>
        <v>0</v>
      </c>
    </row>
    <row r="710" spans="1:24" x14ac:dyDescent="0.25">
      <c r="A710" s="78" t="s">
        <v>710</v>
      </c>
      <c r="B710" s="79" t="s">
        <v>711</v>
      </c>
      <c r="C710" s="87">
        <v>45042</v>
      </c>
      <c r="D710" s="81"/>
      <c r="E710" s="81">
        <v>2.500000000509317E-3</v>
      </c>
      <c r="F710" s="81">
        <v>14180.687499999998</v>
      </c>
      <c r="G710" s="82"/>
      <c r="H710" s="82"/>
      <c r="I710" s="81"/>
      <c r="J710" s="81"/>
      <c r="K710" s="81">
        <v>2268.91</v>
      </c>
      <c r="L710" s="81">
        <v>16449.599999999999</v>
      </c>
      <c r="M710" s="83">
        <f>Tabla16[[#This Row],[TASA EX.]]+Tabla16[[#This Row],[IEPS 8 %]]</f>
        <v>0</v>
      </c>
      <c r="N710" s="83">
        <f>Tabla16[[#This Row],[TASA 16%]]+Tabla16[[#This Row],[IEPS 6%]]</f>
        <v>14180.687499999998</v>
      </c>
      <c r="O710" s="38">
        <v>45042</v>
      </c>
      <c r="P710" t="s">
        <v>1800</v>
      </c>
      <c r="Q710" s="84" t="s">
        <v>714</v>
      </c>
      <c r="R710" s="79" t="s">
        <v>34</v>
      </c>
      <c r="S710" s="81"/>
      <c r="T710" s="85" t="s">
        <v>35</v>
      </c>
      <c r="U710" s="80" t="s">
        <v>1743</v>
      </c>
      <c r="W710" s="77">
        <f>(Tabla16[[#This Row],[TASA 16%]]+Tabla16[[#This Row],[IEPS 6%]])*0.16</f>
        <v>2268.91</v>
      </c>
      <c r="X710" s="77">
        <f>W710-Tabla16[[#This Row],[IVA]]</f>
        <v>0</v>
      </c>
    </row>
    <row r="711" spans="1:24" x14ac:dyDescent="0.25">
      <c r="A711" s="78" t="s">
        <v>710</v>
      </c>
      <c r="B711" s="79" t="s">
        <v>711</v>
      </c>
      <c r="C711" s="87">
        <v>45042</v>
      </c>
      <c r="D711" s="81"/>
      <c r="E711" s="81">
        <v>7.4999999997089617E-3</v>
      </c>
      <c r="F711" s="81">
        <v>8272.0625</v>
      </c>
      <c r="G711" s="82"/>
      <c r="H711" s="82"/>
      <c r="I711" s="81"/>
      <c r="J711" s="81"/>
      <c r="K711" s="81">
        <v>1323.53</v>
      </c>
      <c r="L711" s="81">
        <v>9595.6</v>
      </c>
      <c r="M711" s="83">
        <f>Tabla16[[#This Row],[TASA EX.]]+Tabla16[[#This Row],[IEPS 8 %]]</f>
        <v>0</v>
      </c>
      <c r="N711" s="83">
        <f>Tabla16[[#This Row],[TASA 16%]]+Tabla16[[#This Row],[IEPS 6%]]</f>
        <v>8272.0625</v>
      </c>
      <c r="O711" s="38">
        <v>45042</v>
      </c>
      <c r="P711" t="s">
        <v>1800</v>
      </c>
      <c r="Q711" s="84" t="s">
        <v>714</v>
      </c>
      <c r="R711" s="79" t="s">
        <v>34</v>
      </c>
      <c r="S711" s="81"/>
      <c r="T711" s="85" t="s">
        <v>35</v>
      </c>
      <c r="U711" s="80" t="s">
        <v>1744</v>
      </c>
      <c r="W711" s="77">
        <f>(Tabla16[[#This Row],[TASA 16%]]+Tabla16[[#This Row],[IEPS 6%]])*0.16</f>
        <v>1323.53</v>
      </c>
      <c r="X711" s="77">
        <f>W711-Tabla16[[#This Row],[IVA]]</f>
        <v>0</v>
      </c>
    </row>
    <row r="712" spans="1:24" x14ac:dyDescent="0.25">
      <c r="A712" s="78" t="s">
        <v>710</v>
      </c>
      <c r="B712" s="79" t="s">
        <v>711</v>
      </c>
      <c r="C712" s="87">
        <v>45042</v>
      </c>
      <c r="D712" s="81"/>
      <c r="E712" s="81">
        <v>-1.7500000000154614E-2</v>
      </c>
      <c r="F712" s="81">
        <v>1613.6875</v>
      </c>
      <c r="G712" s="82"/>
      <c r="H712" s="82"/>
      <c r="I712" s="81"/>
      <c r="J712" s="81"/>
      <c r="K712" s="81">
        <v>258.19</v>
      </c>
      <c r="L712" s="81">
        <v>1871.86</v>
      </c>
      <c r="M712" s="83">
        <f>Tabla16[[#This Row],[TASA EX.]]+Tabla16[[#This Row],[IEPS 8 %]]</f>
        <v>0</v>
      </c>
      <c r="N712" s="83">
        <f>Tabla16[[#This Row],[TASA 16%]]+Tabla16[[#This Row],[IEPS 6%]]</f>
        <v>1613.6875</v>
      </c>
      <c r="O712" s="38">
        <v>45042</v>
      </c>
      <c r="P712" t="s">
        <v>1800</v>
      </c>
      <c r="Q712" s="84" t="s">
        <v>714</v>
      </c>
      <c r="R712" s="79" t="s">
        <v>34</v>
      </c>
      <c r="S712" s="81"/>
      <c r="T712" s="85" t="s">
        <v>35</v>
      </c>
      <c r="U712" s="80" t="s">
        <v>1745</v>
      </c>
      <c r="W712" s="77">
        <f>(Tabla16[[#This Row],[TASA 16%]]+Tabla16[[#This Row],[IEPS 6%]])*0.16</f>
        <v>258.19</v>
      </c>
      <c r="X712" s="77">
        <f>W712-Tabla16[[#This Row],[IVA]]</f>
        <v>0</v>
      </c>
    </row>
    <row r="713" spans="1:24" x14ac:dyDescent="0.25">
      <c r="A713" s="78" t="s">
        <v>710</v>
      </c>
      <c r="B713" s="79" t="s">
        <v>711</v>
      </c>
      <c r="C713" s="87">
        <v>45042</v>
      </c>
      <c r="D713" s="81"/>
      <c r="E713" s="81">
        <v>2.500000000509317E-3</v>
      </c>
      <c r="F713" s="81">
        <v>14180.687499999998</v>
      </c>
      <c r="G713" s="82"/>
      <c r="H713" s="82"/>
      <c r="I713" s="81"/>
      <c r="J713" s="81"/>
      <c r="K713" s="81">
        <v>2268.91</v>
      </c>
      <c r="L713" s="81">
        <v>16449.599999999999</v>
      </c>
      <c r="M713" s="83">
        <f>Tabla16[[#This Row],[TASA EX.]]+Tabla16[[#This Row],[IEPS 8 %]]</f>
        <v>0</v>
      </c>
      <c r="N713" s="83">
        <f>Tabla16[[#This Row],[TASA 16%]]+Tabla16[[#This Row],[IEPS 6%]]</f>
        <v>14180.687499999998</v>
      </c>
      <c r="O713" s="38">
        <v>45042</v>
      </c>
      <c r="P713" t="s">
        <v>1800</v>
      </c>
      <c r="Q713" s="84" t="s">
        <v>714</v>
      </c>
      <c r="R713" s="79" t="s">
        <v>34</v>
      </c>
      <c r="S713" s="81"/>
      <c r="T713" s="85" t="s">
        <v>35</v>
      </c>
      <c r="U713" s="80" t="s">
        <v>1746</v>
      </c>
      <c r="W713" s="77">
        <f>(Tabla16[[#This Row],[TASA 16%]]+Tabla16[[#This Row],[IEPS 6%]])*0.16</f>
        <v>2268.91</v>
      </c>
      <c r="X713" s="77">
        <f>W713-Tabla16[[#This Row],[IVA]]</f>
        <v>0</v>
      </c>
    </row>
    <row r="714" spans="1:24" x14ac:dyDescent="0.25">
      <c r="A714" s="78" t="s">
        <v>710</v>
      </c>
      <c r="B714" s="79" t="s">
        <v>711</v>
      </c>
      <c r="C714" s="87">
        <v>45042</v>
      </c>
      <c r="D714" s="81"/>
      <c r="E714" s="81">
        <v>2.500000000509317E-3</v>
      </c>
      <c r="F714" s="81">
        <v>14180.687499999998</v>
      </c>
      <c r="G714" s="82"/>
      <c r="H714" s="82"/>
      <c r="I714" s="81"/>
      <c r="J714" s="81"/>
      <c r="K714" s="81">
        <v>2268.91</v>
      </c>
      <c r="L714" s="81">
        <v>16449.599999999999</v>
      </c>
      <c r="M714" s="83">
        <f>Tabla16[[#This Row],[TASA EX.]]+Tabla16[[#This Row],[IEPS 8 %]]</f>
        <v>0</v>
      </c>
      <c r="N714" s="83">
        <f>Tabla16[[#This Row],[TASA 16%]]+Tabla16[[#This Row],[IEPS 6%]]</f>
        <v>14180.687499999998</v>
      </c>
      <c r="O714" s="38">
        <v>45042</v>
      </c>
      <c r="P714" t="s">
        <v>1800</v>
      </c>
      <c r="Q714" s="84" t="s">
        <v>714</v>
      </c>
      <c r="R714" s="79" t="s">
        <v>34</v>
      </c>
      <c r="S714" s="81"/>
      <c r="T714" s="85" t="s">
        <v>35</v>
      </c>
      <c r="U714" s="80" t="s">
        <v>1747</v>
      </c>
      <c r="W714" s="77">
        <f>(Tabla16[[#This Row],[TASA 16%]]+Tabla16[[#This Row],[IEPS 6%]])*0.16</f>
        <v>2268.91</v>
      </c>
      <c r="X714" s="77">
        <f>W714-Tabla16[[#This Row],[IVA]]</f>
        <v>0</v>
      </c>
    </row>
    <row r="715" spans="1:24" x14ac:dyDescent="0.25">
      <c r="A715" s="78" t="s">
        <v>710</v>
      </c>
      <c r="B715" s="79" t="s">
        <v>711</v>
      </c>
      <c r="C715" s="87">
        <v>45046</v>
      </c>
      <c r="D715" s="81"/>
      <c r="E715" s="81">
        <v>9868.6349999999984</v>
      </c>
      <c r="F715" s="81">
        <v>11977.125</v>
      </c>
      <c r="G715" s="82"/>
      <c r="H715" s="82"/>
      <c r="I715" s="81"/>
      <c r="J715" s="81"/>
      <c r="K715" s="81">
        <v>1916.34</v>
      </c>
      <c r="L715" s="81">
        <v>23762.1</v>
      </c>
      <c r="M715" s="83">
        <f>Tabla16[[#This Row],[TASA EX.]]+Tabla16[[#This Row],[IEPS 8 %]]</f>
        <v>0</v>
      </c>
      <c r="N715" s="83">
        <f>Tabla16[[#This Row],[TASA 16%]]+Tabla16[[#This Row],[IEPS 6%]]</f>
        <v>11977.125</v>
      </c>
      <c r="O715" s="38">
        <v>45046</v>
      </c>
      <c r="P715" t="s">
        <v>1800</v>
      </c>
      <c r="Q715" s="84" t="s">
        <v>714</v>
      </c>
      <c r="R715" s="79" t="s">
        <v>34</v>
      </c>
      <c r="S715" s="81"/>
      <c r="T715" s="85" t="s">
        <v>35</v>
      </c>
      <c r="U715" s="80" t="s">
        <v>1751</v>
      </c>
      <c r="W715" s="77">
        <f>(Tabla16[[#This Row],[TASA 16%]]+Tabla16[[#This Row],[IEPS 6%]])*0.16</f>
        <v>1916.3400000000001</v>
      </c>
      <c r="X715" s="77">
        <f>W715-Tabla16[[#This Row],[IVA]]</f>
        <v>0</v>
      </c>
    </row>
    <row r="716" spans="1:24" x14ac:dyDescent="0.25">
      <c r="A716" s="78" t="s">
        <v>710</v>
      </c>
      <c r="B716" s="79" t="s">
        <v>711</v>
      </c>
      <c r="C716" s="87">
        <v>45046</v>
      </c>
      <c r="D716" s="81"/>
      <c r="E716" s="81">
        <v>7423.6450000000004</v>
      </c>
      <c r="F716" s="81">
        <v>11977.125</v>
      </c>
      <c r="G716" s="82"/>
      <c r="H716" s="82"/>
      <c r="I716" s="81"/>
      <c r="J716" s="81"/>
      <c r="K716" s="81">
        <v>1916.34</v>
      </c>
      <c r="L716" s="81">
        <v>21317.11</v>
      </c>
      <c r="M716" s="83">
        <f>Tabla16[[#This Row],[TASA EX.]]+Tabla16[[#This Row],[IEPS 8 %]]</f>
        <v>0</v>
      </c>
      <c r="N716" s="83">
        <f>Tabla16[[#This Row],[TASA 16%]]+Tabla16[[#This Row],[IEPS 6%]]</f>
        <v>11977.125</v>
      </c>
      <c r="O716" s="38">
        <v>45046</v>
      </c>
      <c r="P716" t="s">
        <v>1800</v>
      </c>
      <c r="Q716" s="84" t="s">
        <v>714</v>
      </c>
      <c r="R716" s="79" t="s">
        <v>34</v>
      </c>
      <c r="S716" s="81"/>
      <c r="T716" s="85" t="s">
        <v>35</v>
      </c>
      <c r="U716" s="80" t="s">
        <v>1752</v>
      </c>
      <c r="W716" s="77">
        <f>(Tabla16[[#This Row],[TASA 16%]]+Tabla16[[#This Row],[IEPS 6%]])*0.16</f>
        <v>1916.3400000000001</v>
      </c>
      <c r="X716" s="77">
        <f>W716-Tabla16[[#This Row],[IVA]]</f>
        <v>0</v>
      </c>
    </row>
    <row r="717" spans="1:24" x14ac:dyDescent="0.25">
      <c r="A717" s="78" t="s">
        <v>710</v>
      </c>
      <c r="B717" s="79" t="s">
        <v>711</v>
      </c>
      <c r="C717" s="87">
        <v>45046</v>
      </c>
      <c r="D717" s="81"/>
      <c r="E717" s="81">
        <v>7423.7924999999996</v>
      </c>
      <c r="F717" s="81">
        <v>3125.4375</v>
      </c>
      <c r="G717" s="82"/>
      <c r="H717" s="82"/>
      <c r="I717" s="81"/>
      <c r="J717" s="81"/>
      <c r="K717" s="81">
        <v>500.07</v>
      </c>
      <c r="L717" s="81">
        <v>11049.3</v>
      </c>
      <c r="M717" s="83">
        <f>Tabla16[[#This Row],[TASA EX.]]+Tabla16[[#This Row],[IEPS 8 %]]</f>
        <v>0</v>
      </c>
      <c r="N717" s="83">
        <f>Tabla16[[#This Row],[TASA 16%]]+Tabla16[[#This Row],[IEPS 6%]]</f>
        <v>3125.4375</v>
      </c>
      <c r="O717" s="38">
        <v>45046</v>
      </c>
      <c r="P717" t="s">
        <v>1800</v>
      </c>
      <c r="Q717" s="84" t="s">
        <v>714</v>
      </c>
      <c r="R717" s="79" t="s">
        <v>34</v>
      </c>
      <c r="S717" s="81"/>
      <c r="T717" s="85" t="s">
        <v>35</v>
      </c>
      <c r="U717" s="80" t="s">
        <v>1753</v>
      </c>
      <c r="W717" s="77">
        <f>(Tabla16[[#This Row],[TASA 16%]]+Tabla16[[#This Row],[IEPS 6%]])*0.16</f>
        <v>500.07</v>
      </c>
      <c r="X717" s="77">
        <f>W717-Tabla16[[#This Row],[IVA]]</f>
        <v>0</v>
      </c>
    </row>
    <row r="718" spans="1:24" x14ac:dyDescent="0.25">
      <c r="A718" s="78">
        <v>181642</v>
      </c>
      <c r="B718" s="79">
        <v>691</v>
      </c>
      <c r="C718" s="87">
        <v>45009</v>
      </c>
      <c r="D718" s="81"/>
      <c r="E718" s="81">
        <v>15536.920000000002</v>
      </c>
      <c r="F718" s="81">
        <v>0</v>
      </c>
      <c r="G718" s="82"/>
      <c r="H718" s="82"/>
      <c r="I718" s="81"/>
      <c r="J718" s="81">
        <v>956.96</v>
      </c>
      <c r="K718" s="81"/>
      <c r="L718" s="81">
        <v>16493.88</v>
      </c>
      <c r="M718" s="88">
        <f>Tabla16[[#This Row],[TASA EX.]]+Tabla16[[#This Row],[IEPS 8 %]]</f>
        <v>956.96</v>
      </c>
      <c r="N718" s="83">
        <f>Tabla16[[#This Row],[TASA 16%]]+Tabla16[[#This Row],[IEPS 6%]]</f>
        <v>0</v>
      </c>
      <c r="O718" s="38">
        <v>45022</v>
      </c>
      <c r="P718" s="80" t="s">
        <v>249</v>
      </c>
      <c r="Q718" s="84" t="s">
        <v>250</v>
      </c>
      <c r="R718" s="79" t="s">
        <v>34</v>
      </c>
      <c r="S718" s="81"/>
      <c r="T718" s="85" t="s">
        <v>35</v>
      </c>
      <c r="U718" s="80" t="s">
        <v>1670</v>
      </c>
      <c r="W718" s="77">
        <f>(Tabla16[[#This Row],[TASA 16%]]+Tabla16[[#This Row],[IEPS 6%]])*0.16</f>
        <v>0</v>
      </c>
      <c r="X718" s="77">
        <f>W718-Tabla16[[#This Row],[IVA]]</f>
        <v>0</v>
      </c>
    </row>
    <row r="719" spans="1:24" x14ac:dyDescent="0.25">
      <c r="A719" s="67">
        <v>181811</v>
      </c>
      <c r="B719" s="68">
        <v>860</v>
      </c>
      <c r="C719" s="10">
        <v>45014</v>
      </c>
      <c r="D719" s="70"/>
      <c r="E719" s="70">
        <v>0</v>
      </c>
      <c r="F719" s="70">
        <v>164911</v>
      </c>
      <c r="G719" s="71"/>
      <c r="H719" s="71"/>
      <c r="I719" s="70"/>
      <c r="J719" s="70"/>
      <c r="K719" s="70">
        <v>26385.759999999998</v>
      </c>
      <c r="L719" s="70">
        <v>191296.76</v>
      </c>
      <c r="M719" s="63">
        <f>Tabla16[[#This Row],[TASA EX.]]+Tabla16[[#This Row],[IEPS 8 %]]</f>
        <v>0</v>
      </c>
      <c r="N719" s="72">
        <f>Tabla16[[#This Row],[TASA 16%]]+Tabla16[[#This Row],[IEPS 6%]]</f>
        <v>164911</v>
      </c>
      <c r="O719" s="38">
        <v>45030</v>
      </c>
      <c r="P719" s="69" t="s">
        <v>450</v>
      </c>
      <c r="Q719" s="73" t="s">
        <v>451</v>
      </c>
      <c r="R719" s="68" t="s">
        <v>34</v>
      </c>
      <c r="S719" s="70"/>
      <c r="T719" s="74" t="s">
        <v>35</v>
      </c>
      <c r="U719" s="69" t="s">
        <v>1288</v>
      </c>
      <c r="W719" s="77">
        <f>(Tabla16[[#This Row],[TASA 16%]]+Tabla16[[#This Row],[IEPS 6%]])*0.16</f>
        <v>26385.760000000002</v>
      </c>
      <c r="X719" s="77">
        <f>W719-Tabla16[[#This Row],[IVA]]</f>
        <v>0</v>
      </c>
    </row>
    <row r="720" spans="1:24" x14ac:dyDescent="0.25">
      <c r="A720" s="67">
        <v>182256</v>
      </c>
      <c r="B720" s="68">
        <v>335</v>
      </c>
      <c r="C720" s="10">
        <v>45030</v>
      </c>
      <c r="D720" s="70"/>
      <c r="E720" s="70">
        <v>0</v>
      </c>
      <c r="F720" s="70">
        <v>156961</v>
      </c>
      <c r="G720" s="71"/>
      <c r="H720" s="71"/>
      <c r="I720" s="70"/>
      <c r="J720" s="70"/>
      <c r="K720" s="70">
        <v>25113.759999999998</v>
      </c>
      <c r="L720" s="70">
        <v>182074.76</v>
      </c>
      <c r="M720" s="63">
        <f>Tabla16[[#This Row],[TASA EX.]]+Tabla16[[#This Row],[IEPS 8 %]]</f>
        <v>0</v>
      </c>
      <c r="N720" s="72">
        <f>Tabla16[[#This Row],[TASA 16%]]+Tabla16[[#This Row],[IEPS 6%]]</f>
        <v>156961</v>
      </c>
      <c r="O720" s="38">
        <v>45043</v>
      </c>
      <c r="P720" s="69" t="s">
        <v>450</v>
      </c>
      <c r="Q720" s="73" t="s">
        <v>451</v>
      </c>
      <c r="R720" s="68" t="s">
        <v>34</v>
      </c>
      <c r="S720" s="70"/>
      <c r="T720" s="74" t="s">
        <v>35</v>
      </c>
      <c r="U720" s="69" t="s">
        <v>1289</v>
      </c>
      <c r="W720" s="77">
        <f>(Tabla16[[#This Row],[TASA 16%]]+Tabla16[[#This Row],[IEPS 6%]])*0.16</f>
        <v>25113.760000000002</v>
      </c>
      <c r="X720" s="77">
        <f>W720-Tabla16[[#This Row],[IVA]]</f>
        <v>0</v>
      </c>
    </row>
    <row r="721" spans="1:24" x14ac:dyDescent="0.25">
      <c r="A721" s="67">
        <v>181894</v>
      </c>
      <c r="B721" s="68">
        <v>943</v>
      </c>
      <c r="C721" s="10">
        <v>45016</v>
      </c>
      <c r="D721" s="70"/>
      <c r="E721" s="70">
        <v>15892</v>
      </c>
      <c r="F721" s="70">
        <v>0</v>
      </c>
      <c r="G721" s="71"/>
      <c r="H721" s="71">
        <v>-198.65</v>
      </c>
      <c r="I721" s="70"/>
      <c r="J721" s="70"/>
      <c r="K721" s="70"/>
      <c r="L721" s="70">
        <v>15693.35</v>
      </c>
      <c r="M721" s="63">
        <f>Tabla16[[#This Row],[TASA EX.]]+Tabla16[[#This Row],[IEPS 8 %]]</f>
        <v>0</v>
      </c>
      <c r="N721" s="72">
        <f>Tabla16[[#This Row],[TASA 16%]]+Tabla16[[#This Row],[IEPS 6%]]</f>
        <v>0</v>
      </c>
      <c r="O721" s="38">
        <v>45041</v>
      </c>
      <c r="P721" s="69" t="s">
        <v>621</v>
      </c>
      <c r="Q721" s="73" t="s">
        <v>622</v>
      </c>
      <c r="R721" s="68" t="s">
        <v>34</v>
      </c>
      <c r="S721" s="70"/>
      <c r="T721" s="74" t="s">
        <v>35</v>
      </c>
      <c r="U721" s="69" t="s">
        <v>1355</v>
      </c>
      <c r="W721" s="77">
        <f>(Tabla16[[#This Row],[TASA 16%]]+Tabla16[[#This Row],[IEPS 6%]])*0.16</f>
        <v>0</v>
      </c>
      <c r="X721" s="77">
        <f>W721-Tabla16[[#This Row],[IVA]]</f>
        <v>0</v>
      </c>
    </row>
    <row r="722" spans="1:24" x14ac:dyDescent="0.25">
      <c r="A722" s="67" t="s">
        <v>879</v>
      </c>
      <c r="B722" s="68">
        <v>2011</v>
      </c>
      <c r="C722" s="10">
        <v>45020</v>
      </c>
      <c r="D722" s="70"/>
      <c r="E722" s="70">
        <v>755.44500000000153</v>
      </c>
      <c r="F722" s="70">
        <v>6741.3749999999991</v>
      </c>
      <c r="G722" s="71"/>
      <c r="H722" s="71">
        <v>-84.27</v>
      </c>
      <c r="I722" s="70"/>
      <c r="J722" s="70"/>
      <c r="K722" s="70">
        <v>1078.6199999999999</v>
      </c>
      <c r="L722" s="70">
        <v>8491.17</v>
      </c>
      <c r="M722" s="63">
        <f>Tabla16[[#This Row],[TASA EX.]]+Tabla16[[#This Row],[IEPS 8 %]]</f>
        <v>0</v>
      </c>
      <c r="N722" s="72">
        <f>Tabla16[[#This Row],[TASA 16%]]+Tabla16[[#This Row],[IEPS 6%]]</f>
        <v>6741.3749999999991</v>
      </c>
      <c r="O722" s="38">
        <v>45020</v>
      </c>
      <c r="P722" s="69" t="s">
        <v>120</v>
      </c>
      <c r="Q722" s="73" t="s">
        <v>121</v>
      </c>
      <c r="R722" s="68" t="s">
        <v>34</v>
      </c>
      <c r="S722" s="70">
        <v>9.56</v>
      </c>
      <c r="T722" s="74" t="s">
        <v>35</v>
      </c>
      <c r="U722" s="69" t="s">
        <v>973</v>
      </c>
      <c r="W722" s="77">
        <f>(Tabla16[[#This Row],[TASA 16%]]+Tabla16[[#This Row],[IEPS 6%]])*0.16</f>
        <v>1078.6199999999999</v>
      </c>
      <c r="X722" s="77">
        <f>W722-Tabla16[[#This Row],[IVA]]</f>
        <v>0</v>
      </c>
    </row>
    <row r="723" spans="1:24" x14ac:dyDescent="0.25">
      <c r="A723" s="67">
        <v>182192</v>
      </c>
      <c r="B723" s="68">
        <v>271</v>
      </c>
      <c r="C723" s="10">
        <v>45029</v>
      </c>
      <c r="D723" s="70"/>
      <c r="E723" s="70">
        <v>3.4999999999854481E-2</v>
      </c>
      <c r="F723" s="70">
        <v>17566.375</v>
      </c>
      <c r="G723" s="71"/>
      <c r="H723" s="71"/>
      <c r="I723" s="70"/>
      <c r="J723" s="70"/>
      <c r="K723" s="70">
        <v>2810.62</v>
      </c>
      <c r="L723" s="70">
        <v>20377.03</v>
      </c>
      <c r="M723" s="63">
        <f>Tabla16[[#This Row],[TASA EX.]]+Tabla16[[#This Row],[IEPS 8 %]]</f>
        <v>0</v>
      </c>
      <c r="N723" s="72">
        <f>Tabla16[[#This Row],[TASA 16%]]+Tabla16[[#This Row],[IEPS 6%]]</f>
        <v>17566.375</v>
      </c>
      <c r="O723" s="38">
        <v>45037</v>
      </c>
      <c r="P723" s="69" t="s">
        <v>640</v>
      </c>
      <c r="Q723" s="73" t="s">
        <v>641</v>
      </c>
      <c r="R723" s="68" t="s">
        <v>50</v>
      </c>
      <c r="S723" s="70"/>
      <c r="T723" s="74" t="s">
        <v>51</v>
      </c>
      <c r="U723" s="69" t="s">
        <v>1054</v>
      </c>
      <c r="W723" s="77">
        <f>(Tabla16[[#This Row],[TASA 16%]]+Tabla16[[#This Row],[IEPS 6%]])*0.16</f>
        <v>2810.62</v>
      </c>
      <c r="X723" s="77">
        <f>W723-Tabla16[[#This Row],[IVA]]</f>
        <v>0</v>
      </c>
    </row>
    <row r="724" spans="1:24" x14ac:dyDescent="0.25">
      <c r="A724" s="67">
        <v>181957</v>
      </c>
      <c r="B724" s="68">
        <v>36</v>
      </c>
      <c r="C724" s="10">
        <v>45020</v>
      </c>
      <c r="D724" s="70"/>
      <c r="E724" s="70">
        <v>-2.7500000000145519E-2</v>
      </c>
      <c r="F724" s="70">
        <v>8399.1875</v>
      </c>
      <c r="G724" s="71"/>
      <c r="H724" s="71"/>
      <c r="I724" s="70"/>
      <c r="J724" s="70"/>
      <c r="K724" s="70">
        <v>1343.87</v>
      </c>
      <c r="L724" s="70">
        <v>9743.0300000000007</v>
      </c>
      <c r="M724" s="63">
        <f>Tabla16[[#This Row],[TASA EX.]]+Tabla16[[#This Row],[IEPS 8 %]]</f>
        <v>0</v>
      </c>
      <c r="N724" s="72">
        <f>Tabla16[[#This Row],[TASA 16%]]+Tabla16[[#This Row],[IEPS 6%]]</f>
        <v>8399.1875</v>
      </c>
      <c r="O724" s="38">
        <v>45041</v>
      </c>
      <c r="P724" s="69" t="s">
        <v>1634</v>
      </c>
      <c r="Q724" s="73" t="s">
        <v>1635</v>
      </c>
      <c r="R724" s="68" t="s">
        <v>34</v>
      </c>
      <c r="S724" s="70"/>
      <c r="T724" s="74" t="s">
        <v>35</v>
      </c>
      <c r="U724" s="69" t="s">
        <v>1636</v>
      </c>
      <c r="W724" s="77">
        <f>(Tabla16[[#This Row],[TASA 16%]]+Tabla16[[#This Row],[IEPS 6%]])*0.16</f>
        <v>1343.8700000000001</v>
      </c>
      <c r="X724" s="77">
        <f>W724-Tabla16[[#This Row],[IVA]]</f>
        <v>0</v>
      </c>
    </row>
    <row r="725" spans="1:24" x14ac:dyDescent="0.25">
      <c r="A725" s="67">
        <v>181551</v>
      </c>
      <c r="B725" s="68">
        <v>600</v>
      </c>
      <c r="C725" s="10">
        <v>45006</v>
      </c>
      <c r="D725" s="70"/>
      <c r="E725" s="70">
        <v>27649.25</v>
      </c>
      <c r="F725" s="70">
        <v>0</v>
      </c>
      <c r="G725" s="71"/>
      <c r="H725" s="71"/>
      <c r="I725" s="70"/>
      <c r="J725" s="70">
        <v>2200.5</v>
      </c>
      <c r="K725" s="70"/>
      <c r="L725" s="70">
        <v>29849.75</v>
      </c>
      <c r="M725" s="63">
        <f>Tabla16[[#This Row],[TASA EX.]]+Tabla16[[#This Row],[IEPS 8 %]]</f>
        <v>2200.5</v>
      </c>
      <c r="N725" s="72">
        <f>Tabla16[[#This Row],[TASA 16%]]+Tabla16[[#This Row],[IEPS 6%]]</f>
        <v>0</v>
      </c>
      <c r="O725" s="38">
        <v>45019</v>
      </c>
      <c r="P725" s="69" t="s">
        <v>563</v>
      </c>
      <c r="Q725" s="73" t="s">
        <v>564</v>
      </c>
      <c r="R725" s="68" t="s">
        <v>34</v>
      </c>
      <c r="S725" s="70"/>
      <c r="T725" s="74" t="s">
        <v>35</v>
      </c>
      <c r="U725" s="69" t="s">
        <v>1071</v>
      </c>
      <c r="W725" s="77">
        <f>(Tabla16[[#This Row],[TASA 16%]]+Tabla16[[#This Row],[IEPS 6%]])*0.16</f>
        <v>0</v>
      </c>
      <c r="X725" s="77">
        <f>W725-Tabla16[[#This Row],[IVA]]</f>
        <v>0</v>
      </c>
    </row>
    <row r="726" spans="1:24" x14ac:dyDescent="0.25">
      <c r="A726" s="67">
        <v>182037</v>
      </c>
      <c r="B726" s="68">
        <v>116</v>
      </c>
      <c r="C726" s="10">
        <v>45021</v>
      </c>
      <c r="D726" s="70"/>
      <c r="E726" s="70">
        <v>0</v>
      </c>
      <c r="F726" s="70">
        <v>7225</v>
      </c>
      <c r="G726" s="71"/>
      <c r="H726" s="71"/>
      <c r="I726" s="70"/>
      <c r="J726" s="70"/>
      <c r="K726" s="70">
        <v>1156</v>
      </c>
      <c r="L726" s="70">
        <v>8381</v>
      </c>
      <c r="M726" s="63">
        <f>Tabla16[[#This Row],[TASA EX.]]+Tabla16[[#This Row],[IEPS 8 %]]</f>
        <v>0</v>
      </c>
      <c r="N726" s="72">
        <f>Tabla16[[#This Row],[TASA 16%]]+Tabla16[[#This Row],[IEPS 6%]]</f>
        <v>7225</v>
      </c>
      <c r="O726" s="38">
        <v>45028</v>
      </c>
      <c r="P726" s="69" t="s">
        <v>528</v>
      </c>
      <c r="Q726" s="73" t="s">
        <v>529</v>
      </c>
      <c r="R726" s="68" t="s">
        <v>520</v>
      </c>
      <c r="S726" s="70"/>
      <c r="T726" s="74" t="s">
        <v>521</v>
      </c>
      <c r="U726" s="69" t="s">
        <v>1210</v>
      </c>
      <c r="W726" s="77">
        <f>(Tabla16[[#This Row],[TASA 16%]]+Tabla16[[#This Row],[IEPS 6%]])*0.16</f>
        <v>1156</v>
      </c>
      <c r="X726" s="77">
        <f>W726-Tabla16[[#This Row],[IVA]]</f>
        <v>0</v>
      </c>
    </row>
    <row r="727" spans="1:24" x14ac:dyDescent="0.25">
      <c r="A727" s="67">
        <v>182096</v>
      </c>
      <c r="B727" s="68">
        <v>175</v>
      </c>
      <c r="C727" s="10">
        <v>45027</v>
      </c>
      <c r="D727" s="70"/>
      <c r="E727" s="70">
        <v>-3.7499999999909051E-2</v>
      </c>
      <c r="F727" s="70">
        <v>3989.6875</v>
      </c>
      <c r="G727" s="71"/>
      <c r="H727" s="71"/>
      <c r="I727" s="70"/>
      <c r="J727" s="70"/>
      <c r="K727" s="70">
        <v>638.35</v>
      </c>
      <c r="L727" s="70">
        <v>4628</v>
      </c>
      <c r="M727" s="63">
        <f>Tabla16[[#This Row],[TASA EX.]]+Tabla16[[#This Row],[IEPS 8 %]]</f>
        <v>0</v>
      </c>
      <c r="N727" s="72">
        <f>Tabla16[[#This Row],[TASA 16%]]+Tabla16[[#This Row],[IEPS 6%]]</f>
        <v>3989.6875</v>
      </c>
      <c r="O727" s="38">
        <v>45028</v>
      </c>
      <c r="P727" s="69" t="s">
        <v>528</v>
      </c>
      <c r="Q727" s="73" t="s">
        <v>529</v>
      </c>
      <c r="R727" s="68" t="s">
        <v>520</v>
      </c>
      <c r="S727" s="70"/>
      <c r="T727" s="74" t="s">
        <v>521</v>
      </c>
      <c r="U727" s="69" t="s">
        <v>1211</v>
      </c>
      <c r="W727" s="77">
        <f>(Tabla16[[#This Row],[TASA 16%]]+Tabla16[[#This Row],[IEPS 6%]])*0.16</f>
        <v>638.35</v>
      </c>
      <c r="X727" s="77">
        <f>W727-Tabla16[[#This Row],[IVA]]</f>
        <v>0</v>
      </c>
    </row>
    <row r="728" spans="1:24" x14ac:dyDescent="0.25">
      <c r="A728" s="67">
        <v>182558</v>
      </c>
      <c r="B728" s="68">
        <v>637</v>
      </c>
      <c r="C728" s="10">
        <v>45041</v>
      </c>
      <c r="D728" s="70"/>
      <c r="E728" s="70">
        <v>-7.4999999999363354E-3</v>
      </c>
      <c r="F728" s="70">
        <v>637.9375</v>
      </c>
      <c r="G728" s="71"/>
      <c r="H728" s="71"/>
      <c r="I728" s="70"/>
      <c r="J728" s="70"/>
      <c r="K728" s="70">
        <v>102.07</v>
      </c>
      <c r="L728" s="70">
        <v>740</v>
      </c>
      <c r="M728" s="63">
        <f>Tabla16[[#This Row],[TASA EX.]]+Tabla16[[#This Row],[IEPS 8 %]]</f>
        <v>0</v>
      </c>
      <c r="N728" s="72">
        <f>Tabla16[[#This Row],[TASA 16%]]+Tabla16[[#This Row],[IEPS 6%]]</f>
        <v>637.9375</v>
      </c>
      <c r="O728" s="38">
        <v>45044</v>
      </c>
      <c r="P728" s="69" t="s">
        <v>528</v>
      </c>
      <c r="Q728" s="73" t="s">
        <v>529</v>
      </c>
      <c r="R728" s="68" t="s">
        <v>520</v>
      </c>
      <c r="S728" s="70"/>
      <c r="T728" s="74" t="s">
        <v>521</v>
      </c>
      <c r="U728" s="69" t="s">
        <v>1212</v>
      </c>
      <c r="W728" s="77">
        <f>(Tabla16[[#This Row],[TASA 16%]]+Tabla16[[#This Row],[IEPS 6%]])*0.16</f>
        <v>102.07000000000001</v>
      </c>
      <c r="X728" s="77">
        <f>W728-Tabla16[[#This Row],[IVA]]</f>
        <v>0</v>
      </c>
    </row>
    <row r="729" spans="1:24" x14ac:dyDescent="0.25">
      <c r="A729" s="67">
        <v>182040</v>
      </c>
      <c r="B729" s="68">
        <v>119</v>
      </c>
      <c r="C729" s="10">
        <v>45021</v>
      </c>
      <c r="D729" s="70"/>
      <c r="E729" s="70">
        <v>214056</v>
      </c>
      <c r="F729" s="70">
        <v>0</v>
      </c>
      <c r="G729" s="71"/>
      <c r="H729" s="71"/>
      <c r="I729" s="70"/>
      <c r="J729" s="70"/>
      <c r="K729" s="70"/>
      <c r="L729" s="70">
        <v>214056</v>
      </c>
      <c r="M729" s="63">
        <f>Tabla16[[#This Row],[TASA EX.]]+Tabla16[[#This Row],[IEPS 8 %]]</f>
        <v>0</v>
      </c>
      <c r="N729" s="72">
        <f>Tabla16[[#This Row],[TASA 16%]]+Tabla16[[#This Row],[IEPS 6%]]</f>
        <v>0</v>
      </c>
      <c r="O729" s="38">
        <v>45035</v>
      </c>
      <c r="P729" s="69" t="s">
        <v>493</v>
      </c>
      <c r="Q729" s="73" t="s">
        <v>494</v>
      </c>
      <c r="R729" s="68" t="s">
        <v>34</v>
      </c>
      <c r="S729" s="70"/>
      <c r="T729" s="74" t="s">
        <v>35</v>
      </c>
      <c r="U729" s="69" t="s">
        <v>376</v>
      </c>
      <c r="W729" s="77">
        <f>(Tabla16[[#This Row],[TASA 16%]]+Tabla16[[#This Row],[IEPS 6%]])*0.16</f>
        <v>0</v>
      </c>
      <c r="X729" s="77">
        <f>W729-Tabla16[[#This Row],[IVA]]</f>
        <v>0</v>
      </c>
    </row>
    <row r="730" spans="1:24" x14ac:dyDescent="0.25">
      <c r="A730" s="67">
        <v>182486</v>
      </c>
      <c r="B730" s="68">
        <v>565</v>
      </c>
      <c r="C730" s="10">
        <v>45040</v>
      </c>
      <c r="D730" s="70"/>
      <c r="E730" s="70">
        <v>292440</v>
      </c>
      <c r="F730" s="70">
        <v>0</v>
      </c>
      <c r="G730" s="71"/>
      <c r="H730" s="71"/>
      <c r="I730" s="70"/>
      <c r="J730" s="70"/>
      <c r="K730" s="70"/>
      <c r="L730" s="70">
        <v>292440</v>
      </c>
      <c r="M730" s="63">
        <f>Tabla16[[#This Row],[TASA EX.]]+Tabla16[[#This Row],[IEPS 8 %]]</f>
        <v>0</v>
      </c>
      <c r="N730" s="72">
        <f>Tabla16[[#This Row],[TASA 16%]]+Tabla16[[#This Row],[IEPS 6%]]</f>
        <v>0</v>
      </c>
      <c r="O730" s="38">
        <v>45042</v>
      </c>
      <c r="P730" s="69" t="s">
        <v>493</v>
      </c>
      <c r="Q730" s="73" t="s">
        <v>494</v>
      </c>
      <c r="R730" s="68" t="s">
        <v>34</v>
      </c>
      <c r="S730" s="70"/>
      <c r="T730" s="74" t="s">
        <v>35</v>
      </c>
      <c r="U730" s="69" t="s">
        <v>122</v>
      </c>
      <c r="W730" s="77">
        <f>(Tabla16[[#This Row],[TASA 16%]]+Tabla16[[#This Row],[IEPS 6%]])*0.16</f>
        <v>0</v>
      </c>
      <c r="X730" s="77">
        <f>W730-Tabla16[[#This Row],[IVA]]</f>
        <v>0</v>
      </c>
    </row>
    <row r="731" spans="1:24" x14ac:dyDescent="0.25">
      <c r="A731" s="67">
        <v>181701</v>
      </c>
      <c r="B731" s="68">
        <v>750</v>
      </c>
      <c r="C731" s="10">
        <v>45012</v>
      </c>
      <c r="D731" s="70"/>
      <c r="E731" s="70">
        <v>17141.900000000001</v>
      </c>
      <c r="F731" s="70">
        <v>0</v>
      </c>
      <c r="G731" s="71"/>
      <c r="H731" s="71"/>
      <c r="I731" s="70"/>
      <c r="J731" s="70"/>
      <c r="K731" s="70"/>
      <c r="L731" s="70">
        <v>17141.900000000001</v>
      </c>
      <c r="M731" s="63">
        <f>Tabla16[[#This Row],[TASA EX.]]+Tabla16[[#This Row],[IEPS 8 %]]</f>
        <v>0</v>
      </c>
      <c r="N731" s="72">
        <f>Tabla16[[#This Row],[TASA 16%]]+Tabla16[[#This Row],[IEPS 6%]]</f>
        <v>0</v>
      </c>
      <c r="O731" s="38">
        <v>45026</v>
      </c>
      <c r="P731" s="69" t="s">
        <v>315</v>
      </c>
      <c r="Q731" s="73" t="s">
        <v>316</v>
      </c>
      <c r="R731" s="68" t="s">
        <v>34</v>
      </c>
      <c r="S731" s="70"/>
      <c r="T731" s="74" t="s">
        <v>35</v>
      </c>
      <c r="U731" s="69" t="s">
        <v>1147</v>
      </c>
      <c r="W731" s="77">
        <f>(Tabla16[[#This Row],[TASA 16%]]+Tabla16[[#This Row],[IEPS 6%]])*0.16</f>
        <v>0</v>
      </c>
      <c r="X731" s="77">
        <f>W731-Tabla16[[#This Row],[IVA]]</f>
        <v>0</v>
      </c>
    </row>
    <row r="732" spans="1:24" x14ac:dyDescent="0.25">
      <c r="A732" s="67">
        <v>182048</v>
      </c>
      <c r="B732" s="68">
        <v>127</v>
      </c>
      <c r="C732" s="10">
        <v>45021</v>
      </c>
      <c r="D732" s="70"/>
      <c r="E732" s="70">
        <v>17009.61</v>
      </c>
      <c r="F732" s="70">
        <v>0</v>
      </c>
      <c r="G732" s="71"/>
      <c r="H732" s="71"/>
      <c r="I732" s="70"/>
      <c r="J732" s="70"/>
      <c r="K732" s="70"/>
      <c r="L732" s="70">
        <v>17009.61</v>
      </c>
      <c r="M732" s="63">
        <f>Tabla16[[#This Row],[TASA EX.]]+Tabla16[[#This Row],[IEPS 8 %]]</f>
        <v>0</v>
      </c>
      <c r="N732" s="72">
        <f>Tabla16[[#This Row],[TASA 16%]]+Tabla16[[#This Row],[IEPS 6%]]</f>
        <v>0</v>
      </c>
      <c r="O732" s="38">
        <v>45033</v>
      </c>
      <c r="P732" s="69" t="s">
        <v>315</v>
      </c>
      <c r="Q732" s="73" t="s">
        <v>316</v>
      </c>
      <c r="R732" s="68" t="s">
        <v>34</v>
      </c>
      <c r="S732" s="70"/>
      <c r="T732" s="74" t="s">
        <v>35</v>
      </c>
      <c r="U732" s="69" t="s">
        <v>1148</v>
      </c>
      <c r="W732" s="77">
        <f>(Tabla16[[#This Row],[TASA 16%]]+Tabla16[[#This Row],[IEPS 6%]])*0.16</f>
        <v>0</v>
      </c>
      <c r="X732" s="77">
        <f>W732-Tabla16[[#This Row],[IVA]]</f>
        <v>0</v>
      </c>
    </row>
    <row r="733" spans="1:24" x14ac:dyDescent="0.25">
      <c r="A733" s="67">
        <v>182177</v>
      </c>
      <c r="B733" s="68">
        <v>256</v>
      </c>
      <c r="C733" s="10">
        <v>45029</v>
      </c>
      <c r="D733" s="70"/>
      <c r="E733" s="70">
        <v>17690.13</v>
      </c>
      <c r="F733" s="70">
        <v>0</v>
      </c>
      <c r="G733" s="71"/>
      <c r="H733" s="71"/>
      <c r="I733" s="70"/>
      <c r="J733" s="70"/>
      <c r="K733" s="70"/>
      <c r="L733" s="70">
        <v>17690.13</v>
      </c>
      <c r="M733" s="63">
        <f>Tabla16[[#This Row],[TASA EX.]]+Tabla16[[#This Row],[IEPS 8 %]]</f>
        <v>0</v>
      </c>
      <c r="N733" s="72">
        <f>Tabla16[[#This Row],[TASA 16%]]+Tabla16[[#This Row],[IEPS 6%]]</f>
        <v>0</v>
      </c>
      <c r="O733" s="38">
        <v>45037</v>
      </c>
      <c r="P733" s="69" t="s">
        <v>315</v>
      </c>
      <c r="Q733" s="73" t="s">
        <v>316</v>
      </c>
      <c r="R733" s="68" t="s">
        <v>34</v>
      </c>
      <c r="S733" s="70"/>
      <c r="T733" s="74" t="s">
        <v>35</v>
      </c>
      <c r="U733" s="69" t="s">
        <v>1149</v>
      </c>
      <c r="W733" s="77">
        <f>(Tabla16[[#This Row],[TASA 16%]]+Tabla16[[#This Row],[IEPS 6%]])*0.16</f>
        <v>0</v>
      </c>
      <c r="X733" s="77">
        <f>W733-Tabla16[[#This Row],[IVA]]</f>
        <v>0</v>
      </c>
    </row>
    <row r="734" spans="1:24" x14ac:dyDescent="0.25">
      <c r="A734" s="67">
        <v>182288</v>
      </c>
      <c r="B734" s="68">
        <v>367</v>
      </c>
      <c r="C734" s="10">
        <v>45033</v>
      </c>
      <c r="D734" s="70"/>
      <c r="E734" s="70">
        <v>14041.05</v>
      </c>
      <c r="F734" s="70">
        <v>0</v>
      </c>
      <c r="G734" s="71"/>
      <c r="H734" s="71"/>
      <c r="I734" s="70"/>
      <c r="J734" s="70"/>
      <c r="K734" s="70"/>
      <c r="L734" s="70">
        <v>14041.05</v>
      </c>
      <c r="M734" s="63">
        <f>Tabla16[[#This Row],[TASA EX.]]+Tabla16[[#This Row],[IEPS 8 %]]</f>
        <v>0</v>
      </c>
      <c r="N734" s="72">
        <f>Tabla16[[#This Row],[TASA 16%]]+Tabla16[[#This Row],[IEPS 6%]]</f>
        <v>0</v>
      </c>
      <c r="O734" s="38">
        <v>45040</v>
      </c>
      <c r="P734" s="69" t="s">
        <v>315</v>
      </c>
      <c r="Q734" s="73" t="s">
        <v>316</v>
      </c>
      <c r="R734" s="68" t="s">
        <v>34</v>
      </c>
      <c r="S734" s="70"/>
      <c r="T734" s="74" t="s">
        <v>35</v>
      </c>
      <c r="U734" s="69" t="s">
        <v>1150</v>
      </c>
      <c r="W734" s="77">
        <f>(Tabla16[[#This Row],[TASA 16%]]+Tabla16[[#This Row],[IEPS 6%]])*0.16</f>
        <v>0</v>
      </c>
      <c r="X734" s="77">
        <f>W734-Tabla16[[#This Row],[IVA]]</f>
        <v>0</v>
      </c>
    </row>
    <row r="735" spans="1:24" x14ac:dyDescent="0.25">
      <c r="A735" s="41">
        <v>295</v>
      </c>
      <c r="B735" s="9">
        <v>5059</v>
      </c>
      <c r="C735" s="10">
        <v>45015</v>
      </c>
      <c r="D735" s="11"/>
      <c r="E735" s="11">
        <v>3120</v>
      </c>
      <c r="F735" s="11">
        <v>0</v>
      </c>
      <c r="G735" s="24"/>
      <c r="H735" s="24"/>
      <c r="I735" s="11"/>
      <c r="J735" s="11"/>
      <c r="K735" s="11"/>
      <c r="L735" s="11">
        <v>3120</v>
      </c>
      <c r="M735" s="63">
        <f>Tabla16[[#This Row],[TASA EX.]]+Tabla16[[#This Row],[IEPS 8 %]]</f>
        <v>0</v>
      </c>
      <c r="N735" s="64">
        <f>Tabla16[[#This Row],[TASA 16%]]+Tabla16[[#This Row],[IEPS 6%]]</f>
        <v>0</v>
      </c>
      <c r="O735" s="38">
        <v>45020</v>
      </c>
      <c r="P735" s="12" t="s">
        <v>43</v>
      </c>
      <c r="Q735" s="39" t="s">
        <v>36</v>
      </c>
      <c r="R735" s="9" t="s">
        <v>34</v>
      </c>
      <c r="S735" s="11"/>
      <c r="T735" s="13" t="s">
        <v>35</v>
      </c>
      <c r="U735" s="12" t="s">
        <v>721</v>
      </c>
      <c r="W735" s="77">
        <f>(Tabla16[[#This Row],[TASA 16%]]+Tabla16[[#This Row],[IEPS 6%]])*0.16</f>
        <v>0</v>
      </c>
      <c r="X735" s="77">
        <f>W735-Tabla16[[#This Row],[IVA]]</f>
        <v>0</v>
      </c>
    </row>
    <row r="736" spans="1:24" x14ac:dyDescent="0.25">
      <c r="A736" s="41">
        <v>300</v>
      </c>
      <c r="B736" s="9">
        <v>5005</v>
      </c>
      <c r="C736" s="10">
        <v>45017</v>
      </c>
      <c r="D736" s="11"/>
      <c r="E736" s="11">
        <v>3008</v>
      </c>
      <c r="F736" s="11">
        <v>0</v>
      </c>
      <c r="G736" s="24"/>
      <c r="H736" s="24"/>
      <c r="I736" s="11"/>
      <c r="J736" s="11"/>
      <c r="K736" s="11"/>
      <c r="L736" s="11">
        <v>3008</v>
      </c>
      <c r="M736" s="63">
        <f>Tabla16[[#This Row],[TASA EX.]]+Tabla16[[#This Row],[IEPS 8 %]]</f>
        <v>0</v>
      </c>
      <c r="N736" s="63">
        <f>Tabla16[[#This Row],[TASA 16%]]+Tabla16[[#This Row],[IEPS 6%]]</f>
        <v>0</v>
      </c>
      <c r="O736" s="38">
        <v>45020</v>
      </c>
      <c r="P736" s="60" t="s">
        <v>43</v>
      </c>
      <c r="Q736" s="55" t="s">
        <v>36</v>
      </c>
      <c r="R736" s="51" t="s">
        <v>34</v>
      </c>
      <c r="S736" s="61"/>
      <c r="T736" s="56" t="s">
        <v>35</v>
      </c>
      <c r="U736" s="66" t="s">
        <v>726</v>
      </c>
      <c r="W736" s="77">
        <f>(Tabla16[[#This Row],[TASA 16%]]+Tabla16[[#This Row],[IEPS 6%]])*0.16</f>
        <v>0</v>
      </c>
      <c r="X736" s="77">
        <f>W736-Tabla16[[#This Row],[IVA]]</f>
        <v>0</v>
      </c>
    </row>
    <row r="737" spans="1:24" x14ac:dyDescent="0.25">
      <c r="A737" s="67">
        <v>304</v>
      </c>
      <c r="B737" s="68">
        <v>5009</v>
      </c>
      <c r="C737" s="10">
        <v>45020</v>
      </c>
      <c r="D737" s="70"/>
      <c r="E737" s="70">
        <v>3184</v>
      </c>
      <c r="F737" s="70">
        <v>0</v>
      </c>
      <c r="G737" s="71"/>
      <c r="H737" s="71"/>
      <c r="I737" s="70"/>
      <c r="J737" s="70"/>
      <c r="K737" s="70"/>
      <c r="L737" s="70">
        <v>3184</v>
      </c>
      <c r="M737" s="63">
        <f>Tabla16[[#This Row],[TASA EX.]]+Tabla16[[#This Row],[IEPS 8 %]]</f>
        <v>0</v>
      </c>
      <c r="N737" s="72">
        <f>Tabla16[[#This Row],[TASA 16%]]+Tabla16[[#This Row],[IEPS 6%]]</f>
        <v>0</v>
      </c>
      <c r="O737" s="38">
        <v>45027</v>
      </c>
      <c r="P737" s="69" t="s">
        <v>43</v>
      </c>
      <c r="Q737" s="73" t="s">
        <v>36</v>
      </c>
      <c r="R737" s="68" t="s">
        <v>34</v>
      </c>
      <c r="S737" s="70"/>
      <c r="T737" s="74" t="s">
        <v>35</v>
      </c>
      <c r="U737" s="69" t="s">
        <v>730</v>
      </c>
      <c r="W737" s="77">
        <f>(Tabla16[[#This Row],[TASA 16%]]+Tabla16[[#This Row],[IEPS 6%]])*0.16</f>
        <v>0</v>
      </c>
      <c r="X737" s="77">
        <f>W737-Tabla16[[#This Row],[IVA]]</f>
        <v>0</v>
      </c>
    </row>
    <row r="738" spans="1:24" x14ac:dyDescent="0.25">
      <c r="A738" s="41">
        <v>309</v>
      </c>
      <c r="B738" s="9">
        <v>5014</v>
      </c>
      <c r="C738" s="10">
        <v>45022</v>
      </c>
      <c r="D738" s="11"/>
      <c r="E738" s="11">
        <v>2848</v>
      </c>
      <c r="F738" s="11">
        <v>0</v>
      </c>
      <c r="G738" s="24"/>
      <c r="H738" s="24"/>
      <c r="I738" s="11"/>
      <c r="J738" s="11"/>
      <c r="K738" s="11"/>
      <c r="L738" s="11">
        <v>2848</v>
      </c>
      <c r="M738" s="63">
        <f>Tabla16[[#This Row],[TASA EX.]]+Tabla16[[#This Row],[IEPS 8 %]]</f>
        <v>0</v>
      </c>
      <c r="N738" s="64">
        <f>Tabla16[[#This Row],[TASA 16%]]+Tabla16[[#This Row],[IEPS 6%]]</f>
        <v>0</v>
      </c>
      <c r="O738" s="38">
        <v>45027</v>
      </c>
      <c r="P738" s="12" t="s">
        <v>43</v>
      </c>
      <c r="Q738" s="39" t="s">
        <v>36</v>
      </c>
      <c r="R738" s="9" t="s">
        <v>34</v>
      </c>
      <c r="S738" s="11"/>
      <c r="T738" s="13" t="s">
        <v>35</v>
      </c>
      <c r="U738" s="66" t="s">
        <v>734</v>
      </c>
      <c r="W738" s="77">
        <f>(Tabla16[[#This Row],[TASA 16%]]+Tabla16[[#This Row],[IEPS 6%]])*0.16</f>
        <v>0</v>
      </c>
      <c r="X738" s="77">
        <f>W738-Tabla16[[#This Row],[IVA]]</f>
        <v>0</v>
      </c>
    </row>
    <row r="739" spans="1:24" x14ac:dyDescent="0.25">
      <c r="A739" s="41">
        <v>315</v>
      </c>
      <c r="B739" s="9">
        <v>5020</v>
      </c>
      <c r="C739" s="10">
        <v>45027</v>
      </c>
      <c r="D739" s="11"/>
      <c r="E739" s="11">
        <v>3008</v>
      </c>
      <c r="F739" s="11">
        <v>0</v>
      </c>
      <c r="G739" s="24"/>
      <c r="H739" s="24"/>
      <c r="I739" s="11"/>
      <c r="J739" s="11"/>
      <c r="K739" s="11"/>
      <c r="L739" s="11">
        <v>3008</v>
      </c>
      <c r="M739" s="63">
        <f>Tabla16[[#This Row],[TASA EX.]]+Tabla16[[#This Row],[IEPS 8 %]]</f>
        <v>0</v>
      </c>
      <c r="N739" s="64">
        <f>Tabla16[[#This Row],[TASA 16%]]+Tabla16[[#This Row],[IEPS 6%]]</f>
        <v>0</v>
      </c>
      <c r="O739" s="38">
        <v>45033</v>
      </c>
      <c r="P739" s="12" t="s">
        <v>43</v>
      </c>
      <c r="Q739" s="39" t="s">
        <v>36</v>
      </c>
      <c r="R739" s="9" t="s">
        <v>34</v>
      </c>
      <c r="S739" s="11"/>
      <c r="T739" s="13" t="s">
        <v>35</v>
      </c>
      <c r="U739" s="12" t="s">
        <v>740</v>
      </c>
      <c r="W739" s="77">
        <f>(Tabla16[[#This Row],[TASA 16%]]+Tabla16[[#This Row],[IEPS 6%]])*0.16</f>
        <v>0</v>
      </c>
      <c r="X739" s="77">
        <f>W739-Tabla16[[#This Row],[IVA]]</f>
        <v>0</v>
      </c>
    </row>
    <row r="740" spans="1:24" x14ac:dyDescent="0.25">
      <c r="A740" s="41">
        <v>328</v>
      </c>
      <c r="B740" s="9">
        <v>5033</v>
      </c>
      <c r="C740" s="10">
        <v>45031</v>
      </c>
      <c r="D740" s="11"/>
      <c r="E740" s="11">
        <v>3024</v>
      </c>
      <c r="F740" s="11">
        <v>0</v>
      </c>
      <c r="G740" s="24"/>
      <c r="H740" s="24"/>
      <c r="I740" s="11"/>
      <c r="J740" s="11"/>
      <c r="K740" s="11"/>
      <c r="L740" s="11">
        <v>3024</v>
      </c>
      <c r="M740" s="63">
        <f>Tabla16[[#This Row],[TASA EX.]]+Tabla16[[#This Row],[IEPS 8 %]]</f>
        <v>0</v>
      </c>
      <c r="N740" s="64">
        <f>Tabla16[[#This Row],[TASA 16%]]+Tabla16[[#This Row],[IEPS 6%]]</f>
        <v>0</v>
      </c>
      <c r="O740" s="38">
        <v>45033</v>
      </c>
      <c r="P740" s="12" t="s">
        <v>43</v>
      </c>
      <c r="Q740" s="39" t="s">
        <v>36</v>
      </c>
      <c r="R740" s="9" t="s">
        <v>34</v>
      </c>
      <c r="S740" s="11"/>
      <c r="T740" s="13" t="s">
        <v>35</v>
      </c>
      <c r="U740" s="12" t="s">
        <v>752</v>
      </c>
      <c r="W740" s="77">
        <f>(Tabla16[[#This Row],[TASA 16%]]+Tabla16[[#This Row],[IEPS 6%]])*0.16</f>
        <v>0</v>
      </c>
      <c r="X740" s="77">
        <f>W740-Tabla16[[#This Row],[IVA]]</f>
        <v>0</v>
      </c>
    </row>
    <row r="741" spans="1:24" x14ac:dyDescent="0.25">
      <c r="A741" s="41">
        <v>332</v>
      </c>
      <c r="B741" s="9">
        <v>5037</v>
      </c>
      <c r="C741" s="10">
        <v>45034</v>
      </c>
      <c r="D741" s="11"/>
      <c r="E741" s="11">
        <v>3456</v>
      </c>
      <c r="F741" s="11">
        <v>0</v>
      </c>
      <c r="G741" s="24"/>
      <c r="H741" s="24"/>
      <c r="I741" s="11"/>
      <c r="J741" s="11"/>
      <c r="K741" s="11"/>
      <c r="L741" s="11">
        <v>3456</v>
      </c>
      <c r="M741" s="63">
        <f>Tabla16[[#This Row],[TASA EX.]]+Tabla16[[#This Row],[IEPS 8 %]]</f>
        <v>0</v>
      </c>
      <c r="N741" s="64">
        <f>Tabla16[[#This Row],[TASA 16%]]+Tabla16[[#This Row],[IEPS 6%]]</f>
        <v>0</v>
      </c>
      <c r="O741" s="38">
        <v>45037</v>
      </c>
      <c r="P741" s="12" t="s">
        <v>43</v>
      </c>
      <c r="Q741" s="39" t="s">
        <v>36</v>
      </c>
      <c r="R741" s="9" t="s">
        <v>34</v>
      </c>
      <c r="S741" s="11"/>
      <c r="T741" s="13" t="s">
        <v>35</v>
      </c>
      <c r="U741" s="12" t="s">
        <v>756</v>
      </c>
      <c r="W741" s="77">
        <f>(Tabla16[[#This Row],[TASA 16%]]+Tabla16[[#This Row],[IEPS 6%]])*0.16</f>
        <v>0</v>
      </c>
      <c r="X741" s="77">
        <f>W741-Tabla16[[#This Row],[IVA]]</f>
        <v>0</v>
      </c>
    </row>
    <row r="742" spans="1:24" x14ac:dyDescent="0.25">
      <c r="A742" s="41">
        <v>336</v>
      </c>
      <c r="B742" s="9">
        <v>5041</v>
      </c>
      <c r="C742" s="10">
        <v>45036</v>
      </c>
      <c r="D742" s="11"/>
      <c r="E742" s="11">
        <v>3064</v>
      </c>
      <c r="F742" s="11">
        <v>0</v>
      </c>
      <c r="G742" s="24"/>
      <c r="H742" s="24"/>
      <c r="I742" s="11"/>
      <c r="J742" s="11"/>
      <c r="K742" s="11"/>
      <c r="L742" s="11">
        <v>3064</v>
      </c>
      <c r="M742" s="63">
        <f>Tabla16[[#This Row],[TASA EX.]]+Tabla16[[#This Row],[IEPS 8 %]]</f>
        <v>0</v>
      </c>
      <c r="N742" s="64">
        <f>Tabla16[[#This Row],[TASA 16%]]+Tabla16[[#This Row],[IEPS 6%]]</f>
        <v>0</v>
      </c>
      <c r="O742" s="38">
        <v>45037</v>
      </c>
      <c r="P742" s="12" t="s">
        <v>43</v>
      </c>
      <c r="Q742" s="39" t="s">
        <v>36</v>
      </c>
      <c r="R742" s="9" t="s">
        <v>34</v>
      </c>
      <c r="S742" s="11"/>
      <c r="T742" s="13" t="s">
        <v>35</v>
      </c>
      <c r="U742" s="12" t="s">
        <v>759</v>
      </c>
      <c r="W742" s="77">
        <f>(Tabla16[[#This Row],[TASA 16%]]+Tabla16[[#This Row],[IEPS 6%]])*0.16</f>
        <v>0</v>
      </c>
      <c r="X742" s="77">
        <f>W742-Tabla16[[#This Row],[IVA]]</f>
        <v>0</v>
      </c>
    </row>
    <row r="743" spans="1:24" x14ac:dyDescent="0.25">
      <c r="A743" s="41">
        <v>342</v>
      </c>
      <c r="B743" s="9">
        <v>5047</v>
      </c>
      <c r="C743" s="10">
        <v>45038</v>
      </c>
      <c r="D743" s="11"/>
      <c r="E743" s="11">
        <v>2904</v>
      </c>
      <c r="F743" s="11">
        <v>0</v>
      </c>
      <c r="G743" s="24"/>
      <c r="H743" s="24"/>
      <c r="I743" s="11"/>
      <c r="J743" s="11"/>
      <c r="K743" s="11"/>
      <c r="L743" s="11">
        <v>2904</v>
      </c>
      <c r="M743" s="63">
        <f>Tabla16[[#This Row],[TASA EX.]]+Tabla16[[#This Row],[IEPS 8 %]]</f>
        <v>0</v>
      </c>
      <c r="N743" s="64">
        <f>Tabla16[[#This Row],[TASA 16%]]+Tabla16[[#This Row],[IEPS 6%]]</f>
        <v>0</v>
      </c>
      <c r="O743" s="38">
        <v>45041</v>
      </c>
      <c r="P743" s="12" t="s">
        <v>43</v>
      </c>
      <c r="Q743" s="39" t="s">
        <v>36</v>
      </c>
      <c r="R743" s="9" t="s">
        <v>34</v>
      </c>
      <c r="S743" s="11"/>
      <c r="T743" s="13" t="s">
        <v>35</v>
      </c>
      <c r="U743" s="12" t="s">
        <v>763</v>
      </c>
      <c r="W743" s="77">
        <f>(Tabla16[[#This Row],[TASA 16%]]+Tabla16[[#This Row],[IEPS 6%]])*0.16</f>
        <v>0</v>
      </c>
      <c r="X743" s="77">
        <f>W743-Tabla16[[#This Row],[IVA]]</f>
        <v>0</v>
      </c>
    </row>
    <row r="744" spans="1:24" x14ac:dyDescent="0.25">
      <c r="A744" s="41">
        <v>345</v>
      </c>
      <c r="B744" s="9">
        <v>5050</v>
      </c>
      <c r="C744" s="10">
        <v>45041</v>
      </c>
      <c r="D744" s="11"/>
      <c r="E744" s="11">
        <v>3064</v>
      </c>
      <c r="F744" s="11">
        <v>0</v>
      </c>
      <c r="G744" s="24"/>
      <c r="H744" s="24"/>
      <c r="I744" s="11"/>
      <c r="J744" s="11"/>
      <c r="K744" s="11"/>
      <c r="L744" s="11">
        <v>3064</v>
      </c>
      <c r="M744" s="63">
        <f>Tabla16[[#This Row],[TASA EX.]]+Tabla16[[#This Row],[IEPS 8 %]]</f>
        <v>0</v>
      </c>
      <c r="N744" s="64">
        <f>Tabla16[[#This Row],[TASA 16%]]+Tabla16[[#This Row],[IEPS 6%]]</f>
        <v>0</v>
      </c>
      <c r="O744" s="38">
        <v>45043</v>
      </c>
      <c r="P744" s="12" t="s">
        <v>43</v>
      </c>
      <c r="Q744" s="39" t="s">
        <v>36</v>
      </c>
      <c r="R744" s="9" t="s">
        <v>34</v>
      </c>
      <c r="S744" s="11"/>
      <c r="T744" s="13" t="s">
        <v>35</v>
      </c>
      <c r="U744" s="12" t="s">
        <v>766</v>
      </c>
      <c r="W744" s="77">
        <f>(Tabla16[[#This Row],[TASA 16%]]+Tabla16[[#This Row],[IEPS 6%]])*0.16</f>
        <v>0</v>
      </c>
      <c r="X744" s="77">
        <f>W744-Tabla16[[#This Row],[IVA]]</f>
        <v>0</v>
      </c>
    </row>
    <row r="745" spans="1:24" x14ac:dyDescent="0.25">
      <c r="A745" s="67" t="s">
        <v>796</v>
      </c>
      <c r="B745" s="68">
        <v>2003</v>
      </c>
      <c r="C745" s="10">
        <v>45019</v>
      </c>
      <c r="D745" s="70"/>
      <c r="E745" s="70">
        <v>-0.21499999999923602</v>
      </c>
      <c r="F745" s="70">
        <v>7620.8749999999991</v>
      </c>
      <c r="G745" s="71"/>
      <c r="H745" s="71"/>
      <c r="I745" s="70"/>
      <c r="J745" s="70"/>
      <c r="K745" s="70">
        <v>1219.3399999999999</v>
      </c>
      <c r="L745" s="70">
        <v>8840</v>
      </c>
      <c r="M745" s="63">
        <f>Tabla16[[#This Row],[TASA EX.]]+Tabla16[[#This Row],[IEPS 8 %]]</f>
        <v>0</v>
      </c>
      <c r="N745" s="72">
        <f>Tabla16[[#This Row],[TASA 16%]]+Tabla16[[#This Row],[IEPS 6%]]</f>
        <v>7620.8749999999991</v>
      </c>
      <c r="O745" s="38">
        <v>45019</v>
      </c>
      <c r="P745" s="69" t="s">
        <v>58</v>
      </c>
      <c r="Q745" s="73" t="s">
        <v>59</v>
      </c>
      <c r="R745" s="68" t="s">
        <v>50</v>
      </c>
      <c r="S745" s="70"/>
      <c r="T745" s="74" t="s">
        <v>51</v>
      </c>
      <c r="U745" s="69" t="s">
        <v>886</v>
      </c>
      <c r="W745" s="77">
        <f>(Tabla16[[#This Row],[TASA 16%]]+Tabla16[[#This Row],[IEPS 6%]])*0.16</f>
        <v>1219.3399999999999</v>
      </c>
      <c r="X745" s="77">
        <f>W745-Tabla16[[#This Row],[IVA]]</f>
        <v>0</v>
      </c>
    </row>
    <row r="746" spans="1:24" x14ac:dyDescent="0.25">
      <c r="A746" s="67" t="s">
        <v>859</v>
      </c>
      <c r="B746" s="68">
        <v>2072</v>
      </c>
      <c r="C746" s="10">
        <v>45040</v>
      </c>
      <c r="D746" s="70"/>
      <c r="E746" s="70">
        <v>-7.9999999999017746E-2</v>
      </c>
      <c r="F746" s="70">
        <v>7137.9999999999991</v>
      </c>
      <c r="G746" s="71"/>
      <c r="H746" s="71"/>
      <c r="I746" s="70"/>
      <c r="J746" s="70"/>
      <c r="K746" s="70">
        <v>1142.08</v>
      </c>
      <c r="L746" s="70">
        <v>8280</v>
      </c>
      <c r="M746" s="63">
        <f>Tabla16[[#This Row],[TASA EX.]]+Tabla16[[#This Row],[IEPS 8 %]]</f>
        <v>0</v>
      </c>
      <c r="N746" s="72">
        <f>Tabla16[[#This Row],[TASA 16%]]+Tabla16[[#This Row],[IEPS 6%]]</f>
        <v>7137.9999999999991</v>
      </c>
      <c r="O746" s="38">
        <v>45040</v>
      </c>
      <c r="P746" s="69" t="s">
        <v>58</v>
      </c>
      <c r="Q746" s="73" t="s">
        <v>59</v>
      </c>
      <c r="R746" s="68" t="s">
        <v>50</v>
      </c>
      <c r="S746" s="70"/>
      <c r="T746" s="74" t="s">
        <v>51</v>
      </c>
      <c r="U746" s="69" t="s">
        <v>945</v>
      </c>
      <c r="W746" s="77">
        <f>(Tabla16[[#This Row],[TASA 16%]]+Tabla16[[#This Row],[IEPS 6%]])*0.16</f>
        <v>1142.08</v>
      </c>
      <c r="X746" s="77">
        <f>W746-Tabla16[[#This Row],[IVA]]</f>
        <v>0</v>
      </c>
    </row>
    <row r="747" spans="1:24" x14ac:dyDescent="0.25">
      <c r="A747" s="67">
        <v>181896</v>
      </c>
      <c r="B747" s="68">
        <v>945</v>
      </c>
      <c r="C747" s="10">
        <v>45016</v>
      </c>
      <c r="D747" s="70"/>
      <c r="E747" s="70">
        <v>8288</v>
      </c>
      <c r="F747" s="70">
        <v>0</v>
      </c>
      <c r="G747" s="71"/>
      <c r="H747" s="71"/>
      <c r="I747" s="70"/>
      <c r="J747" s="70"/>
      <c r="K747" s="70"/>
      <c r="L747" s="70">
        <v>8288</v>
      </c>
      <c r="M747" s="63">
        <f>Tabla16[[#This Row],[TASA EX.]]+Tabla16[[#This Row],[IEPS 8 %]]</f>
        <v>0</v>
      </c>
      <c r="N747" s="72">
        <f>Tabla16[[#This Row],[TASA 16%]]+Tabla16[[#This Row],[IEPS 6%]]</f>
        <v>0</v>
      </c>
      <c r="O747" s="38">
        <v>45041</v>
      </c>
      <c r="P747" s="69" t="s">
        <v>607</v>
      </c>
      <c r="Q747" s="73" t="s">
        <v>608</v>
      </c>
      <c r="R747" s="68" t="s">
        <v>34</v>
      </c>
      <c r="S747" s="70"/>
      <c r="T747" s="74" t="s">
        <v>35</v>
      </c>
      <c r="U747" s="69" t="s">
        <v>1204</v>
      </c>
      <c r="W747" s="77">
        <f>(Tabla16[[#This Row],[TASA 16%]]+Tabla16[[#This Row],[IEPS 6%]])*0.16</f>
        <v>0</v>
      </c>
      <c r="X747" s="77">
        <f>W747-Tabla16[[#This Row],[IVA]]</f>
        <v>0</v>
      </c>
    </row>
    <row r="748" spans="1:24" x14ac:dyDescent="0.25">
      <c r="A748" s="67">
        <v>181930</v>
      </c>
      <c r="B748" s="68">
        <v>9</v>
      </c>
      <c r="C748" s="10">
        <v>45019</v>
      </c>
      <c r="D748" s="70"/>
      <c r="E748" s="70">
        <v>6752</v>
      </c>
      <c r="F748" s="70">
        <v>0</v>
      </c>
      <c r="G748" s="71"/>
      <c r="H748" s="71"/>
      <c r="I748" s="70"/>
      <c r="J748" s="70"/>
      <c r="K748" s="70"/>
      <c r="L748" s="70">
        <v>6752</v>
      </c>
      <c r="M748" s="63">
        <f>Tabla16[[#This Row],[TASA EX.]]+Tabla16[[#This Row],[IEPS 8 %]]</f>
        <v>0</v>
      </c>
      <c r="N748" s="72">
        <f>Tabla16[[#This Row],[TASA 16%]]+Tabla16[[#This Row],[IEPS 6%]]</f>
        <v>0</v>
      </c>
      <c r="O748" s="38">
        <v>45031</v>
      </c>
      <c r="P748" s="69" t="s">
        <v>607</v>
      </c>
      <c r="Q748" s="73" t="s">
        <v>608</v>
      </c>
      <c r="R748" s="68" t="s">
        <v>34</v>
      </c>
      <c r="S748" s="70"/>
      <c r="T748" s="74" t="s">
        <v>35</v>
      </c>
      <c r="U748" s="69" t="s">
        <v>1205</v>
      </c>
      <c r="W748" s="77">
        <f>(Tabla16[[#This Row],[TASA 16%]]+Tabla16[[#This Row],[IEPS 6%]])*0.16</f>
        <v>0</v>
      </c>
      <c r="X748" s="77">
        <f>W748-Tabla16[[#This Row],[IVA]]</f>
        <v>0</v>
      </c>
    </row>
    <row r="749" spans="1:24" x14ac:dyDescent="0.25">
      <c r="A749" s="67">
        <v>182064</v>
      </c>
      <c r="B749" s="68">
        <v>143</v>
      </c>
      <c r="C749" s="10">
        <v>45026</v>
      </c>
      <c r="D749" s="70"/>
      <c r="E749" s="70">
        <v>11809</v>
      </c>
      <c r="F749" s="70">
        <v>0</v>
      </c>
      <c r="G749" s="71"/>
      <c r="H749" s="71"/>
      <c r="I749" s="70"/>
      <c r="J749" s="70"/>
      <c r="K749" s="70"/>
      <c r="L749" s="70">
        <v>11809</v>
      </c>
      <c r="M749" s="63">
        <f>Tabla16[[#This Row],[TASA EX.]]+Tabla16[[#This Row],[IEPS 8 %]]</f>
        <v>0</v>
      </c>
      <c r="N749" s="72">
        <f>Tabla16[[#This Row],[TASA 16%]]+Tabla16[[#This Row],[IEPS 6%]]</f>
        <v>0</v>
      </c>
      <c r="O749" s="38">
        <v>45035</v>
      </c>
      <c r="P749" s="69" t="s">
        <v>607</v>
      </c>
      <c r="Q749" s="73" t="s">
        <v>608</v>
      </c>
      <c r="R749" s="68" t="s">
        <v>34</v>
      </c>
      <c r="S749" s="70"/>
      <c r="T749" s="74" t="s">
        <v>35</v>
      </c>
      <c r="U749" s="69" t="s">
        <v>1206</v>
      </c>
      <c r="W749" s="77">
        <f>(Tabla16[[#This Row],[TASA 16%]]+Tabla16[[#This Row],[IEPS 6%]])*0.16</f>
        <v>0</v>
      </c>
      <c r="X749" s="77">
        <f>W749-Tabla16[[#This Row],[IVA]]</f>
        <v>0</v>
      </c>
    </row>
    <row r="750" spans="1:24" x14ac:dyDescent="0.25">
      <c r="A750" s="67">
        <v>181812</v>
      </c>
      <c r="B750" s="68">
        <v>861</v>
      </c>
      <c r="C750" s="10">
        <v>45014</v>
      </c>
      <c r="D750" s="70"/>
      <c r="E750" s="70">
        <v>108147.96</v>
      </c>
      <c r="F750" s="70">
        <v>0</v>
      </c>
      <c r="G750" s="71"/>
      <c r="H750" s="71"/>
      <c r="I750" s="70"/>
      <c r="J750" s="70">
        <v>8651.84</v>
      </c>
      <c r="K750" s="70"/>
      <c r="L750" s="70">
        <v>116799.8</v>
      </c>
      <c r="M750" s="63">
        <f>Tabla16[[#This Row],[TASA EX.]]+Tabla16[[#This Row],[IEPS 8 %]]</f>
        <v>8651.84</v>
      </c>
      <c r="N750" s="72">
        <f>Tabla16[[#This Row],[TASA 16%]]+Tabla16[[#This Row],[IEPS 6%]]</f>
        <v>0</v>
      </c>
      <c r="O750" s="38">
        <v>45030</v>
      </c>
      <c r="P750" s="69" t="s">
        <v>323</v>
      </c>
      <c r="Q750" s="73" t="s">
        <v>324</v>
      </c>
      <c r="R750" s="68" t="s">
        <v>34</v>
      </c>
      <c r="S750" s="70"/>
      <c r="T750" s="74" t="s">
        <v>35</v>
      </c>
      <c r="U750" s="69" t="s">
        <v>1410</v>
      </c>
      <c r="W750" s="77">
        <f>(Tabla16[[#This Row],[TASA 16%]]+Tabla16[[#This Row],[IEPS 6%]])*0.16</f>
        <v>0</v>
      </c>
      <c r="X750" s="77">
        <f>W750-Tabla16[[#This Row],[IVA]]</f>
        <v>0</v>
      </c>
    </row>
    <row r="751" spans="1:24" x14ac:dyDescent="0.25">
      <c r="A751" s="50">
        <v>181699</v>
      </c>
      <c r="B751" s="51">
        <v>748</v>
      </c>
      <c r="C751" s="10">
        <v>45012</v>
      </c>
      <c r="D751" s="52"/>
      <c r="E751" s="52">
        <v>11812.050000000001</v>
      </c>
      <c r="F751" s="52">
        <v>0</v>
      </c>
      <c r="G751" s="53"/>
      <c r="H751" s="53"/>
      <c r="I751" s="52"/>
      <c r="J751" s="52">
        <v>568.49</v>
      </c>
      <c r="K751" s="52"/>
      <c r="L751" s="52">
        <v>12380.54</v>
      </c>
      <c r="M751" s="63">
        <f>Tabla16[[#This Row],[TASA EX.]]+Tabla16[[#This Row],[IEPS 8 %]]</f>
        <v>568.49</v>
      </c>
      <c r="N751" s="65">
        <f>Tabla16[[#This Row],[TASA 16%]]+Tabla16[[#This Row],[IEPS 6%]]</f>
        <v>0</v>
      </c>
      <c r="O751" s="38">
        <v>45026</v>
      </c>
      <c r="P751" s="54" t="s">
        <v>360</v>
      </c>
      <c r="Q751" s="55" t="s">
        <v>361</v>
      </c>
      <c r="R751" s="51" t="s">
        <v>34</v>
      </c>
      <c r="S751" s="52"/>
      <c r="T751" s="56" t="s">
        <v>35</v>
      </c>
      <c r="U751" s="54" t="s">
        <v>1581</v>
      </c>
      <c r="W751" s="77">
        <f>(Tabla16[[#This Row],[TASA 16%]]+Tabla16[[#This Row],[IEPS 6%]])*0.16</f>
        <v>0</v>
      </c>
      <c r="X751" s="77">
        <f>W751-Tabla16[[#This Row],[IVA]]</f>
        <v>0</v>
      </c>
    </row>
    <row r="752" spans="1:24" x14ac:dyDescent="0.25">
      <c r="A752" s="50">
        <v>181838</v>
      </c>
      <c r="B752" s="51">
        <v>887</v>
      </c>
      <c r="C752" s="10">
        <v>45015</v>
      </c>
      <c r="D752" s="52"/>
      <c r="E752" s="52">
        <v>11397.83</v>
      </c>
      <c r="F752" s="52">
        <v>0</v>
      </c>
      <c r="G752" s="53"/>
      <c r="H752" s="53"/>
      <c r="I752" s="52"/>
      <c r="J752" s="52">
        <v>527.19000000000005</v>
      </c>
      <c r="K752" s="52"/>
      <c r="L752" s="52">
        <v>11925.02</v>
      </c>
      <c r="M752" s="63">
        <f>Tabla16[[#This Row],[TASA EX.]]+Tabla16[[#This Row],[IEPS 8 %]]</f>
        <v>527.19000000000005</v>
      </c>
      <c r="N752" s="65">
        <f>Tabla16[[#This Row],[TASA 16%]]+Tabla16[[#This Row],[IEPS 6%]]</f>
        <v>0</v>
      </c>
      <c r="O752" s="38">
        <v>45026</v>
      </c>
      <c r="P752" s="54" t="s">
        <v>360</v>
      </c>
      <c r="Q752" s="55" t="s">
        <v>361</v>
      </c>
      <c r="R752" s="51" t="s">
        <v>34</v>
      </c>
      <c r="S752" s="52"/>
      <c r="T752" s="56" t="s">
        <v>35</v>
      </c>
      <c r="U752" s="54" t="s">
        <v>1582</v>
      </c>
      <c r="W752" s="77">
        <f>(Tabla16[[#This Row],[TASA 16%]]+Tabla16[[#This Row],[IEPS 6%]])*0.16</f>
        <v>0</v>
      </c>
      <c r="X752" s="77">
        <f>W752-Tabla16[[#This Row],[IVA]]</f>
        <v>0</v>
      </c>
    </row>
    <row r="753" spans="1:24" x14ac:dyDescent="0.25">
      <c r="A753" s="67">
        <v>182050</v>
      </c>
      <c r="B753" s="68">
        <v>129</v>
      </c>
      <c r="C753" s="10">
        <v>45021</v>
      </c>
      <c r="D753" s="70"/>
      <c r="E753" s="70">
        <v>9298.24</v>
      </c>
      <c r="F753" s="70">
        <v>0</v>
      </c>
      <c r="G753" s="71"/>
      <c r="H753" s="71"/>
      <c r="I753" s="70"/>
      <c r="J753" s="70">
        <v>433.78</v>
      </c>
      <c r="K753" s="70"/>
      <c r="L753" s="70">
        <v>9732.02</v>
      </c>
      <c r="M753" s="63">
        <f>Tabla16[[#This Row],[TASA EX.]]+Tabla16[[#This Row],[IEPS 8 %]]</f>
        <v>433.78</v>
      </c>
      <c r="N753" s="72">
        <f>Tabla16[[#This Row],[TASA 16%]]+Tabla16[[#This Row],[IEPS 6%]]</f>
        <v>0</v>
      </c>
      <c r="O753" s="38">
        <v>45033</v>
      </c>
      <c r="P753" s="69" t="s">
        <v>360</v>
      </c>
      <c r="Q753" s="73" t="s">
        <v>361</v>
      </c>
      <c r="R753" s="68" t="s">
        <v>34</v>
      </c>
      <c r="S753" s="70"/>
      <c r="T753" s="74" t="s">
        <v>35</v>
      </c>
      <c r="U753" s="69" t="s">
        <v>1583</v>
      </c>
      <c r="W753" s="77">
        <f>(Tabla16[[#This Row],[TASA 16%]]+Tabla16[[#This Row],[IEPS 6%]])*0.16</f>
        <v>0</v>
      </c>
      <c r="X753" s="77">
        <f>W753-Tabla16[[#This Row],[IVA]]</f>
        <v>0</v>
      </c>
    </row>
    <row r="754" spans="1:24" x14ac:dyDescent="0.25">
      <c r="A754" s="67">
        <v>182207</v>
      </c>
      <c r="B754" s="68">
        <v>286</v>
      </c>
      <c r="C754" s="10">
        <v>45029</v>
      </c>
      <c r="D754" s="70"/>
      <c r="E754" s="70">
        <v>10377.57</v>
      </c>
      <c r="F754" s="70">
        <v>0</v>
      </c>
      <c r="G754" s="71"/>
      <c r="H754" s="71"/>
      <c r="I754" s="70"/>
      <c r="J754" s="70">
        <v>468.44</v>
      </c>
      <c r="K754" s="70"/>
      <c r="L754" s="70">
        <v>10846.01</v>
      </c>
      <c r="M754" s="63">
        <f>Tabla16[[#This Row],[TASA EX.]]+Tabla16[[#This Row],[IEPS 8 %]]</f>
        <v>468.44</v>
      </c>
      <c r="N754" s="72">
        <f>Tabla16[[#This Row],[TASA 16%]]+Tabla16[[#This Row],[IEPS 6%]]</f>
        <v>0</v>
      </c>
      <c r="O754" s="38">
        <v>45037</v>
      </c>
      <c r="P754" s="69" t="s">
        <v>360</v>
      </c>
      <c r="Q754" s="73" t="s">
        <v>361</v>
      </c>
      <c r="R754" s="68" t="s">
        <v>34</v>
      </c>
      <c r="S754" s="70"/>
      <c r="T754" s="74" t="s">
        <v>35</v>
      </c>
      <c r="U754" s="69" t="s">
        <v>1584</v>
      </c>
      <c r="W754" s="77">
        <f>(Tabla16[[#This Row],[TASA 16%]]+Tabla16[[#This Row],[IEPS 6%]])*0.16</f>
        <v>0</v>
      </c>
      <c r="X754" s="77">
        <f>W754-Tabla16[[#This Row],[IVA]]</f>
        <v>0</v>
      </c>
    </row>
    <row r="755" spans="1:24" x14ac:dyDescent="0.25">
      <c r="A755" s="67">
        <v>181700</v>
      </c>
      <c r="B755" s="68">
        <v>749</v>
      </c>
      <c r="C755" s="10">
        <v>45012</v>
      </c>
      <c r="D755" s="70"/>
      <c r="E755" s="70">
        <v>13900</v>
      </c>
      <c r="F755" s="70">
        <v>0</v>
      </c>
      <c r="G755" s="71"/>
      <c r="H755" s="71"/>
      <c r="I755" s="70"/>
      <c r="J755" s="70"/>
      <c r="K755" s="70"/>
      <c r="L755" s="70">
        <v>13900</v>
      </c>
      <c r="M755" s="63">
        <f>Tabla16[[#This Row],[TASA EX.]]+Tabla16[[#This Row],[IEPS 8 %]]</f>
        <v>0</v>
      </c>
      <c r="N755" s="72">
        <f>Tabla16[[#This Row],[TASA 16%]]+Tabla16[[#This Row],[IEPS 6%]]</f>
        <v>0</v>
      </c>
      <c r="O755" s="38">
        <v>45027</v>
      </c>
      <c r="P755" s="69" t="s">
        <v>337</v>
      </c>
      <c r="Q755" s="73" t="s">
        <v>338</v>
      </c>
      <c r="R755" s="68" t="s">
        <v>34</v>
      </c>
      <c r="S755" s="70"/>
      <c r="T755" s="74" t="s">
        <v>35</v>
      </c>
      <c r="U755" s="69" t="s">
        <v>1236</v>
      </c>
      <c r="W755" s="77">
        <f>(Tabla16[[#This Row],[TASA 16%]]+Tabla16[[#This Row],[IEPS 6%]])*0.16</f>
        <v>0</v>
      </c>
      <c r="X755" s="77">
        <f>W755-Tabla16[[#This Row],[IVA]]</f>
        <v>0</v>
      </c>
    </row>
    <row r="756" spans="1:24" x14ac:dyDescent="0.25">
      <c r="A756" s="67">
        <v>182236</v>
      </c>
      <c r="B756" s="68">
        <v>315</v>
      </c>
      <c r="C756" s="10">
        <v>45030</v>
      </c>
      <c r="D756" s="70"/>
      <c r="E756" s="70">
        <v>16800</v>
      </c>
      <c r="F756" s="70">
        <v>0</v>
      </c>
      <c r="G756" s="71"/>
      <c r="H756" s="71"/>
      <c r="I756" s="70"/>
      <c r="J756" s="70">
        <v>1344</v>
      </c>
      <c r="K756" s="70"/>
      <c r="L756" s="70">
        <v>18144</v>
      </c>
      <c r="M756" s="63">
        <f>Tabla16[[#This Row],[TASA EX.]]+Tabla16[[#This Row],[IEPS 8 %]]</f>
        <v>1344</v>
      </c>
      <c r="N756" s="72">
        <f>Tabla16[[#This Row],[TASA 16%]]+Tabla16[[#This Row],[IEPS 6%]]</f>
        <v>0</v>
      </c>
      <c r="O756" s="38">
        <v>45041</v>
      </c>
      <c r="P756" s="69" t="s">
        <v>679</v>
      </c>
      <c r="Q756" s="73" t="s">
        <v>680</v>
      </c>
      <c r="R756" s="68" t="s">
        <v>34</v>
      </c>
      <c r="S756" s="70"/>
      <c r="T756" s="74" t="s">
        <v>35</v>
      </c>
      <c r="U756" s="69" t="s">
        <v>1377</v>
      </c>
      <c r="W756" s="77">
        <f>(Tabla16[[#This Row],[TASA 16%]]+Tabla16[[#This Row],[IEPS 6%]])*0.16</f>
        <v>0</v>
      </c>
      <c r="X756" s="77">
        <f>W756-Tabla16[[#This Row],[IVA]]</f>
        <v>0</v>
      </c>
    </row>
    <row r="757" spans="1:24" x14ac:dyDescent="0.25">
      <c r="A757" s="67">
        <v>181588</v>
      </c>
      <c r="B757" s="68">
        <v>637</v>
      </c>
      <c r="C757" s="10">
        <v>45007</v>
      </c>
      <c r="D757" s="70"/>
      <c r="E757" s="70">
        <v>0</v>
      </c>
      <c r="F757" s="70">
        <v>8736</v>
      </c>
      <c r="G757" s="71"/>
      <c r="H757" s="71"/>
      <c r="I757" s="70"/>
      <c r="J757" s="70"/>
      <c r="K757" s="70">
        <v>1397.76</v>
      </c>
      <c r="L757" s="70">
        <v>10133.76</v>
      </c>
      <c r="M757" s="63">
        <f>Tabla16[[#This Row],[TASA EX.]]+Tabla16[[#This Row],[IEPS 8 %]]</f>
        <v>0</v>
      </c>
      <c r="N757" s="72">
        <f>Tabla16[[#This Row],[TASA 16%]]+Tabla16[[#This Row],[IEPS 6%]]</f>
        <v>8736</v>
      </c>
      <c r="O757" s="38">
        <v>45021</v>
      </c>
      <c r="P757" s="69" t="s">
        <v>235</v>
      </c>
      <c r="Q757" s="73" t="s">
        <v>236</v>
      </c>
      <c r="R757" s="68" t="s">
        <v>50</v>
      </c>
      <c r="S757" s="70"/>
      <c r="T757" s="74" t="s">
        <v>51</v>
      </c>
      <c r="U757" s="69" t="s">
        <v>1596</v>
      </c>
      <c r="W757" s="77">
        <f>(Tabla16[[#This Row],[TASA 16%]]+Tabla16[[#This Row],[IEPS 6%]])*0.16</f>
        <v>1397.76</v>
      </c>
      <c r="X757" s="77">
        <f>W757-Tabla16[[#This Row],[IVA]]</f>
        <v>0</v>
      </c>
    </row>
    <row r="758" spans="1:24" x14ac:dyDescent="0.25">
      <c r="A758" s="67">
        <v>182188</v>
      </c>
      <c r="B758" s="68">
        <v>267</v>
      </c>
      <c r="C758" s="10">
        <v>45029</v>
      </c>
      <c r="D758" s="70"/>
      <c r="E758" s="70">
        <v>0</v>
      </c>
      <c r="F758" s="70">
        <v>6022.5</v>
      </c>
      <c r="G758" s="71"/>
      <c r="H758" s="71"/>
      <c r="I758" s="70"/>
      <c r="J758" s="70"/>
      <c r="K758" s="70">
        <v>963.6</v>
      </c>
      <c r="L758" s="70">
        <v>6986.1</v>
      </c>
      <c r="M758" s="63">
        <f>Tabla16[[#This Row],[TASA EX.]]+Tabla16[[#This Row],[IEPS 8 %]]</f>
        <v>0</v>
      </c>
      <c r="N758" s="72">
        <f>Tabla16[[#This Row],[TASA 16%]]+Tabla16[[#This Row],[IEPS 6%]]</f>
        <v>6022.5</v>
      </c>
      <c r="O758" s="38">
        <v>45036</v>
      </c>
      <c r="P758" s="69" t="s">
        <v>235</v>
      </c>
      <c r="Q758" s="73" t="s">
        <v>236</v>
      </c>
      <c r="R758" s="68" t="s">
        <v>50</v>
      </c>
      <c r="S758" s="70"/>
      <c r="T758" s="74" t="s">
        <v>51</v>
      </c>
      <c r="U758" s="69" t="s">
        <v>1597</v>
      </c>
      <c r="W758" s="77">
        <f>(Tabla16[[#This Row],[TASA 16%]]+Tabla16[[#This Row],[IEPS 6%]])*0.16</f>
        <v>963.6</v>
      </c>
      <c r="X758" s="77">
        <f>W758-Tabla16[[#This Row],[IVA]]</f>
        <v>0</v>
      </c>
    </row>
    <row r="759" spans="1:24" x14ac:dyDescent="0.25">
      <c r="A759" s="67">
        <v>181845</v>
      </c>
      <c r="B759" s="68">
        <v>894</v>
      </c>
      <c r="C759" s="10">
        <v>45015</v>
      </c>
      <c r="D759" s="70">
        <v>306.92</v>
      </c>
      <c r="E759" s="70">
        <v>2.5000000005661605E-3</v>
      </c>
      <c r="F759" s="70">
        <v>11225.9375</v>
      </c>
      <c r="G759" s="71"/>
      <c r="H759" s="71"/>
      <c r="I759" s="70"/>
      <c r="J759" s="70"/>
      <c r="K759" s="70">
        <v>1796.15</v>
      </c>
      <c r="L759" s="70">
        <v>13329.01</v>
      </c>
      <c r="M759" s="63">
        <f>Tabla16[[#This Row],[TASA EX.]]+Tabla16[[#This Row],[IEPS 8 %]]</f>
        <v>306.92</v>
      </c>
      <c r="N759" s="72">
        <f>Tabla16[[#This Row],[TASA 16%]]+Tabla16[[#This Row],[IEPS 6%]]</f>
        <v>11225.9375</v>
      </c>
      <c r="O759" s="38">
        <v>45026</v>
      </c>
      <c r="P759" s="69" t="s">
        <v>339</v>
      </c>
      <c r="Q759" s="73" t="s">
        <v>340</v>
      </c>
      <c r="R759" s="68" t="s">
        <v>50</v>
      </c>
      <c r="S759" s="70"/>
      <c r="T759" s="74" t="s">
        <v>51</v>
      </c>
      <c r="U759" s="69" t="s">
        <v>1199</v>
      </c>
      <c r="W759" s="77">
        <f>(Tabla16[[#This Row],[TASA 16%]]+Tabla16[[#This Row],[IEPS 6%]])*0.16</f>
        <v>1796.15</v>
      </c>
      <c r="X759" s="77">
        <f>W759-Tabla16[[#This Row],[IVA]]</f>
        <v>0</v>
      </c>
    </row>
    <row r="760" spans="1:24" x14ac:dyDescent="0.25">
      <c r="A760" s="67">
        <v>182027</v>
      </c>
      <c r="B760" s="68">
        <v>106</v>
      </c>
      <c r="C760" s="10">
        <v>45021</v>
      </c>
      <c r="D760" s="70">
        <v>219.77</v>
      </c>
      <c r="E760" s="70">
        <v>2.4999999991166533E-3</v>
      </c>
      <c r="F760" s="70">
        <v>8037.6875</v>
      </c>
      <c r="G760" s="71"/>
      <c r="H760" s="71"/>
      <c r="I760" s="70"/>
      <c r="J760" s="70"/>
      <c r="K760" s="70">
        <v>1286.03</v>
      </c>
      <c r="L760" s="70">
        <v>9543.49</v>
      </c>
      <c r="M760" s="63">
        <f>Tabla16[[#This Row],[TASA EX.]]+Tabla16[[#This Row],[IEPS 8 %]]</f>
        <v>219.77</v>
      </c>
      <c r="N760" s="72">
        <f>Tabla16[[#This Row],[TASA 16%]]+Tabla16[[#This Row],[IEPS 6%]]</f>
        <v>8037.6875</v>
      </c>
      <c r="O760" s="38">
        <v>45030</v>
      </c>
      <c r="P760" s="69" t="s">
        <v>339</v>
      </c>
      <c r="Q760" s="73" t="s">
        <v>340</v>
      </c>
      <c r="R760" s="68" t="s">
        <v>50</v>
      </c>
      <c r="S760" s="70"/>
      <c r="T760" s="74" t="s">
        <v>51</v>
      </c>
      <c r="U760" s="69" t="s">
        <v>1200</v>
      </c>
      <c r="W760" s="77">
        <f>(Tabla16[[#This Row],[TASA 16%]]+Tabla16[[#This Row],[IEPS 6%]])*0.16</f>
        <v>1286.03</v>
      </c>
      <c r="X760" s="77">
        <f>W760-Tabla16[[#This Row],[IVA]]</f>
        <v>0</v>
      </c>
    </row>
    <row r="761" spans="1:24" x14ac:dyDescent="0.25">
      <c r="A761" s="41">
        <v>182193</v>
      </c>
      <c r="B761" s="9">
        <v>272</v>
      </c>
      <c r="C761" s="10">
        <v>45029</v>
      </c>
      <c r="D761" s="11">
        <v>471.26</v>
      </c>
      <c r="E761" s="11">
        <v>-2.5000000002819434E-3</v>
      </c>
      <c r="F761" s="11">
        <v>17431.0625</v>
      </c>
      <c r="G761" s="24"/>
      <c r="H761" s="24"/>
      <c r="I761" s="11"/>
      <c r="J761" s="11"/>
      <c r="K761" s="11">
        <v>2788.97</v>
      </c>
      <c r="L761" s="11">
        <v>20691.29</v>
      </c>
      <c r="M761" s="63">
        <f>Tabla16[[#This Row],[TASA EX.]]+Tabla16[[#This Row],[IEPS 8 %]]</f>
        <v>471.26</v>
      </c>
      <c r="N761" s="64">
        <f>Tabla16[[#This Row],[TASA 16%]]+Tabla16[[#This Row],[IEPS 6%]]</f>
        <v>17431.0625</v>
      </c>
      <c r="O761" s="38">
        <v>45037</v>
      </c>
      <c r="P761" s="12" t="s">
        <v>339</v>
      </c>
      <c r="Q761" s="39" t="s">
        <v>340</v>
      </c>
      <c r="R761" s="9" t="s">
        <v>50</v>
      </c>
      <c r="S761" s="11"/>
      <c r="T761" s="13" t="s">
        <v>51</v>
      </c>
      <c r="U761" s="12" t="s">
        <v>1201</v>
      </c>
      <c r="W761" s="77">
        <f>(Tabla16[[#This Row],[TASA 16%]]+Tabla16[[#This Row],[IEPS 6%]])*0.16</f>
        <v>2788.9700000000003</v>
      </c>
      <c r="X761" s="77">
        <f>W761-Tabla16[[#This Row],[IVA]]</f>
        <v>0</v>
      </c>
    </row>
    <row r="762" spans="1:24" x14ac:dyDescent="0.25">
      <c r="A762" s="67">
        <v>182430</v>
      </c>
      <c r="B762" s="68">
        <v>509</v>
      </c>
      <c r="C762" s="10">
        <v>45036</v>
      </c>
      <c r="D762" s="70">
        <v>365.63</v>
      </c>
      <c r="E762" s="70">
        <v>2.4999999997135092E-3</v>
      </c>
      <c r="F762" s="70">
        <v>13373.4375</v>
      </c>
      <c r="G762" s="71"/>
      <c r="H762" s="71"/>
      <c r="I762" s="70"/>
      <c r="J762" s="70"/>
      <c r="K762" s="70">
        <v>2139.75</v>
      </c>
      <c r="L762" s="70">
        <v>15878.82</v>
      </c>
      <c r="M762" s="63">
        <f>Tabla16[[#This Row],[TASA EX.]]+Tabla16[[#This Row],[IEPS 8 %]]</f>
        <v>365.63</v>
      </c>
      <c r="N762" s="72">
        <f>Tabla16[[#This Row],[TASA 16%]]+Tabla16[[#This Row],[IEPS 6%]]</f>
        <v>13373.4375</v>
      </c>
      <c r="O762" s="38">
        <v>45043</v>
      </c>
      <c r="P762" s="69" t="s">
        <v>339</v>
      </c>
      <c r="Q762" s="73" t="s">
        <v>340</v>
      </c>
      <c r="R762" s="68" t="s">
        <v>50</v>
      </c>
      <c r="S762" s="70"/>
      <c r="T762" s="74" t="s">
        <v>51</v>
      </c>
      <c r="U762" s="69" t="s">
        <v>1202</v>
      </c>
      <c r="W762" s="77">
        <f>(Tabla16[[#This Row],[TASA 16%]]+Tabla16[[#This Row],[IEPS 6%]])*0.16</f>
        <v>2139.75</v>
      </c>
      <c r="X762" s="77">
        <f>W762-Tabla16[[#This Row],[IVA]]</f>
        <v>0</v>
      </c>
    </row>
    <row r="763" spans="1:24" x14ac:dyDescent="0.25">
      <c r="A763" s="67">
        <v>181761</v>
      </c>
      <c r="B763" s="68">
        <v>810</v>
      </c>
      <c r="C763" s="10">
        <v>45013</v>
      </c>
      <c r="D763" s="70"/>
      <c r="E763" s="70">
        <v>335511.3</v>
      </c>
      <c r="F763" s="70">
        <v>2159.5</v>
      </c>
      <c r="G763" s="71"/>
      <c r="H763" s="71"/>
      <c r="I763" s="70"/>
      <c r="J763" s="70"/>
      <c r="K763" s="70">
        <v>345.52</v>
      </c>
      <c r="L763" s="70">
        <v>338016.32</v>
      </c>
      <c r="M763" s="63">
        <f>Tabla16[[#This Row],[TASA EX.]]+Tabla16[[#This Row],[IEPS 8 %]]</f>
        <v>0</v>
      </c>
      <c r="N763" s="72">
        <f>Tabla16[[#This Row],[TASA 16%]]+Tabla16[[#This Row],[IEPS 6%]]</f>
        <v>2159.5</v>
      </c>
      <c r="O763" s="38">
        <v>45020</v>
      </c>
      <c r="P763" s="69" t="s">
        <v>426</v>
      </c>
      <c r="Q763" s="73" t="s">
        <v>427</v>
      </c>
      <c r="R763" s="68" t="s">
        <v>34</v>
      </c>
      <c r="S763" s="70"/>
      <c r="T763" s="74" t="s">
        <v>35</v>
      </c>
      <c r="U763" s="69" t="s">
        <v>1219</v>
      </c>
      <c r="W763" s="77">
        <f>(Tabla16[[#This Row],[TASA 16%]]+Tabla16[[#This Row],[IEPS 6%]])*0.16</f>
        <v>345.52</v>
      </c>
      <c r="X763" s="77">
        <f>W763-Tabla16[[#This Row],[IVA]]</f>
        <v>0</v>
      </c>
    </row>
    <row r="764" spans="1:24" x14ac:dyDescent="0.25">
      <c r="A764" s="57">
        <v>181762</v>
      </c>
      <c r="B764" s="56">
        <v>811</v>
      </c>
      <c r="C764" s="10">
        <v>45013</v>
      </c>
      <c r="D764" s="58"/>
      <c r="E764" s="58">
        <v>390535.46</v>
      </c>
      <c r="F764" s="58">
        <v>4689</v>
      </c>
      <c r="G764" s="59"/>
      <c r="H764" s="59"/>
      <c r="I764" s="58"/>
      <c r="J764" s="58"/>
      <c r="K764" s="58">
        <v>750.24</v>
      </c>
      <c r="L764" s="58">
        <v>395974.7</v>
      </c>
      <c r="M764" s="63">
        <f>Tabla16[[#This Row],[TASA EX.]]+Tabla16[[#This Row],[IEPS 8 %]]</f>
        <v>0</v>
      </c>
      <c r="N764" s="63">
        <f>Tabla16[[#This Row],[TASA 16%]]+Tabla16[[#This Row],[IEPS 6%]]</f>
        <v>4689</v>
      </c>
      <c r="O764" s="38">
        <v>45027</v>
      </c>
      <c r="P764" s="60" t="s">
        <v>426</v>
      </c>
      <c r="Q764" s="55" t="s">
        <v>427</v>
      </c>
      <c r="R764" s="9" t="s">
        <v>34</v>
      </c>
      <c r="S764" s="61"/>
      <c r="T764" s="13" t="s">
        <v>35</v>
      </c>
      <c r="U764" s="54" t="s">
        <v>1220</v>
      </c>
      <c r="W764" s="77">
        <f>(Tabla16[[#This Row],[TASA 16%]]+Tabla16[[#This Row],[IEPS 6%]])*0.16</f>
        <v>750.24</v>
      </c>
      <c r="X764" s="77">
        <f>W764-Tabla16[[#This Row],[IVA]]</f>
        <v>0</v>
      </c>
    </row>
    <row r="765" spans="1:24" x14ac:dyDescent="0.25">
      <c r="A765" s="67">
        <v>181763</v>
      </c>
      <c r="B765" s="68">
        <v>812</v>
      </c>
      <c r="C765" s="10">
        <v>45013</v>
      </c>
      <c r="D765" s="70"/>
      <c r="E765" s="70">
        <v>150872.41500000001</v>
      </c>
      <c r="F765" s="70">
        <v>1759.375</v>
      </c>
      <c r="G765" s="71"/>
      <c r="H765" s="71"/>
      <c r="I765" s="70"/>
      <c r="J765" s="70"/>
      <c r="K765" s="70">
        <v>281.5</v>
      </c>
      <c r="L765" s="70">
        <v>152913.29</v>
      </c>
      <c r="M765" s="63">
        <f>Tabla16[[#This Row],[TASA EX.]]+Tabla16[[#This Row],[IEPS 8 %]]</f>
        <v>0</v>
      </c>
      <c r="N765" s="72">
        <f>Tabla16[[#This Row],[TASA 16%]]+Tabla16[[#This Row],[IEPS 6%]]</f>
        <v>1759.375</v>
      </c>
      <c r="O765" s="38">
        <v>45027</v>
      </c>
      <c r="P765" s="69" t="s">
        <v>426</v>
      </c>
      <c r="Q765" s="73" t="s">
        <v>427</v>
      </c>
      <c r="R765" s="68" t="s">
        <v>34</v>
      </c>
      <c r="S765" s="70"/>
      <c r="T765" s="74" t="s">
        <v>35</v>
      </c>
      <c r="U765" s="69" t="s">
        <v>1221</v>
      </c>
      <c r="W765" s="77">
        <f>(Tabla16[[#This Row],[TASA 16%]]+Tabla16[[#This Row],[IEPS 6%]])*0.16</f>
        <v>281.5</v>
      </c>
      <c r="X765" s="77">
        <f>W765-Tabla16[[#This Row],[IVA]]</f>
        <v>0</v>
      </c>
    </row>
    <row r="766" spans="1:24" x14ac:dyDescent="0.25">
      <c r="A766" s="67">
        <v>181764</v>
      </c>
      <c r="B766" s="68">
        <v>813</v>
      </c>
      <c r="C766" s="10">
        <v>45013</v>
      </c>
      <c r="D766" s="70"/>
      <c r="E766" s="70">
        <v>26985</v>
      </c>
      <c r="F766" s="70">
        <v>0</v>
      </c>
      <c r="G766" s="71"/>
      <c r="H766" s="71"/>
      <c r="I766" s="70"/>
      <c r="J766" s="70"/>
      <c r="K766" s="70"/>
      <c r="L766" s="70">
        <v>26985</v>
      </c>
      <c r="M766" s="63">
        <f>Tabla16[[#This Row],[TASA EX.]]+Tabla16[[#This Row],[IEPS 8 %]]</f>
        <v>0</v>
      </c>
      <c r="N766" s="72">
        <f>Tabla16[[#This Row],[TASA 16%]]+Tabla16[[#This Row],[IEPS 6%]]</f>
        <v>0</v>
      </c>
      <c r="O766" s="38">
        <v>45036</v>
      </c>
      <c r="P766" s="69" t="s">
        <v>426</v>
      </c>
      <c r="Q766" s="73" t="s">
        <v>427</v>
      </c>
      <c r="R766" s="68" t="s">
        <v>34</v>
      </c>
      <c r="S766" s="70"/>
      <c r="T766" s="74" t="s">
        <v>35</v>
      </c>
      <c r="U766" s="69" t="s">
        <v>1222</v>
      </c>
      <c r="W766" s="77">
        <f>(Tabla16[[#This Row],[TASA 16%]]+Tabla16[[#This Row],[IEPS 6%]])*0.16</f>
        <v>0</v>
      </c>
      <c r="X766" s="77">
        <f>W766-Tabla16[[#This Row],[IVA]]</f>
        <v>0</v>
      </c>
    </row>
    <row r="767" spans="1:24" x14ac:dyDescent="0.25">
      <c r="A767" s="67">
        <v>181765</v>
      </c>
      <c r="B767" s="68">
        <v>814</v>
      </c>
      <c r="C767" s="10">
        <v>45013</v>
      </c>
      <c r="D767" s="70"/>
      <c r="E767" s="70">
        <v>209680.77249999999</v>
      </c>
      <c r="F767" s="70">
        <v>6569.6875</v>
      </c>
      <c r="G767" s="71"/>
      <c r="H767" s="71"/>
      <c r="I767" s="70"/>
      <c r="J767" s="70"/>
      <c r="K767" s="70">
        <v>1051.1500000000001</v>
      </c>
      <c r="L767" s="70">
        <v>217301.61</v>
      </c>
      <c r="M767" s="63">
        <f>Tabla16[[#This Row],[TASA EX.]]+Tabla16[[#This Row],[IEPS 8 %]]</f>
        <v>0</v>
      </c>
      <c r="N767" s="72">
        <f>Tabla16[[#This Row],[TASA 16%]]+Tabla16[[#This Row],[IEPS 6%]]</f>
        <v>6569.6875</v>
      </c>
      <c r="O767" s="38">
        <v>45038</v>
      </c>
      <c r="P767" s="69" t="s">
        <v>426</v>
      </c>
      <c r="Q767" s="73" t="s">
        <v>427</v>
      </c>
      <c r="R767" s="68" t="s">
        <v>34</v>
      </c>
      <c r="S767" s="70"/>
      <c r="T767" s="74" t="s">
        <v>35</v>
      </c>
      <c r="U767" s="69" t="s">
        <v>1223</v>
      </c>
      <c r="W767" s="77">
        <f>(Tabla16[[#This Row],[TASA 16%]]+Tabla16[[#This Row],[IEPS 6%]])*0.16</f>
        <v>1051.1500000000001</v>
      </c>
      <c r="X767" s="77">
        <f>W767-Tabla16[[#This Row],[IVA]]</f>
        <v>0</v>
      </c>
    </row>
    <row r="768" spans="1:24" x14ac:dyDescent="0.25">
      <c r="A768" s="67">
        <v>181856</v>
      </c>
      <c r="B768" s="68">
        <v>905</v>
      </c>
      <c r="C768" s="10">
        <v>45015</v>
      </c>
      <c r="D768" s="70"/>
      <c r="E768" s="70">
        <v>-5.0000000010186341E-3</v>
      </c>
      <c r="F768" s="70">
        <v>6588.3750000000009</v>
      </c>
      <c r="G768" s="71"/>
      <c r="H768" s="71"/>
      <c r="I768" s="70"/>
      <c r="J768" s="70"/>
      <c r="K768" s="70">
        <v>1054.1400000000001</v>
      </c>
      <c r="L768" s="70">
        <v>7642.51</v>
      </c>
      <c r="M768" s="63">
        <f>Tabla16[[#This Row],[TASA EX.]]+Tabla16[[#This Row],[IEPS 8 %]]</f>
        <v>0</v>
      </c>
      <c r="N768" s="72">
        <f>Tabla16[[#This Row],[TASA 16%]]+Tabla16[[#This Row],[IEPS 6%]]</f>
        <v>6588.3750000000009</v>
      </c>
      <c r="O768" s="38">
        <v>45034</v>
      </c>
      <c r="P768" s="69" t="s">
        <v>372</v>
      </c>
      <c r="Q768" s="73" t="s">
        <v>373</v>
      </c>
      <c r="R768" s="68" t="s">
        <v>34</v>
      </c>
      <c r="S768" s="70"/>
      <c r="T768" s="74" t="s">
        <v>35</v>
      </c>
      <c r="U768" s="69" t="s">
        <v>1290</v>
      </c>
      <c r="W768" s="77">
        <f>(Tabla16[[#This Row],[TASA 16%]]+Tabla16[[#This Row],[IEPS 6%]])*0.16</f>
        <v>1054.1400000000001</v>
      </c>
      <c r="X768" s="77">
        <f>W768-Tabla16[[#This Row],[IVA]]</f>
        <v>0</v>
      </c>
    </row>
    <row r="769" spans="1:24" x14ac:dyDescent="0.25">
      <c r="A769" s="67">
        <v>182084</v>
      </c>
      <c r="B769" s="68">
        <v>163</v>
      </c>
      <c r="C769" s="10">
        <v>45026</v>
      </c>
      <c r="D769" s="70"/>
      <c r="E769" s="70">
        <v>1.2500000000727596E-2</v>
      </c>
      <c r="F769" s="70">
        <v>11012.4375</v>
      </c>
      <c r="G769" s="71"/>
      <c r="H769" s="71"/>
      <c r="I769" s="70"/>
      <c r="J769" s="70"/>
      <c r="K769" s="70">
        <v>1761.99</v>
      </c>
      <c r="L769" s="70">
        <v>12774.44</v>
      </c>
      <c r="M769" s="63">
        <f>Tabla16[[#This Row],[TASA EX.]]+Tabla16[[#This Row],[IEPS 8 %]]</f>
        <v>0</v>
      </c>
      <c r="N769" s="72">
        <f>Tabla16[[#This Row],[TASA 16%]]+Tabla16[[#This Row],[IEPS 6%]]</f>
        <v>11012.4375</v>
      </c>
      <c r="O769" s="38">
        <v>45044</v>
      </c>
      <c r="P769" s="69" t="s">
        <v>372</v>
      </c>
      <c r="Q769" s="73" t="s">
        <v>373</v>
      </c>
      <c r="R769" s="68" t="s">
        <v>34</v>
      </c>
      <c r="S769" s="70"/>
      <c r="T769" s="74" t="s">
        <v>35</v>
      </c>
      <c r="U769" s="69" t="s">
        <v>1291</v>
      </c>
      <c r="W769" s="77">
        <f>(Tabla16[[#This Row],[TASA 16%]]+Tabla16[[#This Row],[IEPS 6%]])*0.16</f>
        <v>1761.99</v>
      </c>
      <c r="X769" s="77">
        <f>W769-Tabla16[[#This Row],[IVA]]</f>
        <v>0</v>
      </c>
    </row>
    <row r="770" spans="1:24" x14ac:dyDescent="0.25">
      <c r="A770" s="67" t="s">
        <v>819</v>
      </c>
      <c r="B770" s="68">
        <v>2010</v>
      </c>
      <c r="C770" s="10">
        <v>45020</v>
      </c>
      <c r="D770" s="70"/>
      <c r="E770" s="70">
        <v>-9.750000000349246E-2</v>
      </c>
      <c r="F770" s="70">
        <v>123659.9375</v>
      </c>
      <c r="G770" s="71"/>
      <c r="H770" s="71"/>
      <c r="I770" s="70"/>
      <c r="J770" s="70"/>
      <c r="K770" s="70">
        <v>19785.59</v>
      </c>
      <c r="L770" s="70">
        <v>143445.43</v>
      </c>
      <c r="M770" s="63">
        <f>Tabla16[[#This Row],[TASA EX.]]+Tabla16[[#This Row],[IEPS 8 %]]</f>
        <v>0</v>
      </c>
      <c r="N770" s="72">
        <f>Tabla16[[#This Row],[TASA 16%]]+Tabla16[[#This Row],[IEPS 6%]]</f>
        <v>123659.9375</v>
      </c>
      <c r="O770" s="38">
        <v>45020</v>
      </c>
      <c r="P770" s="69" t="s">
        <v>97</v>
      </c>
      <c r="Q770" s="73" t="s">
        <v>98</v>
      </c>
      <c r="R770" s="68" t="s">
        <v>34</v>
      </c>
      <c r="S770" s="70"/>
      <c r="T770" s="74" t="s">
        <v>35</v>
      </c>
      <c r="U770" s="69" t="s">
        <v>905</v>
      </c>
      <c r="W770" s="77">
        <f>(Tabla16[[#This Row],[TASA 16%]]+Tabla16[[#This Row],[IEPS 6%]])*0.16</f>
        <v>19785.59</v>
      </c>
      <c r="X770" s="77">
        <f>W770-Tabla16[[#This Row],[IVA]]</f>
        <v>0</v>
      </c>
    </row>
    <row r="771" spans="1:24" x14ac:dyDescent="0.25">
      <c r="A771" s="67" t="s">
        <v>820</v>
      </c>
      <c r="B771" s="68">
        <v>2055</v>
      </c>
      <c r="C771" s="10">
        <v>45035</v>
      </c>
      <c r="D771" s="70"/>
      <c r="E771" s="70">
        <v>-2.9999999984283932E-2</v>
      </c>
      <c r="F771" s="70">
        <v>111203.74999999999</v>
      </c>
      <c r="G771" s="71"/>
      <c r="H771" s="71"/>
      <c r="I771" s="70"/>
      <c r="J771" s="70"/>
      <c r="K771" s="70">
        <v>17792.599999999999</v>
      </c>
      <c r="L771" s="70">
        <v>128996.32</v>
      </c>
      <c r="M771" s="63">
        <f>Tabla16[[#This Row],[TASA EX.]]+Tabla16[[#This Row],[IEPS 8 %]]</f>
        <v>0</v>
      </c>
      <c r="N771" s="72">
        <f>Tabla16[[#This Row],[TASA 16%]]+Tabla16[[#This Row],[IEPS 6%]]</f>
        <v>111203.74999999999</v>
      </c>
      <c r="O771" s="38">
        <v>45035</v>
      </c>
      <c r="P771" s="69" t="s">
        <v>97</v>
      </c>
      <c r="Q771" s="73" t="s">
        <v>98</v>
      </c>
      <c r="R771" s="68" t="s">
        <v>34</v>
      </c>
      <c r="S771" s="70"/>
      <c r="T771" s="74" t="s">
        <v>35</v>
      </c>
      <c r="U771" s="69" t="s">
        <v>906</v>
      </c>
      <c r="W771" s="77">
        <f>(Tabla16[[#This Row],[TASA 16%]]+Tabla16[[#This Row],[IEPS 6%]])*0.16</f>
        <v>17792.599999999999</v>
      </c>
      <c r="X771" s="77">
        <f>W771-Tabla16[[#This Row],[IVA]]</f>
        <v>0</v>
      </c>
    </row>
    <row r="772" spans="1:24" x14ac:dyDescent="0.25">
      <c r="A772" s="67">
        <v>181939</v>
      </c>
      <c r="B772" s="68">
        <v>18</v>
      </c>
      <c r="C772" s="10">
        <v>45019</v>
      </c>
      <c r="D772" s="70"/>
      <c r="E772" s="70">
        <v>-2.250000000003638E-2</v>
      </c>
      <c r="F772" s="70">
        <v>300.5625</v>
      </c>
      <c r="G772" s="71"/>
      <c r="H772" s="71"/>
      <c r="I772" s="70"/>
      <c r="J772" s="70"/>
      <c r="K772" s="70">
        <v>48.09</v>
      </c>
      <c r="L772" s="70">
        <v>348.63</v>
      </c>
      <c r="M772" s="63">
        <f>Tabla16[[#This Row],[TASA EX.]]+Tabla16[[#This Row],[IEPS 8 %]]</f>
        <v>0</v>
      </c>
      <c r="N772" s="72">
        <f>Tabla16[[#This Row],[TASA 16%]]+Tabla16[[#This Row],[IEPS 6%]]</f>
        <v>300.5625</v>
      </c>
      <c r="O772" s="38">
        <v>45027</v>
      </c>
      <c r="P772" s="69" t="s">
        <v>420</v>
      </c>
      <c r="Q772" s="73" t="s">
        <v>421</v>
      </c>
      <c r="R772" s="68" t="s">
        <v>50</v>
      </c>
      <c r="S772" s="70"/>
      <c r="T772" s="74" t="s">
        <v>51</v>
      </c>
      <c r="U772" s="69" t="s">
        <v>1453</v>
      </c>
      <c r="W772" s="77">
        <f>(Tabla16[[#This Row],[TASA 16%]]+Tabla16[[#This Row],[IEPS 6%]])*0.16</f>
        <v>48.09</v>
      </c>
      <c r="X772" s="77">
        <f>W772-Tabla16[[#This Row],[IVA]]</f>
        <v>0</v>
      </c>
    </row>
    <row r="773" spans="1:24" x14ac:dyDescent="0.25">
      <c r="A773" s="67">
        <v>182301</v>
      </c>
      <c r="B773" s="68">
        <v>380</v>
      </c>
      <c r="C773" s="10">
        <v>45033</v>
      </c>
      <c r="D773" s="70"/>
      <c r="E773" s="70">
        <v>-1.4999999999986358E-2</v>
      </c>
      <c r="F773" s="70">
        <v>810.375</v>
      </c>
      <c r="G773" s="71"/>
      <c r="H773" s="71"/>
      <c r="I773" s="70"/>
      <c r="J773" s="70"/>
      <c r="K773" s="70">
        <v>129.66</v>
      </c>
      <c r="L773" s="70">
        <v>940.02</v>
      </c>
      <c r="M773" s="63">
        <f>Tabla16[[#This Row],[TASA EX.]]+Tabla16[[#This Row],[IEPS 8 %]]</f>
        <v>0</v>
      </c>
      <c r="N773" s="72">
        <f>Tabla16[[#This Row],[TASA 16%]]+Tabla16[[#This Row],[IEPS 6%]]</f>
        <v>810.375</v>
      </c>
      <c r="O773" s="38">
        <v>45037</v>
      </c>
      <c r="P773" s="69" t="s">
        <v>420</v>
      </c>
      <c r="Q773" s="73" t="s">
        <v>421</v>
      </c>
      <c r="R773" s="68" t="s">
        <v>50</v>
      </c>
      <c r="S773" s="70"/>
      <c r="T773" s="74" t="s">
        <v>51</v>
      </c>
      <c r="U773" s="69" t="s">
        <v>1454</v>
      </c>
      <c r="W773" s="77">
        <f>(Tabla16[[#This Row],[TASA 16%]]+Tabla16[[#This Row],[IEPS 6%]])*0.16</f>
        <v>129.66</v>
      </c>
      <c r="X773" s="77">
        <f>W773-Tabla16[[#This Row],[IVA]]</f>
        <v>0</v>
      </c>
    </row>
    <row r="774" spans="1:24" x14ac:dyDescent="0.25">
      <c r="A774" s="67">
        <v>182374</v>
      </c>
      <c r="B774" s="68">
        <v>453</v>
      </c>
      <c r="C774" s="10">
        <v>45035</v>
      </c>
      <c r="D774" s="70"/>
      <c r="E774" s="70">
        <v>-7.4999999997089617E-3</v>
      </c>
      <c r="F774" s="70">
        <v>24200.4375</v>
      </c>
      <c r="G774" s="71"/>
      <c r="H774" s="71"/>
      <c r="I774" s="70"/>
      <c r="J774" s="70"/>
      <c r="K774" s="70">
        <v>3872.07</v>
      </c>
      <c r="L774" s="70">
        <v>28072.5</v>
      </c>
      <c r="M774" s="63">
        <f>Tabla16[[#This Row],[TASA EX.]]+Tabla16[[#This Row],[IEPS 8 %]]</f>
        <v>0</v>
      </c>
      <c r="N774" s="72">
        <f>Tabla16[[#This Row],[TASA 16%]]+Tabla16[[#This Row],[IEPS 6%]]</f>
        <v>24200.4375</v>
      </c>
      <c r="O774" s="38">
        <v>45041</v>
      </c>
      <c r="P774" s="69" t="s">
        <v>454</v>
      </c>
      <c r="Q774" s="73" t="s">
        <v>455</v>
      </c>
      <c r="R774" s="68" t="s">
        <v>34</v>
      </c>
      <c r="S774" s="70"/>
      <c r="T774" s="74" t="s">
        <v>35</v>
      </c>
      <c r="U774" s="69" t="s">
        <v>1228</v>
      </c>
      <c r="W774" s="77">
        <f>(Tabla16[[#This Row],[TASA 16%]]+Tabla16[[#This Row],[IEPS 6%]])*0.16</f>
        <v>3872.07</v>
      </c>
      <c r="X774" s="77">
        <f>W774-Tabla16[[#This Row],[IVA]]</f>
        <v>0</v>
      </c>
    </row>
    <row r="775" spans="1:24" x14ac:dyDescent="0.25">
      <c r="A775" s="67" t="s">
        <v>800</v>
      </c>
      <c r="B775" s="68">
        <v>2007</v>
      </c>
      <c r="C775" s="10">
        <v>45019</v>
      </c>
      <c r="D775" s="70"/>
      <c r="E775" s="70">
        <v>-5.9999999997671694E-2</v>
      </c>
      <c r="F775" s="70">
        <v>75971.75</v>
      </c>
      <c r="G775" s="71"/>
      <c r="H775" s="71"/>
      <c r="I775" s="70"/>
      <c r="J775" s="70"/>
      <c r="K775" s="70">
        <v>12155.48</v>
      </c>
      <c r="L775" s="70">
        <v>88127.17</v>
      </c>
      <c r="M775" s="63">
        <f>Tabla16[[#This Row],[TASA EX.]]+Tabla16[[#This Row],[IEPS 8 %]]</f>
        <v>0</v>
      </c>
      <c r="N775" s="72">
        <f>Tabla16[[#This Row],[TASA 16%]]+Tabla16[[#This Row],[IEPS 6%]]</f>
        <v>75971.75</v>
      </c>
      <c r="O775" s="38">
        <v>45019</v>
      </c>
      <c r="P775" s="69" t="s">
        <v>73</v>
      </c>
      <c r="Q775" s="73" t="s">
        <v>74</v>
      </c>
      <c r="R775" s="68" t="s">
        <v>50</v>
      </c>
      <c r="S775" s="70"/>
      <c r="T775" s="74" t="s">
        <v>51</v>
      </c>
      <c r="U775" s="69" t="s">
        <v>889</v>
      </c>
      <c r="W775" s="77">
        <f>(Tabla16[[#This Row],[TASA 16%]]+Tabla16[[#This Row],[IEPS 6%]])*0.16</f>
        <v>12155.48</v>
      </c>
      <c r="X775" s="77">
        <f>W775-Tabla16[[#This Row],[IVA]]</f>
        <v>0</v>
      </c>
    </row>
    <row r="776" spans="1:24" x14ac:dyDescent="0.25">
      <c r="A776" s="67">
        <v>181714</v>
      </c>
      <c r="B776" s="68">
        <v>763</v>
      </c>
      <c r="C776" s="10">
        <v>45012</v>
      </c>
      <c r="D776" s="70"/>
      <c r="E776" s="70">
        <v>30732.489999999998</v>
      </c>
      <c r="F776" s="70">
        <v>0</v>
      </c>
      <c r="G776" s="71"/>
      <c r="H776" s="71"/>
      <c r="I776" s="70"/>
      <c r="J776" s="70">
        <v>2458.54</v>
      </c>
      <c r="K776" s="70"/>
      <c r="L776" s="70">
        <v>33191.03</v>
      </c>
      <c r="M776" s="63">
        <f>Tabla16[[#This Row],[TASA EX.]]+Tabla16[[#This Row],[IEPS 8 %]]</f>
        <v>2458.54</v>
      </c>
      <c r="N776" s="72">
        <f>Tabla16[[#This Row],[TASA 16%]]+Tabla16[[#This Row],[IEPS 6%]]</f>
        <v>0</v>
      </c>
      <c r="O776" s="38">
        <v>45027</v>
      </c>
      <c r="P776" s="69" t="s">
        <v>239</v>
      </c>
      <c r="Q776" s="73" t="s">
        <v>240</v>
      </c>
      <c r="R776" s="68" t="s">
        <v>34</v>
      </c>
      <c r="S776" s="70"/>
      <c r="T776" s="74" t="s">
        <v>35</v>
      </c>
      <c r="U776" s="69" t="s">
        <v>68</v>
      </c>
      <c r="W776" s="77">
        <f>(Tabla16[[#This Row],[TASA 16%]]+Tabla16[[#This Row],[IEPS 6%]])*0.16</f>
        <v>0</v>
      </c>
      <c r="X776" s="77">
        <f>W776-Tabla16[[#This Row],[IVA]]</f>
        <v>0</v>
      </c>
    </row>
    <row r="777" spans="1:24" x14ac:dyDescent="0.25">
      <c r="A777" s="67">
        <v>181833</v>
      </c>
      <c r="B777" s="68">
        <v>882</v>
      </c>
      <c r="C777" s="10">
        <v>45015</v>
      </c>
      <c r="D777" s="70"/>
      <c r="E777" s="70">
        <v>13990.79</v>
      </c>
      <c r="F777" s="70">
        <v>0</v>
      </c>
      <c r="G777" s="71"/>
      <c r="H777" s="71"/>
      <c r="I777" s="70"/>
      <c r="J777" s="70">
        <v>1119.24</v>
      </c>
      <c r="K777" s="70"/>
      <c r="L777" s="70">
        <v>15110.03</v>
      </c>
      <c r="M777" s="63">
        <f>Tabla16[[#This Row],[TASA EX.]]+Tabla16[[#This Row],[IEPS 8 %]]</f>
        <v>1119.24</v>
      </c>
      <c r="N777" s="72">
        <f>Tabla16[[#This Row],[TASA 16%]]+Tabla16[[#This Row],[IEPS 6%]]</f>
        <v>0</v>
      </c>
      <c r="O777" s="38">
        <v>45027</v>
      </c>
      <c r="P777" s="69" t="s">
        <v>239</v>
      </c>
      <c r="Q777" s="73" t="s">
        <v>240</v>
      </c>
      <c r="R777" s="68" t="s">
        <v>34</v>
      </c>
      <c r="S777" s="70"/>
      <c r="T777" s="74" t="s">
        <v>35</v>
      </c>
      <c r="U777" s="69" t="s">
        <v>68</v>
      </c>
      <c r="W777" s="77">
        <f>(Tabla16[[#This Row],[TASA 16%]]+Tabla16[[#This Row],[IEPS 6%]])*0.16</f>
        <v>0</v>
      </c>
      <c r="X777" s="77">
        <f>W777-Tabla16[[#This Row],[IVA]]</f>
        <v>0</v>
      </c>
    </row>
    <row r="778" spans="1:24" x14ac:dyDescent="0.25">
      <c r="A778" s="67">
        <v>181840</v>
      </c>
      <c r="B778" s="68">
        <v>889</v>
      </c>
      <c r="C778" s="10">
        <v>45015</v>
      </c>
      <c r="D778" s="70"/>
      <c r="E778" s="70">
        <v>18038.95</v>
      </c>
      <c r="F778" s="70">
        <v>0</v>
      </c>
      <c r="G778" s="71"/>
      <c r="H778" s="71"/>
      <c r="I778" s="70"/>
      <c r="J778" s="70">
        <v>1443.09</v>
      </c>
      <c r="K778" s="70"/>
      <c r="L778" s="70">
        <v>19482.04</v>
      </c>
      <c r="M778" s="63">
        <f>Tabla16[[#This Row],[TASA EX.]]+Tabla16[[#This Row],[IEPS 8 %]]</f>
        <v>1443.09</v>
      </c>
      <c r="N778" s="72">
        <f>Tabla16[[#This Row],[TASA 16%]]+Tabla16[[#This Row],[IEPS 6%]]</f>
        <v>0</v>
      </c>
      <c r="O778" s="38">
        <v>45027</v>
      </c>
      <c r="P778" s="69" t="s">
        <v>239</v>
      </c>
      <c r="Q778" s="73" t="s">
        <v>240</v>
      </c>
      <c r="R778" s="68" t="s">
        <v>34</v>
      </c>
      <c r="S778" s="70"/>
      <c r="T778" s="74" t="s">
        <v>35</v>
      </c>
      <c r="U778" s="69" t="s">
        <v>68</v>
      </c>
      <c r="W778" s="77">
        <f>(Tabla16[[#This Row],[TASA 16%]]+Tabla16[[#This Row],[IEPS 6%]])*0.16</f>
        <v>0</v>
      </c>
      <c r="X778" s="77">
        <f>W778-Tabla16[[#This Row],[IVA]]</f>
        <v>0</v>
      </c>
    </row>
    <row r="779" spans="1:24" x14ac:dyDescent="0.25">
      <c r="A779" s="41">
        <v>182212</v>
      </c>
      <c r="B779" s="9">
        <v>291</v>
      </c>
      <c r="C779" s="10">
        <v>45029</v>
      </c>
      <c r="D779" s="11"/>
      <c r="E779" s="11">
        <v>41260.35</v>
      </c>
      <c r="F779" s="11">
        <v>0</v>
      </c>
      <c r="G779" s="24"/>
      <c r="H779" s="24"/>
      <c r="I779" s="11"/>
      <c r="J779" s="11">
        <v>3300.74</v>
      </c>
      <c r="K779" s="11"/>
      <c r="L779" s="11">
        <v>44561.09</v>
      </c>
      <c r="M779" s="63">
        <f>Tabla16[[#This Row],[TASA EX.]]+Tabla16[[#This Row],[IEPS 8 %]]</f>
        <v>3300.74</v>
      </c>
      <c r="N779" s="64">
        <f>Tabla16[[#This Row],[TASA 16%]]+Tabla16[[#This Row],[IEPS 6%]]</f>
        <v>0</v>
      </c>
      <c r="O779" s="38">
        <v>45038</v>
      </c>
      <c r="P779" s="12" t="s">
        <v>239</v>
      </c>
      <c r="Q779" s="39" t="s">
        <v>240</v>
      </c>
      <c r="R779" s="9" t="s">
        <v>34</v>
      </c>
      <c r="S779" s="11"/>
      <c r="T779" s="13" t="s">
        <v>35</v>
      </c>
      <c r="U779" s="12" t="s">
        <v>68</v>
      </c>
      <c r="W779" s="77">
        <f>(Tabla16[[#This Row],[TASA 16%]]+Tabla16[[#This Row],[IEPS 6%]])*0.16</f>
        <v>0</v>
      </c>
      <c r="X779" s="77">
        <f>W779-Tabla16[[#This Row],[IVA]]</f>
        <v>0</v>
      </c>
    </row>
    <row r="780" spans="1:24" x14ac:dyDescent="0.25">
      <c r="A780" s="41">
        <v>181815</v>
      </c>
      <c r="B780" s="9">
        <v>864</v>
      </c>
      <c r="C780" s="10">
        <v>45014</v>
      </c>
      <c r="D780" s="11"/>
      <c r="E780" s="11">
        <v>13655.240000000002</v>
      </c>
      <c r="F780" s="11">
        <v>13056</v>
      </c>
      <c r="G780" s="24"/>
      <c r="H780" s="24"/>
      <c r="I780" s="11"/>
      <c r="J780" s="11"/>
      <c r="K780" s="11">
        <v>2088.96</v>
      </c>
      <c r="L780" s="11">
        <v>28800.2</v>
      </c>
      <c r="M780" s="63">
        <f>Tabla16[[#This Row],[TASA EX.]]+Tabla16[[#This Row],[IEPS 8 %]]</f>
        <v>0</v>
      </c>
      <c r="N780" s="64">
        <f>Tabla16[[#This Row],[TASA 16%]]+Tabla16[[#This Row],[IEPS 6%]]</f>
        <v>13056</v>
      </c>
      <c r="O780" s="38">
        <v>45030</v>
      </c>
      <c r="P780" s="12" t="s">
        <v>1671</v>
      </c>
      <c r="Q780" s="39" t="s">
        <v>1672</v>
      </c>
      <c r="R780" s="9" t="s">
        <v>34</v>
      </c>
      <c r="S780" s="11">
        <v>2167.7600000000002</v>
      </c>
      <c r="T780" s="13" t="s">
        <v>35</v>
      </c>
      <c r="U780" s="12" t="s">
        <v>1673</v>
      </c>
      <c r="W780" s="77">
        <f>(Tabla16[[#This Row],[TASA 16%]]+Tabla16[[#This Row],[IEPS 6%]])*0.16</f>
        <v>2088.96</v>
      </c>
      <c r="X780" s="77">
        <f>W780-Tabla16[[#This Row],[IVA]]</f>
        <v>0</v>
      </c>
    </row>
    <row r="781" spans="1:24" x14ac:dyDescent="0.25">
      <c r="A781" s="67">
        <v>181853</v>
      </c>
      <c r="B781" s="68">
        <v>902</v>
      </c>
      <c r="C781" s="10">
        <v>45015</v>
      </c>
      <c r="D781" s="70"/>
      <c r="E781" s="70">
        <v>46675.5</v>
      </c>
      <c r="F781" s="70">
        <v>0</v>
      </c>
      <c r="G781" s="71"/>
      <c r="H781" s="71"/>
      <c r="I781" s="70"/>
      <c r="J781" s="70"/>
      <c r="K781" s="70"/>
      <c r="L781" s="70">
        <v>46675.5</v>
      </c>
      <c r="M781" s="63">
        <f>Tabla16[[#This Row],[TASA EX.]]+Tabla16[[#This Row],[IEPS 8 %]]</f>
        <v>0</v>
      </c>
      <c r="N781" s="72">
        <f>Tabla16[[#This Row],[TASA 16%]]+Tabla16[[#This Row],[IEPS 6%]]</f>
        <v>0</v>
      </c>
      <c r="O781" s="38">
        <v>45022</v>
      </c>
      <c r="P781" s="69" t="s">
        <v>417</v>
      </c>
      <c r="Q781" s="73" t="s">
        <v>418</v>
      </c>
      <c r="R781" s="68" t="s">
        <v>34</v>
      </c>
      <c r="S781" s="70"/>
      <c r="T781" s="74" t="s">
        <v>35</v>
      </c>
      <c r="U781" s="69" t="s">
        <v>68</v>
      </c>
      <c r="W781" s="77">
        <f>(Tabla16[[#This Row],[TASA 16%]]+Tabla16[[#This Row],[IEPS 6%]])*0.16</f>
        <v>0</v>
      </c>
      <c r="X781" s="77">
        <f>W781-Tabla16[[#This Row],[IVA]]</f>
        <v>0</v>
      </c>
    </row>
    <row r="782" spans="1:24" x14ac:dyDescent="0.25">
      <c r="A782" s="67">
        <v>182025</v>
      </c>
      <c r="B782" s="68">
        <v>104</v>
      </c>
      <c r="C782" s="10">
        <v>45021</v>
      </c>
      <c r="D782" s="70"/>
      <c r="E782" s="70">
        <v>49354</v>
      </c>
      <c r="F782" s="70">
        <v>0</v>
      </c>
      <c r="G782" s="71"/>
      <c r="H782" s="71"/>
      <c r="I782" s="70"/>
      <c r="J782" s="70"/>
      <c r="K782" s="70"/>
      <c r="L782" s="70">
        <v>49354</v>
      </c>
      <c r="M782" s="63">
        <f>Tabla16[[#This Row],[TASA EX.]]+Tabla16[[#This Row],[IEPS 8 %]]</f>
        <v>0</v>
      </c>
      <c r="N782" s="72">
        <f>Tabla16[[#This Row],[TASA 16%]]+Tabla16[[#This Row],[IEPS 6%]]</f>
        <v>0</v>
      </c>
      <c r="O782" s="38">
        <v>45028</v>
      </c>
      <c r="P782" s="69" t="s">
        <v>417</v>
      </c>
      <c r="Q782" s="73" t="s">
        <v>418</v>
      </c>
      <c r="R782" s="68" t="s">
        <v>34</v>
      </c>
      <c r="S782" s="70"/>
      <c r="T782" s="74" t="s">
        <v>35</v>
      </c>
      <c r="U782" s="69" t="s">
        <v>68</v>
      </c>
      <c r="W782" s="77">
        <f>(Tabla16[[#This Row],[TASA 16%]]+Tabla16[[#This Row],[IEPS 6%]])*0.16</f>
        <v>0</v>
      </c>
      <c r="X782" s="77">
        <f>W782-Tabla16[[#This Row],[IVA]]</f>
        <v>0</v>
      </c>
    </row>
    <row r="783" spans="1:24" x14ac:dyDescent="0.25">
      <c r="A783" s="67">
        <v>182051</v>
      </c>
      <c r="B783" s="68">
        <v>130</v>
      </c>
      <c r="C783" s="10">
        <v>45021</v>
      </c>
      <c r="D783" s="70"/>
      <c r="E783" s="70">
        <v>42833.5</v>
      </c>
      <c r="F783" s="70">
        <v>0</v>
      </c>
      <c r="G783" s="71"/>
      <c r="H783" s="71"/>
      <c r="I783" s="70"/>
      <c r="J783" s="70"/>
      <c r="K783" s="70"/>
      <c r="L783" s="70">
        <v>42833.5</v>
      </c>
      <c r="M783" s="63">
        <f>Tabla16[[#This Row],[TASA EX.]]+Tabla16[[#This Row],[IEPS 8 %]]</f>
        <v>0</v>
      </c>
      <c r="N783" s="72">
        <f>Tabla16[[#This Row],[TASA 16%]]+Tabla16[[#This Row],[IEPS 6%]]</f>
        <v>0</v>
      </c>
      <c r="O783" s="38">
        <v>45028</v>
      </c>
      <c r="P783" s="69" t="s">
        <v>417</v>
      </c>
      <c r="Q783" s="73" t="s">
        <v>418</v>
      </c>
      <c r="R783" s="68" t="s">
        <v>34</v>
      </c>
      <c r="S783" s="70"/>
      <c r="T783" s="74" t="s">
        <v>35</v>
      </c>
      <c r="U783" s="69" t="s">
        <v>68</v>
      </c>
      <c r="W783" s="77">
        <f>(Tabla16[[#This Row],[TASA 16%]]+Tabla16[[#This Row],[IEPS 6%]])*0.16</f>
        <v>0</v>
      </c>
      <c r="X783" s="77">
        <f>W783-Tabla16[[#This Row],[IVA]]</f>
        <v>0</v>
      </c>
    </row>
    <row r="784" spans="1:24" x14ac:dyDescent="0.25">
      <c r="A784" s="67">
        <v>182205</v>
      </c>
      <c r="B784" s="68">
        <v>284</v>
      </c>
      <c r="C784" s="10">
        <v>45029</v>
      </c>
      <c r="D784" s="70"/>
      <c r="E784" s="70">
        <v>90021</v>
      </c>
      <c r="F784" s="70">
        <v>0</v>
      </c>
      <c r="G784" s="71"/>
      <c r="H784" s="71"/>
      <c r="I784" s="70"/>
      <c r="J784" s="70"/>
      <c r="K784" s="70"/>
      <c r="L784" s="70">
        <v>90021</v>
      </c>
      <c r="M784" s="63">
        <f>Tabla16[[#This Row],[TASA EX.]]+Tabla16[[#This Row],[IEPS 8 %]]</f>
        <v>0</v>
      </c>
      <c r="N784" s="72">
        <f>Tabla16[[#This Row],[TASA 16%]]+Tabla16[[#This Row],[IEPS 6%]]</f>
        <v>0</v>
      </c>
      <c r="O784" s="38">
        <v>45036</v>
      </c>
      <c r="P784" s="69" t="s">
        <v>417</v>
      </c>
      <c r="Q784" s="73" t="s">
        <v>418</v>
      </c>
      <c r="R784" s="68" t="s">
        <v>34</v>
      </c>
      <c r="S784" s="70"/>
      <c r="T784" s="74" t="s">
        <v>35</v>
      </c>
      <c r="U784" s="69" t="s">
        <v>68</v>
      </c>
      <c r="W784" s="77">
        <f>(Tabla16[[#This Row],[TASA 16%]]+Tabla16[[#This Row],[IEPS 6%]])*0.16</f>
        <v>0</v>
      </c>
      <c r="X784" s="77">
        <f>W784-Tabla16[[#This Row],[IVA]]</f>
        <v>0</v>
      </c>
    </row>
    <row r="785" spans="1:24" x14ac:dyDescent="0.25">
      <c r="A785" s="67">
        <v>182408</v>
      </c>
      <c r="B785" s="68">
        <v>487</v>
      </c>
      <c r="C785" s="10">
        <v>45036</v>
      </c>
      <c r="D785" s="70"/>
      <c r="E785" s="70">
        <v>67528</v>
      </c>
      <c r="F785" s="70">
        <v>0</v>
      </c>
      <c r="G785" s="71"/>
      <c r="H785" s="71"/>
      <c r="I785" s="70"/>
      <c r="J785" s="70"/>
      <c r="K785" s="70"/>
      <c r="L785" s="70">
        <v>67528</v>
      </c>
      <c r="M785" s="63">
        <f>Tabla16[[#This Row],[TASA EX.]]+Tabla16[[#This Row],[IEPS 8 %]]</f>
        <v>0</v>
      </c>
      <c r="N785" s="72">
        <f>Tabla16[[#This Row],[TASA 16%]]+Tabla16[[#This Row],[IEPS 6%]]</f>
        <v>0</v>
      </c>
      <c r="O785" s="38">
        <v>45042</v>
      </c>
      <c r="P785" s="69" t="s">
        <v>417</v>
      </c>
      <c r="Q785" s="73" t="s">
        <v>418</v>
      </c>
      <c r="R785" s="68" t="s">
        <v>34</v>
      </c>
      <c r="S785" s="70"/>
      <c r="T785" s="74" t="s">
        <v>35</v>
      </c>
      <c r="U785" s="69" t="s">
        <v>68</v>
      </c>
      <c r="W785" s="77">
        <f>(Tabla16[[#This Row],[TASA 16%]]+Tabla16[[#This Row],[IEPS 6%]])*0.16</f>
        <v>0</v>
      </c>
      <c r="X785" s="77">
        <f>W785-Tabla16[[#This Row],[IVA]]</f>
        <v>0</v>
      </c>
    </row>
    <row r="786" spans="1:24" x14ac:dyDescent="0.25">
      <c r="A786" s="67">
        <v>182416</v>
      </c>
      <c r="B786" s="68">
        <v>495</v>
      </c>
      <c r="C786" s="10">
        <v>45036</v>
      </c>
      <c r="D786" s="70"/>
      <c r="E786" s="70">
        <v>68658</v>
      </c>
      <c r="F786" s="70">
        <v>0</v>
      </c>
      <c r="G786" s="71"/>
      <c r="H786" s="71"/>
      <c r="I786" s="70"/>
      <c r="J786" s="70"/>
      <c r="K786" s="70"/>
      <c r="L786" s="70">
        <v>68658</v>
      </c>
      <c r="M786" s="63">
        <f>Tabla16[[#This Row],[TASA EX.]]+Tabla16[[#This Row],[IEPS 8 %]]</f>
        <v>0</v>
      </c>
      <c r="N786" s="72">
        <f>Tabla16[[#This Row],[TASA 16%]]+Tabla16[[#This Row],[IEPS 6%]]</f>
        <v>0</v>
      </c>
      <c r="O786" s="38">
        <v>45042</v>
      </c>
      <c r="P786" s="69" t="s">
        <v>417</v>
      </c>
      <c r="Q786" s="73" t="s">
        <v>418</v>
      </c>
      <c r="R786" s="68" t="s">
        <v>34</v>
      </c>
      <c r="S786" s="70"/>
      <c r="T786" s="74" t="s">
        <v>35</v>
      </c>
      <c r="U786" s="69" t="s">
        <v>68</v>
      </c>
      <c r="W786" s="77">
        <f>(Tabla16[[#This Row],[TASA 16%]]+Tabla16[[#This Row],[IEPS 6%]])*0.16</f>
        <v>0</v>
      </c>
      <c r="X786" s="77">
        <f>W786-Tabla16[[#This Row],[IVA]]</f>
        <v>0</v>
      </c>
    </row>
    <row r="787" spans="1:24" x14ac:dyDescent="0.25">
      <c r="A787" s="67" t="s">
        <v>854</v>
      </c>
      <c r="B787" s="68">
        <v>2033</v>
      </c>
      <c r="C787" s="10">
        <v>45026</v>
      </c>
      <c r="D787" s="70"/>
      <c r="E787" s="70">
        <v>92075.5</v>
      </c>
      <c r="F787" s="70">
        <v>0</v>
      </c>
      <c r="G787" s="71"/>
      <c r="H787" s="71"/>
      <c r="I787" s="70"/>
      <c r="J787" s="70"/>
      <c r="K787" s="70"/>
      <c r="L787" s="70">
        <v>92075.5</v>
      </c>
      <c r="M787" s="63">
        <f>Tabla16[[#This Row],[TASA EX.]]+Tabla16[[#This Row],[IEPS 8 %]]</f>
        <v>0</v>
      </c>
      <c r="N787" s="72">
        <f>Tabla16[[#This Row],[TASA 16%]]+Tabla16[[#This Row],[IEPS 6%]]</f>
        <v>0</v>
      </c>
      <c r="O787" s="38">
        <v>45026</v>
      </c>
      <c r="P787" s="69" t="s">
        <v>417</v>
      </c>
      <c r="Q787" s="73" t="s">
        <v>418</v>
      </c>
      <c r="R787" s="68" t="s">
        <v>34</v>
      </c>
      <c r="S787" s="70"/>
      <c r="T787" s="74" t="s">
        <v>35</v>
      </c>
      <c r="U787" s="69" t="s">
        <v>68</v>
      </c>
      <c r="W787" s="77">
        <f>(Tabla16[[#This Row],[TASA 16%]]+Tabla16[[#This Row],[IEPS 6%]])*0.16</f>
        <v>0</v>
      </c>
      <c r="X787" s="77">
        <f>W787-Tabla16[[#This Row],[IVA]]</f>
        <v>0</v>
      </c>
    </row>
    <row r="788" spans="1:24" x14ac:dyDescent="0.25">
      <c r="A788" s="67">
        <v>182061</v>
      </c>
      <c r="B788" s="68">
        <v>140</v>
      </c>
      <c r="C788" s="10">
        <v>45026</v>
      </c>
      <c r="D788" s="70"/>
      <c r="E788" s="70">
        <v>2.749999999650754E-2</v>
      </c>
      <c r="F788" s="70">
        <v>73801.8125</v>
      </c>
      <c r="G788" s="71"/>
      <c r="H788" s="71"/>
      <c r="I788" s="70"/>
      <c r="J788" s="70"/>
      <c r="K788" s="70">
        <v>11808.29</v>
      </c>
      <c r="L788" s="70">
        <v>85610.13</v>
      </c>
      <c r="M788" s="63">
        <f>Tabla16[[#This Row],[TASA EX.]]+Tabla16[[#This Row],[IEPS 8 %]]</f>
        <v>0</v>
      </c>
      <c r="N788" s="72">
        <f>Tabla16[[#This Row],[TASA 16%]]+Tabla16[[#This Row],[IEPS 6%]]</f>
        <v>73801.8125</v>
      </c>
      <c r="O788" s="38">
        <v>45029</v>
      </c>
      <c r="P788" s="69" t="s">
        <v>411</v>
      </c>
      <c r="Q788" s="73" t="s">
        <v>412</v>
      </c>
      <c r="R788" s="68" t="s">
        <v>50</v>
      </c>
      <c r="S788" s="70"/>
      <c r="T788" s="74" t="s">
        <v>51</v>
      </c>
      <c r="U788" s="69" t="s">
        <v>1480</v>
      </c>
      <c r="W788" s="77">
        <f>(Tabla16[[#This Row],[TASA 16%]]+Tabla16[[#This Row],[IEPS 6%]])*0.16</f>
        <v>11808.29</v>
      </c>
      <c r="X788" s="77">
        <f>W788-Tabla16[[#This Row],[IVA]]</f>
        <v>0</v>
      </c>
    </row>
    <row r="789" spans="1:24" x14ac:dyDescent="0.25">
      <c r="A789" s="67">
        <v>182476</v>
      </c>
      <c r="B789" s="68">
        <v>555</v>
      </c>
      <c r="C789" s="10">
        <v>45040</v>
      </c>
      <c r="D789" s="70"/>
      <c r="E789" s="70">
        <v>-9.9999999947613105E-3</v>
      </c>
      <c r="F789" s="70">
        <v>88411</v>
      </c>
      <c r="G789" s="71"/>
      <c r="H789" s="71"/>
      <c r="I789" s="70"/>
      <c r="J789" s="70"/>
      <c r="K789" s="70">
        <v>14145.76</v>
      </c>
      <c r="L789" s="70">
        <v>102556.75</v>
      </c>
      <c r="M789" s="63">
        <f>Tabla16[[#This Row],[TASA EX.]]+Tabla16[[#This Row],[IEPS 8 %]]</f>
        <v>0</v>
      </c>
      <c r="N789" s="72">
        <f>Tabla16[[#This Row],[TASA 16%]]+Tabla16[[#This Row],[IEPS 6%]]</f>
        <v>88411</v>
      </c>
      <c r="O789" s="38">
        <v>45042</v>
      </c>
      <c r="P789" s="69" t="s">
        <v>411</v>
      </c>
      <c r="Q789" s="73" t="s">
        <v>412</v>
      </c>
      <c r="R789" s="68" t="s">
        <v>50</v>
      </c>
      <c r="S789" s="70"/>
      <c r="T789" s="74" t="s">
        <v>51</v>
      </c>
      <c r="U789" s="69" t="s">
        <v>1481</v>
      </c>
      <c r="W789" s="77">
        <f>(Tabla16[[#This Row],[TASA 16%]]+Tabla16[[#This Row],[IEPS 6%]])*0.16</f>
        <v>14145.76</v>
      </c>
      <c r="X789" s="77">
        <f>W789-Tabla16[[#This Row],[IVA]]</f>
        <v>0</v>
      </c>
    </row>
    <row r="790" spans="1:24" x14ac:dyDescent="0.25">
      <c r="A790" s="67">
        <v>181784</v>
      </c>
      <c r="B790" s="68">
        <v>833</v>
      </c>
      <c r="C790" s="10">
        <v>45013</v>
      </c>
      <c r="D790" s="70"/>
      <c r="E790" s="70">
        <v>-2.7500000000145519E-2</v>
      </c>
      <c r="F790" s="70">
        <v>10846.9375</v>
      </c>
      <c r="G790" s="71"/>
      <c r="H790" s="71"/>
      <c r="I790" s="70"/>
      <c r="J790" s="70"/>
      <c r="K790" s="70">
        <v>1735.51</v>
      </c>
      <c r="L790" s="70">
        <v>12582.42</v>
      </c>
      <c r="M790" s="63">
        <f>Tabla16[[#This Row],[TASA EX.]]+Tabla16[[#This Row],[IEPS 8 %]]</f>
        <v>0</v>
      </c>
      <c r="N790" s="72">
        <f>Tabla16[[#This Row],[TASA 16%]]+Tabla16[[#This Row],[IEPS 6%]]</f>
        <v>10846.9375</v>
      </c>
      <c r="O790" s="38">
        <v>45029</v>
      </c>
      <c r="P790" s="69" t="s">
        <v>381</v>
      </c>
      <c r="Q790" s="73" t="s">
        <v>382</v>
      </c>
      <c r="R790" s="68" t="s">
        <v>34</v>
      </c>
      <c r="S790" s="70"/>
      <c r="T790" s="74" t="s">
        <v>35</v>
      </c>
      <c r="U790" s="69" t="s">
        <v>1244</v>
      </c>
      <c r="W790" s="77">
        <f>(Tabla16[[#This Row],[TASA 16%]]+Tabla16[[#This Row],[IEPS 6%]])*0.16</f>
        <v>1735.51</v>
      </c>
      <c r="X790" s="77">
        <f>W790-Tabla16[[#This Row],[IVA]]</f>
        <v>0</v>
      </c>
    </row>
    <row r="791" spans="1:24" x14ac:dyDescent="0.25">
      <c r="A791" s="67">
        <v>181951</v>
      </c>
      <c r="B791" s="68">
        <v>30</v>
      </c>
      <c r="C791" s="10">
        <v>45020</v>
      </c>
      <c r="D791" s="70"/>
      <c r="E791" s="70">
        <v>4151.5</v>
      </c>
      <c r="F791" s="70">
        <v>0</v>
      </c>
      <c r="G791" s="71"/>
      <c r="H791" s="71"/>
      <c r="I791" s="70"/>
      <c r="J791" s="70"/>
      <c r="K791" s="70"/>
      <c r="L791" s="70">
        <v>4151.5</v>
      </c>
      <c r="M791" s="63">
        <f>Tabla16[[#This Row],[TASA EX.]]+Tabla16[[#This Row],[IEPS 8 %]]</f>
        <v>0</v>
      </c>
      <c r="N791" s="72">
        <f>Tabla16[[#This Row],[TASA 16%]]+Tabla16[[#This Row],[IEPS 6%]]</f>
        <v>0</v>
      </c>
      <c r="O791" s="38">
        <v>45021</v>
      </c>
      <c r="P791" s="69" t="s">
        <v>381</v>
      </c>
      <c r="Q791" s="73" t="s">
        <v>382</v>
      </c>
      <c r="R791" s="68" t="s">
        <v>34</v>
      </c>
      <c r="S791" s="70">
        <v>218.5</v>
      </c>
      <c r="T791" s="74" t="s">
        <v>35</v>
      </c>
      <c r="U791" s="69" t="s">
        <v>1245</v>
      </c>
      <c r="W791" s="77">
        <f>(Tabla16[[#This Row],[TASA 16%]]+Tabla16[[#This Row],[IEPS 6%]])*0.16</f>
        <v>0</v>
      </c>
      <c r="X791" s="77">
        <f>W791-Tabla16[[#This Row],[IVA]]</f>
        <v>0</v>
      </c>
    </row>
    <row r="792" spans="1:24" x14ac:dyDescent="0.25">
      <c r="A792" s="67">
        <v>181416</v>
      </c>
      <c r="B792" s="68">
        <v>465</v>
      </c>
      <c r="C792" s="10">
        <v>45001</v>
      </c>
      <c r="D792" s="70"/>
      <c r="E792" s="70">
        <v>95331.199999999997</v>
      </c>
      <c r="F792" s="70">
        <v>0</v>
      </c>
      <c r="G792" s="71"/>
      <c r="H792" s="71"/>
      <c r="I792" s="70"/>
      <c r="J792" s="70"/>
      <c r="K792" s="70"/>
      <c r="L792" s="70">
        <v>95331.199999999997</v>
      </c>
      <c r="M792" s="63">
        <f>Tabla16[[#This Row],[TASA EX.]]+Tabla16[[#This Row],[IEPS 8 %]]</f>
        <v>0</v>
      </c>
      <c r="N792" s="72">
        <f>Tabla16[[#This Row],[TASA 16%]]+Tabla16[[#This Row],[IEPS 6%]]</f>
        <v>0</v>
      </c>
      <c r="O792" s="38">
        <v>45026</v>
      </c>
      <c r="P792" s="69" t="s">
        <v>343</v>
      </c>
      <c r="Q792" s="73" t="s">
        <v>344</v>
      </c>
      <c r="R792" s="68" t="s">
        <v>34</v>
      </c>
      <c r="S792" s="70"/>
      <c r="T792" s="74" t="s">
        <v>35</v>
      </c>
      <c r="U792" s="69" t="s">
        <v>1513</v>
      </c>
      <c r="W792" s="77">
        <f>(Tabla16[[#This Row],[TASA 16%]]+Tabla16[[#This Row],[IEPS 6%]])*0.16</f>
        <v>0</v>
      </c>
      <c r="X792" s="77">
        <f>W792-Tabla16[[#This Row],[IVA]]</f>
        <v>0</v>
      </c>
    </row>
    <row r="793" spans="1:24" x14ac:dyDescent="0.25">
      <c r="A793" s="67">
        <v>182150</v>
      </c>
      <c r="B793" s="68">
        <v>229</v>
      </c>
      <c r="C793" s="10">
        <v>45027</v>
      </c>
      <c r="D793" s="70"/>
      <c r="E793" s="70">
        <v>117931.6</v>
      </c>
      <c r="F793" s="70">
        <v>0</v>
      </c>
      <c r="G793" s="71"/>
      <c r="H793" s="71"/>
      <c r="I793" s="70"/>
      <c r="J793" s="70"/>
      <c r="K793" s="70"/>
      <c r="L793" s="70">
        <v>117931.6</v>
      </c>
      <c r="M793" s="63">
        <f>Tabla16[[#This Row],[TASA EX.]]+Tabla16[[#This Row],[IEPS 8 %]]</f>
        <v>0</v>
      </c>
      <c r="N793" s="72">
        <f>Tabla16[[#This Row],[TASA 16%]]+Tabla16[[#This Row],[IEPS 6%]]</f>
        <v>0</v>
      </c>
      <c r="O793" s="38">
        <v>45040</v>
      </c>
      <c r="P793" s="69" t="s">
        <v>343</v>
      </c>
      <c r="Q793" s="73" t="s">
        <v>344</v>
      </c>
      <c r="R793" s="68" t="s">
        <v>34</v>
      </c>
      <c r="S793" s="70"/>
      <c r="T793" s="74" t="s">
        <v>35</v>
      </c>
      <c r="U793" s="69" t="s">
        <v>1514</v>
      </c>
      <c r="W793" s="77">
        <f>(Tabla16[[#This Row],[TASA 16%]]+Tabla16[[#This Row],[IEPS 6%]])*0.16</f>
        <v>0</v>
      </c>
      <c r="X793" s="77">
        <f>W793-Tabla16[[#This Row],[IVA]]</f>
        <v>0</v>
      </c>
    </row>
    <row r="794" spans="1:24" x14ac:dyDescent="0.25">
      <c r="A794" s="67">
        <v>182151</v>
      </c>
      <c r="B794" s="68">
        <v>230</v>
      </c>
      <c r="C794" s="10">
        <v>45027</v>
      </c>
      <c r="D794" s="70"/>
      <c r="E794" s="70">
        <v>17328.060000000005</v>
      </c>
      <c r="F794" s="70">
        <v>13562</v>
      </c>
      <c r="G794" s="71"/>
      <c r="H794" s="71"/>
      <c r="I794" s="70"/>
      <c r="J794" s="70"/>
      <c r="K794" s="70">
        <v>2169.92</v>
      </c>
      <c r="L794" s="70">
        <v>33059.980000000003</v>
      </c>
      <c r="M794" s="63">
        <f>Tabla16[[#This Row],[TASA EX.]]+Tabla16[[#This Row],[IEPS 8 %]]</f>
        <v>0</v>
      </c>
      <c r="N794" s="72">
        <f>Tabla16[[#This Row],[TASA 16%]]+Tabla16[[#This Row],[IEPS 6%]]</f>
        <v>13562</v>
      </c>
      <c r="O794" s="38">
        <v>45041</v>
      </c>
      <c r="P794" s="69" t="s">
        <v>626</v>
      </c>
      <c r="Q794" s="73" t="s">
        <v>627</v>
      </c>
      <c r="R794" s="68" t="s">
        <v>34</v>
      </c>
      <c r="S794" s="70"/>
      <c r="T794" s="74" t="s">
        <v>35</v>
      </c>
      <c r="U794" s="69" t="s">
        <v>1065</v>
      </c>
      <c r="W794" s="77">
        <f>(Tabla16[[#This Row],[TASA 16%]]+Tabla16[[#This Row],[IEPS 6%]])*0.16</f>
        <v>2169.92</v>
      </c>
      <c r="X794" s="77">
        <f>W794-Tabla16[[#This Row],[IVA]]</f>
        <v>0</v>
      </c>
    </row>
    <row r="795" spans="1:24" x14ac:dyDescent="0.25">
      <c r="A795" s="67">
        <v>182098</v>
      </c>
      <c r="B795" s="68">
        <v>177</v>
      </c>
      <c r="C795" s="10">
        <v>45027</v>
      </c>
      <c r="D795" s="70"/>
      <c r="E795" s="70">
        <v>5.0000000010186341E-3</v>
      </c>
      <c r="F795" s="70">
        <v>6866.3749999999991</v>
      </c>
      <c r="G795" s="71"/>
      <c r="H795" s="71"/>
      <c r="I795" s="70"/>
      <c r="J795" s="70"/>
      <c r="K795" s="70">
        <v>1098.6199999999999</v>
      </c>
      <c r="L795" s="70">
        <v>7965</v>
      </c>
      <c r="M795" s="63">
        <f>Tabla16[[#This Row],[TASA EX.]]+Tabla16[[#This Row],[IEPS 8 %]]</f>
        <v>0</v>
      </c>
      <c r="N795" s="72">
        <f>Tabla16[[#This Row],[TASA 16%]]+Tabla16[[#This Row],[IEPS 6%]]</f>
        <v>6866.3749999999991</v>
      </c>
      <c r="O795" s="38">
        <v>45043</v>
      </c>
      <c r="P795" s="69" t="s">
        <v>676</v>
      </c>
      <c r="Q795" s="73" t="s">
        <v>677</v>
      </c>
      <c r="R795" s="68" t="s">
        <v>34</v>
      </c>
      <c r="S795" s="70"/>
      <c r="T795" s="74" t="s">
        <v>35</v>
      </c>
      <c r="U795" s="69" t="s">
        <v>1352</v>
      </c>
      <c r="W795" s="77">
        <f>(Tabla16[[#This Row],[TASA 16%]]+Tabla16[[#This Row],[IEPS 6%]])*0.16</f>
        <v>1098.6199999999999</v>
      </c>
      <c r="X795" s="77">
        <f>W795-Tabla16[[#This Row],[IVA]]</f>
        <v>0</v>
      </c>
    </row>
    <row r="796" spans="1:24" x14ac:dyDescent="0.25">
      <c r="A796" s="41">
        <v>181680</v>
      </c>
      <c r="B796" s="9">
        <v>729</v>
      </c>
      <c r="C796" s="10">
        <v>45009</v>
      </c>
      <c r="D796" s="11"/>
      <c r="E796" s="11">
        <v>95251.36</v>
      </c>
      <c r="F796" s="11">
        <v>0</v>
      </c>
      <c r="G796" s="24"/>
      <c r="H796" s="24"/>
      <c r="I796" s="11"/>
      <c r="J796" s="11">
        <v>312.16000000000003</v>
      </c>
      <c r="K796" s="11"/>
      <c r="L796" s="11">
        <v>95563.520000000004</v>
      </c>
      <c r="M796" s="63">
        <f>Tabla16[[#This Row],[TASA EX.]]+Tabla16[[#This Row],[IEPS 8 %]]</f>
        <v>312.16000000000003</v>
      </c>
      <c r="N796" s="64">
        <f>Tabla16[[#This Row],[TASA 16%]]+Tabla16[[#This Row],[IEPS 6%]]</f>
        <v>0</v>
      </c>
      <c r="O796" s="38">
        <v>45021</v>
      </c>
      <c r="P796" s="12" t="s">
        <v>440</v>
      </c>
      <c r="Q796" s="39" t="s">
        <v>441</v>
      </c>
      <c r="R796" s="9" t="s">
        <v>34</v>
      </c>
      <c r="S796" s="11"/>
      <c r="T796" s="13" t="s">
        <v>35</v>
      </c>
      <c r="U796" s="12" t="s">
        <v>68</v>
      </c>
      <c r="W796" s="77">
        <f>(Tabla16[[#This Row],[TASA 16%]]+Tabla16[[#This Row],[IEPS 6%]])*0.16</f>
        <v>0</v>
      </c>
      <c r="X796" s="77">
        <f>W796-Tabla16[[#This Row],[IVA]]</f>
        <v>0</v>
      </c>
    </row>
    <row r="797" spans="1:24" x14ac:dyDescent="0.25">
      <c r="A797" s="67">
        <v>182209</v>
      </c>
      <c r="B797" s="68">
        <v>288</v>
      </c>
      <c r="C797" s="10">
        <v>45029</v>
      </c>
      <c r="D797" s="70"/>
      <c r="E797" s="70">
        <v>94692.05</v>
      </c>
      <c r="F797" s="70">
        <v>0</v>
      </c>
      <c r="G797" s="71"/>
      <c r="H797" s="71"/>
      <c r="I797" s="70"/>
      <c r="J797" s="70">
        <v>315.25</v>
      </c>
      <c r="K797" s="70"/>
      <c r="L797" s="70">
        <v>95007.3</v>
      </c>
      <c r="M797" s="63">
        <f>Tabla16[[#This Row],[TASA EX.]]+Tabla16[[#This Row],[IEPS 8 %]]</f>
        <v>315.25</v>
      </c>
      <c r="N797" s="72">
        <f>Tabla16[[#This Row],[TASA 16%]]+Tabla16[[#This Row],[IEPS 6%]]</f>
        <v>0</v>
      </c>
      <c r="O797" s="38">
        <v>45038</v>
      </c>
      <c r="P797" s="69" t="s">
        <v>440</v>
      </c>
      <c r="Q797" s="73" t="s">
        <v>441</v>
      </c>
      <c r="R797" s="68" t="s">
        <v>34</v>
      </c>
      <c r="S797" s="70"/>
      <c r="T797" s="74" t="s">
        <v>35</v>
      </c>
      <c r="U797" s="69" t="s">
        <v>68</v>
      </c>
      <c r="W797" s="77">
        <f>(Tabla16[[#This Row],[TASA 16%]]+Tabla16[[#This Row],[IEPS 6%]])*0.16</f>
        <v>0</v>
      </c>
      <c r="X797" s="77">
        <f>W797-Tabla16[[#This Row],[IVA]]</f>
        <v>0</v>
      </c>
    </row>
    <row r="798" spans="1:24" x14ac:dyDescent="0.25">
      <c r="A798" s="67">
        <v>182134</v>
      </c>
      <c r="B798" s="68">
        <v>213</v>
      </c>
      <c r="C798" s="10">
        <v>45027</v>
      </c>
      <c r="D798" s="70"/>
      <c r="E798" s="70">
        <v>23610.02</v>
      </c>
      <c r="F798" s="70">
        <v>0</v>
      </c>
      <c r="G798" s="71"/>
      <c r="H798" s="71"/>
      <c r="I798" s="70"/>
      <c r="J798" s="70"/>
      <c r="K798" s="70"/>
      <c r="L798" s="70">
        <v>23610.02</v>
      </c>
      <c r="M798" s="63">
        <f>Tabla16[[#This Row],[TASA EX.]]+Tabla16[[#This Row],[IEPS 8 %]]</f>
        <v>0</v>
      </c>
      <c r="N798" s="72">
        <f>Tabla16[[#This Row],[TASA 16%]]+Tabla16[[#This Row],[IEPS 6%]]</f>
        <v>0</v>
      </c>
      <c r="O798" s="38">
        <v>45036</v>
      </c>
      <c r="P798" s="69" t="s">
        <v>354</v>
      </c>
      <c r="Q798" s="73" t="s">
        <v>355</v>
      </c>
      <c r="R798" s="68" t="s">
        <v>34</v>
      </c>
      <c r="S798" s="70"/>
      <c r="T798" s="74" t="s">
        <v>35</v>
      </c>
      <c r="U798" s="69" t="s">
        <v>1061</v>
      </c>
      <c r="W798" s="77">
        <f>(Tabla16[[#This Row],[TASA 16%]]+Tabla16[[#This Row],[IEPS 6%]])*0.16</f>
        <v>0</v>
      </c>
      <c r="X798" s="77">
        <f>W798-Tabla16[[#This Row],[IVA]]</f>
        <v>0</v>
      </c>
    </row>
    <row r="799" spans="1:24" x14ac:dyDescent="0.25">
      <c r="A799" s="67" t="s">
        <v>830</v>
      </c>
      <c r="B799" s="68">
        <v>2015</v>
      </c>
      <c r="C799" s="10">
        <v>45021</v>
      </c>
      <c r="D799" s="70"/>
      <c r="E799" s="70">
        <v>405796.04</v>
      </c>
      <c r="F799" s="70">
        <v>0</v>
      </c>
      <c r="G799" s="71"/>
      <c r="H799" s="71"/>
      <c r="I799" s="70"/>
      <c r="J799" s="70">
        <v>10540.59</v>
      </c>
      <c r="K799" s="70"/>
      <c r="L799" s="70">
        <v>416336.63</v>
      </c>
      <c r="M799" s="63">
        <f>Tabla16[[#This Row],[TASA EX.]]+Tabla16[[#This Row],[IEPS 8 %]]</f>
        <v>10540.59</v>
      </c>
      <c r="N799" s="72">
        <f>Tabla16[[#This Row],[TASA 16%]]+Tabla16[[#This Row],[IEPS 6%]]</f>
        <v>0</v>
      </c>
      <c r="O799" s="38">
        <v>45021</v>
      </c>
      <c r="P799" s="69" t="s">
        <v>116</v>
      </c>
      <c r="Q799" s="73" t="s">
        <v>117</v>
      </c>
      <c r="R799" s="68" t="s">
        <v>34</v>
      </c>
      <c r="S799" s="70">
        <v>14570.02</v>
      </c>
      <c r="T799" s="74" t="s">
        <v>35</v>
      </c>
      <c r="U799" s="69" t="s">
        <v>918</v>
      </c>
      <c r="W799" s="77">
        <f>(Tabla16[[#This Row],[TASA 16%]]+Tabla16[[#This Row],[IEPS 6%]])*0.16</f>
        <v>0</v>
      </c>
      <c r="X799" s="77">
        <f>W799-Tabla16[[#This Row],[IVA]]</f>
        <v>0</v>
      </c>
    </row>
    <row r="800" spans="1:24" x14ac:dyDescent="0.25">
      <c r="A800" s="67" t="s">
        <v>831</v>
      </c>
      <c r="B800" s="68">
        <v>2053</v>
      </c>
      <c r="C800" s="10">
        <v>45035</v>
      </c>
      <c r="D800" s="70"/>
      <c r="E800" s="70">
        <v>395874.36000000004</v>
      </c>
      <c r="F800" s="70">
        <v>0</v>
      </c>
      <c r="G800" s="71"/>
      <c r="H800" s="71"/>
      <c r="I800" s="70"/>
      <c r="J800" s="70">
        <v>4434.79</v>
      </c>
      <c r="K800" s="70"/>
      <c r="L800" s="70">
        <v>400309.15</v>
      </c>
      <c r="M800" s="63">
        <f>Tabla16[[#This Row],[TASA EX.]]+Tabla16[[#This Row],[IEPS 8 %]]</f>
        <v>4434.79</v>
      </c>
      <c r="N800" s="72">
        <f>Tabla16[[#This Row],[TASA 16%]]+Tabla16[[#This Row],[IEPS 6%]]</f>
        <v>0</v>
      </c>
      <c r="O800" s="38">
        <v>45035</v>
      </c>
      <c r="P800" s="69" t="s">
        <v>116</v>
      </c>
      <c r="Q800" s="73" t="s">
        <v>117</v>
      </c>
      <c r="R800" s="68" t="s">
        <v>34</v>
      </c>
      <c r="S800" s="70">
        <v>9826.8799999999992</v>
      </c>
      <c r="T800" s="74" t="s">
        <v>35</v>
      </c>
      <c r="U800" s="69" t="s">
        <v>919</v>
      </c>
      <c r="W800" s="77">
        <f>(Tabla16[[#This Row],[TASA 16%]]+Tabla16[[#This Row],[IEPS 6%]])*0.16</f>
        <v>0</v>
      </c>
      <c r="X800" s="77">
        <f>W800-Tabla16[[#This Row],[IVA]]</f>
        <v>0</v>
      </c>
    </row>
    <row r="801" spans="1:24" s="122" customFormat="1" x14ac:dyDescent="0.25">
      <c r="A801" s="110">
        <v>181561</v>
      </c>
      <c r="B801" s="120">
        <v>610</v>
      </c>
      <c r="C801" s="112">
        <v>45006</v>
      </c>
      <c r="D801" s="113"/>
      <c r="E801" s="113">
        <v>2.2499999962747097E-2</v>
      </c>
      <c r="F801" s="113">
        <v>364867.6875</v>
      </c>
      <c r="G801" s="114"/>
      <c r="H801" s="114"/>
      <c r="I801" s="113"/>
      <c r="J801" s="113"/>
      <c r="K801" s="113">
        <v>58378.83</v>
      </c>
      <c r="L801" s="113">
        <v>423246.54</v>
      </c>
      <c r="M801" s="116">
        <f>Tabla16[[#This Row],[TASA EX.]]+Tabla16[[#This Row],[IEPS 8 %]]</f>
        <v>0</v>
      </c>
      <c r="N801" s="113">
        <f>Tabla16[[#This Row],[TASA 16%]]+Tabla16[[#This Row],[IEPS 6%]]</f>
        <v>364867.6875</v>
      </c>
      <c r="O801" s="117">
        <v>45020</v>
      </c>
      <c r="P801" t="s">
        <v>1813</v>
      </c>
      <c r="Q801" s="119" t="s">
        <v>308</v>
      </c>
      <c r="R801" s="120" t="s">
        <v>34</v>
      </c>
      <c r="S801" s="113"/>
      <c r="T801" s="121" t="s">
        <v>35</v>
      </c>
      <c r="U801" s="129" t="s">
        <v>1814</v>
      </c>
      <c r="W801" s="123">
        <f>(Tabla16[[#This Row],[TASA 16%]]+Tabla16[[#This Row],[IEPS 6%]])*0.16</f>
        <v>58378.83</v>
      </c>
      <c r="X801" s="123">
        <f>W801-Tabla16[[#This Row],[IVA]]</f>
        <v>0</v>
      </c>
    </row>
    <row r="802" spans="1:24" s="122" customFormat="1" x14ac:dyDescent="0.25">
      <c r="A802" s="110">
        <v>181562</v>
      </c>
      <c r="B802" s="120">
        <v>611</v>
      </c>
      <c r="C802" s="112">
        <v>45006</v>
      </c>
      <c r="D802" s="113"/>
      <c r="E802" s="113">
        <v>35657.229999999996</v>
      </c>
      <c r="F802" s="113">
        <v>0</v>
      </c>
      <c r="G802" s="114"/>
      <c r="H802" s="114"/>
      <c r="I802" s="113"/>
      <c r="J802" s="113">
        <v>2852.59</v>
      </c>
      <c r="K802" s="113"/>
      <c r="L802" s="113">
        <v>38509.82</v>
      </c>
      <c r="M802" s="116">
        <f>Tabla16[[#This Row],[TASA EX.]]+Tabla16[[#This Row],[IEPS 8 %]]</f>
        <v>2852.59</v>
      </c>
      <c r="N802" s="113">
        <f>Tabla16[[#This Row],[TASA 16%]]+Tabla16[[#This Row],[IEPS 6%]]</f>
        <v>0</v>
      </c>
      <c r="O802" s="117">
        <v>45020</v>
      </c>
      <c r="P802" t="s">
        <v>1813</v>
      </c>
      <c r="Q802" s="119" t="s">
        <v>308</v>
      </c>
      <c r="R802" s="120" t="s">
        <v>34</v>
      </c>
      <c r="S802" s="113">
        <v>18572.669999999998</v>
      </c>
      <c r="T802" s="121" t="s">
        <v>35</v>
      </c>
      <c r="U802" s="129" t="s">
        <v>1815</v>
      </c>
      <c r="W802" s="123">
        <f>(Tabla16[[#This Row],[TASA 16%]]+Tabla16[[#This Row],[IEPS 6%]])*0.16</f>
        <v>0</v>
      </c>
      <c r="X802" s="123">
        <f>W802-Tabla16[[#This Row],[IVA]]</f>
        <v>0</v>
      </c>
    </row>
    <row r="803" spans="1:24" s="122" customFormat="1" x14ac:dyDescent="0.25">
      <c r="A803" s="110">
        <v>181677</v>
      </c>
      <c r="B803" s="120">
        <v>726</v>
      </c>
      <c r="C803" s="112">
        <v>45009</v>
      </c>
      <c r="D803" s="113"/>
      <c r="E803" s="113">
        <v>165979.71749999997</v>
      </c>
      <c r="F803" s="113">
        <v>175839.8125</v>
      </c>
      <c r="G803" s="114"/>
      <c r="H803" s="114"/>
      <c r="I803" s="113"/>
      <c r="J803" s="113">
        <v>179.33</v>
      </c>
      <c r="K803" s="113">
        <v>28134.37</v>
      </c>
      <c r="L803" s="113">
        <v>370133.23</v>
      </c>
      <c r="M803" s="116">
        <f>Tabla16[[#This Row],[TASA EX.]]+Tabla16[[#This Row],[IEPS 8 %]]</f>
        <v>179.33</v>
      </c>
      <c r="N803" s="113">
        <f>Tabla16[[#This Row],[TASA 16%]]+Tabla16[[#This Row],[IEPS 6%]]</f>
        <v>175839.8125</v>
      </c>
      <c r="O803" s="117">
        <v>45020</v>
      </c>
      <c r="P803" t="s">
        <v>1813</v>
      </c>
      <c r="Q803" s="119" t="s">
        <v>308</v>
      </c>
      <c r="R803" s="131" t="s">
        <v>34</v>
      </c>
      <c r="S803" s="113">
        <v>37078.480000000003</v>
      </c>
      <c r="T803" s="132" t="s">
        <v>35</v>
      </c>
      <c r="U803" s="129" t="s">
        <v>1816</v>
      </c>
      <c r="W803" s="123">
        <f>(Tabla16[[#This Row],[TASA 16%]]+Tabla16[[#This Row],[IEPS 6%]])*0.16</f>
        <v>28134.37</v>
      </c>
      <c r="X803" s="123">
        <f>W803-Tabla16[[#This Row],[IVA]]</f>
        <v>0</v>
      </c>
    </row>
    <row r="804" spans="1:24" s="122" customFormat="1" x14ac:dyDescent="0.25">
      <c r="A804" s="110">
        <v>181774</v>
      </c>
      <c r="B804" s="120">
        <v>823</v>
      </c>
      <c r="C804" s="112">
        <v>45013</v>
      </c>
      <c r="D804" s="113"/>
      <c r="E804" s="113">
        <v>256477.40000000002</v>
      </c>
      <c r="F804" s="113">
        <v>0</v>
      </c>
      <c r="G804" s="114"/>
      <c r="H804" s="114"/>
      <c r="I804" s="113"/>
      <c r="J804" s="113">
        <v>179.33</v>
      </c>
      <c r="K804" s="113"/>
      <c r="L804" s="113">
        <v>256656.73</v>
      </c>
      <c r="M804" s="116">
        <f>Tabla16[[#This Row],[TASA EX.]]+Tabla16[[#This Row],[IEPS 8 %]]</f>
        <v>179.33</v>
      </c>
      <c r="N804" s="113">
        <f>Tabla16[[#This Row],[TASA 16%]]+Tabla16[[#This Row],[IEPS 6%]]</f>
        <v>0</v>
      </c>
      <c r="O804" s="117">
        <v>45034</v>
      </c>
      <c r="P804" t="s">
        <v>1813</v>
      </c>
      <c r="Q804" s="119" t="s">
        <v>308</v>
      </c>
      <c r="R804" s="120" t="s">
        <v>34</v>
      </c>
      <c r="S804" s="113">
        <v>17868.59</v>
      </c>
      <c r="T804" s="121" t="s">
        <v>35</v>
      </c>
      <c r="U804" s="129" t="s">
        <v>1817</v>
      </c>
      <c r="W804" s="123">
        <f>(Tabla16[[#This Row],[TASA 16%]]+Tabla16[[#This Row],[IEPS 6%]])*0.16</f>
        <v>0</v>
      </c>
      <c r="X804" s="123">
        <f>W804-Tabla16[[#This Row],[IVA]]</f>
        <v>0</v>
      </c>
    </row>
    <row r="805" spans="1:24" s="122" customFormat="1" x14ac:dyDescent="0.25">
      <c r="A805" s="110">
        <v>181775</v>
      </c>
      <c r="B805" s="120">
        <v>824</v>
      </c>
      <c r="C805" s="112">
        <v>45013</v>
      </c>
      <c r="D805" s="113"/>
      <c r="E805" s="113">
        <v>-0.76500000001396984</v>
      </c>
      <c r="F805" s="113">
        <v>151755.875</v>
      </c>
      <c r="G805" s="114"/>
      <c r="H805" s="114"/>
      <c r="I805" s="113"/>
      <c r="J805" s="113"/>
      <c r="K805" s="113">
        <v>24280.94</v>
      </c>
      <c r="L805" s="113">
        <v>176036.05</v>
      </c>
      <c r="M805" s="116">
        <f>Tabla16[[#This Row],[TASA EX.]]+Tabla16[[#This Row],[IEPS 8 %]]</f>
        <v>0</v>
      </c>
      <c r="N805" s="113">
        <f>Tabla16[[#This Row],[TASA 16%]]+Tabla16[[#This Row],[IEPS 6%]]</f>
        <v>151755.875</v>
      </c>
      <c r="O805" s="117">
        <v>45034</v>
      </c>
      <c r="P805" t="s">
        <v>1813</v>
      </c>
      <c r="Q805" s="119" t="s">
        <v>308</v>
      </c>
      <c r="R805" s="120" t="s">
        <v>34</v>
      </c>
      <c r="S805" s="113">
        <v>7537.82</v>
      </c>
      <c r="T805" s="121" t="s">
        <v>35</v>
      </c>
      <c r="U805" s="129" t="s">
        <v>1836</v>
      </c>
      <c r="W805" s="123">
        <f>(Tabla16[[#This Row],[TASA 16%]]+Tabla16[[#This Row],[IEPS 6%]])*0.16</f>
        <v>24280.94</v>
      </c>
      <c r="X805" s="123">
        <f>W805-Tabla16[[#This Row],[IVA]]</f>
        <v>0</v>
      </c>
    </row>
    <row r="806" spans="1:24" s="122" customFormat="1" x14ac:dyDescent="0.25">
      <c r="A806" s="110">
        <v>181776</v>
      </c>
      <c r="B806" s="120">
        <v>825</v>
      </c>
      <c r="C806" s="112">
        <v>45013</v>
      </c>
      <c r="D806" s="113"/>
      <c r="E806" s="113">
        <v>211835.66</v>
      </c>
      <c r="F806" s="113">
        <v>0</v>
      </c>
      <c r="G806" s="114"/>
      <c r="H806" s="114"/>
      <c r="I806" s="113"/>
      <c r="J806" s="113">
        <v>10263.85</v>
      </c>
      <c r="K806" s="113"/>
      <c r="L806" s="113">
        <v>222099.51</v>
      </c>
      <c r="M806" s="116">
        <f>Tabla16[[#This Row],[TASA EX.]]+Tabla16[[#This Row],[IEPS 8 %]]</f>
        <v>10263.85</v>
      </c>
      <c r="N806" s="113">
        <f>Tabla16[[#This Row],[TASA 16%]]+Tabla16[[#This Row],[IEPS 6%]]</f>
        <v>0</v>
      </c>
      <c r="O806" s="117">
        <v>45021</v>
      </c>
      <c r="P806" t="s">
        <v>1813</v>
      </c>
      <c r="Q806" s="119" t="s">
        <v>308</v>
      </c>
      <c r="R806" s="120" t="s">
        <v>34</v>
      </c>
      <c r="S806" s="113">
        <v>11822.97</v>
      </c>
      <c r="T806" s="121" t="s">
        <v>35</v>
      </c>
      <c r="U806" s="129" t="s">
        <v>1818</v>
      </c>
      <c r="W806" s="123">
        <f>(Tabla16[[#This Row],[TASA 16%]]+Tabla16[[#This Row],[IEPS 6%]])*0.16</f>
        <v>0</v>
      </c>
      <c r="X806" s="123">
        <f>W806-Tabla16[[#This Row],[IVA]]</f>
        <v>0</v>
      </c>
    </row>
    <row r="807" spans="1:24" s="122" customFormat="1" x14ac:dyDescent="0.25">
      <c r="A807" s="110">
        <v>181777</v>
      </c>
      <c r="B807" s="120">
        <v>826</v>
      </c>
      <c r="C807" s="112">
        <v>45013</v>
      </c>
      <c r="D807" s="113"/>
      <c r="E807" s="113">
        <v>272496.69</v>
      </c>
      <c r="F807" s="113">
        <v>0</v>
      </c>
      <c r="G807" s="114"/>
      <c r="H807" s="114"/>
      <c r="I807" s="113"/>
      <c r="J807" s="113">
        <v>7481.75</v>
      </c>
      <c r="K807" s="113"/>
      <c r="L807" s="113">
        <v>279978.44</v>
      </c>
      <c r="M807" s="116">
        <f>Tabla16[[#This Row],[TASA EX.]]+Tabla16[[#This Row],[IEPS 8 %]]</f>
        <v>7481.75</v>
      </c>
      <c r="N807" s="113">
        <f>Tabla16[[#This Row],[TASA 16%]]+Tabla16[[#This Row],[IEPS 6%]]</f>
        <v>0</v>
      </c>
      <c r="O807" s="117">
        <v>45027</v>
      </c>
      <c r="P807" t="s">
        <v>1813</v>
      </c>
      <c r="Q807" s="119" t="s">
        <v>308</v>
      </c>
      <c r="R807" s="120" t="s">
        <v>34</v>
      </c>
      <c r="S807" s="113">
        <v>7967.36</v>
      </c>
      <c r="T807" s="121" t="s">
        <v>35</v>
      </c>
      <c r="U807" s="129" t="s">
        <v>1819</v>
      </c>
      <c r="W807" s="123">
        <f>(Tabla16[[#This Row],[TASA 16%]]+Tabla16[[#This Row],[IEPS 6%]])*0.16</f>
        <v>0</v>
      </c>
      <c r="X807" s="123">
        <f>W807-Tabla16[[#This Row],[IVA]]</f>
        <v>0</v>
      </c>
    </row>
    <row r="808" spans="1:24" s="122" customFormat="1" x14ac:dyDescent="0.25">
      <c r="A808" s="110">
        <v>181778</v>
      </c>
      <c r="B808" s="120">
        <v>827</v>
      </c>
      <c r="C808" s="112">
        <v>45013</v>
      </c>
      <c r="D808" s="113"/>
      <c r="E808" s="113">
        <v>8464.5375000000349</v>
      </c>
      <c r="F808" s="113">
        <v>371830.8125</v>
      </c>
      <c r="G808" s="114"/>
      <c r="H808" s="114"/>
      <c r="I808" s="113"/>
      <c r="J808" s="113"/>
      <c r="K808" s="113">
        <v>59492.93</v>
      </c>
      <c r="L808" s="113">
        <v>439788.28</v>
      </c>
      <c r="M808" s="116">
        <f>Tabla16[[#This Row],[TASA EX.]]+Tabla16[[#This Row],[IEPS 8 %]]</f>
        <v>0</v>
      </c>
      <c r="N808" s="113">
        <f>Tabla16[[#This Row],[TASA 16%]]+Tabla16[[#This Row],[IEPS 6%]]</f>
        <v>371830.8125</v>
      </c>
      <c r="O808" s="117">
        <v>45027</v>
      </c>
      <c r="P808" t="s">
        <v>1813</v>
      </c>
      <c r="Q808" s="119" t="s">
        <v>308</v>
      </c>
      <c r="R808" s="120" t="s">
        <v>34</v>
      </c>
      <c r="S808" s="113">
        <v>19902.2</v>
      </c>
      <c r="T808" s="121" t="s">
        <v>35</v>
      </c>
      <c r="U808" s="129" t="s">
        <v>1820</v>
      </c>
      <c r="W808" s="123">
        <f>(Tabla16[[#This Row],[TASA 16%]]+Tabla16[[#This Row],[IEPS 6%]])*0.16</f>
        <v>59492.93</v>
      </c>
      <c r="X808" s="123">
        <f>W808-Tabla16[[#This Row],[IVA]]</f>
        <v>0</v>
      </c>
    </row>
    <row r="809" spans="1:24" s="122" customFormat="1" x14ac:dyDescent="0.25">
      <c r="A809" s="110">
        <v>182126</v>
      </c>
      <c r="B809" s="120">
        <v>205</v>
      </c>
      <c r="C809" s="112">
        <v>45027</v>
      </c>
      <c r="D809" s="113"/>
      <c r="E809" s="113">
        <v>144425.28</v>
      </c>
      <c r="F809" s="113">
        <v>0</v>
      </c>
      <c r="G809" s="114"/>
      <c r="H809" s="114"/>
      <c r="I809" s="113"/>
      <c r="J809" s="113">
        <v>7998.68</v>
      </c>
      <c r="K809" s="113"/>
      <c r="L809" s="113">
        <v>152423.96</v>
      </c>
      <c r="M809" s="116">
        <f>Tabla16[[#This Row],[TASA EX.]]+Tabla16[[#This Row],[IEPS 8 %]]</f>
        <v>7998.68</v>
      </c>
      <c r="N809" s="113">
        <f>Tabla16[[#This Row],[TASA 16%]]+Tabla16[[#This Row],[IEPS 6%]]</f>
        <v>0</v>
      </c>
      <c r="O809" s="117">
        <v>45041</v>
      </c>
      <c r="P809" t="s">
        <v>1813</v>
      </c>
      <c r="Q809" s="119" t="s">
        <v>308</v>
      </c>
      <c r="R809" s="120" t="s">
        <v>34</v>
      </c>
      <c r="S809" s="113">
        <v>11185.08</v>
      </c>
      <c r="T809" s="121" t="s">
        <v>35</v>
      </c>
      <c r="U809" s="129" t="s">
        <v>1821</v>
      </c>
      <c r="W809" s="123">
        <f>(Tabla16[[#This Row],[TASA 16%]]+Tabla16[[#This Row],[IEPS 6%]])*0.16</f>
        <v>0</v>
      </c>
      <c r="X809" s="123">
        <f>W809-Tabla16[[#This Row],[IVA]]</f>
        <v>0</v>
      </c>
    </row>
    <row r="810" spans="1:24" s="122" customFormat="1" x14ac:dyDescent="0.25">
      <c r="A810" s="110">
        <v>182127</v>
      </c>
      <c r="B810" s="120">
        <v>206</v>
      </c>
      <c r="C810" s="112">
        <v>45027</v>
      </c>
      <c r="D810" s="113"/>
      <c r="E810" s="113">
        <v>7775.3074999999953</v>
      </c>
      <c r="F810" s="113">
        <v>288962.8125</v>
      </c>
      <c r="G810" s="114"/>
      <c r="H810" s="114"/>
      <c r="I810" s="113"/>
      <c r="J810" s="113"/>
      <c r="K810" s="113">
        <v>46234.05</v>
      </c>
      <c r="L810" s="113">
        <v>342972.17</v>
      </c>
      <c r="M810" s="116">
        <f>Tabla16[[#This Row],[TASA EX.]]+Tabla16[[#This Row],[IEPS 8 %]]</f>
        <v>0</v>
      </c>
      <c r="N810" s="113">
        <f>Tabla16[[#This Row],[TASA 16%]]+Tabla16[[#This Row],[IEPS 6%]]</f>
        <v>288962.8125</v>
      </c>
      <c r="O810" s="117">
        <v>45041</v>
      </c>
      <c r="P810" t="s">
        <v>1813</v>
      </c>
      <c r="Q810" s="119" t="s">
        <v>308</v>
      </c>
      <c r="R810" s="120" t="s">
        <v>34</v>
      </c>
      <c r="S810" s="113">
        <v>20862.25</v>
      </c>
      <c r="T810" s="121" t="s">
        <v>35</v>
      </c>
      <c r="U810" s="129" t="s">
        <v>1822</v>
      </c>
      <c r="W810" s="123">
        <f>(Tabla16[[#This Row],[TASA 16%]]+Tabla16[[#This Row],[IEPS 6%]])*0.16</f>
        <v>46234.05</v>
      </c>
      <c r="X810" s="123">
        <f>W810-Tabla16[[#This Row],[IVA]]</f>
        <v>0</v>
      </c>
    </row>
    <row r="811" spans="1:24" s="122" customFormat="1" x14ac:dyDescent="0.25">
      <c r="A811" s="110">
        <v>182167</v>
      </c>
      <c r="B811" s="120">
        <v>246</v>
      </c>
      <c r="C811" s="112">
        <v>45028</v>
      </c>
      <c r="D811" s="113"/>
      <c r="E811" s="113">
        <v>7.4999999999818101E-2</v>
      </c>
      <c r="F811" s="113">
        <v>4570.625</v>
      </c>
      <c r="G811" s="114"/>
      <c r="H811" s="114"/>
      <c r="I811" s="113"/>
      <c r="J811" s="113"/>
      <c r="K811" s="113">
        <v>731.3</v>
      </c>
      <c r="L811" s="113">
        <v>5302</v>
      </c>
      <c r="M811" s="116">
        <f>Tabla16[[#This Row],[TASA EX.]]+Tabla16[[#This Row],[IEPS 8 %]]</f>
        <v>0</v>
      </c>
      <c r="N811" s="113">
        <f>Tabla16[[#This Row],[TASA 16%]]+Tabla16[[#This Row],[IEPS 6%]]</f>
        <v>4570.625</v>
      </c>
      <c r="O811" s="117">
        <v>45030</v>
      </c>
      <c r="P811" t="s">
        <v>1813</v>
      </c>
      <c r="Q811" s="119" t="s">
        <v>308</v>
      </c>
      <c r="R811" s="120" t="s">
        <v>34</v>
      </c>
      <c r="S811" s="113"/>
      <c r="T811" s="121" t="s">
        <v>35</v>
      </c>
      <c r="U811" s="129" t="s">
        <v>1823</v>
      </c>
      <c r="W811" s="123">
        <f>(Tabla16[[#This Row],[TASA 16%]]+Tabla16[[#This Row],[IEPS 6%]])*0.16</f>
        <v>731.30000000000007</v>
      </c>
      <c r="X811" s="123">
        <f>W811-Tabla16[[#This Row],[IVA]]</f>
        <v>0</v>
      </c>
    </row>
    <row r="812" spans="1:24" x14ac:dyDescent="0.25">
      <c r="A812" s="67">
        <v>181186</v>
      </c>
      <c r="B812" s="68">
        <v>235</v>
      </c>
      <c r="C812" s="10">
        <v>44993</v>
      </c>
      <c r="D812" s="70"/>
      <c r="E812" s="70">
        <v>2.2500000006402843E-2</v>
      </c>
      <c r="F812" s="70">
        <v>66088.9375</v>
      </c>
      <c r="G812" s="71"/>
      <c r="H812" s="71"/>
      <c r="I812" s="70"/>
      <c r="J812" s="70"/>
      <c r="K812" s="70">
        <v>10574.23</v>
      </c>
      <c r="L812" s="70">
        <v>76663.19</v>
      </c>
      <c r="M812" s="63">
        <f>Tabla16[[#This Row],[TASA EX.]]+Tabla16[[#This Row],[IEPS 8 %]]</f>
        <v>0</v>
      </c>
      <c r="N812" s="72">
        <f>Tabla16[[#This Row],[TASA 16%]]+Tabla16[[#This Row],[IEPS 6%]]</f>
        <v>66088.9375</v>
      </c>
      <c r="O812" s="38">
        <v>45027</v>
      </c>
      <c r="P812" s="69" t="s">
        <v>321</v>
      </c>
      <c r="Q812" s="73" t="s">
        <v>322</v>
      </c>
      <c r="R812" s="68" t="s">
        <v>34</v>
      </c>
      <c r="S812" s="70"/>
      <c r="T812" s="74" t="s">
        <v>35</v>
      </c>
      <c r="U812" s="69" t="s">
        <v>1473</v>
      </c>
      <c r="W812" s="77">
        <f>(Tabla16[[#This Row],[TASA 16%]]+Tabla16[[#This Row],[IEPS 6%]])*0.16</f>
        <v>10574.23</v>
      </c>
      <c r="X812" s="77">
        <f>W812-Tabla16[[#This Row],[IVA]]</f>
        <v>0</v>
      </c>
    </row>
    <row r="813" spans="1:24" x14ac:dyDescent="0.25">
      <c r="A813" s="67">
        <v>181212</v>
      </c>
      <c r="B813" s="68">
        <v>261</v>
      </c>
      <c r="C813" s="10">
        <v>44994</v>
      </c>
      <c r="D813" s="70"/>
      <c r="E813" s="70">
        <v>-0.132499999992433</v>
      </c>
      <c r="F813" s="70">
        <v>58302.8125</v>
      </c>
      <c r="G813" s="71"/>
      <c r="H813" s="71"/>
      <c r="I813" s="70"/>
      <c r="J813" s="70"/>
      <c r="K813" s="70">
        <v>9328.4500000000007</v>
      </c>
      <c r="L813" s="70">
        <v>67631.13</v>
      </c>
      <c r="M813" s="63">
        <f>Tabla16[[#This Row],[TASA EX.]]+Tabla16[[#This Row],[IEPS 8 %]]</f>
        <v>0</v>
      </c>
      <c r="N813" s="72">
        <f>Tabla16[[#This Row],[TASA 16%]]+Tabla16[[#This Row],[IEPS 6%]]</f>
        <v>58302.8125</v>
      </c>
      <c r="O813" s="38">
        <v>45027</v>
      </c>
      <c r="P813" s="69" t="s">
        <v>321</v>
      </c>
      <c r="Q813" s="73" t="s">
        <v>322</v>
      </c>
      <c r="R813" s="68" t="s">
        <v>34</v>
      </c>
      <c r="S813" s="70"/>
      <c r="T813" s="74" t="s">
        <v>35</v>
      </c>
      <c r="U813" s="69" t="s">
        <v>1474</v>
      </c>
      <c r="W813" s="77">
        <f>(Tabla16[[#This Row],[TASA 16%]]+Tabla16[[#This Row],[IEPS 6%]])*0.16</f>
        <v>9328.4500000000007</v>
      </c>
      <c r="X813" s="77">
        <f>W813-Tabla16[[#This Row],[IVA]]</f>
        <v>0</v>
      </c>
    </row>
    <row r="814" spans="1:24" x14ac:dyDescent="0.25">
      <c r="A814" s="78">
        <v>181546</v>
      </c>
      <c r="B814" s="79">
        <v>595</v>
      </c>
      <c r="C814" s="10">
        <v>45006</v>
      </c>
      <c r="D814" s="81"/>
      <c r="E814" s="81">
        <v>27857</v>
      </c>
      <c r="F814" s="81">
        <v>0</v>
      </c>
      <c r="G814" s="82"/>
      <c r="H814" s="82"/>
      <c r="I814" s="81"/>
      <c r="J814" s="81"/>
      <c r="K814" s="81"/>
      <c r="L814" s="81">
        <v>27857</v>
      </c>
      <c r="M814" s="83">
        <f>Tabla16[[#This Row],[TASA EX.]]+Tabla16[[#This Row],[IEPS 8 %]]</f>
        <v>0</v>
      </c>
      <c r="N814" s="83">
        <f>Tabla16[[#This Row],[TASA 16%]]+Tabla16[[#This Row],[IEPS 6%]]</f>
        <v>0</v>
      </c>
      <c r="O814" s="38">
        <v>45020</v>
      </c>
      <c r="P814" s="80" t="s">
        <v>279</v>
      </c>
      <c r="Q814" s="84" t="s">
        <v>280</v>
      </c>
      <c r="R814" s="79" t="s">
        <v>34</v>
      </c>
      <c r="S814" s="81"/>
      <c r="T814" s="85" t="s">
        <v>35</v>
      </c>
      <c r="U814" s="80" t="s">
        <v>1530</v>
      </c>
      <c r="W814" s="77">
        <f>(Tabla16[[#This Row],[TASA 16%]]+Tabla16[[#This Row],[IEPS 6%]])*0.16</f>
        <v>0</v>
      </c>
      <c r="X814" s="77">
        <f>W814-Tabla16[[#This Row],[IVA]]</f>
        <v>0</v>
      </c>
    </row>
    <row r="815" spans="1:24" x14ac:dyDescent="0.25">
      <c r="A815" s="78">
        <v>181716</v>
      </c>
      <c r="B815" s="79">
        <v>765</v>
      </c>
      <c r="C815" s="10">
        <v>45012</v>
      </c>
      <c r="D815" s="81"/>
      <c r="E815" s="81">
        <v>25308</v>
      </c>
      <c r="F815" s="81">
        <v>0</v>
      </c>
      <c r="G815" s="82"/>
      <c r="H815" s="82"/>
      <c r="I815" s="81"/>
      <c r="J815" s="81"/>
      <c r="K815" s="81"/>
      <c r="L815" s="81">
        <v>25308</v>
      </c>
      <c r="M815" s="83">
        <f>Tabla16[[#This Row],[TASA EX.]]+Tabla16[[#This Row],[IEPS 8 %]]</f>
        <v>0</v>
      </c>
      <c r="N815" s="83">
        <f>Tabla16[[#This Row],[TASA 16%]]+Tabla16[[#This Row],[IEPS 6%]]</f>
        <v>0</v>
      </c>
      <c r="O815" s="38">
        <v>45027</v>
      </c>
      <c r="P815" s="80" t="s">
        <v>279</v>
      </c>
      <c r="Q815" s="84" t="s">
        <v>280</v>
      </c>
      <c r="R815" s="79" t="s">
        <v>34</v>
      </c>
      <c r="S815" s="81"/>
      <c r="T815" s="85" t="s">
        <v>35</v>
      </c>
      <c r="U815" s="80" t="s">
        <v>1531</v>
      </c>
      <c r="W815" s="77">
        <f>(Tabla16[[#This Row],[TASA 16%]]+Tabla16[[#This Row],[IEPS 6%]])*0.16</f>
        <v>0</v>
      </c>
      <c r="X815" s="77">
        <f>W815-Tabla16[[#This Row],[IVA]]</f>
        <v>0</v>
      </c>
    </row>
    <row r="816" spans="1:24" x14ac:dyDescent="0.25">
      <c r="A816" s="78">
        <v>181928</v>
      </c>
      <c r="B816" s="79">
        <v>7</v>
      </c>
      <c r="C816" s="10">
        <v>45019</v>
      </c>
      <c r="D816" s="81"/>
      <c r="E816" s="81">
        <v>25164</v>
      </c>
      <c r="F816" s="81">
        <v>0</v>
      </c>
      <c r="G816" s="82"/>
      <c r="H816" s="82"/>
      <c r="I816" s="81"/>
      <c r="J816" s="81"/>
      <c r="K816" s="81"/>
      <c r="L816" s="81">
        <v>25164</v>
      </c>
      <c r="M816" s="83">
        <f>Tabla16[[#This Row],[TASA EX.]]+Tabla16[[#This Row],[IEPS 8 %]]</f>
        <v>0</v>
      </c>
      <c r="N816" s="83">
        <f>Tabla16[[#This Row],[TASA 16%]]+Tabla16[[#This Row],[IEPS 6%]]</f>
        <v>0</v>
      </c>
      <c r="O816" s="38">
        <v>45034</v>
      </c>
      <c r="P816" s="80" t="s">
        <v>279</v>
      </c>
      <c r="Q816" s="84" t="s">
        <v>280</v>
      </c>
      <c r="R816" s="79" t="s">
        <v>34</v>
      </c>
      <c r="S816" s="81"/>
      <c r="T816" s="85" t="s">
        <v>35</v>
      </c>
      <c r="U816" s="80" t="s">
        <v>1532</v>
      </c>
      <c r="W816" s="77">
        <f>(Tabla16[[#This Row],[TASA 16%]]+Tabla16[[#This Row],[IEPS 6%]])*0.16</f>
        <v>0</v>
      </c>
      <c r="X816" s="77">
        <f>W816-Tabla16[[#This Row],[IVA]]</f>
        <v>0</v>
      </c>
    </row>
    <row r="817" spans="1:24" x14ac:dyDescent="0.25">
      <c r="A817" s="78">
        <v>182293</v>
      </c>
      <c r="B817" s="79">
        <v>372</v>
      </c>
      <c r="C817" s="10">
        <v>45033</v>
      </c>
      <c r="D817" s="81"/>
      <c r="E817" s="81">
        <v>39669</v>
      </c>
      <c r="F817" s="81">
        <v>0</v>
      </c>
      <c r="G817" s="82"/>
      <c r="H817" s="82"/>
      <c r="I817" s="81"/>
      <c r="J817" s="81"/>
      <c r="K817" s="81"/>
      <c r="L817" s="81">
        <v>39669</v>
      </c>
      <c r="M817" s="83">
        <f>Tabla16[[#This Row],[TASA EX.]]+Tabla16[[#This Row],[IEPS 8 %]]</f>
        <v>0</v>
      </c>
      <c r="N817" s="83">
        <f>Tabla16[[#This Row],[TASA 16%]]+Tabla16[[#This Row],[IEPS 6%]]</f>
        <v>0</v>
      </c>
      <c r="O817" s="38">
        <v>45045</v>
      </c>
      <c r="P817" s="80" t="s">
        <v>279</v>
      </c>
      <c r="Q817" s="84" t="s">
        <v>280</v>
      </c>
      <c r="R817" s="79" t="s">
        <v>34</v>
      </c>
      <c r="S817" s="81"/>
      <c r="T817" s="85" t="s">
        <v>35</v>
      </c>
      <c r="U817" s="80" t="s">
        <v>1533</v>
      </c>
      <c r="W817" s="77">
        <f>(Tabla16[[#This Row],[TASA 16%]]+Tabla16[[#This Row],[IEPS 6%]])*0.16</f>
        <v>0</v>
      </c>
      <c r="X817" s="77">
        <f>W817-Tabla16[[#This Row],[IVA]]</f>
        <v>0</v>
      </c>
    </row>
    <row r="818" spans="1:24" x14ac:dyDescent="0.25">
      <c r="A818" s="41">
        <v>181813</v>
      </c>
      <c r="B818" s="9">
        <v>862</v>
      </c>
      <c r="C818" s="10">
        <v>45014</v>
      </c>
      <c r="D818" s="11"/>
      <c r="E818" s="11">
        <v>128431.11</v>
      </c>
      <c r="F818" s="11">
        <v>0</v>
      </c>
      <c r="G818" s="24"/>
      <c r="H818" s="24"/>
      <c r="I818" s="11"/>
      <c r="J818" s="11">
        <v>10274.49</v>
      </c>
      <c r="K818" s="11"/>
      <c r="L818" s="11">
        <v>138705.60000000001</v>
      </c>
      <c r="M818" s="63">
        <f>Tabla16[[#This Row],[TASA EX.]]+Tabla16[[#This Row],[IEPS 8 %]]</f>
        <v>10274.49</v>
      </c>
      <c r="N818" s="64">
        <f>Tabla16[[#This Row],[TASA 16%]]+Tabla16[[#This Row],[IEPS 6%]]</f>
        <v>0</v>
      </c>
      <c r="O818" s="38">
        <v>45030</v>
      </c>
      <c r="P818" s="12" t="s">
        <v>430</v>
      </c>
      <c r="Q818" s="39" t="s">
        <v>431</v>
      </c>
      <c r="R818" s="9" t="s">
        <v>34</v>
      </c>
      <c r="S818" s="11">
        <v>3972.09</v>
      </c>
      <c r="T818" s="13" t="s">
        <v>35</v>
      </c>
      <c r="U818" s="12" t="s">
        <v>1661</v>
      </c>
      <c r="W818" s="77">
        <f>(Tabla16[[#This Row],[TASA 16%]]+Tabla16[[#This Row],[IEPS 6%]])*0.16</f>
        <v>0</v>
      </c>
      <c r="X818" s="77">
        <f>W818-Tabla16[[#This Row],[IVA]]</f>
        <v>0</v>
      </c>
    </row>
    <row r="819" spans="1:24" x14ac:dyDescent="0.25">
      <c r="A819" s="67">
        <v>181491</v>
      </c>
      <c r="B819" s="68">
        <v>540</v>
      </c>
      <c r="C819" s="10">
        <v>45005</v>
      </c>
      <c r="D819" s="70"/>
      <c r="E819" s="70">
        <v>132856.60999999999</v>
      </c>
      <c r="F819" s="70">
        <v>0</v>
      </c>
      <c r="G819" s="71"/>
      <c r="H819" s="71"/>
      <c r="I819" s="70"/>
      <c r="J819" s="70"/>
      <c r="K819" s="70"/>
      <c r="L819" s="70">
        <v>132856.60999999999</v>
      </c>
      <c r="M819" s="63">
        <f>Tabla16[[#This Row],[TASA EX.]]+Tabla16[[#This Row],[IEPS 8 %]]</f>
        <v>0</v>
      </c>
      <c r="N819" s="72">
        <f>Tabla16[[#This Row],[TASA 16%]]+Tabla16[[#This Row],[IEPS 6%]]</f>
        <v>0</v>
      </c>
      <c r="O819" s="38">
        <v>45021</v>
      </c>
      <c r="P819" s="69" t="s">
        <v>160</v>
      </c>
      <c r="Q819" s="73" t="s">
        <v>161</v>
      </c>
      <c r="R819" s="68" t="s">
        <v>34</v>
      </c>
      <c r="S819" s="70"/>
      <c r="T819" s="74" t="s">
        <v>35</v>
      </c>
      <c r="U819" s="69" t="s">
        <v>68</v>
      </c>
      <c r="W819" s="77">
        <f>(Tabla16[[#This Row],[TASA 16%]]+Tabla16[[#This Row],[IEPS 6%]])*0.16</f>
        <v>0</v>
      </c>
      <c r="X819" s="77">
        <f>W819-Tabla16[[#This Row],[IVA]]</f>
        <v>0</v>
      </c>
    </row>
    <row r="820" spans="1:24" x14ac:dyDescent="0.25">
      <c r="A820" s="67">
        <v>181647</v>
      </c>
      <c r="B820" s="68">
        <v>696</v>
      </c>
      <c r="C820" s="10">
        <v>45009</v>
      </c>
      <c r="D820" s="70"/>
      <c r="E820" s="70">
        <v>139346.04999999999</v>
      </c>
      <c r="F820" s="70">
        <v>0</v>
      </c>
      <c r="G820" s="71"/>
      <c r="H820" s="71"/>
      <c r="I820" s="70"/>
      <c r="J820" s="70"/>
      <c r="K820" s="70"/>
      <c r="L820" s="70">
        <v>139346.04999999999</v>
      </c>
      <c r="M820" s="63">
        <f>Tabla16[[#This Row],[TASA EX.]]+Tabla16[[#This Row],[IEPS 8 %]]</f>
        <v>0</v>
      </c>
      <c r="N820" s="72">
        <f>Tabla16[[#This Row],[TASA 16%]]+Tabla16[[#This Row],[IEPS 6%]]</f>
        <v>0</v>
      </c>
      <c r="O820" s="38">
        <v>45020</v>
      </c>
      <c r="P820" s="69" t="s">
        <v>160</v>
      </c>
      <c r="Q820" s="73" t="s">
        <v>161</v>
      </c>
      <c r="R820" s="68" t="s">
        <v>34</v>
      </c>
      <c r="S820" s="70"/>
      <c r="T820" s="74" t="s">
        <v>35</v>
      </c>
      <c r="U820" s="69" t="s">
        <v>68</v>
      </c>
      <c r="W820" s="77">
        <f>(Tabla16[[#This Row],[TASA 16%]]+Tabla16[[#This Row],[IEPS 6%]])*0.16</f>
        <v>0</v>
      </c>
      <c r="X820" s="77">
        <f>W820-Tabla16[[#This Row],[IVA]]</f>
        <v>0</v>
      </c>
    </row>
    <row r="821" spans="1:24" x14ac:dyDescent="0.25">
      <c r="A821" s="67">
        <v>181712</v>
      </c>
      <c r="B821" s="68">
        <v>761</v>
      </c>
      <c r="C821" s="10">
        <v>45012</v>
      </c>
      <c r="D821" s="70"/>
      <c r="E821" s="70">
        <v>86352.2</v>
      </c>
      <c r="F821" s="70">
        <v>0</v>
      </c>
      <c r="G821" s="71"/>
      <c r="H821" s="71"/>
      <c r="I821" s="70"/>
      <c r="J821" s="70"/>
      <c r="K821" s="70"/>
      <c r="L821" s="70">
        <v>86352.2</v>
      </c>
      <c r="M821" s="63">
        <f>Tabla16[[#This Row],[TASA EX.]]+Tabla16[[#This Row],[IEPS 8 %]]</f>
        <v>0</v>
      </c>
      <c r="N821" s="72">
        <f>Tabla16[[#This Row],[TASA 16%]]+Tabla16[[#This Row],[IEPS 6%]]</f>
        <v>0</v>
      </c>
      <c r="O821" s="38">
        <v>45027</v>
      </c>
      <c r="P821" s="69" t="s">
        <v>160</v>
      </c>
      <c r="Q821" s="73" t="s">
        <v>161</v>
      </c>
      <c r="R821" s="68" t="s">
        <v>34</v>
      </c>
      <c r="S821" s="70"/>
      <c r="T821" s="74" t="s">
        <v>35</v>
      </c>
      <c r="U821" s="69" t="s">
        <v>68</v>
      </c>
      <c r="W821" s="77">
        <f>(Tabla16[[#This Row],[TASA 16%]]+Tabla16[[#This Row],[IEPS 6%]])*0.16</f>
        <v>0</v>
      </c>
      <c r="X821" s="77">
        <f>W821-Tabla16[[#This Row],[IVA]]</f>
        <v>0</v>
      </c>
    </row>
    <row r="822" spans="1:24" x14ac:dyDescent="0.25">
      <c r="A822" s="67">
        <v>181844</v>
      </c>
      <c r="B822" s="68">
        <v>893</v>
      </c>
      <c r="C822" s="10">
        <v>45015</v>
      </c>
      <c r="D822" s="70"/>
      <c r="E822" s="70">
        <v>124782.04</v>
      </c>
      <c r="F822" s="70">
        <v>0</v>
      </c>
      <c r="G822" s="71"/>
      <c r="H822" s="71"/>
      <c r="I822" s="70"/>
      <c r="J822" s="70"/>
      <c r="K822" s="70"/>
      <c r="L822" s="70">
        <v>124782.04</v>
      </c>
      <c r="M822" s="63">
        <f>Tabla16[[#This Row],[TASA EX.]]+Tabla16[[#This Row],[IEPS 8 %]]</f>
        <v>0</v>
      </c>
      <c r="N822" s="72">
        <f>Tabla16[[#This Row],[TASA 16%]]+Tabla16[[#This Row],[IEPS 6%]]</f>
        <v>0</v>
      </c>
      <c r="O822" s="38">
        <v>45027</v>
      </c>
      <c r="P822" s="69" t="s">
        <v>160</v>
      </c>
      <c r="Q822" s="73" t="s">
        <v>161</v>
      </c>
      <c r="R822" s="68" t="s">
        <v>34</v>
      </c>
      <c r="S822" s="70"/>
      <c r="T822" s="74" t="s">
        <v>35</v>
      </c>
      <c r="U822" s="69" t="s">
        <v>68</v>
      </c>
      <c r="W822" s="77">
        <f>(Tabla16[[#This Row],[TASA 16%]]+Tabla16[[#This Row],[IEPS 6%]])*0.16</f>
        <v>0</v>
      </c>
      <c r="X822" s="77">
        <f>W822-Tabla16[[#This Row],[IVA]]</f>
        <v>0</v>
      </c>
    </row>
    <row r="823" spans="1:24" x14ac:dyDescent="0.25">
      <c r="A823" s="67">
        <v>182056</v>
      </c>
      <c r="B823" s="68">
        <v>135</v>
      </c>
      <c r="C823" s="10">
        <v>45021</v>
      </c>
      <c r="D823" s="70"/>
      <c r="E823" s="70">
        <v>136446.44</v>
      </c>
      <c r="F823" s="70">
        <v>0</v>
      </c>
      <c r="G823" s="71"/>
      <c r="H823" s="71"/>
      <c r="I823" s="70"/>
      <c r="J823" s="70"/>
      <c r="K823" s="70"/>
      <c r="L823" s="70">
        <v>136446.44</v>
      </c>
      <c r="M823" s="63">
        <f>Tabla16[[#This Row],[TASA EX.]]+Tabla16[[#This Row],[IEPS 8 %]]</f>
        <v>0</v>
      </c>
      <c r="N823" s="72">
        <f>Tabla16[[#This Row],[TASA 16%]]+Tabla16[[#This Row],[IEPS 6%]]</f>
        <v>0</v>
      </c>
      <c r="O823" s="38">
        <v>45034</v>
      </c>
      <c r="P823" s="69" t="s">
        <v>160</v>
      </c>
      <c r="Q823" s="73" t="s">
        <v>161</v>
      </c>
      <c r="R823" s="68" t="s">
        <v>34</v>
      </c>
      <c r="S823" s="70"/>
      <c r="T823" s="74" t="s">
        <v>35</v>
      </c>
      <c r="U823" s="69" t="s">
        <v>68</v>
      </c>
      <c r="W823" s="77">
        <f>(Tabla16[[#This Row],[TASA 16%]]+Tabla16[[#This Row],[IEPS 6%]])*0.16</f>
        <v>0</v>
      </c>
      <c r="X823" s="77">
        <f>W823-Tabla16[[#This Row],[IVA]]</f>
        <v>0</v>
      </c>
    </row>
    <row r="824" spans="1:24" x14ac:dyDescent="0.25">
      <c r="A824" s="67">
        <v>182213</v>
      </c>
      <c r="B824" s="68">
        <v>292</v>
      </c>
      <c r="C824" s="10">
        <v>45029</v>
      </c>
      <c r="D824" s="70"/>
      <c r="E824" s="70">
        <v>169507.15</v>
      </c>
      <c r="F824" s="70">
        <v>0</v>
      </c>
      <c r="G824" s="71"/>
      <c r="H824" s="71"/>
      <c r="I824" s="70"/>
      <c r="J824" s="70"/>
      <c r="K824" s="70"/>
      <c r="L824" s="70">
        <v>169507.15</v>
      </c>
      <c r="M824" s="63">
        <f>Tabla16[[#This Row],[TASA EX.]]+Tabla16[[#This Row],[IEPS 8 %]]</f>
        <v>0</v>
      </c>
      <c r="N824" s="72">
        <f>Tabla16[[#This Row],[TASA 16%]]+Tabla16[[#This Row],[IEPS 6%]]</f>
        <v>0</v>
      </c>
      <c r="O824" s="38">
        <v>45041</v>
      </c>
      <c r="P824" s="69" t="s">
        <v>160</v>
      </c>
      <c r="Q824" s="73" t="s">
        <v>161</v>
      </c>
      <c r="R824" s="68" t="s">
        <v>34</v>
      </c>
      <c r="S824" s="70"/>
      <c r="T824" s="74" t="s">
        <v>35</v>
      </c>
      <c r="U824" s="69" t="s">
        <v>68</v>
      </c>
      <c r="W824" s="77">
        <f>(Tabla16[[#This Row],[TASA 16%]]+Tabla16[[#This Row],[IEPS 6%]])*0.16</f>
        <v>0</v>
      </c>
      <c r="X824" s="77">
        <f>W824-Tabla16[[#This Row],[IVA]]</f>
        <v>0</v>
      </c>
    </row>
    <row r="825" spans="1:24" x14ac:dyDescent="0.25">
      <c r="A825" s="67">
        <v>182294</v>
      </c>
      <c r="B825" s="68">
        <v>373</v>
      </c>
      <c r="C825" s="10">
        <v>45033</v>
      </c>
      <c r="D825" s="70"/>
      <c r="E825" s="70">
        <v>77863.72</v>
      </c>
      <c r="F825" s="70">
        <v>0</v>
      </c>
      <c r="G825" s="71"/>
      <c r="H825" s="71"/>
      <c r="I825" s="70"/>
      <c r="J825" s="70"/>
      <c r="K825" s="70"/>
      <c r="L825" s="70">
        <v>77863.72</v>
      </c>
      <c r="M825" s="63">
        <f>Tabla16[[#This Row],[TASA EX.]]+Tabla16[[#This Row],[IEPS 8 %]]</f>
        <v>0</v>
      </c>
      <c r="N825" s="72">
        <f>Tabla16[[#This Row],[TASA 16%]]+Tabla16[[#This Row],[IEPS 6%]]</f>
        <v>0</v>
      </c>
      <c r="O825" s="38">
        <v>45043</v>
      </c>
      <c r="P825" s="69" t="s">
        <v>160</v>
      </c>
      <c r="Q825" s="73" t="s">
        <v>161</v>
      </c>
      <c r="R825" s="68" t="s">
        <v>34</v>
      </c>
      <c r="S825" s="70"/>
      <c r="T825" s="74" t="s">
        <v>35</v>
      </c>
      <c r="U825" s="69" t="s">
        <v>68</v>
      </c>
      <c r="W825" s="77">
        <f>(Tabla16[[#This Row],[TASA 16%]]+Tabla16[[#This Row],[IEPS 6%]])*0.16</f>
        <v>0</v>
      </c>
      <c r="X825" s="77">
        <f>W825-Tabla16[[#This Row],[IVA]]</f>
        <v>0</v>
      </c>
    </row>
    <row r="826" spans="1:24" x14ac:dyDescent="0.25">
      <c r="A826" s="41">
        <v>181858</v>
      </c>
      <c r="B826" s="9">
        <v>907</v>
      </c>
      <c r="C826" s="10">
        <v>45015</v>
      </c>
      <c r="D826" s="11"/>
      <c r="E826" s="11">
        <v>2.4999999950523488E-3</v>
      </c>
      <c r="F826" s="11">
        <v>45436.6875</v>
      </c>
      <c r="G826" s="24"/>
      <c r="H826" s="24"/>
      <c r="I826" s="11"/>
      <c r="J826" s="11"/>
      <c r="K826" s="11">
        <v>7269.87</v>
      </c>
      <c r="L826" s="11">
        <v>52706.559999999998</v>
      </c>
      <c r="M826" s="63">
        <f>Tabla16[[#This Row],[TASA EX.]]+Tabla16[[#This Row],[IEPS 8 %]]</f>
        <v>0</v>
      </c>
      <c r="N826" s="64">
        <f>Tabla16[[#This Row],[TASA 16%]]+Tabla16[[#This Row],[IEPS 6%]]</f>
        <v>45436.6875</v>
      </c>
      <c r="O826" s="38">
        <v>45034</v>
      </c>
      <c r="P826" s="12" t="s">
        <v>1674</v>
      </c>
      <c r="Q826" s="39" t="s">
        <v>1675</v>
      </c>
      <c r="R826" s="9" t="s">
        <v>50</v>
      </c>
      <c r="S826" s="11"/>
      <c r="T826" s="13" t="s">
        <v>51</v>
      </c>
      <c r="U826" s="12" t="s">
        <v>1676</v>
      </c>
      <c r="W826" s="77">
        <f>(Tabla16[[#This Row],[TASA 16%]]+Tabla16[[#This Row],[IEPS 6%]])*0.16</f>
        <v>7269.87</v>
      </c>
      <c r="X826" s="77">
        <f>W826-Tabla16[[#This Row],[IVA]]</f>
        <v>0</v>
      </c>
    </row>
    <row r="827" spans="1:24" x14ac:dyDescent="0.25">
      <c r="A827" s="67">
        <v>181839</v>
      </c>
      <c r="B827" s="68">
        <v>888</v>
      </c>
      <c r="C827" s="10">
        <v>45015</v>
      </c>
      <c r="D827" s="70"/>
      <c r="E827" s="70">
        <v>14062.5</v>
      </c>
      <c r="F827" s="70">
        <v>0</v>
      </c>
      <c r="G827" s="71"/>
      <c r="H827" s="71"/>
      <c r="I827" s="70"/>
      <c r="J827" s="70">
        <v>1125</v>
      </c>
      <c r="K827" s="70"/>
      <c r="L827" s="70">
        <v>15187.5</v>
      </c>
      <c r="M827" s="63">
        <f>Tabla16[[#This Row],[TASA EX.]]+Tabla16[[#This Row],[IEPS 8 %]]</f>
        <v>1125</v>
      </c>
      <c r="N827" s="72">
        <f>Tabla16[[#This Row],[TASA 16%]]+Tabla16[[#This Row],[IEPS 6%]]</f>
        <v>0</v>
      </c>
      <c r="O827" s="38">
        <v>45027</v>
      </c>
      <c r="P827" s="69" t="s">
        <v>241</v>
      </c>
      <c r="Q827" s="73" t="s">
        <v>242</v>
      </c>
      <c r="R827" s="68" t="s">
        <v>34</v>
      </c>
      <c r="S827" s="70"/>
      <c r="T827" s="74" t="s">
        <v>35</v>
      </c>
      <c r="U827" s="69" t="s">
        <v>1102</v>
      </c>
      <c r="W827" s="77">
        <f>(Tabla16[[#This Row],[TASA 16%]]+Tabla16[[#This Row],[IEPS 6%]])*0.16</f>
        <v>0</v>
      </c>
      <c r="X827" s="77">
        <f>W827-Tabla16[[#This Row],[IVA]]</f>
        <v>0</v>
      </c>
    </row>
    <row r="828" spans="1:24" x14ac:dyDescent="0.25">
      <c r="A828" s="67">
        <v>182176</v>
      </c>
      <c r="B828" s="68">
        <v>255</v>
      </c>
      <c r="C828" s="10">
        <v>45029</v>
      </c>
      <c r="D828" s="70"/>
      <c r="E828" s="70">
        <v>10571</v>
      </c>
      <c r="F828" s="70">
        <v>0</v>
      </c>
      <c r="G828" s="71"/>
      <c r="H828" s="71"/>
      <c r="I828" s="70"/>
      <c r="J828" s="70">
        <v>845.68</v>
      </c>
      <c r="K828" s="70"/>
      <c r="L828" s="70">
        <v>11416.68</v>
      </c>
      <c r="M828" s="63">
        <f>Tabla16[[#This Row],[TASA EX.]]+Tabla16[[#This Row],[IEPS 8 %]]</f>
        <v>845.68</v>
      </c>
      <c r="N828" s="72">
        <f>Tabla16[[#This Row],[TASA 16%]]+Tabla16[[#This Row],[IEPS 6%]]</f>
        <v>0</v>
      </c>
      <c r="O828" s="38">
        <v>45038</v>
      </c>
      <c r="P828" s="69" t="s">
        <v>241</v>
      </c>
      <c r="Q828" s="73" t="s">
        <v>242</v>
      </c>
      <c r="R828" s="68" t="s">
        <v>34</v>
      </c>
      <c r="S828" s="70"/>
      <c r="T828" s="74" t="s">
        <v>35</v>
      </c>
      <c r="U828" s="69" t="s">
        <v>1103</v>
      </c>
      <c r="W828" s="77">
        <f>(Tabla16[[#This Row],[TASA 16%]]+Tabla16[[#This Row],[IEPS 6%]])*0.16</f>
        <v>0</v>
      </c>
      <c r="X828" s="77">
        <f>W828-Tabla16[[#This Row],[IVA]]</f>
        <v>0</v>
      </c>
    </row>
    <row r="829" spans="1:24" x14ac:dyDescent="0.25">
      <c r="A829" s="67" t="s">
        <v>834</v>
      </c>
      <c r="B829" s="68">
        <v>2030</v>
      </c>
      <c r="C829" s="10">
        <v>45026</v>
      </c>
      <c r="D829" s="70"/>
      <c r="E829" s="70">
        <v>17017.18</v>
      </c>
      <c r="F829" s="70">
        <v>0</v>
      </c>
      <c r="G829" s="71"/>
      <c r="H829" s="71"/>
      <c r="I829" s="70"/>
      <c r="J829" s="70">
        <v>1361.35</v>
      </c>
      <c r="K829" s="70"/>
      <c r="L829" s="70">
        <v>18378.53</v>
      </c>
      <c r="M829" s="63">
        <f>Tabla16[[#This Row],[TASA EX.]]+Tabla16[[#This Row],[IEPS 8 %]]</f>
        <v>1361.35</v>
      </c>
      <c r="N829" s="72">
        <f>Tabla16[[#This Row],[TASA 16%]]+Tabla16[[#This Row],[IEPS 6%]]</f>
        <v>0</v>
      </c>
      <c r="O829" s="38">
        <v>45026</v>
      </c>
      <c r="P829" s="69" t="s">
        <v>85</v>
      </c>
      <c r="Q829" s="73" t="s">
        <v>86</v>
      </c>
      <c r="R829" s="68" t="s">
        <v>34</v>
      </c>
      <c r="S829" s="70"/>
      <c r="T829" s="74" t="s">
        <v>35</v>
      </c>
      <c r="U829" s="69" t="s">
        <v>68</v>
      </c>
      <c r="W829" s="77">
        <f>(Tabla16[[#This Row],[TASA 16%]]+Tabla16[[#This Row],[IEPS 6%]])*0.16</f>
        <v>0</v>
      </c>
      <c r="X829" s="77">
        <f>W829-Tabla16[[#This Row],[IVA]]</f>
        <v>0</v>
      </c>
    </row>
    <row r="830" spans="1:24" x14ac:dyDescent="0.25">
      <c r="A830" s="67" t="s">
        <v>835</v>
      </c>
      <c r="B830" s="68">
        <v>2042</v>
      </c>
      <c r="C830" s="10">
        <v>45030</v>
      </c>
      <c r="D830" s="70"/>
      <c r="E830" s="70">
        <v>21136.03</v>
      </c>
      <c r="F830" s="70">
        <v>0</v>
      </c>
      <c r="G830" s="71"/>
      <c r="H830" s="71"/>
      <c r="I830" s="70"/>
      <c r="J830" s="70">
        <v>1690.84</v>
      </c>
      <c r="K830" s="70"/>
      <c r="L830" s="70">
        <v>22826.87</v>
      </c>
      <c r="M830" s="63">
        <f>Tabla16[[#This Row],[TASA EX.]]+Tabla16[[#This Row],[IEPS 8 %]]</f>
        <v>1690.84</v>
      </c>
      <c r="N830" s="72">
        <f>Tabla16[[#This Row],[TASA 16%]]+Tabla16[[#This Row],[IEPS 6%]]</f>
        <v>0</v>
      </c>
      <c r="O830" s="38">
        <v>45030</v>
      </c>
      <c r="P830" s="69" t="s">
        <v>85</v>
      </c>
      <c r="Q830" s="73" t="s">
        <v>86</v>
      </c>
      <c r="R830" s="68" t="s">
        <v>34</v>
      </c>
      <c r="S830" s="70"/>
      <c r="T830" s="74" t="s">
        <v>35</v>
      </c>
      <c r="U830" s="69" t="s">
        <v>68</v>
      </c>
      <c r="W830" s="77">
        <f>(Tabla16[[#This Row],[TASA 16%]]+Tabla16[[#This Row],[IEPS 6%]])*0.16</f>
        <v>0</v>
      </c>
      <c r="X830" s="77">
        <f>W830-Tabla16[[#This Row],[IVA]]</f>
        <v>0</v>
      </c>
    </row>
    <row r="831" spans="1:24" x14ac:dyDescent="0.25">
      <c r="A831" s="67" t="s">
        <v>836</v>
      </c>
      <c r="B831" s="68">
        <v>2066</v>
      </c>
      <c r="C831" s="10">
        <v>45037</v>
      </c>
      <c r="D831" s="70"/>
      <c r="E831" s="70">
        <v>11368.24</v>
      </c>
      <c r="F831" s="70">
        <v>0</v>
      </c>
      <c r="G831" s="71"/>
      <c r="H831" s="71"/>
      <c r="I831" s="70"/>
      <c r="J831" s="70">
        <v>909.42</v>
      </c>
      <c r="K831" s="70"/>
      <c r="L831" s="70">
        <v>12277.66</v>
      </c>
      <c r="M831" s="63">
        <f>Tabla16[[#This Row],[TASA EX.]]+Tabla16[[#This Row],[IEPS 8 %]]</f>
        <v>909.42</v>
      </c>
      <c r="N831" s="72">
        <f>Tabla16[[#This Row],[TASA 16%]]+Tabla16[[#This Row],[IEPS 6%]]</f>
        <v>0</v>
      </c>
      <c r="O831" s="38">
        <v>45037</v>
      </c>
      <c r="P831" s="69" t="s">
        <v>85</v>
      </c>
      <c r="Q831" s="73" t="s">
        <v>86</v>
      </c>
      <c r="R831" s="68" t="s">
        <v>34</v>
      </c>
      <c r="S831" s="70"/>
      <c r="T831" s="74" t="s">
        <v>35</v>
      </c>
      <c r="U831" s="69" t="s">
        <v>68</v>
      </c>
      <c r="W831" s="77">
        <f>(Tabla16[[#This Row],[TASA 16%]]+Tabla16[[#This Row],[IEPS 6%]])*0.16</f>
        <v>0</v>
      </c>
      <c r="X831" s="77">
        <f>W831-Tabla16[[#This Row],[IVA]]</f>
        <v>0</v>
      </c>
    </row>
    <row r="832" spans="1:24" x14ac:dyDescent="0.25">
      <c r="A832" s="67" t="s">
        <v>837</v>
      </c>
      <c r="B832" s="68">
        <v>2085</v>
      </c>
      <c r="C832" s="10">
        <v>45043</v>
      </c>
      <c r="D832" s="70"/>
      <c r="E832" s="70">
        <v>12653.07</v>
      </c>
      <c r="F832" s="70">
        <v>0</v>
      </c>
      <c r="G832" s="71"/>
      <c r="H832" s="71"/>
      <c r="I832" s="70"/>
      <c r="J832" s="70">
        <v>1012.28</v>
      </c>
      <c r="K832" s="70"/>
      <c r="L832" s="70">
        <v>13665.35</v>
      </c>
      <c r="M832" s="63">
        <f>Tabla16[[#This Row],[TASA EX.]]+Tabla16[[#This Row],[IEPS 8 %]]</f>
        <v>1012.28</v>
      </c>
      <c r="N832" s="72">
        <f>Tabla16[[#This Row],[TASA 16%]]+Tabla16[[#This Row],[IEPS 6%]]</f>
        <v>0</v>
      </c>
      <c r="O832" s="38">
        <v>45043</v>
      </c>
      <c r="P832" s="69" t="s">
        <v>85</v>
      </c>
      <c r="Q832" s="73" t="s">
        <v>86</v>
      </c>
      <c r="R832" s="68" t="s">
        <v>34</v>
      </c>
      <c r="S832" s="70"/>
      <c r="T832" s="74" t="s">
        <v>35</v>
      </c>
      <c r="U832" s="69" t="s">
        <v>68</v>
      </c>
      <c r="W832" s="77">
        <f>(Tabla16[[#This Row],[TASA 16%]]+Tabla16[[#This Row],[IEPS 6%]])*0.16</f>
        <v>0</v>
      </c>
      <c r="X832" s="77">
        <f>W832-Tabla16[[#This Row],[IVA]]</f>
        <v>0</v>
      </c>
    </row>
    <row r="833" spans="1:24" x14ac:dyDescent="0.25">
      <c r="A833" s="41">
        <v>182135</v>
      </c>
      <c r="B833" s="9">
        <v>214</v>
      </c>
      <c r="C833" s="10">
        <v>45027</v>
      </c>
      <c r="D833" s="11"/>
      <c r="E833" s="11">
        <v>3312.875</v>
      </c>
      <c r="F833" s="11">
        <v>12905.125</v>
      </c>
      <c r="G833" s="24"/>
      <c r="H833" s="24"/>
      <c r="I833" s="11"/>
      <c r="J833" s="11"/>
      <c r="K833" s="11">
        <v>2064.8200000000002</v>
      </c>
      <c r="L833" s="11">
        <v>18282.82</v>
      </c>
      <c r="M833" s="63">
        <f>Tabla16[[#This Row],[TASA EX.]]+Tabla16[[#This Row],[IEPS 8 %]]</f>
        <v>0</v>
      </c>
      <c r="N833" s="64">
        <f>Tabla16[[#This Row],[TASA 16%]]+Tabla16[[#This Row],[IEPS 6%]]</f>
        <v>12905.125</v>
      </c>
      <c r="O833" s="38">
        <v>45040</v>
      </c>
      <c r="P833" s="12" t="s">
        <v>201</v>
      </c>
      <c r="Q833" s="39" t="s">
        <v>202</v>
      </c>
      <c r="R833" s="9" t="s">
        <v>34</v>
      </c>
      <c r="S833" s="11"/>
      <c r="T833" s="13" t="s">
        <v>35</v>
      </c>
      <c r="U833" s="12" t="s">
        <v>1235</v>
      </c>
      <c r="W833" s="77">
        <f>(Tabla16[[#This Row],[TASA 16%]]+Tabla16[[#This Row],[IEPS 6%]])*0.16</f>
        <v>2064.8200000000002</v>
      </c>
      <c r="X833" s="77">
        <f>W833-Tabla16[[#This Row],[IVA]]</f>
        <v>0</v>
      </c>
    </row>
    <row r="834" spans="1:24" x14ac:dyDescent="0.25">
      <c r="A834" s="67">
        <v>181879</v>
      </c>
      <c r="B834" s="68">
        <v>928</v>
      </c>
      <c r="C834" s="10">
        <v>45016</v>
      </c>
      <c r="D834" s="70"/>
      <c r="E834" s="70">
        <v>0</v>
      </c>
      <c r="F834" s="70">
        <v>550</v>
      </c>
      <c r="G834" s="71"/>
      <c r="H834" s="71"/>
      <c r="I834" s="70"/>
      <c r="J834" s="70"/>
      <c r="K834" s="70">
        <v>88</v>
      </c>
      <c r="L834" s="70">
        <v>638</v>
      </c>
      <c r="M834" s="63">
        <f>Tabla16[[#This Row],[TASA EX.]]+Tabla16[[#This Row],[IEPS 8 %]]</f>
        <v>0</v>
      </c>
      <c r="N834" s="72">
        <f>Tabla16[[#This Row],[TASA 16%]]+Tabla16[[#This Row],[IEPS 6%]]</f>
        <v>550</v>
      </c>
      <c r="O834" s="38">
        <v>45020</v>
      </c>
      <c r="P834" s="69" t="s">
        <v>1547</v>
      </c>
      <c r="Q834" s="73" t="s">
        <v>1548</v>
      </c>
      <c r="R834" s="68" t="s">
        <v>50</v>
      </c>
      <c r="S834" s="70"/>
      <c r="T834" s="74" t="s">
        <v>51</v>
      </c>
      <c r="U834" s="69" t="s">
        <v>1549</v>
      </c>
      <c r="W834" s="77">
        <f>(Tabla16[[#This Row],[TASA 16%]]+Tabla16[[#This Row],[IEPS 6%]])*0.16</f>
        <v>88</v>
      </c>
      <c r="X834" s="77">
        <f>W834-Tabla16[[#This Row],[IVA]]</f>
        <v>0</v>
      </c>
    </row>
    <row r="835" spans="1:24" x14ac:dyDescent="0.25">
      <c r="A835" s="41">
        <v>182580</v>
      </c>
      <c r="B835" s="9">
        <v>659</v>
      </c>
      <c r="C835" s="10">
        <v>45043</v>
      </c>
      <c r="D835" s="11"/>
      <c r="E835" s="11">
        <v>0</v>
      </c>
      <c r="F835" s="11">
        <v>900</v>
      </c>
      <c r="G835" s="24"/>
      <c r="H835" s="24"/>
      <c r="I835" s="11"/>
      <c r="J835" s="11"/>
      <c r="K835" s="11">
        <v>144</v>
      </c>
      <c r="L835" s="11">
        <v>1044</v>
      </c>
      <c r="M835" s="63">
        <f>Tabla16[[#This Row],[TASA EX.]]+Tabla16[[#This Row],[IEPS 8 %]]</f>
        <v>0</v>
      </c>
      <c r="N835" s="64">
        <f>Tabla16[[#This Row],[TASA 16%]]+Tabla16[[#This Row],[IEPS 6%]]</f>
        <v>900</v>
      </c>
      <c r="O835" s="38">
        <v>45045</v>
      </c>
      <c r="P835" s="12" t="s">
        <v>1547</v>
      </c>
      <c r="Q835" s="39" t="s">
        <v>1548</v>
      </c>
      <c r="R835" s="9" t="s">
        <v>50</v>
      </c>
      <c r="S835" s="11"/>
      <c r="T835" s="13" t="s">
        <v>51</v>
      </c>
      <c r="U835" s="12" t="s">
        <v>1550</v>
      </c>
      <c r="W835" s="77">
        <f>(Tabla16[[#This Row],[TASA 16%]]+Tabla16[[#This Row],[IEPS 6%]])*0.16</f>
        <v>144</v>
      </c>
      <c r="X835" s="77">
        <f>W835-Tabla16[[#This Row],[IVA]]</f>
        <v>0</v>
      </c>
    </row>
    <row r="836" spans="1:24" x14ac:dyDescent="0.25">
      <c r="A836" s="67">
        <v>181952</v>
      </c>
      <c r="B836" s="68">
        <v>31</v>
      </c>
      <c r="C836" s="10">
        <v>45020</v>
      </c>
      <c r="D836" s="70"/>
      <c r="E836" s="70">
        <v>5.7499999998981366E-2</v>
      </c>
      <c r="F836" s="70">
        <v>24130.8125</v>
      </c>
      <c r="G836" s="71"/>
      <c r="H836" s="71"/>
      <c r="I836" s="70"/>
      <c r="J836" s="70"/>
      <c r="K836" s="70">
        <v>3860.93</v>
      </c>
      <c r="L836" s="70">
        <v>27991.8</v>
      </c>
      <c r="M836" s="63">
        <f>Tabla16[[#This Row],[TASA EX.]]+Tabla16[[#This Row],[IEPS 8 %]]</f>
        <v>0</v>
      </c>
      <c r="N836" s="72">
        <f>Tabla16[[#This Row],[TASA 16%]]+Tabla16[[#This Row],[IEPS 6%]]</f>
        <v>24130.8125</v>
      </c>
      <c r="O836" s="38">
        <v>45022</v>
      </c>
      <c r="P836" s="69" t="s">
        <v>1361</v>
      </c>
      <c r="Q836" s="73" t="s">
        <v>1362</v>
      </c>
      <c r="R836" s="68" t="s">
        <v>34</v>
      </c>
      <c r="S836" s="70">
        <v>746.32</v>
      </c>
      <c r="T836" s="74" t="s">
        <v>35</v>
      </c>
      <c r="U836" s="69" t="s">
        <v>1363</v>
      </c>
      <c r="W836" s="77">
        <f>(Tabla16[[#This Row],[TASA 16%]]+Tabla16[[#This Row],[IEPS 6%]])*0.16</f>
        <v>3860.9300000000003</v>
      </c>
      <c r="X836" s="77">
        <f>W836-Tabla16[[#This Row],[IVA]]</f>
        <v>0</v>
      </c>
    </row>
    <row r="837" spans="1:24" x14ac:dyDescent="0.25">
      <c r="A837" s="41">
        <v>181411</v>
      </c>
      <c r="B837" s="9">
        <v>460</v>
      </c>
      <c r="C837" s="10">
        <v>45001</v>
      </c>
      <c r="D837" s="11"/>
      <c r="E837" s="11">
        <v>20995.8</v>
      </c>
      <c r="F837" s="11">
        <v>0</v>
      </c>
      <c r="G837" s="24"/>
      <c r="H837" s="24"/>
      <c r="I837" s="11"/>
      <c r="J837" s="11"/>
      <c r="K837" s="11"/>
      <c r="L837" s="11">
        <v>20995.8</v>
      </c>
      <c r="M837" s="63">
        <f>Tabla16[[#This Row],[TASA EX.]]+Tabla16[[#This Row],[IEPS 8 %]]</f>
        <v>0</v>
      </c>
      <c r="N837" s="64">
        <f>Tabla16[[#This Row],[TASA 16%]]+Tabla16[[#This Row],[IEPS 6%]]</f>
        <v>0</v>
      </c>
      <c r="O837" s="38">
        <v>45026</v>
      </c>
      <c r="P837" s="12" t="s">
        <v>434</v>
      </c>
      <c r="Q837" s="39" t="s">
        <v>435</v>
      </c>
      <c r="R837" s="9" t="s">
        <v>34</v>
      </c>
      <c r="S837" s="11"/>
      <c r="T837" s="13" t="s">
        <v>35</v>
      </c>
      <c r="U837" s="12" t="s">
        <v>1662</v>
      </c>
      <c r="W837" s="77">
        <f>(Tabla16[[#This Row],[TASA 16%]]+Tabla16[[#This Row],[IEPS 6%]])*0.16</f>
        <v>0</v>
      </c>
      <c r="X837" s="77">
        <f>W837-Tabla16[[#This Row],[IVA]]</f>
        <v>0</v>
      </c>
    </row>
    <row r="838" spans="1:24" x14ac:dyDescent="0.25">
      <c r="A838" s="78">
        <v>181455</v>
      </c>
      <c r="B838" s="79">
        <v>504</v>
      </c>
      <c r="C838" s="87">
        <v>45002</v>
      </c>
      <c r="D838" s="81"/>
      <c r="E838" s="81">
        <v>96713.68</v>
      </c>
      <c r="F838" s="81">
        <v>0</v>
      </c>
      <c r="G838" s="82"/>
      <c r="H838" s="82"/>
      <c r="I838" s="81"/>
      <c r="J838" s="81"/>
      <c r="K838" s="81"/>
      <c r="L838" s="81">
        <v>96713.68</v>
      </c>
      <c r="M838" s="88">
        <f>Tabla16[[#This Row],[TASA EX.]]+Tabla16[[#This Row],[IEPS 8 %]]</f>
        <v>0</v>
      </c>
      <c r="N838" s="83">
        <f>Tabla16[[#This Row],[TASA 16%]]+Tabla16[[#This Row],[IEPS 6%]]</f>
        <v>0</v>
      </c>
      <c r="O838" s="38">
        <v>45019</v>
      </c>
      <c r="P838" s="80" t="s">
        <v>434</v>
      </c>
      <c r="Q838" s="84" t="s">
        <v>435</v>
      </c>
      <c r="R838" s="79" t="s">
        <v>34</v>
      </c>
      <c r="S838" s="81"/>
      <c r="T838" s="85" t="s">
        <v>35</v>
      </c>
      <c r="U838" s="80" t="s">
        <v>1663</v>
      </c>
      <c r="W838" s="77">
        <f>(Tabla16[[#This Row],[TASA 16%]]+Tabla16[[#This Row],[IEPS 6%]])*0.16</f>
        <v>0</v>
      </c>
      <c r="X838" s="77">
        <f>W838-Tabla16[[#This Row],[IVA]]</f>
        <v>0</v>
      </c>
    </row>
    <row r="839" spans="1:24" x14ac:dyDescent="0.25">
      <c r="A839" s="67">
        <v>182037</v>
      </c>
      <c r="B839" s="68">
        <v>116</v>
      </c>
      <c r="C839" s="10">
        <v>45021</v>
      </c>
      <c r="D839" s="70"/>
      <c r="E839" s="70">
        <v>1890</v>
      </c>
      <c r="F839" s="70">
        <v>0</v>
      </c>
      <c r="G839" s="71"/>
      <c r="H839" s="71"/>
      <c r="I839" s="70"/>
      <c r="J839" s="70"/>
      <c r="K839" s="70"/>
      <c r="L839" s="70">
        <v>1890</v>
      </c>
      <c r="M839" s="63">
        <f>Tabla16[[#This Row],[TASA EX.]]+Tabla16[[#This Row],[IEPS 8 %]]</f>
        <v>0</v>
      </c>
      <c r="N839" s="72">
        <f>Tabla16[[#This Row],[TASA 16%]]+Tabla16[[#This Row],[IEPS 6%]]</f>
        <v>0</v>
      </c>
      <c r="O839" s="38">
        <v>45028</v>
      </c>
      <c r="P839" s="69" t="s">
        <v>540</v>
      </c>
      <c r="Q839" s="73" t="s">
        <v>541</v>
      </c>
      <c r="R839" s="68" t="s">
        <v>538</v>
      </c>
      <c r="S839" s="70"/>
      <c r="T839" s="74" t="s">
        <v>539</v>
      </c>
      <c r="U839" s="69" t="s">
        <v>1084</v>
      </c>
      <c r="W839" s="77">
        <f>(Tabla16[[#This Row],[TASA 16%]]+Tabla16[[#This Row],[IEPS 6%]])*0.16</f>
        <v>0</v>
      </c>
      <c r="X839" s="77">
        <f>W839-Tabla16[[#This Row],[IVA]]</f>
        <v>0</v>
      </c>
    </row>
    <row r="840" spans="1:24" x14ac:dyDescent="0.25">
      <c r="A840" s="67">
        <v>181462</v>
      </c>
      <c r="B840" s="68">
        <v>511</v>
      </c>
      <c r="C840" s="10">
        <v>45002</v>
      </c>
      <c r="D840" s="70"/>
      <c r="E840" s="70">
        <v>2.4999999965075403E-2</v>
      </c>
      <c r="F840" s="70">
        <v>285416.125</v>
      </c>
      <c r="G840" s="71"/>
      <c r="H840" s="71"/>
      <c r="I840" s="70"/>
      <c r="J840" s="70"/>
      <c r="K840" s="70">
        <v>45666.58</v>
      </c>
      <c r="L840" s="70">
        <v>331082.73</v>
      </c>
      <c r="M840" s="63">
        <f>Tabla16[[#This Row],[TASA EX.]]+Tabla16[[#This Row],[IEPS 8 %]]</f>
        <v>0</v>
      </c>
      <c r="N840" s="72">
        <f>Tabla16[[#This Row],[TASA 16%]]+Tabla16[[#This Row],[IEPS 6%]]</f>
        <v>285416.125</v>
      </c>
      <c r="O840" s="38">
        <v>45020</v>
      </c>
      <c r="P840" s="69" t="s">
        <v>552</v>
      </c>
      <c r="Q840" s="73" t="s">
        <v>553</v>
      </c>
      <c r="R840" s="68" t="s">
        <v>34</v>
      </c>
      <c r="S840" s="70"/>
      <c r="T840" s="74" t="s">
        <v>35</v>
      </c>
      <c r="U840" s="69" t="s">
        <v>1330</v>
      </c>
      <c r="W840" s="77">
        <f>(Tabla16[[#This Row],[TASA 16%]]+Tabla16[[#This Row],[IEPS 6%]])*0.16</f>
        <v>45666.58</v>
      </c>
      <c r="X840" s="77">
        <f>W840-Tabla16[[#This Row],[IVA]]</f>
        <v>0</v>
      </c>
    </row>
    <row r="841" spans="1:24" x14ac:dyDescent="0.25">
      <c r="A841" s="67">
        <v>182144</v>
      </c>
      <c r="B841" s="68">
        <v>223</v>
      </c>
      <c r="C841" s="10">
        <v>45027</v>
      </c>
      <c r="D841" s="70"/>
      <c r="E841" s="70">
        <v>37283.03250000003</v>
      </c>
      <c r="F841" s="70">
        <v>242040.9375</v>
      </c>
      <c r="G841" s="71"/>
      <c r="H841" s="71"/>
      <c r="I841" s="70"/>
      <c r="J841" s="70"/>
      <c r="K841" s="70">
        <v>38726.550000000003</v>
      </c>
      <c r="L841" s="70">
        <v>318050.52</v>
      </c>
      <c r="M841" s="63">
        <f>Tabla16[[#This Row],[TASA EX.]]+Tabla16[[#This Row],[IEPS 8 %]]</f>
        <v>0</v>
      </c>
      <c r="N841" s="72">
        <f>Tabla16[[#This Row],[TASA 16%]]+Tabla16[[#This Row],[IEPS 6%]]</f>
        <v>242040.9375</v>
      </c>
      <c r="O841" s="38">
        <v>45041</v>
      </c>
      <c r="P841" s="69" t="s">
        <v>552</v>
      </c>
      <c r="Q841" s="73" t="s">
        <v>553</v>
      </c>
      <c r="R841" s="68" t="s">
        <v>34</v>
      </c>
      <c r="S841" s="70">
        <v>1034.48</v>
      </c>
      <c r="T841" s="74" t="s">
        <v>35</v>
      </c>
      <c r="U841" s="69" t="s">
        <v>1331</v>
      </c>
      <c r="W841" s="77">
        <f>(Tabla16[[#This Row],[TASA 16%]]+Tabla16[[#This Row],[IEPS 6%]])*0.16</f>
        <v>38726.550000000003</v>
      </c>
      <c r="X841" s="77">
        <f>W841-Tabla16[[#This Row],[IVA]]</f>
        <v>0</v>
      </c>
    </row>
    <row r="842" spans="1:24" x14ac:dyDescent="0.25">
      <c r="A842" s="67">
        <v>182075</v>
      </c>
      <c r="B842" s="68">
        <v>154</v>
      </c>
      <c r="C842" s="10">
        <v>45026</v>
      </c>
      <c r="D842" s="70"/>
      <c r="E842" s="70">
        <v>-1.2499999999818101E-2</v>
      </c>
      <c r="F842" s="70">
        <v>7127.8125</v>
      </c>
      <c r="G842" s="71"/>
      <c r="H842" s="71"/>
      <c r="I842" s="70"/>
      <c r="J842" s="70"/>
      <c r="K842" s="70">
        <v>1140.45</v>
      </c>
      <c r="L842" s="70">
        <v>8268.25</v>
      </c>
      <c r="M842" s="63">
        <f>Tabla16[[#This Row],[TASA EX.]]+Tabla16[[#This Row],[IEPS 8 %]]</f>
        <v>0</v>
      </c>
      <c r="N842" s="72">
        <f>Tabla16[[#This Row],[TASA 16%]]+Tabla16[[#This Row],[IEPS 6%]]</f>
        <v>7127.8125</v>
      </c>
      <c r="O842" s="38">
        <v>45034</v>
      </c>
      <c r="P842" s="69" t="s">
        <v>514</v>
      </c>
      <c r="Q842" s="73" t="s">
        <v>515</v>
      </c>
      <c r="R842" s="68" t="s">
        <v>34</v>
      </c>
      <c r="S842" s="70"/>
      <c r="T842" s="74" t="s">
        <v>35</v>
      </c>
      <c r="U842" s="69" t="s">
        <v>1329</v>
      </c>
      <c r="W842" s="77">
        <f>(Tabla16[[#This Row],[TASA 16%]]+Tabla16[[#This Row],[IEPS 6%]])*0.16</f>
        <v>1140.45</v>
      </c>
      <c r="X842" s="77">
        <f>W842-Tabla16[[#This Row],[IVA]]</f>
        <v>0</v>
      </c>
    </row>
    <row r="843" spans="1:24" x14ac:dyDescent="0.25">
      <c r="A843" s="67">
        <v>182094</v>
      </c>
      <c r="B843" s="68">
        <v>173</v>
      </c>
      <c r="C843" s="10">
        <v>45027</v>
      </c>
      <c r="D843" s="70">
        <v>32.659999999999997</v>
      </c>
      <c r="E843" s="70">
        <v>-1.4210854715202004E-13</v>
      </c>
      <c r="F843" s="70">
        <v>17371.25</v>
      </c>
      <c r="G843" s="71"/>
      <c r="H843" s="71"/>
      <c r="I843" s="70"/>
      <c r="J843" s="70"/>
      <c r="K843" s="70">
        <v>2779.4</v>
      </c>
      <c r="L843" s="70">
        <v>20183.310000000001</v>
      </c>
      <c r="M843" s="63">
        <f>Tabla16[[#This Row],[TASA EX.]]+Tabla16[[#This Row],[IEPS 8 %]]</f>
        <v>32.659999999999997</v>
      </c>
      <c r="N843" s="72">
        <f>Tabla16[[#This Row],[TASA 16%]]+Tabla16[[#This Row],[IEPS 6%]]</f>
        <v>17371.25</v>
      </c>
      <c r="O843" s="38">
        <v>45030</v>
      </c>
      <c r="P843" s="69" t="s">
        <v>712</v>
      </c>
      <c r="Q843" s="73" t="s">
        <v>713</v>
      </c>
      <c r="R843" s="68" t="s">
        <v>50</v>
      </c>
      <c r="S843" s="70"/>
      <c r="T843" s="74" t="s">
        <v>51</v>
      </c>
      <c r="U843" s="69" t="s">
        <v>1257</v>
      </c>
      <c r="W843" s="77">
        <f>(Tabla16[[#This Row],[TASA 16%]]+Tabla16[[#This Row],[IEPS 6%]])*0.16</f>
        <v>2779.4</v>
      </c>
      <c r="X843" s="77">
        <f>W843-Tabla16[[#This Row],[IVA]]</f>
        <v>0</v>
      </c>
    </row>
    <row r="844" spans="1:24" x14ac:dyDescent="0.25">
      <c r="A844" s="50">
        <v>181893</v>
      </c>
      <c r="B844" s="51">
        <v>942</v>
      </c>
      <c r="C844" s="10">
        <v>45016</v>
      </c>
      <c r="D844" s="52"/>
      <c r="E844" s="52">
        <v>-0.20999999999912689</v>
      </c>
      <c r="F844" s="52">
        <v>29037.75</v>
      </c>
      <c r="G844" s="53"/>
      <c r="H844" s="53"/>
      <c r="I844" s="52"/>
      <c r="J844" s="52"/>
      <c r="K844" s="52">
        <v>4646.04</v>
      </c>
      <c r="L844" s="52">
        <v>33683.58</v>
      </c>
      <c r="M844" s="63">
        <f>Tabla16[[#This Row],[TASA EX.]]+Tabla16[[#This Row],[IEPS 8 %]]</f>
        <v>0</v>
      </c>
      <c r="N844" s="65">
        <f>Tabla16[[#This Row],[TASA 16%]]+Tabla16[[#This Row],[IEPS 6%]]</f>
        <v>29037.75</v>
      </c>
      <c r="O844" s="38">
        <v>45029</v>
      </c>
      <c r="P844" s="54" t="s">
        <v>1178</v>
      </c>
      <c r="Q844" s="55" t="s">
        <v>1179</v>
      </c>
      <c r="R844" s="51" t="s">
        <v>34</v>
      </c>
      <c r="S844" s="52"/>
      <c r="T844" s="56" t="s">
        <v>35</v>
      </c>
      <c r="U844" s="54" t="s">
        <v>1180</v>
      </c>
      <c r="W844" s="77">
        <f>(Tabla16[[#This Row],[TASA 16%]]+Tabla16[[#This Row],[IEPS 6%]])*0.16</f>
        <v>4646.04</v>
      </c>
      <c r="X844" s="77">
        <f>W844-Tabla16[[#This Row],[IVA]]</f>
        <v>0</v>
      </c>
    </row>
    <row r="845" spans="1:24" x14ac:dyDescent="0.25">
      <c r="A845" s="67">
        <v>181698</v>
      </c>
      <c r="B845" s="68">
        <v>747</v>
      </c>
      <c r="C845" s="10">
        <v>45012</v>
      </c>
      <c r="D845" s="70"/>
      <c r="E845" s="70">
        <v>4515</v>
      </c>
      <c r="F845" s="70">
        <v>0</v>
      </c>
      <c r="G845" s="71"/>
      <c r="H845" s="71"/>
      <c r="I845" s="70"/>
      <c r="J845" s="70">
        <v>196.64</v>
      </c>
      <c r="K845" s="70"/>
      <c r="L845" s="70">
        <v>4711.6400000000003</v>
      </c>
      <c r="M845" s="63">
        <f>Tabla16[[#This Row],[TASA EX.]]+Tabla16[[#This Row],[IEPS 8 %]]</f>
        <v>196.64</v>
      </c>
      <c r="N845" s="72">
        <f>Tabla16[[#This Row],[TASA 16%]]+Tabla16[[#This Row],[IEPS 6%]]</f>
        <v>0</v>
      </c>
      <c r="O845" s="38">
        <v>45020</v>
      </c>
      <c r="P845" s="69" t="s">
        <v>364</v>
      </c>
      <c r="Q845" s="73" t="s">
        <v>365</v>
      </c>
      <c r="R845" s="68" t="s">
        <v>34</v>
      </c>
      <c r="S845" s="70"/>
      <c r="T845" s="74" t="s">
        <v>35</v>
      </c>
      <c r="U845" s="69" t="s">
        <v>1266</v>
      </c>
      <c r="W845" s="77">
        <f>(Tabla16[[#This Row],[TASA 16%]]+Tabla16[[#This Row],[IEPS 6%]])*0.16</f>
        <v>0</v>
      </c>
      <c r="X845" s="77">
        <f>W845-Tabla16[[#This Row],[IVA]]</f>
        <v>0</v>
      </c>
    </row>
    <row r="846" spans="1:24" x14ac:dyDescent="0.25">
      <c r="A846" s="67">
        <v>181871</v>
      </c>
      <c r="B846" s="68">
        <v>920</v>
      </c>
      <c r="C846" s="10">
        <v>45016</v>
      </c>
      <c r="D846" s="70"/>
      <c r="E846" s="70">
        <v>5066</v>
      </c>
      <c r="F846" s="70">
        <v>0</v>
      </c>
      <c r="G846" s="71"/>
      <c r="H846" s="71"/>
      <c r="I846" s="70"/>
      <c r="J846" s="70">
        <v>154.72</v>
      </c>
      <c r="K846" s="70"/>
      <c r="L846" s="70">
        <v>5220.72</v>
      </c>
      <c r="M846" s="63">
        <f>Tabla16[[#This Row],[TASA EX.]]+Tabla16[[#This Row],[IEPS 8 %]]</f>
        <v>154.72</v>
      </c>
      <c r="N846" s="72">
        <f>Tabla16[[#This Row],[TASA 16%]]+Tabla16[[#This Row],[IEPS 6%]]</f>
        <v>0</v>
      </c>
      <c r="O846" s="38">
        <v>45027</v>
      </c>
      <c r="P846" s="69" t="s">
        <v>364</v>
      </c>
      <c r="Q846" s="73" t="s">
        <v>365</v>
      </c>
      <c r="R846" s="68" t="s">
        <v>34</v>
      </c>
      <c r="S846" s="70"/>
      <c r="T846" s="74" t="s">
        <v>35</v>
      </c>
      <c r="U846" s="69" t="s">
        <v>1267</v>
      </c>
      <c r="W846" s="77">
        <f>(Tabla16[[#This Row],[TASA 16%]]+Tabla16[[#This Row],[IEPS 6%]])*0.16</f>
        <v>0</v>
      </c>
      <c r="X846" s="77">
        <f>W846-Tabla16[[#This Row],[IVA]]</f>
        <v>0</v>
      </c>
    </row>
    <row r="847" spans="1:24" x14ac:dyDescent="0.25">
      <c r="A847" s="67">
        <v>182284</v>
      </c>
      <c r="B847" s="68">
        <v>363</v>
      </c>
      <c r="C847" s="10">
        <v>45033</v>
      </c>
      <c r="D847" s="70"/>
      <c r="E847" s="70">
        <v>4000</v>
      </c>
      <c r="F847" s="70">
        <v>0</v>
      </c>
      <c r="G847" s="71"/>
      <c r="H847" s="71"/>
      <c r="I847" s="70"/>
      <c r="J847" s="70">
        <v>129.19999999999999</v>
      </c>
      <c r="K847" s="70"/>
      <c r="L847" s="70">
        <v>4129.2</v>
      </c>
      <c r="M847" s="63">
        <f>Tabla16[[#This Row],[TASA EX.]]+Tabla16[[#This Row],[IEPS 8 %]]</f>
        <v>129.19999999999999</v>
      </c>
      <c r="N847" s="72">
        <f>Tabla16[[#This Row],[TASA 16%]]+Tabla16[[#This Row],[IEPS 6%]]</f>
        <v>0</v>
      </c>
      <c r="O847" s="38">
        <v>45041</v>
      </c>
      <c r="P847" s="69" t="s">
        <v>364</v>
      </c>
      <c r="Q847" s="73" t="s">
        <v>365</v>
      </c>
      <c r="R847" s="68" t="s">
        <v>34</v>
      </c>
      <c r="S847" s="70"/>
      <c r="T847" s="74" t="s">
        <v>35</v>
      </c>
      <c r="U847" s="69" t="s">
        <v>1268</v>
      </c>
      <c r="W847" s="77">
        <f>(Tabla16[[#This Row],[TASA 16%]]+Tabla16[[#This Row],[IEPS 6%]])*0.16</f>
        <v>0</v>
      </c>
      <c r="X847" s="77">
        <f>W847-Tabla16[[#This Row],[IVA]]</f>
        <v>0</v>
      </c>
    </row>
    <row r="848" spans="1:24" x14ac:dyDescent="0.25">
      <c r="A848" s="67">
        <v>182285</v>
      </c>
      <c r="B848" s="68">
        <v>364</v>
      </c>
      <c r="C848" s="10">
        <v>45033</v>
      </c>
      <c r="D848" s="70"/>
      <c r="E848" s="70">
        <v>5161</v>
      </c>
      <c r="F848" s="70">
        <v>0</v>
      </c>
      <c r="G848" s="71"/>
      <c r="H848" s="71"/>
      <c r="I848" s="70"/>
      <c r="J848" s="70">
        <v>196.56</v>
      </c>
      <c r="K848" s="70"/>
      <c r="L848" s="70">
        <v>5357.56</v>
      </c>
      <c r="M848" s="63">
        <f>Tabla16[[#This Row],[TASA EX.]]+Tabla16[[#This Row],[IEPS 8 %]]</f>
        <v>196.56</v>
      </c>
      <c r="N848" s="72">
        <f>Tabla16[[#This Row],[TASA 16%]]+Tabla16[[#This Row],[IEPS 6%]]</f>
        <v>0</v>
      </c>
      <c r="O848" s="38">
        <v>45041</v>
      </c>
      <c r="P848" s="69" t="s">
        <v>364</v>
      </c>
      <c r="Q848" s="73" t="s">
        <v>365</v>
      </c>
      <c r="R848" s="68" t="s">
        <v>34</v>
      </c>
      <c r="S848" s="70"/>
      <c r="T848" s="74" t="s">
        <v>35</v>
      </c>
      <c r="U848" s="69" t="s">
        <v>1269</v>
      </c>
      <c r="W848" s="77">
        <f>(Tabla16[[#This Row],[TASA 16%]]+Tabla16[[#This Row],[IEPS 6%]])*0.16</f>
        <v>0</v>
      </c>
      <c r="X848" s="77">
        <f>W848-Tabla16[[#This Row],[IVA]]</f>
        <v>0</v>
      </c>
    </row>
    <row r="849" spans="1:24" x14ac:dyDescent="0.25">
      <c r="A849" s="67" t="s">
        <v>877</v>
      </c>
      <c r="B849" s="68">
        <v>2091</v>
      </c>
      <c r="C849" s="10">
        <v>45044</v>
      </c>
      <c r="D849" s="70"/>
      <c r="E849" s="70">
        <v>1.4999999999417923E-2</v>
      </c>
      <c r="F849" s="70">
        <v>66199.125</v>
      </c>
      <c r="G849" s="71"/>
      <c r="H849" s="71"/>
      <c r="I849" s="70"/>
      <c r="J849" s="70"/>
      <c r="K849" s="70">
        <v>10591.86</v>
      </c>
      <c r="L849" s="70">
        <v>76791</v>
      </c>
      <c r="M849" s="63">
        <f>Tabla16[[#This Row],[TASA EX.]]+Tabla16[[#This Row],[IEPS 8 %]]</f>
        <v>0</v>
      </c>
      <c r="N849" s="72">
        <f>Tabla16[[#This Row],[TASA 16%]]+Tabla16[[#This Row],[IEPS 6%]]</f>
        <v>66199.125</v>
      </c>
      <c r="O849" s="38">
        <v>45044</v>
      </c>
      <c r="P849" s="69" t="s">
        <v>968</v>
      </c>
      <c r="Q849" s="73" t="s">
        <v>969</v>
      </c>
      <c r="R849" s="68" t="s">
        <v>50</v>
      </c>
      <c r="S849" s="70"/>
      <c r="T849" s="74" t="s">
        <v>51</v>
      </c>
      <c r="U849" s="69" t="s">
        <v>492</v>
      </c>
      <c r="W849" s="77">
        <f>(Tabla16[[#This Row],[TASA 16%]]+Tabla16[[#This Row],[IEPS 6%]])*0.16</f>
        <v>10591.86</v>
      </c>
      <c r="X849" s="77">
        <f>W849-Tabla16[[#This Row],[IVA]]</f>
        <v>0</v>
      </c>
    </row>
    <row r="850" spans="1:24" x14ac:dyDescent="0.25">
      <c r="A850" s="67">
        <v>182198</v>
      </c>
      <c r="B850" s="68">
        <v>277</v>
      </c>
      <c r="C850" s="10">
        <v>45029</v>
      </c>
      <c r="D850" s="70"/>
      <c r="E850" s="70">
        <v>7.4999999997089617E-3</v>
      </c>
      <c r="F850" s="70">
        <v>25862.0625</v>
      </c>
      <c r="G850" s="71"/>
      <c r="H850" s="71"/>
      <c r="I850" s="70"/>
      <c r="J850" s="70"/>
      <c r="K850" s="70">
        <v>4137.93</v>
      </c>
      <c r="L850" s="70">
        <v>30000</v>
      </c>
      <c r="M850" s="63">
        <f>Tabla16[[#This Row],[TASA EX.]]+Tabla16[[#This Row],[IEPS 8 %]]</f>
        <v>0</v>
      </c>
      <c r="N850" s="72">
        <f>Tabla16[[#This Row],[TASA 16%]]+Tabla16[[#This Row],[IEPS 6%]]</f>
        <v>25862.0625</v>
      </c>
      <c r="O850" s="38">
        <v>45041</v>
      </c>
      <c r="P850" s="69" t="s">
        <v>684</v>
      </c>
      <c r="Q850" s="73" t="s">
        <v>685</v>
      </c>
      <c r="R850" s="68" t="s">
        <v>34</v>
      </c>
      <c r="S850" s="70"/>
      <c r="T850" s="74" t="s">
        <v>35</v>
      </c>
      <c r="U850" s="69" t="s">
        <v>1350</v>
      </c>
      <c r="W850" s="77">
        <f>(Tabla16[[#This Row],[TASA 16%]]+Tabla16[[#This Row],[IEPS 6%]])*0.16</f>
        <v>4137.93</v>
      </c>
      <c r="X850" s="77">
        <f>W850-Tabla16[[#This Row],[IVA]]</f>
        <v>0</v>
      </c>
    </row>
    <row r="851" spans="1:24" x14ac:dyDescent="0.25">
      <c r="A851" s="67">
        <v>296</v>
      </c>
      <c r="B851" s="68">
        <v>5001</v>
      </c>
      <c r="C851" s="10">
        <v>45017</v>
      </c>
      <c r="D851" s="70"/>
      <c r="E851" s="70">
        <v>4110.75</v>
      </c>
      <c r="F851" s="70">
        <v>0</v>
      </c>
      <c r="G851" s="71"/>
      <c r="H851" s="71"/>
      <c r="I851" s="70"/>
      <c r="J851" s="70"/>
      <c r="K851" s="70"/>
      <c r="L851" s="70">
        <v>4110.75</v>
      </c>
      <c r="M851" s="63">
        <f>Tabla16[[#This Row],[TASA EX.]]+Tabla16[[#This Row],[IEPS 8 %]]</f>
        <v>0</v>
      </c>
      <c r="N851" s="72">
        <f>Tabla16[[#This Row],[TASA 16%]]+Tabla16[[#This Row],[IEPS 6%]]</f>
        <v>0</v>
      </c>
      <c r="O851" s="38">
        <v>45020</v>
      </c>
      <c r="P851" s="69" t="s">
        <v>41</v>
      </c>
      <c r="Q851" s="73" t="s">
        <v>38</v>
      </c>
      <c r="R851" s="68" t="s">
        <v>34</v>
      </c>
      <c r="S851" s="70"/>
      <c r="T851" s="74" t="s">
        <v>35</v>
      </c>
      <c r="U851" s="69" t="s">
        <v>722</v>
      </c>
      <c r="W851" s="77">
        <f>(Tabla16[[#This Row],[TASA 16%]]+Tabla16[[#This Row],[IEPS 6%]])*0.16</f>
        <v>0</v>
      </c>
      <c r="X851" s="77">
        <f>W851-Tabla16[[#This Row],[IVA]]</f>
        <v>0</v>
      </c>
    </row>
    <row r="852" spans="1:24" x14ac:dyDescent="0.25">
      <c r="A852" s="67">
        <v>310</v>
      </c>
      <c r="B852" s="68">
        <v>5015</v>
      </c>
      <c r="C852" s="10">
        <v>45024</v>
      </c>
      <c r="D852" s="70"/>
      <c r="E852" s="70">
        <v>3679</v>
      </c>
      <c r="F852" s="70">
        <v>0</v>
      </c>
      <c r="G852" s="71"/>
      <c r="H852" s="71"/>
      <c r="I852" s="70"/>
      <c r="J852" s="70"/>
      <c r="K852" s="70"/>
      <c r="L852" s="70">
        <v>3679</v>
      </c>
      <c r="M852" s="63">
        <f>Tabla16[[#This Row],[TASA EX.]]+Tabla16[[#This Row],[IEPS 8 %]]</f>
        <v>0</v>
      </c>
      <c r="N852" s="72">
        <f>Tabla16[[#This Row],[TASA 16%]]+Tabla16[[#This Row],[IEPS 6%]]</f>
        <v>0</v>
      </c>
      <c r="O852" s="38">
        <v>45026</v>
      </c>
      <c r="P852" s="69" t="s">
        <v>41</v>
      </c>
      <c r="Q852" s="73" t="s">
        <v>38</v>
      </c>
      <c r="R852" s="68" t="s">
        <v>34</v>
      </c>
      <c r="S852" s="70"/>
      <c r="T852" s="74" t="s">
        <v>35</v>
      </c>
      <c r="U852" s="69" t="s">
        <v>735</v>
      </c>
      <c r="W852" s="77">
        <f>(Tabla16[[#This Row],[TASA 16%]]+Tabla16[[#This Row],[IEPS 6%]])*0.16</f>
        <v>0</v>
      </c>
      <c r="X852" s="77">
        <f>W852-Tabla16[[#This Row],[IVA]]</f>
        <v>0</v>
      </c>
    </row>
    <row r="853" spans="1:24" x14ac:dyDescent="0.25">
      <c r="A853" s="41">
        <v>325</v>
      </c>
      <c r="B853" s="9">
        <v>5030</v>
      </c>
      <c r="C853" s="10">
        <v>45031</v>
      </c>
      <c r="D853" s="11"/>
      <c r="E853" s="11">
        <v>4500</v>
      </c>
      <c r="F853" s="11">
        <v>0</v>
      </c>
      <c r="G853" s="24"/>
      <c r="H853" s="24"/>
      <c r="I853" s="11"/>
      <c r="J853" s="11"/>
      <c r="K853" s="11"/>
      <c r="L853" s="11">
        <v>4500</v>
      </c>
      <c r="M853" s="63">
        <f>Tabla16[[#This Row],[TASA EX.]]+Tabla16[[#This Row],[IEPS 8 %]]</f>
        <v>0</v>
      </c>
      <c r="N853" s="64">
        <f>Tabla16[[#This Row],[TASA 16%]]+Tabla16[[#This Row],[IEPS 6%]]</f>
        <v>0</v>
      </c>
      <c r="O853" s="38">
        <v>45034</v>
      </c>
      <c r="P853" s="12" t="s">
        <v>41</v>
      </c>
      <c r="Q853" s="39" t="s">
        <v>38</v>
      </c>
      <c r="R853" s="9" t="s">
        <v>34</v>
      </c>
      <c r="S853" s="11"/>
      <c r="T853" s="13" t="s">
        <v>35</v>
      </c>
      <c r="U853" s="66" t="s">
        <v>749</v>
      </c>
      <c r="W853" s="77">
        <f>(Tabla16[[#This Row],[TASA 16%]]+Tabla16[[#This Row],[IEPS 6%]])*0.16</f>
        <v>0</v>
      </c>
      <c r="X853" s="77">
        <f>W853-Tabla16[[#This Row],[IVA]]</f>
        <v>0</v>
      </c>
    </row>
    <row r="854" spans="1:24" x14ac:dyDescent="0.25">
      <c r="A854" s="67">
        <v>181743</v>
      </c>
      <c r="B854" s="68">
        <v>792</v>
      </c>
      <c r="C854" s="10">
        <v>45013</v>
      </c>
      <c r="D854" s="70"/>
      <c r="E854" s="70">
        <v>48323.199999999997</v>
      </c>
      <c r="F854" s="70">
        <v>0</v>
      </c>
      <c r="G854" s="71"/>
      <c r="H854" s="71"/>
      <c r="I854" s="70"/>
      <c r="J854" s="70"/>
      <c r="K854" s="70"/>
      <c r="L854" s="70">
        <v>48323.199999999997</v>
      </c>
      <c r="M854" s="63">
        <f>Tabla16[[#This Row],[TASA EX.]]+Tabla16[[#This Row],[IEPS 8 %]]</f>
        <v>0</v>
      </c>
      <c r="N854" s="72">
        <f>Tabla16[[#This Row],[TASA 16%]]+Tabla16[[#This Row],[IEPS 6%]]</f>
        <v>0</v>
      </c>
      <c r="O854" s="38">
        <v>45034</v>
      </c>
      <c r="P854" s="69" t="s">
        <v>285</v>
      </c>
      <c r="Q854" s="73" t="s">
        <v>286</v>
      </c>
      <c r="R854" s="68" t="s">
        <v>34</v>
      </c>
      <c r="S854" s="70"/>
      <c r="T854" s="74" t="s">
        <v>35</v>
      </c>
      <c r="U854" s="69" t="s">
        <v>1224</v>
      </c>
      <c r="W854" s="77">
        <f>(Tabla16[[#This Row],[TASA 16%]]+Tabla16[[#This Row],[IEPS 6%]])*0.16</f>
        <v>0</v>
      </c>
      <c r="X854" s="77">
        <f>W854-Tabla16[[#This Row],[IVA]]</f>
        <v>0</v>
      </c>
    </row>
    <row r="855" spans="1:24" x14ac:dyDescent="0.25">
      <c r="A855" s="67">
        <v>182037</v>
      </c>
      <c r="B855" s="68">
        <v>116</v>
      </c>
      <c r="C855" s="10">
        <v>45021</v>
      </c>
      <c r="D855" s="70"/>
      <c r="E855" s="70">
        <v>3.4999999999968168E-2</v>
      </c>
      <c r="F855" s="70">
        <v>989.625</v>
      </c>
      <c r="G855" s="71"/>
      <c r="H855" s="71"/>
      <c r="I855" s="70"/>
      <c r="J855" s="70"/>
      <c r="K855" s="70">
        <v>158.34</v>
      </c>
      <c r="L855" s="70">
        <v>1148</v>
      </c>
      <c r="M855" s="63">
        <f>Tabla16[[#This Row],[TASA EX.]]+Tabla16[[#This Row],[IEPS 8 %]]</f>
        <v>0</v>
      </c>
      <c r="N855" s="72">
        <f>Tabla16[[#This Row],[TASA 16%]]+Tabla16[[#This Row],[IEPS 6%]]</f>
        <v>989.625</v>
      </c>
      <c r="O855" s="38">
        <v>45028</v>
      </c>
      <c r="P855" s="69" t="s">
        <v>536</v>
      </c>
      <c r="Q855" s="73" t="s">
        <v>537</v>
      </c>
      <c r="R855" s="68" t="s">
        <v>538</v>
      </c>
      <c r="S855" s="70"/>
      <c r="T855" s="74" t="s">
        <v>539</v>
      </c>
      <c r="U855" s="69" t="s">
        <v>1395</v>
      </c>
      <c r="W855" s="77">
        <f>(Tabla16[[#This Row],[TASA 16%]]+Tabla16[[#This Row],[IEPS 6%]])*0.16</f>
        <v>158.34</v>
      </c>
      <c r="X855" s="77">
        <f>W855-Tabla16[[#This Row],[IVA]]</f>
        <v>0</v>
      </c>
    </row>
    <row r="856" spans="1:24" x14ac:dyDescent="0.25">
      <c r="A856" s="67">
        <v>182096</v>
      </c>
      <c r="B856" s="68">
        <v>175</v>
      </c>
      <c r="C856" s="10">
        <v>45027</v>
      </c>
      <c r="D856" s="70"/>
      <c r="E856" s="70">
        <v>4.7500000000354703E-2</v>
      </c>
      <c r="F856" s="70">
        <v>1518.0624999999998</v>
      </c>
      <c r="G856" s="71"/>
      <c r="H856" s="71"/>
      <c r="I856" s="70"/>
      <c r="J856" s="70"/>
      <c r="K856" s="70">
        <v>242.89</v>
      </c>
      <c r="L856" s="70">
        <v>1761</v>
      </c>
      <c r="M856" s="63">
        <f>Tabla16[[#This Row],[TASA EX.]]+Tabla16[[#This Row],[IEPS 8 %]]</f>
        <v>0</v>
      </c>
      <c r="N856" s="72">
        <f>Tabla16[[#This Row],[TASA 16%]]+Tabla16[[#This Row],[IEPS 6%]]</f>
        <v>1518.0624999999998</v>
      </c>
      <c r="O856" s="38">
        <v>45028</v>
      </c>
      <c r="P856" s="69" t="s">
        <v>536</v>
      </c>
      <c r="Q856" s="73" t="s">
        <v>537</v>
      </c>
      <c r="R856" s="68" t="s">
        <v>538</v>
      </c>
      <c r="S856" s="70"/>
      <c r="T856" s="74" t="s">
        <v>539</v>
      </c>
      <c r="U856" s="69" t="s">
        <v>1396</v>
      </c>
      <c r="W856" s="77">
        <f>(Tabla16[[#This Row],[TASA 16%]]+Tabla16[[#This Row],[IEPS 6%]])*0.16</f>
        <v>242.88999999999996</v>
      </c>
      <c r="X856" s="77">
        <f>W856-Tabla16[[#This Row],[IVA]]</f>
        <v>0</v>
      </c>
    </row>
    <row r="857" spans="1:24" x14ac:dyDescent="0.25">
      <c r="A857" s="67">
        <v>182558</v>
      </c>
      <c r="B857" s="68">
        <v>637</v>
      </c>
      <c r="C857" s="10">
        <v>45041</v>
      </c>
      <c r="D857" s="70"/>
      <c r="E857" s="70">
        <v>-2.0000000000436557E-2</v>
      </c>
      <c r="F857" s="70">
        <v>9909.5</v>
      </c>
      <c r="G857" s="71"/>
      <c r="H857" s="71"/>
      <c r="I857" s="70"/>
      <c r="J857" s="70"/>
      <c r="K857" s="70">
        <v>1585.52</v>
      </c>
      <c r="L857" s="70">
        <v>11495</v>
      </c>
      <c r="M857" s="63">
        <f>Tabla16[[#This Row],[TASA EX.]]+Tabla16[[#This Row],[IEPS 8 %]]</f>
        <v>0</v>
      </c>
      <c r="N857" s="72">
        <f>Tabla16[[#This Row],[TASA 16%]]+Tabla16[[#This Row],[IEPS 6%]]</f>
        <v>9909.5</v>
      </c>
      <c r="O857" s="38">
        <v>45044</v>
      </c>
      <c r="P857" s="69" t="s">
        <v>536</v>
      </c>
      <c r="Q857" s="73" t="s">
        <v>537</v>
      </c>
      <c r="R857" s="68" t="s">
        <v>538</v>
      </c>
      <c r="S857" s="70"/>
      <c r="T857" s="74" t="s">
        <v>539</v>
      </c>
      <c r="U857" s="69" t="s">
        <v>1397</v>
      </c>
      <c r="W857" s="77">
        <f>(Tabla16[[#This Row],[TASA 16%]]+Tabla16[[#This Row],[IEPS 6%]])*0.16</f>
        <v>1585.52</v>
      </c>
      <c r="X857" s="77">
        <f>W857-Tabla16[[#This Row],[IVA]]</f>
        <v>0</v>
      </c>
    </row>
    <row r="858" spans="1:24" x14ac:dyDescent="0.25">
      <c r="A858" s="67">
        <v>182422</v>
      </c>
      <c r="B858" s="68">
        <v>501</v>
      </c>
      <c r="C858" s="10">
        <v>45036</v>
      </c>
      <c r="D858" s="70"/>
      <c r="E858" s="70">
        <v>-1.4999999999986358E-2</v>
      </c>
      <c r="F858" s="70">
        <v>775.875</v>
      </c>
      <c r="G858" s="71"/>
      <c r="H858" s="71"/>
      <c r="I858" s="70"/>
      <c r="J858" s="70"/>
      <c r="K858" s="70">
        <v>124.14</v>
      </c>
      <c r="L858" s="70">
        <v>900</v>
      </c>
      <c r="M858" s="63">
        <f>Tabla16[[#This Row],[TASA EX.]]+Tabla16[[#This Row],[IEPS 8 %]]</f>
        <v>0</v>
      </c>
      <c r="N858" s="72">
        <f>Tabla16[[#This Row],[TASA 16%]]+Tabla16[[#This Row],[IEPS 6%]]</f>
        <v>775.875</v>
      </c>
      <c r="O858" s="38">
        <v>45041</v>
      </c>
      <c r="P858" s="69" t="s">
        <v>79</v>
      </c>
      <c r="Q858" s="73" t="s">
        <v>80</v>
      </c>
      <c r="R858" s="68" t="s">
        <v>50</v>
      </c>
      <c r="S858" s="70"/>
      <c r="T858" s="74" t="s">
        <v>51</v>
      </c>
      <c r="U858" s="69" t="s">
        <v>1459</v>
      </c>
      <c r="W858" s="77">
        <f>(Tabla16[[#This Row],[TASA 16%]]+Tabla16[[#This Row],[IEPS 6%]])*0.16</f>
        <v>124.14</v>
      </c>
      <c r="X858" s="77">
        <f>W858-Tabla16[[#This Row],[IVA]]</f>
        <v>0</v>
      </c>
    </row>
    <row r="859" spans="1:24" x14ac:dyDescent="0.25">
      <c r="A859" s="67">
        <v>182305</v>
      </c>
      <c r="B859" s="68">
        <v>384</v>
      </c>
      <c r="C859" s="10">
        <v>45033</v>
      </c>
      <c r="D859" s="70"/>
      <c r="E859" s="70">
        <v>0</v>
      </c>
      <c r="F859" s="70">
        <v>2000</v>
      </c>
      <c r="G859" s="71"/>
      <c r="H859" s="71"/>
      <c r="I859" s="70"/>
      <c r="J859" s="70"/>
      <c r="K859" s="70">
        <v>320</v>
      </c>
      <c r="L859" s="70">
        <v>2320</v>
      </c>
      <c r="M859" s="63">
        <f>Tabla16[[#This Row],[TASA EX.]]+Tabla16[[#This Row],[IEPS 8 %]]</f>
        <v>0</v>
      </c>
      <c r="N859" s="72">
        <f>Tabla16[[#This Row],[TASA 16%]]+Tabla16[[#This Row],[IEPS 6%]]</f>
        <v>2000</v>
      </c>
      <c r="O859" s="38">
        <v>45041</v>
      </c>
      <c r="P859" s="69" t="s">
        <v>601</v>
      </c>
      <c r="Q859" s="73" t="s">
        <v>602</v>
      </c>
      <c r="R859" s="68" t="s">
        <v>50</v>
      </c>
      <c r="S859" s="70"/>
      <c r="T859" s="74" t="s">
        <v>51</v>
      </c>
      <c r="U859" s="69" t="s">
        <v>1488</v>
      </c>
      <c r="W859" s="77">
        <f>(Tabla16[[#This Row],[TASA 16%]]+Tabla16[[#This Row],[IEPS 6%]])*0.16</f>
        <v>320</v>
      </c>
      <c r="X859" s="77">
        <f>W859-Tabla16[[#This Row],[IVA]]</f>
        <v>0</v>
      </c>
    </row>
    <row r="860" spans="1:24" s="122" customFormat="1" x14ac:dyDescent="0.25">
      <c r="A860" s="110">
        <v>181362</v>
      </c>
      <c r="B860" s="120">
        <v>411</v>
      </c>
      <c r="C860" s="112">
        <v>44999</v>
      </c>
      <c r="D860" s="113"/>
      <c r="E860" s="113">
        <v>347819.45</v>
      </c>
      <c r="F860" s="113">
        <v>47475.75</v>
      </c>
      <c r="G860" s="114"/>
      <c r="H860" s="114"/>
      <c r="I860" s="113"/>
      <c r="J860" s="113"/>
      <c r="K860" s="113">
        <v>7596.12</v>
      </c>
      <c r="L860" s="113">
        <v>402891.32</v>
      </c>
      <c r="M860" s="116">
        <f>Tabla16[[#This Row],[TASA EX.]]+Tabla16[[#This Row],[IEPS 8 %]]</f>
        <v>0</v>
      </c>
      <c r="N860" s="113">
        <f>Tabla16[[#This Row],[TASA 16%]]+Tabla16[[#This Row],[IEPS 6%]]</f>
        <v>47475.75</v>
      </c>
      <c r="O860" s="117">
        <v>45019</v>
      </c>
      <c r="P860" t="s">
        <v>1807</v>
      </c>
      <c r="Q860" s="119" t="s">
        <v>187</v>
      </c>
      <c r="R860" s="120" t="s">
        <v>34</v>
      </c>
      <c r="S860" s="113">
        <v>221.52</v>
      </c>
      <c r="T860" s="121" t="s">
        <v>35</v>
      </c>
      <c r="U860" s="118" t="s">
        <v>1004</v>
      </c>
      <c r="W860" s="123">
        <f>(Tabla16[[#This Row],[TASA 16%]]+Tabla16[[#This Row],[IEPS 6%]])*0.16</f>
        <v>7596.12</v>
      </c>
      <c r="X860" s="123">
        <f>W860-Tabla16[[#This Row],[IVA]]</f>
        <v>0</v>
      </c>
    </row>
    <row r="861" spans="1:24" s="122" customFormat="1" x14ac:dyDescent="0.25">
      <c r="A861" s="110">
        <v>181513</v>
      </c>
      <c r="B861" s="120">
        <v>562</v>
      </c>
      <c r="C861" s="112">
        <v>45005</v>
      </c>
      <c r="D861" s="113"/>
      <c r="E861" s="113">
        <v>51672.514999999999</v>
      </c>
      <c r="F861" s="113">
        <v>35126.625</v>
      </c>
      <c r="G861" s="114"/>
      <c r="H861" s="114"/>
      <c r="I861" s="113"/>
      <c r="J861" s="113"/>
      <c r="K861" s="113">
        <v>5620.26</v>
      </c>
      <c r="L861" s="113">
        <v>92419.4</v>
      </c>
      <c r="M861" s="116">
        <f>Tabla16[[#This Row],[TASA EX.]]+Tabla16[[#This Row],[IEPS 8 %]]</f>
        <v>0</v>
      </c>
      <c r="N861" s="113">
        <f>Tabla16[[#This Row],[TASA 16%]]+Tabla16[[#This Row],[IEPS 6%]]</f>
        <v>35126.625</v>
      </c>
      <c r="O861" s="117">
        <v>45027</v>
      </c>
      <c r="P861" t="s">
        <v>1807</v>
      </c>
      <c r="Q861" s="119" t="s">
        <v>187</v>
      </c>
      <c r="R861" s="120" t="s">
        <v>34</v>
      </c>
      <c r="S861" s="113"/>
      <c r="T861" s="121" t="s">
        <v>35</v>
      </c>
      <c r="U861" s="118" t="s">
        <v>1005</v>
      </c>
      <c r="W861" s="123">
        <f>(Tabla16[[#This Row],[TASA 16%]]+Tabla16[[#This Row],[IEPS 6%]])*0.16</f>
        <v>5620.26</v>
      </c>
      <c r="X861" s="123">
        <f>W861-Tabla16[[#This Row],[IVA]]</f>
        <v>0</v>
      </c>
    </row>
    <row r="862" spans="1:24" s="122" customFormat="1" x14ac:dyDescent="0.25">
      <c r="A862" s="133">
        <v>181673</v>
      </c>
      <c r="B862" s="140">
        <v>722</v>
      </c>
      <c r="C862" s="112">
        <v>45009</v>
      </c>
      <c r="D862" s="135"/>
      <c r="E862" s="135">
        <v>2.4999999950523488E-3</v>
      </c>
      <c r="F862" s="135">
        <v>49842.9375</v>
      </c>
      <c r="G862" s="136"/>
      <c r="H862" s="136"/>
      <c r="I862" s="135"/>
      <c r="J862" s="135"/>
      <c r="K862" s="135">
        <v>7974.87</v>
      </c>
      <c r="L862" s="135">
        <v>57817.81</v>
      </c>
      <c r="M862" s="116">
        <f>Tabla16[[#This Row],[TASA EX.]]+Tabla16[[#This Row],[IEPS 8 %]]</f>
        <v>0</v>
      </c>
      <c r="N862" s="135">
        <f>Tabla16[[#This Row],[TASA 16%]]+Tabla16[[#This Row],[IEPS 6%]]</f>
        <v>49842.9375</v>
      </c>
      <c r="O862" s="117">
        <v>45027</v>
      </c>
      <c r="P862" t="s">
        <v>1807</v>
      </c>
      <c r="Q862" s="139" t="s">
        <v>187</v>
      </c>
      <c r="R862" s="140" t="s">
        <v>34</v>
      </c>
      <c r="S862" s="135"/>
      <c r="T862" s="141" t="s">
        <v>35</v>
      </c>
      <c r="U862" s="138" t="s">
        <v>1006</v>
      </c>
      <c r="W862" s="123">
        <f>(Tabla16[[#This Row],[TASA 16%]]+Tabla16[[#This Row],[IEPS 6%]])*0.16</f>
        <v>7974.87</v>
      </c>
      <c r="X862" s="123">
        <f>W862-Tabla16[[#This Row],[IVA]]</f>
        <v>0</v>
      </c>
    </row>
    <row r="863" spans="1:24" s="122" customFormat="1" x14ac:dyDescent="0.25">
      <c r="A863" s="110">
        <v>181678</v>
      </c>
      <c r="B863" s="120">
        <v>727</v>
      </c>
      <c r="C863" s="112">
        <v>45009</v>
      </c>
      <c r="D863" s="113"/>
      <c r="E863" s="113">
        <v>16126.797500000015</v>
      </c>
      <c r="F863" s="113">
        <v>226359.31249999997</v>
      </c>
      <c r="G863" s="114"/>
      <c r="H863" s="114"/>
      <c r="I863" s="113"/>
      <c r="J863" s="113"/>
      <c r="K863" s="113">
        <v>36217.49</v>
      </c>
      <c r="L863" s="113">
        <v>278703.59999999998</v>
      </c>
      <c r="M863" s="116">
        <f>Tabla16[[#This Row],[TASA EX.]]+Tabla16[[#This Row],[IEPS 8 %]]</f>
        <v>0</v>
      </c>
      <c r="N863" s="113">
        <f>Tabla16[[#This Row],[TASA 16%]]+Tabla16[[#This Row],[IEPS 6%]]</f>
        <v>226359.31249999997</v>
      </c>
      <c r="O863" s="117">
        <v>45019</v>
      </c>
      <c r="P863" t="s">
        <v>1807</v>
      </c>
      <c r="Q863" s="119" t="s">
        <v>187</v>
      </c>
      <c r="R863" s="120" t="s">
        <v>34</v>
      </c>
      <c r="S863" s="113"/>
      <c r="T863" s="121" t="s">
        <v>35</v>
      </c>
      <c r="U863" s="118" t="s">
        <v>1007</v>
      </c>
      <c r="W863" s="123">
        <f>(Tabla16[[#This Row],[TASA 16%]]+Tabla16[[#This Row],[IEPS 6%]])*0.16</f>
        <v>36217.49</v>
      </c>
      <c r="X863" s="123">
        <f>W863-Tabla16[[#This Row],[IVA]]</f>
        <v>0</v>
      </c>
    </row>
    <row r="864" spans="1:24" s="122" customFormat="1" x14ac:dyDescent="0.25">
      <c r="A864" s="110">
        <v>181679</v>
      </c>
      <c r="B864" s="120">
        <v>728</v>
      </c>
      <c r="C864" s="112">
        <v>45009</v>
      </c>
      <c r="D864" s="113"/>
      <c r="E864" s="113">
        <v>30345.712500000023</v>
      </c>
      <c r="F864" s="113">
        <v>408296.4375</v>
      </c>
      <c r="G864" s="114"/>
      <c r="H864" s="114"/>
      <c r="I864" s="113"/>
      <c r="J864" s="113"/>
      <c r="K864" s="113">
        <v>65327.43</v>
      </c>
      <c r="L864" s="113">
        <v>503969.58</v>
      </c>
      <c r="M864" s="116">
        <f>Tabla16[[#This Row],[TASA EX.]]+Tabla16[[#This Row],[IEPS 8 %]]</f>
        <v>0</v>
      </c>
      <c r="N864" s="113">
        <f>Tabla16[[#This Row],[TASA 16%]]+Tabla16[[#This Row],[IEPS 6%]]</f>
        <v>408296.4375</v>
      </c>
      <c r="O864" s="117">
        <v>45027</v>
      </c>
      <c r="P864" t="s">
        <v>1807</v>
      </c>
      <c r="Q864" s="119" t="s">
        <v>187</v>
      </c>
      <c r="R864" s="120" t="s">
        <v>34</v>
      </c>
      <c r="S864" s="113">
        <v>685.34</v>
      </c>
      <c r="T864" s="121" t="s">
        <v>35</v>
      </c>
      <c r="U864" s="118" t="s">
        <v>1008</v>
      </c>
      <c r="W864" s="123">
        <f>(Tabla16[[#This Row],[TASA 16%]]+Tabla16[[#This Row],[IEPS 6%]])*0.16</f>
        <v>65327.43</v>
      </c>
      <c r="X864" s="123">
        <f>W864-Tabla16[[#This Row],[IVA]]</f>
        <v>0</v>
      </c>
    </row>
    <row r="865" spans="1:24" s="122" customFormat="1" x14ac:dyDescent="0.25">
      <c r="A865" s="110">
        <v>181803</v>
      </c>
      <c r="B865" s="120">
        <v>852</v>
      </c>
      <c r="C865" s="112">
        <v>45014</v>
      </c>
      <c r="D865" s="113"/>
      <c r="E865" s="113">
        <v>-1.0000000002037268E-2</v>
      </c>
      <c r="F865" s="113">
        <v>26861</v>
      </c>
      <c r="G865" s="114"/>
      <c r="H865" s="114"/>
      <c r="I865" s="113"/>
      <c r="J865" s="113"/>
      <c r="K865" s="113">
        <v>4297.76</v>
      </c>
      <c r="L865" s="113">
        <v>31158.75</v>
      </c>
      <c r="M865" s="116">
        <f>Tabla16[[#This Row],[TASA EX.]]+Tabla16[[#This Row],[IEPS 8 %]]</f>
        <v>0</v>
      </c>
      <c r="N865" s="113">
        <f>Tabla16[[#This Row],[TASA 16%]]+Tabla16[[#This Row],[IEPS 6%]]</f>
        <v>26861</v>
      </c>
      <c r="O865" s="117">
        <v>45034</v>
      </c>
      <c r="P865" t="s">
        <v>1807</v>
      </c>
      <c r="Q865" s="119" t="s">
        <v>187</v>
      </c>
      <c r="R865" s="120" t="s">
        <v>34</v>
      </c>
      <c r="S865" s="113"/>
      <c r="T865" s="121" t="s">
        <v>35</v>
      </c>
      <c r="U865" s="118" t="s">
        <v>1009</v>
      </c>
      <c r="W865" s="123">
        <f>(Tabla16[[#This Row],[TASA 16%]]+Tabla16[[#This Row],[IEPS 6%]])*0.16</f>
        <v>4297.76</v>
      </c>
      <c r="X865" s="123">
        <f>W865-Tabla16[[#This Row],[IVA]]</f>
        <v>0</v>
      </c>
    </row>
    <row r="866" spans="1:24" s="122" customFormat="1" x14ac:dyDescent="0.25">
      <c r="A866" s="152">
        <v>181859</v>
      </c>
      <c r="B866" s="141">
        <v>908</v>
      </c>
      <c r="C866" s="112">
        <v>45015</v>
      </c>
      <c r="D866" s="116"/>
      <c r="E866" s="116">
        <v>61297.75</v>
      </c>
      <c r="F866" s="116">
        <v>24294</v>
      </c>
      <c r="G866" s="153"/>
      <c r="H866" s="153"/>
      <c r="I866" s="116"/>
      <c r="J866" s="116"/>
      <c r="K866" s="116">
        <v>3887.04</v>
      </c>
      <c r="L866" s="116">
        <v>89478.79</v>
      </c>
      <c r="M866" s="116">
        <f>Tabla16[[#This Row],[TASA EX.]]+Tabla16[[#This Row],[IEPS 8 %]]</f>
        <v>0</v>
      </c>
      <c r="N866" s="116">
        <f>Tabla16[[#This Row],[TASA 16%]]+Tabla16[[#This Row],[IEPS 6%]]</f>
        <v>24294</v>
      </c>
      <c r="O866" s="117">
        <v>45034</v>
      </c>
      <c r="P866" t="s">
        <v>1807</v>
      </c>
      <c r="Q866" s="139" t="s">
        <v>187</v>
      </c>
      <c r="R866" s="140" t="s">
        <v>34</v>
      </c>
      <c r="S866" s="154"/>
      <c r="T866" s="141" t="s">
        <v>35</v>
      </c>
      <c r="U866" s="138" t="s">
        <v>1010</v>
      </c>
      <c r="W866" s="123">
        <f>(Tabla16[[#This Row],[TASA 16%]]+Tabla16[[#This Row],[IEPS 6%]])*0.16</f>
        <v>3887.04</v>
      </c>
      <c r="X866" s="123">
        <f>W866-Tabla16[[#This Row],[IVA]]</f>
        <v>0</v>
      </c>
    </row>
    <row r="867" spans="1:24" s="122" customFormat="1" x14ac:dyDescent="0.25">
      <c r="A867" s="124">
        <v>181876</v>
      </c>
      <c r="B867" s="131">
        <v>925</v>
      </c>
      <c r="C867" s="112">
        <v>45016</v>
      </c>
      <c r="D867" s="126"/>
      <c r="E867" s="126">
        <v>79997.899999999994</v>
      </c>
      <c r="F867" s="126">
        <v>87313.5</v>
      </c>
      <c r="G867" s="127"/>
      <c r="H867" s="127"/>
      <c r="I867" s="126"/>
      <c r="J867" s="126"/>
      <c r="K867" s="126">
        <v>13970.16</v>
      </c>
      <c r="L867" s="126">
        <v>181281.56</v>
      </c>
      <c r="M867" s="116">
        <f>Tabla16[[#This Row],[TASA EX.]]+Tabla16[[#This Row],[IEPS 8 %]]</f>
        <v>0</v>
      </c>
      <c r="N867" s="126">
        <f>Tabla16[[#This Row],[TASA 16%]]+Tabla16[[#This Row],[IEPS 6%]]</f>
        <v>87313.5</v>
      </c>
      <c r="O867" s="117">
        <v>45041</v>
      </c>
      <c r="P867" t="s">
        <v>1807</v>
      </c>
      <c r="Q867" s="130" t="s">
        <v>187</v>
      </c>
      <c r="R867" s="131" t="s">
        <v>34</v>
      </c>
      <c r="S867" s="126"/>
      <c r="T867" s="132" t="s">
        <v>35</v>
      </c>
      <c r="U867" s="129" t="s">
        <v>1011</v>
      </c>
      <c r="W867" s="123">
        <f>(Tabla16[[#This Row],[TASA 16%]]+Tabla16[[#This Row],[IEPS 6%]])*0.16</f>
        <v>13970.16</v>
      </c>
      <c r="X867" s="123">
        <f>W867-Tabla16[[#This Row],[IVA]]</f>
        <v>0</v>
      </c>
    </row>
    <row r="868" spans="1:24" s="122" customFormat="1" x14ac:dyDescent="0.25">
      <c r="A868" s="110">
        <v>181974</v>
      </c>
      <c r="B868" s="120">
        <v>53</v>
      </c>
      <c r="C868" s="112">
        <v>45020</v>
      </c>
      <c r="D868" s="113"/>
      <c r="E868" s="113">
        <v>239411.70499999999</v>
      </c>
      <c r="F868" s="113">
        <v>20266.625</v>
      </c>
      <c r="G868" s="114"/>
      <c r="H868" s="114"/>
      <c r="I868" s="113"/>
      <c r="J868" s="113"/>
      <c r="K868" s="113">
        <v>3242.66</v>
      </c>
      <c r="L868" s="113">
        <v>262920.99</v>
      </c>
      <c r="M868" s="116">
        <f>Tabla16[[#This Row],[TASA EX.]]+Tabla16[[#This Row],[IEPS 8 %]]</f>
        <v>0</v>
      </c>
      <c r="N868" s="113">
        <f>Tabla16[[#This Row],[TASA 16%]]+Tabla16[[#This Row],[IEPS 6%]]</f>
        <v>20266.625</v>
      </c>
      <c r="O868" s="117">
        <v>45041</v>
      </c>
      <c r="P868" t="s">
        <v>1807</v>
      </c>
      <c r="Q868" s="119" t="s">
        <v>187</v>
      </c>
      <c r="R868" s="120" t="s">
        <v>34</v>
      </c>
      <c r="S868" s="113"/>
      <c r="T868" s="121" t="s">
        <v>35</v>
      </c>
      <c r="U868" s="118" t="s">
        <v>1012</v>
      </c>
      <c r="W868" s="123">
        <f>(Tabla16[[#This Row],[TASA 16%]]+Tabla16[[#This Row],[IEPS 6%]])*0.16</f>
        <v>3242.66</v>
      </c>
      <c r="X868" s="123">
        <f>W868-Tabla16[[#This Row],[IVA]]</f>
        <v>0</v>
      </c>
    </row>
    <row r="869" spans="1:24" s="122" customFormat="1" x14ac:dyDescent="0.25">
      <c r="A869" s="110">
        <v>182090</v>
      </c>
      <c r="B869" s="120">
        <v>169</v>
      </c>
      <c r="C869" s="112">
        <v>45026</v>
      </c>
      <c r="D869" s="113"/>
      <c r="E869" s="113">
        <v>209502.64499999999</v>
      </c>
      <c r="F869" s="113">
        <v>20388.875</v>
      </c>
      <c r="G869" s="114"/>
      <c r="H869" s="114"/>
      <c r="I869" s="113"/>
      <c r="J869" s="113"/>
      <c r="K869" s="113">
        <v>3262.22</v>
      </c>
      <c r="L869" s="113">
        <v>233153.74</v>
      </c>
      <c r="M869" s="116">
        <f>Tabla16[[#This Row],[TASA EX.]]+Tabla16[[#This Row],[IEPS 8 %]]</f>
        <v>0</v>
      </c>
      <c r="N869" s="113">
        <f>Tabla16[[#This Row],[TASA 16%]]+Tabla16[[#This Row],[IEPS 6%]]</f>
        <v>20388.875</v>
      </c>
      <c r="O869" s="117">
        <v>45044</v>
      </c>
      <c r="P869" t="s">
        <v>1807</v>
      </c>
      <c r="Q869" s="119" t="s">
        <v>187</v>
      </c>
      <c r="R869" s="131" t="s">
        <v>34</v>
      </c>
      <c r="S869" s="113">
        <v>272.35000000000002</v>
      </c>
      <c r="T869" s="132" t="s">
        <v>35</v>
      </c>
      <c r="U869" s="118" t="s">
        <v>1013</v>
      </c>
      <c r="W869" s="123">
        <f>(Tabla16[[#This Row],[TASA 16%]]+Tabla16[[#This Row],[IEPS 6%]])*0.16</f>
        <v>3262.2200000000003</v>
      </c>
      <c r="X869" s="123">
        <f>W869-Tabla16[[#This Row],[IVA]]</f>
        <v>0</v>
      </c>
    </row>
    <row r="870" spans="1:24" s="122" customFormat="1" x14ac:dyDescent="0.25">
      <c r="A870" s="110">
        <v>182104</v>
      </c>
      <c r="B870" s="120">
        <v>183</v>
      </c>
      <c r="C870" s="112">
        <v>45027</v>
      </c>
      <c r="D870" s="113"/>
      <c r="E870" s="113">
        <v>81238.647499999992</v>
      </c>
      <c r="F870" s="113">
        <v>66557.3125</v>
      </c>
      <c r="G870" s="114"/>
      <c r="H870" s="114"/>
      <c r="I870" s="113"/>
      <c r="J870" s="113"/>
      <c r="K870" s="113">
        <v>10649.17</v>
      </c>
      <c r="L870" s="113">
        <v>158445.13</v>
      </c>
      <c r="M870" s="116">
        <f>Tabla16[[#This Row],[TASA EX.]]+Tabla16[[#This Row],[IEPS 8 %]]</f>
        <v>0</v>
      </c>
      <c r="N870" s="113">
        <f>Tabla16[[#This Row],[TASA 16%]]+Tabla16[[#This Row],[IEPS 6%]]</f>
        <v>66557.3125</v>
      </c>
      <c r="O870" s="117">
        <v>45044</v>
      </c>
      <c r="P870" t="s">
        <v>1807</v>
      </c>
      <c r="Q870" s="119" t="s">
        <v>187</v>
      </c>
      <c r="R870" s="120" t="s">
        <v>34</v>
      </c>
      <c r="S870" s="113"/>
      <c r="T870" s="121" t="s">
        <v>35</v>
      </c>
      <c r="U870" s="118" t="s">
        <v>1014</v>
      </c>
      <c r="W870" s="123">
        <f>(Tabla16[[#This Row],[TASA 16%]]+Tabla16[[#This Row],[IEPS 6%]])*0.16</f>
        <v>10649.17</v>
      </c>
      <c r="X870" s="123">
        <f>W870-Tabla16[[#This Row],[IVA]]</f>
        <v>0</v>
      </c>
    </row>
    <row r="871" spans="1:24" s="122" customFormat="1" x14ac:dyDescent="0.25">
      <c r="A871" s="110">
        <v>182154</v>
      </c>
      <c r="B871" s="120">
        <v>233</v>
      </c>
      <c r="C871" s="112">
        <v>45027</v>
      </c>
      <c r="D871" s="113"/>
      <c r="E871" s="113">
        <v>10991.029999999999</v>
      </c>
      <c r="F871" s="113">
        <v>176784.5</v>
      </c>
      <c r="G871" s="114"/>
      <c r="H871" s="114"/>
      <c r="I871" s="113"/>
      <c r="J871" s="113"/>
      <c r="K871" s="113">
        <v>28285.52</v>
      </c>
      <c r="L871" s="113">
        <v>216061.05</v>
      </c>
      <c r="M871" s="116">
        <f>Tabla16[[#This Row],[TASA EX.]]+Tabla16[[#This Row],[IEPS 8 %]]</f>
        <v>0</v>
      </c>
      <c r="N871" s="113">
        <f>Tabla16[[#This Row],[TASA 16%]]+Tabla16[[#This Row],[IEPS 6%]]</f>
        <v>176784.5</v>
      </c>
      <c r="O871" s="117">
        <v>45034</v>
      </c>
      <c r="P871" t="s">
        <v>1807</v>
      </c>
      <c r="Q871" s="119" t="s">
        <v>187</v>
      </c>
      <c r="R871" s="120" t="s">
        <v>34</v>
      </c>
      <c r="S871" s="113">
        <v>333.4</v>
      </c>
      <c r="T871" s="121" t="s">
        <v>35</v>
      </c>
      <c r="U871" s="129" t="s">
        <v>1808</v>
      </c>
      <c r="W871" s="123">
        <f>(Tabla16[[#This Row],[TASA 16%]]+Tabla16[[#This Row],[IEPS 6%]])*0.16</f>
        <v>28285.52</v>
      </c>
      <c r="X871" s="123">
        <f>W871-Tabla16[[#This Row],[IVA]]</f>
        <v>0</v>
      </c>
    </row>
    <row r="872" spans="1:24" s="122" customFormat="1" x14ac:dyDescent="0.25">
      <c r="A872" s="143">
        <v>182333</v>
      </c>
      <c r="B872" s="150">
        <v>412</v>
      </c>
      <c r="C872" s="112">
        <v>45034</v>
      </c>
      <c r="D872" s="146"/>
      <c r="E872" s="146">
        <v>9521.6624999999767</v>
      </c>
      <c r="F872" s="146">
        <v>360261.4375</v>
      </c>
      <c r="G872" s="147"/>
      <c r="H872" s="147"/>
      <c r="I872" s="146"/>
      <c r="J872" s="146"/>
      <c r="K872" s="146">
        <v>57641.83</v>
      </c>
      <c r="L872" s="146">
        <v>427424.93</v>
      </c>
      <c r="M872" s="146">
        <f>Tabla16[[#This Row],[TASA EX.]]+Tabla16[[#This Row],[IEPS 8 %]]</f>
        <v>0</v>
      </c>
      <c r="N872" s="146">
        <f>Tabla16[[#This Row],[TASA 16%]]+Tabla16[[#This Row],[IEPS 6%]]</f>
        <v>360261.4375</v>
      </c>
      <c r="O872" s="117">
        <v>45041</v>
      </c>
      <c r="P872" t="s">
        <v>1807</v>
      </c>
      <c r="Q872" s="149" t="s">
        <v>187</v>
      </c>
      <c r="R872" s="150" t="s">
        <v>34</v>
      </c>
      <c r="S872" s="146">
        <v>655.69</v>
      </c>
      <c r="T872" s="151" t="s">
        <v>35</v>
      </c>
      <c r="U872" s="129" t="s">
        <v>1809</v>
      </c>
      <c r="W872" s="123">
        <f>(Tabla16[[#This Row],[TASA 16%]]+Tabla16[[#This Row],[IEPS 6%]])*0.16</f>
        <v>57641.83</v>
      </c>
      <c r="X872" s="123">
        <f>W872-Tabla16[[#This Row],[IVA]]</f>
        <v>0</v>
      </c>
    </row>
    <row r="873" spans="1:24" s="122" customFormat="1" x14ac:dyDescent="0.25">
      <c r="A873" s="124">
        <v>182467</v>
      </c>
      <c r="B873" s="131">
        <v>546</v>
      </c>
      <c r="C873" s="112">
        <v>45037</v>
      </c>
      <c r="D873" s="126"/>
      <c r="E873" s="126">
        <v>1.9999999960418791E-2</v>
      </c>
      <c r="F873" s="126">
        <v>373543.5</v>
      </c>
      <c r="G873" s="127"/>
      <c r="H873" s="127"/>
      <c r="I873" s="126"/>
      <c r="J873" s="126"/>
      <c r="K873" s="126">
        <v>59766.96</v>
      </c>
      <c r="L873" s="126">
        <v>433310.48</v>
      </c>
      <c r="M873" s="116">
        <f>Tabla16[[#This Row],[TASA EX.]]+Tabla16[[#This Row],[IEPS 8 %]]</f>
        <v>0</v>
      </c>
      <c r="N873" s="126">
        <f>Tabla16[[#This Row],[TASA 16%]]+Tabla16[[#This Row],[IEPS 6%]]</f>
        <v>373543.5</v>
      </c>
      <c r="O873" s="117">
        <v>45044</v>
      </c>
      <c r="P873" t="s">
        <v>1807</v>
      </c>
      <c r="Q873" s="130" t="s">
        <v>187</v>
      </c>
      <c r="R873" s="131" t="s">
        <v>34</v>
      </c>
      <c r="S873" s="126">
        <v>1625.64</v>
      </c>
      <c r="T873" s="132" t="s">
        <v>35</v>
      </c>
      <c r="U873" s="129" t="s">
        <v>1015</v>
      </c>
      <c r="W873" s="123">
        <f>(Tabla16[[#This Row],[TASA 16%]]+Tabla16[[#This Row],[IEPS 6%]])*0.16</f>
        <v>59766.96</v>
      </c>
      <c r="X873" s="123">
        <f>W873-Tabla16[[#This Row],[IVA]]</f>
        <v>0</v>
      </c>
    </row>
    <row r="874" spans="1:24" x14ac:dyDescent="0.25">
      <c r="A874" s="67">
        <v>182558</v>
      </c>
      <c r="B874" s="68">
        <v>637</v>
      </c>
      <c r="C874" s="10">
        <v>45041</v>
      </c>
      <c r="D874" s="70"/>
      <c r="E874" s="70">
        <v>0</v>
      </c>
      <c r="F874" s="70">
        <v>850</v>
      </c>
      <c r="G874" s="71"/>
      <c r="H874" s="71"/>
      <c r="I874" s="70"/>
      <c r="J874" s="70"/>
      <c r="K874" s="70">
        <v>136</v>
      </c>
      <c r="L874" s="70">
        <v>986</v>
      </c>
      <c r="M874" s="63">
        <f>Tabla16[[#This Row],[TASA EX.]]+Tabla16[[#This Row],[IEPS 8 %]]</f>
        <v>0</v>
      </c>
      <c r="N874" s="72">
        <f>Tabla16[[#This Row],[TASA 16%]]+Tabla16[[#This Row],[IEPS 6%]]</f>
        <v>850</v>
      </c>
      <c r="O874" s="38">
        <v>45044</v>
      </c>
      <c r="P874" s="69" t="s">
        <v>702</v>
      </c>
      <c r="Q874" s="73" t="s">
        <v>703</v>
      </c>
      <c r="R874" s="68" t="s">
        <v>538</v>
      </c>
      <c r="S874" s="70"/>
      <c r="T874" s="74" t="s">
        <v>539</v>
      </c>
      <c r="U874" s="69" t="s">
        <v>1305</v>
      </c>
      <c r="W874" s="77">
        <f>(Tabla16[[#This Row],[TASA 16%]]+Tabla16[[#This Row],[IEPS 6%]])*0.16</f>
        <v>136</v>
      </c>
      <c r="X874" s="77">
        <f>W874-Tabla16[[#This Row],[IVA]]</f>
        <v>0</v>
      </c>
    </row>
    <row r="875" spans="1:24" x14ac:dyDescent="0.25">
      <c r="A875" s="67">
        <v>181643</v>
      </c>
      <c r="B875" s="68">
        <v>692</v>
      </c>
      <c r="C875" s="10">
        <v>45009</v>
      </c>
      <c r="D875" s="70"/>
      <c r="E875" s="70">
        <v>31142</v>
      </c>
      <c r="F875" s="70">
        <v>0</v>
      </c>
      <c r="G875" s="71"/>
      <c r="H875" s="71"/>
      <c r="I875" s="70"/>
      <c r="J875" s="70"/>
      <c r="K875" s="70"/>
      <c r="L875" s="70">
        <v>31142</v>
      </c>
      <c r="M875" s="63">
        <f>Tabla16[[#This Row],[TASA EX.]]+Tabla16[[#This Row],[IEPS 8 %]]</f>
        <v>0</v>
      </c>
      <c r="N875" s="72">
        <f>Tabla16[[#This Row],[TASA 16%]]+Tabla16[[#This Row],[IEPS 6%]]</f>
        <v>0</v>
      </c>
      <c r="O875" s="38">
        <v>45026</v>
      </c>
      <c r="P875" s="69" t="s">
        <v>245</v>
      </c>
      <c r="Q875" s="73" t="s">
        <v>246</v>
      </c>
      <c r="R875" s="68" t="s">
        <v>34</v>
      </c>
      <c r="S875" s="70"/>
      <c r="T875" s="74" t="s">
        <v>35</v>
      </c>
      <c r="U875" s="69" t="s">
        <v>1080</v>
      </c>
      <c r="W875" s="77">
        <f>(Tabla16[[#This Row],[TASA 16%]]+Tabla16[[#This Row],[IEPS 6%]])*0.16</f>
        <v>0</v>
      </c>
      <c r="X875" s="77">
        <f>W875-Tabla16[[#This Row],[IVA]]</f>
        <v>0</v>
      </c>
    </row>
    <row r="876" spans="1:24" x14ac:dyDescent="0.25">
      <c r="A876" s="41">
        <v>181842</v>
      </c>
      <c r="B876" s="9">
        <v>891</v>
      </c>
      <c r="C876" s="10">
        <v>45015</v>
      </c>
      <c r="D876" s="11"/>
      <c r="E876" s="11">
        <v>31824</v>
      </c>
      <c r="F876" s="11">
        <v>0</v>
      </c>
      <c r="G876" s="24"/>
      <c r="H876" s="24"/>
      <c r="I876" s="11"/>
      <c r="J876" s="11"/>
      <c r="K876" s="11"/>
      <c r="L876" s="11">
        <v>31824</v>
      </c>
      <c r="M876" s="63">
        <f>Tabla16[[#This Row],[TASA EX.]]+Tabla16[[#This Row],[IEPS 8 %]]</f>
        <v>0</v>
      </c>
      <c r="N876" s="64">
        <f>Tabla16[[#This Row],[TASA 16%]]+Tabla16[[#This Row],[IEPS 6%]]</f>
        <v>0</v>
      </c>
      <c r="O876" s="38">
        <v>45026</v>
      </c>
      <c r="P876" s="12" t="s">
        <v>245</v>
      </c>
      <c r="Q876" s="39" t="s">
        <v>246</v>
      </c>
      <c r="R876" s="9" t="s">
        <v>34</v>
      </c>
      <c r="S876" s="11"/>
      <c r="T876" s="13" t="s">
        <v>35</v>
      </c>
      <c r="U876" s="12" t="s">
        <v>1081</v>
      </c>
      <c r="W876" s="77">
        <f>(Tabla16[[#This Row],[TASA 16%]]+Tabla16[[#This Row],[IEPS 6%]])*0.16</f>
        <v>0</v>
      </c>
      <c r="X876" s="77">
        <f>W876-Tabla16[[#This Row],[IVA]]</f>
        <v>0</v>
      </c>
    </row>
    <row r="877" spans="1:24" x14ac:dyDescent="0.25">
      <c r="A877" s="67">
        <v>182047</v>
      </c>
      <c r="B877" s="68">
        <v>126</v>
      </c>
      <c r="C877" s="10">
        <v>45021</v>
      </c>
      <c r="D877" s="70"/>
      <c r="E877" s="70">
        <v>33832</v>
      </c>
      <c r="F877" s="70">
        <v>0</v>
      </c>
      <c r="G877" s="71"/>
      <c r="H877" s="71"/>
      <c r="I877" s="70"/>
      <c r="J877" s="70"/>
      <c r="K877" s="70"/>
      <c r="L877" s="70">
        <v>33832</v>
      </c>
      <c r="M877" s="63">
        <f>Tabla16[[#This Row],[TASA EX.]]+Tabla16[[#This Row],[IEPS 8 %]]</f>
        <v>0</v>
      </c>
      <c r="N877" s="72">
        <f>Tabla16[[#This Row],[TASA 16%]]+Tabla16[[#This Row],[IEPS 6%]]</f>
        <v>0</v>
      </c>
      <c r="O877" s="38">
        <v>45033</v>
      </c>
      <c r="P877" s="69" t="s">
        <v>245</v>
      </c>
      <c r="Q877" s="73" t="s">
        <v>246</v>
      </c>
      <c r="R877" s="68" t="s">
        <v>34</v>
      </c>
      <c r="S877" s="70"/>
      <c r="T877" s="74" t="s">
        <v>35</v>
      </c>
      <c r="U877" s="69" t="s">
        <v>1082</v>
      </c>
      <c r="W877" s="77">
        <f>(Tabla16[[#This Row],[TASA 16%]]+Tabla16[[#This Row],[IEPS 6%]])*0.16</f>
        <v>0</v>
      </c>
      <c r="X877" s="77">
        <f>W877-Tabla16[[#This Row],[IVA]]</f>
        <v>0</v>
      </c>
    </row>
    <row r="878" spans="1:24" x14ac:dyDescent="0.25">
      <c r="A878" s="41">
        <v>182178</v>
      </c>
      <c r="B878" s="9">
        <v>257</v>
      </c>
      <c r="C878" s="10">
        <v>45029</v>
      </c>
      <c r="D878" s="11"/>
      <c r="E878" s="11">
        <v>32793</v>
      </c>
      <c r="F878" s="11">
        <v>0</v>
      </c>
      <c r="G878" s="24"/>
      <c r="H878" s="24"/>
      <c r="I878" s="11"/>
      <c r="J878" s="11"/>
      <c r="K878" s="11"/>
      <c r="L878" s="11">
        <v>32793</v>
      </c>
      <c r="M878" s="63">
        <f>Tabla16[[#This Row],[TASA EX.]]+Tabla16[[#This Row],[IEPS 8 %]]</f>
        <v>0</v>
      </c>
      <c r="N878" s="64">
        <f>Tabla16[[#This Row],[TASA 16%]]+Tabla16[[#This Row],[IEPS 6%]]</f>
        <v>0</v>
      </c>
      <c r="O878" s="38">
        <v>45037</v>
      </c>
      <c r="P878" s="12" t="s">
        <v>245</v>
      </c>
      <c r="Q878" s="39" t="s">
        <v>246</v>
      </c>
      <c r="R878" s="9" t="s">
        <v>34</v>
      </c>
      <c r="S878" s="11"/>
      <c r="T878" s="13" t="s">
        <v>35</v>
      </c>
      <c r="U878" s="12" t="s">
        <v>1083</v>
      </c>
      <c r="W878" s="77">
        <f>(Tabla16[[#This Row],[TASA 16%]]+Tabla16[[#This Row],[IEPS 6%]])*0.16</f>
        <v>0</v>
      </c>
      <c r="X878" s="77">
        <f>W878-Tabla16[[#This Row],[IVA]]</f>
        <v>0</v>
      </c>
    </row>
    <row r="879" spans="1:24" x14ac:dyDescent="0.25">
      <c r="A879" s="67">
        <v>181702</v>
      </c>
      <c r="B879" s="68">
        <v>751</v>
      </c>
      <c r="C879" s="10">
        <v>45012</v>
      </c>
      <c r="D879" s="70"/>
      <c r="E879" s="70">
        <v>9860</v>
      </c>
      <c r="F879" s="70">
        <v>0</v>
      </c>
      <c r="G879" s="71"/>
      <c r="H879" s="71"/>
      <c r="I879" s="70"/>
      <c r="J879" s="70"/>
      <c r="K879" s="70"/>
      <c r="L879" s="70">
        <v>9860</v>
      </c>
      <c r="M879" s="63">
        <f>Tabla16[[#This Row],[TASA EX.]]+Tabla16[[#This Row],[IEPS 8 %]]</f>
        <v>0</v>
      </c>
      <c r="N879" s="72">
        <f>Tabla16[[#This Row],[TASA 16%]]+Tabla16[[#This Row],[IEPS 6%]]</f>
        <v>0</v>
      </c>
      <c r="O879" s="38">
        <v>45027</v>
      </c>
      <c r="P879" s="69" t="s">
        <v>559</v>
      </c>
      <c r="Q879" s="73" t="s">
        <v>560</v>
      </c>
      <c r="R879" s="68" t="s">
        <v>34</v>
      </c>
      <c r="S879" s="70"/>
      <c r="T879" s="74" t="s">
        <v>35</v>
      </c>
      <c r="U879" s="69" t="s">
        <v>1353</v>
      </c>
      <c r="W879" s="77">
        <f>(Tabla16[[#This Row],[TASA 16%]]+Tabla16[[#This Row],[IEPS 6%]])*0.16</f>
        <v>0</v>
      </c>
      <c r="X879" s="77">
        <f>W879-Tabla16[[#This Row],[IVA]]</f>
        <v>0</v>
      </c>
    </row>
    <row r="880" spans="1:24" x14ac:dyDescent="0.25">
      <c r="A880" s="67">
        <v>181931</v>
      </c>
      <c r="B880" s="68">
        <v>10</v>
      </c>
      <c r="C880" s="10">
        <v>45019</v>
      </c>
      <c r="D880" s="70"/>
      <c r="E880" s="70">
        <v>7350</v>
      </c>
      <c r="F880" s="70">
        <v>0</v>
      </c>
      <c r="G880" s="71"/>
      <c r="H880" s="71"/>
      <c r="I880" s="70"/>
      <c r="J880" s="70"/>
      <c r="K880" s="70"/>
      <c r="L880" s="70">
        <v>7350</v>
      </c>
      <c r="M880" s="63">
        <f>Tabla16[[#This Row],[TASA EX.]]+Tabla16[[#This Row],[IEPS 8 %]]</f>
        <v>0</v>
      </c>
      <c r="N880" s="72">
        <f>Tabla16[[#This Row],[TASA 16%]]+Tabla16[[#This Row],[IEPS 6%]]</f>
        <v>0</v>
      </c>
      <c r="O880" s="38">
        <v>45031</v>
      </c>
      <c r="P880" s="69" t="s">
        <v>559</v>
      </c>
      <c r="Q880" s="73" t="s">
        <v>560</v>
      </c>
      <c r="R880" s="68" t="s">
        <v>34</v>
      </c>
      <c r="S880" s="70"/>
      <c r="T880" s="74" t="s">
        <v>35</v>
      </c>
      <c r="U880" s="12" t="s">
        <v>1354</v>
      </c>
      <c r="W880" s="77">
        <f>(Tabla16[[#This Row],[TASA 16%]]+Tabla16[[#This Row],[IEPS 6%]])*0.16</f>
        <v>0</v>
      </c>
      <c r="X880" s="77">
        <f>W880-Tabla16[[#This Row],[IVA]]</f>
        <v>0</v>
      </c>
    </row>
    <row r="881" spans="1:24" x14ac:dyDescent="0.25">
      <c r="A881" s="67">
        <v>182203</v>
      </c>
      <c r="B881" s="68">
        <v>282</v>
      </c>
      <c r="C881" s="10">
        <v>45029</v>
      </c>
      <c r="D881" s="70"/>
      <c r="E881" s="70">
        <v>10140</v>
      </c>
      <c r="F881" s="70">
        <v>0</v>
      </c>
      <c r="G881" s="71"/>
      <c r="H881" s="71"/>
      <c r="I881" s="70"/>
      <c r="J881" s="70"/>
      <c r="K881" s="70"/>
      <c r="L881" s="70">
        <v>10140</v>
      </c>
      <c r="M881" s="63">
        <f>Tabla16[[#This Row],[TASA EX.]]+Tabla16[[#This Row],[IEPS 8 %]]</f>
        <v>0</v>
      </c>
      <c r="N881" s="72">
        <f>Tabla16[[#This Row],[TASA 16%]]+Tabla16[[#This Row],[IEPS 6%]]</f>
        <v>0</v>
      </c>
      <c r="O881" s="38">
        <v>45038</v>
      </c>
      <c r="P881" s="69" t="s">
        <v>559</v>
      </c>
      <c r="Q881" s="73" t="s">
        <v>560</v>
      </c>
      <c r="R881" s="68" t="s">
        <v>34</v>
      </c>
      <c r="S881" s="70"/>
      <c r="T881" s="74" t="s">
        <v>35</v>
      </c>
      <c r="U881" s="69" t="s">
        <v>1066</v>
      </c>
      <c r="W881" s="77">
        <f>(Tabla16[[#This Row],[TASA 16%]]+Tabla16[[#This Row],[IEPS 6%]])*0.16</f>
        <v>0</v>
      </c>
      <c r="X881" s="77">
        <f>W881-Tabla16[[#This Row],[IVA]]</f>
        <v>0</v>
      </c>
    </row>
    <row r="882" spans="1:24" x14ac:dyDescent="0.25">
      <c r="A882" s="67">
        <v>181296</v>
      </c>
      <c r="B882" s="68">
        <v>345</v>
      </c>
      <c r="C882" s="10">
        <v>44995</v>
      </c>
      <c r="D882" s="70"/>
      <c r="E882" s="70">
        <v>14809.797499999997</v>
      </c>
      <c r="F882" s="70">
        <v>2471.8125</v>
      </c>
      <c r="G882" s="71"/>
      <c r="H882" s="71"/>
      <c r="I882" s="70"/>
      <c r="J882" s="70"/>
      <c r="K882" s="70">
        <v>395.49</v>
      </c>
      <c r="L882" s="70">
        <v>17677.099999999999</v>
      </c>
      <c r="M882" s="63">
        <f>Tabla16[[#This Row],[TASA EX.]]+Tabla16[[#This Row],[IEPS 8 %]]</f>
        <v>0</v>
      </c>
      <c r="N882" s="72">
        <f>Tabla16[[#This Row],[TASA 16%]]+Tabla16[[#This Row],[IEPS 6%]]</f>
        <v>2471.8125</v>
      </c>
      <c r="O882" s="38">
        <v>45019</v>
      </c>
      <c r="P882" s="69" t="s">
        <v>170</v>
      </c>
      <c r="Q882" s="73" t="s">
        <v>171</v>
      </c>
      <c r="R882" s="68" t="s">
        <v>34</v>
      </c>
      <c r="S882" s="70"/>
      <c r="T882" s="74" t="s">
        <v>35</v>
      </c>
      <c r="U882" s="69" t="s">
        <v>1292</v>
      </c>
      <c r="W882" s="77">
        <f>(Tabla16[[#This Row],[TASA 16%]]+Tabla16[[#This Row],[IEPS 6%]])*0.16</f>
        <v>395.49</v>
      </c>
      <c r="X882" s="77">
        <f>W882-Tabla16[[#This Row],[IVA]]</f>
        <v>0</v>
      </c>
    </row>
    <row r="883" spans="1:24" x14ac:dyDescent="0.25">
      <c r="A883" s="67">
        <v>182238</v>
      </c>
      <c r="B883" s="68">
        <v>317</v>
      </c>
      <c r="C883" s="10">
        <v>45030</v>
      </c>
      <c r="D883" s="70"/>
      <c r="E883" s="70">
        <v>14515</v>
      </c>
      <c r="F883" s="70">
        <v>0</v>
      </c>
      <c r="G883" s="71"/>
      <c r="H883" s="71"/>
      <c r="I883" s="70"/>
      <c r="J883" s="70"/>
      <c r="K883" s="70"/>
      <c r="L883" s="70">
        <v>14515</v>
      </c>
      <c r="M883" s="63">
        <f>Tabla16[[#This Row],[TASA EX.]]+Tabla16[[#This Row],[IEPS 8 %]]</f>
        <v>0</v>
      </c>
      <c r="N883" s="72">
        <f>Tabla16[[#This Row],[TASA 16%]]+Tabla16[[#This Row],[IEPS 6%]]</f>
        <v>0</v>
      </c>
      <c r="O883" s="38">
        <v>45035</v>
      </c>
      <c r="P883" s="69" t="s">
        <v>170</v>
      </c>
      <c r="Q883" s="73" t="s">
        <v>171</v>
      </c>
      <c r="R883" s="68" t="s">
        <v>34</v>
      </c>
      <c r="S883" s="70"/>
      <c r="T883" s="74" t="s">
        <v>35</v>
      </c>
      <c r="U883" s="69" t="s">
        <v>1293</v>
      </c>
      <c r="W883" s="77">
        <f>(Tabla16[[#This Row],[TASA 16%]]+Tabla16[[#This Row],[IEPS 6%]])*0.16</f>
        <v>0</v>
      </c>
      <c r="X883" s="77">
        <f>W883-Tabla16[[#This Row],[IVA]]</f>
        <v>0</v>
      </c>
    </row>
    <row r="884" spans="1:24" x14ac:dyDescent="0.25">
      <c r="A884" s="67">
        <v>182239</v>
      </c>
      <c r="B884" s="68">
        <v>318</v>
      </c>
      <c r="C884" s="10">
        <v>45030</v>
      </c>
      <c r="D884" s="70"/>
      <c r="E884" s="70">
        <v>28274.994999999999</v>
      </c>
      <c r="F884" s="70">
        <v>575.875</v>
      </c>
      <c r="G884" s="71"/>
      <c r="H884" s="71"/>
      <c r="I884" s="70"/>
      <c r="J884" s="70"/>
      <c r="K884" s="70">
        <v>92.14</v>
      </c>
      <c r="L884" s="70">
        <v>28943.01</v>
      </c>
      <c r="M884" s="63">
        <f>Tabla16[[#This Row],[TASA EX.]]+Tabla16[[#This Row],[IEPS 8 %]]</f>
        <v>0</v>
      </c>
      <c r="N884" s="72">
        <f>Tabla16[[#This Row],[TASA 16%]]+Tabla16[[#This Row],[IEPS 6%]]</f>
        <v>575.875</v>
      </c>
      <c r="O884" s="38">
        <v>45035</v>
      </c>
      <c r="P884" s="69" t="s">
        <v>170</v>
      </c>
      <c r="Q884" s="73" t="s">
        <v>171</v>
      </c>
      <c r="R884" s="68" t="s">
        <v>34</v>
      </c>
      <c r="S884" s="70">
        <v>78069.600000000006</v>
      </c>
      <c r="T884" s="74" t="s">
        <v>35</v>
      </c>
      <c r="U884" s="69" t="s">
        <v>1294</v>
      </c>
      <c r="W884" s="77">
        <f>(Tabla16[[#This Row],[TASA 16%]]+Tabla16[[#This Row],[IEPS 6%]])*0.16</f>
        <v>92.14</v>
      </c>
      <c r="X884" s="77">
        <f>W884-Tabla16[[#This Row],[IVA]]</f>
        <v>0</v>
      </c>
    </row>
    <row r="885" spans="1:24" x14ac:dyDescent="0.25">
      <c r="A885" s="67">
        <v>182450</v>
      </c>
      <c r="B885" s="68">
        <v>529</v>
      </c>
      <c r="C885" s="10">
        <v>45037</v>
      </c>
      <c r="D885" s="70"/>
      <c r="E885" s="70">
        <v>11217</v>
      </c>
      <c r="F885" s="70">
        <v>3848.7499999999995</v>
      </c>
      <c r="G885" s="71"/>
      <c r="H885" s="71"/>
      <c r="I885" s="70"/>
      <c r="J885" s="70"/>
      <c r="K885" s="70">
        <v>615.79999999999995</v>
      </c>
      <c r="L885" s="70">
        <v>15681.55</v>
      </c>
      <c r="M885" s="63">
        <f>Tabla16[[#This Row],[TASA EX.]]+Tabla16[[#This Row],[IEPS 8 %]]</f>
        <v>0</v>
      </c>
      <c r="N885" s="72">
        <f>Tabla16[[#This Row],[TASA 16%]]+Tabla16[[#This Row],[IEPS 6%]]</f>
        <v>3848.7499999999995</v>
      </c>
      <c r="O885" s="38">
        <v>45043</v>
      </c>
      <c r="P885" s="69" t="s">
        <v>170</v>
      </c>
      <c r="Q885" s="73" t="s">
        <v>171</v>
      </c>
      <c r="R885" s="68" t="s">
        <v>34</v>
      </c>
      <c r="S885" s="70">
        <v>1629.6</v>
      </c>
      <c r="T885" s="74" t="s">
        <v>35</v>
      </c>
      <c r="U885" s="69" t="s">
        <v>1295</v>
      </c>
      <c r="W885" s="77">
        <f>(Tabla16[[#This Row],[TASA 16%]]+Tabla16[[#This Row],[IEPS 6%]])*0.16</f>
        <v>615.79999999999995</v>
      </c>
      <c r="X885" s="77">
        <f>W885-Tabla16[[#This Row],[IVA]]</f>
        <v>0</v>
      </c>
    </row>
    <row r="886" spans="1:24" x14ac:dyDescent="0.25">
      <c r="A886" s="67">
        <v>181977</v>
      </c>
      <c r="B886" s="68">
        <v>56</v>
      </c>
      <c r="C886" s="10">
        <v>45020</v>
      </c>
      <c r="D886" s="70"/>
      <c r="E886" s="70">
        <v>0</v>
      </c>
      <c r="F886" s="70">
        <v>34500</v>
      </c>
      <c r="G886" s="71"/>
      <c r="H886" s="71"/>
      <c r="I886" s="70"/>
      <c r="J886" s="70"/>
      <c r="K886" s="70">
        <v>5520</v>
      </c>
      <c r="L886" s="70">
        <v>40020</v>
      </c>
      <c r="M886" s="63">
        <f>Tabla16[[#This Row],[TASA EX.]]+Tabla16[[#This Row],[IEPS 8 %]]</f>
        <v>0</v>
      </c>
      <c r="N886" s="72">
        <f>Tabla16[[#This Row],[TASA 16%]]+Tabla16[[#This Row],[IEPS 6%]]</f>
        <v>34500</v>
      </c>
      <c r="O886" s="38">
        <v>45034</v>
      </c>
      <c r="P886" s="69" t="s">
        <v>303</v>
      </c>
      <c r="Q886" s="73" t="s">
        <v>304</v>
      </c>
      <c r="R886" s="68" t="s">
        <v>34</v>
      </c>
      <c r="S886" s="70"/>
      <c r="T886" s="74" t="s">
        <v>35</v>
      </c>
      <c r="U886" s="69" t="s">
        <v>1209</v>
      </c>
      <c r="W886" s="77">
        <f>(Tabla16[[#This Row],[TASA 16%]]+Tabla16[[#This Row],[IEPS 6%]])*0.16</f>
        <v>5520</v>
      </c>
      <c r="X886" s="77">
        <f>W886-Tabla16[[#This Row],[IVA]]</f>
        <v>0</v>
      </c>
    </row>
    <row r="887" spans="1:24" x14ac:dyDescent="0.25">
      <c r="A887" s="41">
        <v>181682</v>
      </c>
      <c r="B887" s="9">
        <v>731</v>
      </c>
      <c r="C887" s="10">
        <v>45009</v>
      </c>
      <c r="D887" s="11"/>
      <c r="E887" s="11">
        <v>3866.9750000000004</v>
      </c>
      <c r="F887" s="11">
        <v>5167.625</v>
      </c>
      <c r="G887" s="24"/>
      <c r="H887" s="24"/>
      <c r="I887" s="11"/>
      <c r="J887" s="11">
        <v>270.05</v>
      </c>
      <c r="K887" s="11">
        <v>826.82</v>
      </c>
      <c r="L887" s="11">
        <v>10131.469999999999</v>
      </c>
      <c r="M887" s="63">
        <f>Tabla16[[#This Row],[TASA EX.]]+Tabla16[[#This Row],[IEPS 8 %]]</f>
        <v>270.05</v>
      </c>
      <c r="N887" s="64">
        <f>Tabla16[[#This Row],[TASA 16%]]+Tabla16[[#This Row],[IEPS 6%]]</f>
        <v>5167.625</v>
      </c>
      <c r="O887" s="38">
        <v>45020</v>
      </c>
      <c r="P887" s="12" t="s">
        <v>263</v>
      </c>
      <c r="Q887" s="39" t="s">
        <v>264</v>
      </c>
      <c r="R887" s="9" t="s">
        <v>34</v>
      </c>
      <c r="S887" s="11"/>
      <c r="T887" s="13" t="s">
        <v>35</v>
      </c>
      <c r="U887" s="12" t="s">
        <v>68</v>
      </c>
      <c r="W887" s="77">
        <f>(Tabla16[[#This Row],[TASA 16%]]+Tabla16[[#This Row],[IEPS 6%]])*0.16</f>
        <v>826.82</v>
      </c>
      <c r="X887" s="77">
        <f>W887-Tabla16[[#This Row],[IVA]]</f>
        <v>0</v>
      </c>
    </row>
    <row r="888" spans="1:24" x14ac:dyDescent="0.25">
      <c r="A888" s="67">
        <v>181874</v>
      </c>
      <c r="B888" s="68">
        <v>923</v>
      </c>
      <c r="C888" s="10">
        <v>45016</v>
      </c>
      <c r="D888" s="70"/>
      <c r="E888" s="70">
        <v>3017.4974999999995</v>
      </c>
      <c r="F888" s="70">
        <v>4051.5625</v>
      </c>
      <c r="G888" s="71"/>
      <c r="H888" s="71"/>
      <c r="I888" s="70"/>
      <c r="J888" s="70">
        <v>225.01</v>
      </c>
      <c r="K888" s="70">
        <v>648.25</v>
      </c>
      <c r="L888" s="70">
        <v>7942.32</v>
      </c>
      <c r="M888" s="63">
        <f>Tabla16[[#This Row],[TASA EX.]]+Tabla16[[#This Row],[IEPS 8 %]]</f>
        <v>225.01</v>
      </c>
      <c r="N888" s="72">
        <f>Tabla16[[#This Row],[TASA 16%]]+Tabla16[[#This Row],[IEPS 6%]]</f>
        <v>4051.5625</v>
      </c>
      <c r="O888" s="38">
        <v>45027</v>
      </c>
      <c r="P888" s="69" t="s">
        <v>263</v>
      </c>
      <c r="Q888" s="73" t="s">
        <v>264</v>
      </c>
      <c r="R888" s="68" t="s">
        <v>34</v>
      </c>
      <c r="S888" s="70"/>
      <c r="T888" s="74" t="s">
        <v>35</v>
      </c>
      <c r="U888" s="69" t="s">
        <v>68</v>
      </c>
      <c r="W888" s="77">
        <f>(Tabla16[[#This Row],[TASA 16%]]+Tabla16[[#This Row],[IEPS 6%]])*0.16</f>
        <v>648.25</v>
      </c>
      <c r="X888" s="77">
        <f>W888-Tabla16[[#This Row],[IVA]]</f>
        <v>0</v>
      </c>
    </row>
    <row r="889" spans="1:24" x14ac:dyDescent="0.25">
      <c r="A889" s="67">
        <v>182067</v>
      </c>
      <c r="B889" s="68">
        <v>146</v>
      </c>
      <c r="C889" s="10">
        <v>45026</v>
      </c>
      <c r="D889" s="70"/>
      <c r="E889" s="70">
        <v>7430.6150000000016</v>
      </c>
      <c r="F889" s="70">
        <v>24770.625</v>
      </c>
      <c r="G889" s="71"/>
      <c r="H889" s="71"/>
      <c r="I889" s="70"/>
      <c r="J889" s="70">
        <v>520.22</v>
      </c>
      <c r="K889" s="70">
        <v>3963.3</v>
      </c>
      <c r="L889" s="70">
        <v>36684.76</v>
      </c>
      <c r="M889" s="63">
        <f>Tabla16[[#This Row],[TASA EX.]]+Tabla16[[#This Row],[IEPS 8 %]]</f>
        <v>520.22</v>
      </c>
      <c r="N889" s="72">
        <f>Tabla16[[#This Row],[TASA 16%]]+Tabla16[[#This Row],[IEPS 6%]]</f>
        <v>24770.625</v>
      </c>
      <c r="O889" s="38">
        <v>45035</v>
      </c>
      <c r="P889" s="69" t="s">
        <v>263</v>
      </c>
      <c r="Q889" s="73" t="s">
        <v>264</v>
      </c>
      <c r="R889" s="68" t="s">
        <v>34</v>
      </c>
      <c r="S889" s="70"/>
      <c r="T889" s="74" t="s">
        <v>35</v>
      </c>
      <c r="U889" s="69" t="s">
        <v>68</v>
      </c>
      <c r="W889" s="77">
        <f>(Tabla16[[#This Row],[TASA 16%]]+Tabla16[[#This Row],[IEPS 6%]])*0.16</f>
        <v>3963.3</v>
      </c>
      <c r="X889" s="77">
        <f>W889-Tabla16[[#This Row],[IVA]]</f>
        <v>0</v>
      </c>
    </row>
    <row r="890" spans="1:24" x14ac:dyDescent="0.25">
      <c r="A890" s="41">
        <v>182240</v>
      </c>
      <c r="B890" s="9">
        <v>319</v>
      </c>
      <c r="C890" s="10">
        <v>45030</v>
      </c>
      <c r="D890" s="11"/>
      <c r="E890" s="11">
        <v>3711.0549999999967</v>
      </c>
      <c r="F890" s="11">
        <v>16427.625</v>
      </c>
      <c r="G890" s="24"/>
      <c r="H890" s="24"/>
      <c r="I890" s="11"/>
      <c r="J890" s="11">
        <v>268.49</v>
      </c>
      <c r="K890" s="11">
        <v>2628.42</v>
      </c>
      <c r="L890" s="11">
        <v>23035.59</v>
      </c>
      <c r="M890" s="63">
        <f>Tabla16[[#This Row],[TASA EX.]]+Tabla16[[#This Row],[IEPS 8 %]]</f>
        <v>268.49</v>
      </c>
      <c r="N890" s="64">
        <f>Tabla16[[#This Row],[TASA 16%]]+Tabla16[[#This Row],[IEPS 6%]]</f>
        <v>16427.625</v>
      </c>
      <c r="O890" s="38">
        <v>45038</v>
      </c>
      <c r="P890" s="12" t="s">
        <v>263</v>
      </c>
      <c r="Q890" s="39" t="s">
        <v>264</v>
      </c>
      <c r="R890" s="9" t="s">
        <v>34</v>
      </c>
      <c r="S890" s="11"/>
      <c r="T890" s="13" t="s">
        <v>35</v>
      </c>
      <c r="U890" s="12" t="s">
        <v>68</v>
      </c>
      <c r="W890" s="77">
        <f>(Tabla16[[#This Row],[TASA 16%]]+Tabla16[[#This Row],[IEPS 6%]])*0.16</f>
        <v>2628.42</v>
      </c>
      <c r="X890" s="77">
        <f>W890-Tabla16[[#This Row],[IVA]]</f>
        <v>0</v>
      </c>
    </row>
    <row r="891" spans="1:24" x14ac:dyDescent="0.25">
      <c r="A891" s="67">
        <v>181531</v>
      </c>
      <c r="B891" s="68">
        <v>580</v>
      </c>
      <c r="C891" s="10">
        <v>45006</v>
      </c>
      <c r="D891" s="70"/>
      <c r="E891" s="70">
        <v>-1.0000000002037268E-2</v>
      </c>
      <c r="F891" s="70">
        <v>23617.25</v>
      </c>
      <c r="G891" s="71"/>
      <c r="H891" s="71"/>
      <c r="I891" s="70"/>
      <c r="J891" s="70"/>
      <c r="K891" s="70">
        <v>3778.76</v>
      </c>
      <c r="L891" s="70">
        <v>27396</v>
      </c>
      <c r="M891" s="63">
        <f>Tabla16[[#This Row],[TASA EX.]]+Tabla16[[#This Row],[IEPS 8 %]]</f>
        <v>0</v>
      </c>
      <c r="N891" s="72">
        <f>Tabla16[[#This Row],[TASA 16%]]+Tabla16[[#This Row],[IEPS 6%]]</f>
        <v>23617.25</v>
      </c>
      <c r="O891" s="38">
        <v>45020</v>
      </c>
      <c r="P891" s="69" t="s">
        <v>561</v>
      </c>
      <c r="Q891" s="73" t="s">
        <v>562</v>
      </c>
      <c r="R891" s="68" t="s">
        <v>34</v>
      </c>
      <c r="S891" s="70"/>
      <c r="T891" s="74" t="s">
        <v>35</v>
      </c>
      <c r="U891" s="69" t="s">
        <v>1040</v>
      </c>
      <c r="W891" s="77">
        <f>(Tabla16[[#This Row],[TASA 16%]]+Tabla16[[#This Row],[IEPS 6%]])*0.16</f>
        <v>3778.76</v>
      </c>
      <c r="X891" s="77">
        <f>W891-Tabla16[[#This Row],[IVA]]</f>
        <v>0</v>
      </c>
    </row>
    <row r="892" spans="1:24" x14ac:dyDescent="0.25">
      <c r="A892" s="67">
        <v>181750</v>
      </c>
      <c r="B892" s="68">
        <v>799</v>
      </c>
      <c r="C892" s="10">
        <v>45013</v>
      </c>
      <c r="D892" s="70"/>
      <c r="E892" s="70">
        <v>1.7500000000154614E-2</v>
      </c>
      <c r="F892" s="70">
        <v>969.81249999999989</v>
      </c>
      <c r="G892" s="71"/>
      <c r="H892" s="71"/>
      <c r="I892" s="70"/>
      <c r="J892" s="70"/>
      <c r="K892" s="70">
        <v>155.16999999999999</v>
      </c>
      <c r="L892" s="70">
        <v>1125</v>
      </c>
      <c r="M892" s="63">
        <f>Tabla16[[#This Row],[TASA EX.]]+Tabla16[[#This Row],[IEPS 8 %]]</f>
        <v>0</v>
      </c>
      <c r="N892" s="72">
        <f>Tabla16[[#This Row],[TASA 16%]]+Tabla16[[#This Row],[IEPS 6%]]</f>
        <v>969.81249999999989</v>
      </c>
      <c r="O892" s="38">
        <v>45020</v>
      </c>
      <c r="P892" s="69" t="s">
        <v>561</v>
      </c>
      <c r="Q892" s="73" t="s">
        <v>562</v>
      </c>
      <c r="R892" s="68" t="s">
        <v>34</v>
      </c>
      <c r="S892" s="70"/>
      <c r="T892" s="74" t="s">
        <v>35</v>
      </c>
      <c r="U892" s="69" t="s">
        <v>1041</v>
      </c>
      <c r="W892" s="77">
        <f>(Tabla16[[#This Row],[TASA 16%]]+Tabla16[[#This Row],[IEPS 6%]])*0.16</f>
        <v>155.16999999999999</v>
      </c>
      <c r="X892" s="77">
        <f>W892-Tabla16[[#This Row],[IVA]]</f>
        <v>0</v>
      </c>
    </row>
    <row r="893" spans="1:24" x14ac:dyDescent="0.25">
      <c r="A893" s="67">
        <v>181890</v>
      </c>
      <c r="B893" s="68">
        <v>939</v>
      </c>
      <c r="C893" s="10">
        <v>45016</v>
      </c>
      <c r="D893" s="70"/>
      <c r="E893" s="70">
        <v>45850.6</v>
      </c>
      <c r="F893" s="70">
        <v>0</v>
      </c>
      <c r="G893" s="71"/>
      <c r="H893" s="71"/>
      <c r="I893" s="70"/>
      <c r="J893" s="70">
        <v>3668.05</v>
      </c>
      <c r="K893" s="70"/>
      <c r="L893" s="70">
        <v>49518.65</v>
      </c>
      <c r="M893" s="63">
        <f>Tabla16[[#This Row],[TASA EX.]]+Tabla16[[#This Row],[IEPS 8 %]]</f>
        <v>3668.05</v>
      </c>
      <c r="N893" s="72">
        <f>Tabla16[[#This Row],[TASA 16%]]+Tabla16[[#This Row],[IEPS 6%]]</f>
        <v>0</v>
      </c>
      <c r="O893" s="38">
        <v>45037</v>
      </c>
      <c r="P893" s="69" t="s">
        <v>452</v>
      </c>
      <c r="Q893" s="73" t="s">
        <v>453</v>
      </c>
      <c r="R893" s="68" t="s">
        <v>34</v>
      </c>
      <c r="S893" s="70"/>
      <c r="T893" s="74" t="s">
        <v>35</v>
      </c>
      <c r="U893" s="69" t="s">
        <v>1424</v>
      </c>
      <c r="W893" s="77">
        <f>(Tabla16[[#This Row],[TASA 16%]]+Tabla16[[#This Row],[IEPS 6%]])*0.16</f>
        <v>0</v>
      </c>
      <c r="X893" s="77">
        <f>W893-Tabla16[[#This Row],[IVA]]</f>
        <v>0</v>
      </c>
    </row>
    <row r="894" spans="1:24" x14ac:dyDescent="0.25">
      <c r="A894" s="67">
        <v>181659</v>
      </c>
      <c r="B894" s="68">
        <v>708</v>
      </c>
      <c r="C894" s="10">
        <v>45009</v>
      </c>
      <c r="D894" s="70"/>
      <c r="E894" s="70">
        <v>-7.4999999997089617E-3</v>
      </c>
      <c r="F894" s="70">
        <v>3455.9375</v>
      </c>
      <c r="G894" s="71"/>
      <c r="H894" s="71"/>
      <c r="I894" s="70"/>
      <c r="J894" s="70"/>
      <c r="K894" s="70">
        <v>552.95000000000005</v>
      </c>
      <c r="L894" s="70">
        <v>4008.88</v>
      </c>
      <c r="M894" s="63">
        <f>Tabla16[[#This Row],[TASA EX.]]+Tabla16[[#This Row],[IEPS 8 %]]</f>
        <v>0</v>
      </c>
      <c r="N894" s="72">
        <f>Tabla16[[#This Row],[TASA 16%]]+Tabla16[[#This Row],[IEPS 6%]]</f>
        <v>3455.9375</v>
      </c>
      <c r="O894" s="38">
        <v>45026</v>
      </c>
      <c r="P894" s="69" t="s">
        <v>1225</v>
      </c>
      <c r="Q894" s="73" t="s">
        <v>1226</v>
      </c>
      <c r="R894" s="68" t="s">
        <v>34</v>
      </c>
      <c r="S894" s="70"/>
      <c r="T894" s="74" t="s">
        <v>35</v>
      </c>
      <c r="U894" s="69" t="s">
        <v>1227</v>
      </c>
      <c r="W894" s="77">
        <f>(Tabla16[[#This Row],[TASA 16%]]+Tabla16[[#This Row],[IEPS 6%]])*0.16</f>
        <v>552.95000000000005</v>
      </c>
      <c r="X894" s="77">
        <f>W894-Tabla16[[#This Row],[IVA]]</f>
        <v>0</v>
      </c>
    </row>
    <row r="895" spans="1:24" x14ac:dyDescent="0.25">
      <c r="A895" s="67">
        <v>182273</v>
      </c>
      <c r="B895" s="68">
        <v>352</v>
      </c>
      <c r="C895" s="10">
        <v>45030</v>
      </c>
      <c r="D895" s="70"/>
      <c r="E895" s="70">
        <v>22725</v>
      </c>
      <c r="F895" s="70">
        <v>0</v>
      </c>
      <c r="G895" s="71"/>
      <c r="H895" s="71"/>
      <c r="I895" s="70"/>
      <c r="J895" s="70"/>
      <c r="K895" s="70"/>
      <c r="L895" s="70">
        <v>22725</v>
      </c>
      <c r="M895" s="63">
        <f>Tabla16[[#This Row],[TASA EX.]]+Tabla16[[#This Row],[IEPS 8 %]]</f>
        <v>0</v>
      </c>
      <c r="N895" s="72">
        <f>Tabla16[[#This Row],[TASA 16%]]+Tabla16[[#This Row],[IEPS 6%]]</f>
        <v>0</v>
      </c>
      <c r="O895" s="38">
        <v>45044</v>
      </c>
      <c r="P895" s="69" t="s">
        <v>213</v>
      </c>
      <c r="Q895" s="73" t="s">
        <v>214</v>
      </c>
      <c r="R895" s="68" t="s">
        <v>34</v>
      </c>
      <c r="S895" s="70">
        <v>1787</v>
      </c>
      <c r="T895" s="74" t="s">
        <v>35</v>
      </c>
      <c r="U895" s="69" t="s">
        <v>111</v>
      </c>
      <c r="W895" s="77">
        <f>(Tabla16[[#This Row],[TASA 16%]]+Tabla16[[#This Row],[IEPS 6%]])*0.16</f>
        <v>0</v>
      </c>
      <c r="X895" s="77">
        <f>W895-Tabla16[[#This Row],[IVA]]</f>
        <v>0</v>
      </c>
    </row>
    <row r="896" spans="1:24" x14ac:dyDescent="0.25">
      <c r="A896" s="41">
        <v>181801</v>
      </c>
      <c r="B896" s="9">
        <v>850</v>
      </c>
      <c r="C896" s="10">
        <v>45014</v>
      </c>
      <c r="D896" s="11"/>
      <c r="E896" s="11">
        <v>9872</v>
      </c>
      <c r="F896" s="11">
        <v>0</v>
      </c>
      <c r="G896" s="24"/>
      <c r="H896" s="24"/>
      <c r="I896" s="11"/>
      <c r="J896" s="11"/>
      <c r="K896" s="11"/>
      <c r="L896" s="11">
        <v>9872</v>
      </c>
      <c r="M896" s="63">
        <f>Tabla16[[#This Row],[TASA EX.]]+Tabla16[[#This Row],[IEPS 8 %]]</f>
        <v>0</v>
      </c>
      <c r="N896" s="64">
        <f>Tabla16[[#This Row],[TASA 16%]]+Tabla16[[#This Row],[IEPS 6%]]</f>
        <v>0</v>
      </c>
      <c r="O896" s="38">
        <v>45017</v>
      </c>
      <c r="P896" s="12" t="s">
        <v>1261</v>
      </c>
      <c r="Q896" s="39" t="s">
        <v>1262</v>
      </c>
      <c r="R896" s="9" t="s">
        <v>34</v>
      </c>
      <c r="S896" s="11"/>
      <c r="T896" s="13" t="s">
        <v>35</v>
      </c>
      <c r="U896" s="12" t="s">
        <v>376</v>
      </c>
      <c r="W896" s="77">
        <f>(Tabla16[[#This Row],[TASA 16%]]+Tabla16[[#This Row],[IEPS 6%]])*0.16</f>
        <v>0</v>
      </c>
      <c r="X896" s="77">
        <f>W896-Tabla16[[#This Row],[IVA]]</f>
        <v>0</v>
      </c>
    </row>
    <row r="897" spans="1:24" x14ac:dyDescent="0.25">
      <c r="A897" s="67">
        <v>182039</v>
      </c>
      <c r="B897" s="68">
        <v>118</v>
      </c>
      <c r="C897" s="10">
        <v>45021</v>
      </c>
      <c r="D897" s="70"/>
      <c r="E897" s="70">
        <v>21670</v>
      </c>
      <c r="F897" s="70">
        <v>0</v>
      </c>
      <c r="G897" s="71"/>
      <c r="H897" s="71"/>
      <c r="I897" s="70"/>
      <c r="J897" s="70"/>
      <c r="K897" s="70"/>
      <c r="L897" s="70">
        <v>21670</v>
      </c>
      <c r="M897" s="63">
        <f>Tabla16[[#This Row],[TASA EX.]]+Tabla16[[#This Row],[IEPS 8 %]]</f>
        <v>0</v>
      </c>
      <c r="N897" s="72">
        <f>Tabla16[[#This Row],[TASA 16%]]+Tabla16[[#This Row],[IEPS 6%]]</f>
        <v>0</v>
      </c>
      <c r="O897" s="38">
        <v>45030</v>
      </c>
      <c r="P897" s="69" t="s">
        <v>505</v>
      </c>
      <c r="Q897" s="73" t="s">
        <v>506</v>
      </c>
      <c r="R897" s="68" t="s">
        <v>34</v>
      </c>
      <c r="S897" s="70"/>
      <c r="T897" s="74" t="s">
        <v>35</v>
      </c>
      <c r="U897" s="69" t="s">
        <v>1157</v>
      </c>
      <c r="W897" s="77">
        <f>(Tabla16[[#This Row],[TASA 16%]]+Tabla16[[#This Row],[IEPS 6%]])*0.16</f>
        <v>0</v>
      </c>
      <c r="X897" s="77">
        <f>W897-Tabla16[[#This Row],[IVA]]</f>
        <v>0</v>
      </c>
    </row>
    <row r="898" spans="1:24" x14ac:dyDescent="0.25">
      <c r="A898" s="67">
        <v>181782</v>
      </c>
      <c r="B898" s="68">
        <v>831</v>
      </c>
      <c r="C898" s="10">
        <v>45013</v>
      </c>
      <c r="D898" s="70"/>
      <c r="E898" s="70">
        <v>88258.744999999995</v>
      </c>
      <c r="F898" s="70">
        <v>190245.875</v>
      </c>
      <c r="G898" s="71"/>
      <c r="H898" s="71"/>
      <c r="I898" s="70"/>
      <c r="J898" s="70">
        <v>985.18</v>
      </c>
      <c r="K898" s="70">
        <v>30439.34</v>
      </c>
      <c r="L898" s="70">
        <v>309929.14</v>
      </c>
      <c r="M898" s="63">
        <f>Tabla16[[#This Row],[TASA EX.]]+Tabla16[[#This Row],[IEPS 8 %]]</f>
        <v>985.18</v>
      </c>
      <c r="N898" s="72">
        <f>Tabla16[[#This Row],[TASA 16%]]+Tabla16[[#This Row],[IEPS 6%]]</f>
        <v>190245.875</v>
      </c>
      <c r="O898" s="38">
        <v>45027</v>
      </c>
      <c r="P898" s="69" t="s">
        <v>501</v>
      </c>
      <c r="Q898" s="73" t="s">
        <v>502</v>
      </c>
      <c r="R898" s="68" t="s">
        <v>34</v>
      </c>
      <c r="S898" s="70">
        <v>3013.79</v>
      </c>
      <c r="T898" s="74" t="s">
        <v>35</v>
      </c>
      <c r="U898" s="69" t="s">
        <v>1465</v>
      </c>
      <c r="W898" s="77">
        <f>(Tabla16[[#This Row],[TASA 16%]]+Tabla16[[#This Row],[IEPS 6%]])*0.16</f>
        <v>30439.34</v>
      </c>
      <c r="X898" s="77">
        <f>W898-Tabla16[[#This Row],[IVA]]</f>
        <v>0</v>
      </c>
    </row>
    <row r="899" spans="1:24" x14ac:dyDescent="0.25">
      <c r="A899" s="67">
        <v>181855</v>
      </c>
      <c r="B899" s="68">
        <v>904</v>
      </c>
      <c r="C899" s="10">
        <v>45015</v>
      </c>
      <c r="D899" s="70"/>
      <c r="E899" s="70">
        <v>-3.2499999999799911E-2</v>
      </c>
      <c r="F899" s="70">
        <v>3098.3125</v>
      </c>
      <c r="G899" s="71"/>
      <c r="H899" s="71"/>
      <c r="I899" s="70"/>
      <c r="J899" s="70"/>
      <c r="K899" s="70">
        <v>495.73</v>
      </c>
      <c r="L899" s="70">
        <v>3594.01</v>
      </c>
      <c r="M899" s="63">
        <f>Tabla16[[#This Row],[TASA EX.]]+Tabla16[[#This Row],[IEPS 8 %]]</f>
        <v>0</v>
      </c>
      <c r="N899" s="72">
        <f>Tabla16[[#This Row],[TASA 16%]]+Tabla16[[#This Row],[IEPS 6%]]</f>
        <v>3098.3125</v>
      </c>
      <c r="O899" s="38">
        <v>45027</v>
      </c>
      <c r="P899" s="69" t="s">
        <v>501</v>
      </c>
      <c r="Q899" s="73" t="s">
        <v>502</v>
      </c>
      <c r="R899" s="68" t="s">
        <v>34</v>
      </c>
      <c r="S899" s="70"/>
      <c r="T899" s="74" t="s">
        <v>35</v>
      </c>
      <c r="U899" s="69" t="s">
        <v>1466</v>
      </c>
      <c r="W899" s="77">
        <f>(Tabla16[[#This Row],[TASA 16%]]+Tabla16[[#This Row],[IEPS 6%]])*0.16</f>
        <v>495.73</v>
      </c>
      <c r="X899" s="77">
        <f>W899-Tabla16[[#This Row],[IVA]]</f>
        <v>0</v>
      </c>
    </row>
    <row r="900" spans="1:24" x14ac:dyDescent="0.25">
      <c r="A900" s="67">
        <v>182033</v>
      </c>
      <c r="B900" s="68">
        <v>112</v>
      </c>
      <c r="C900" s="10">
        <v>45021</v>
      </c>
      <c r="D900" s="70"/>
      <c r="E900" s="70">
        <v>23206.985000000001</v>
      </c>
      <c r="F900" s="70">
        <v>24275.875</v>
      </c>
      <c r="G900" s="71"/>
      <c r="H900" s="71"/>
      <c r="I900" s="70"/>
      <c r="J900" s="70"/>
      <c r="K900" s="70">
        <v>3884.14</v>
      </c>
      <c r="L900" s="70">
        <v>51367</v>
      </c>
      <c r="M900" s="63">
        <f>Tabla16[[#This Row],[TASA EX.]]+Tabla16[[#This Row],[IEPS 8 %]]</f>
        <v>0</v>
      </c>
      <c r="N900" s="72">
        <f>Tabla16[[#This Row],[TASA 16%]]+Tabla16[[#This Row],[IEPS 6%]]</f>
        <v>24275.875</v>
      </c>
      <c r="O900" s="38">
        <v>45033</v>
      </c>
      <c r="P900" s="69" t="s">
        <v>652</v>
      </c>
      <c r="Q900" s="73" t="s">
        <v>653</v>
      </c>
      <c r="R900" s="68" t="s">
        <v>34</v>
      </c>
      <c r="S900" s="70">
        <v>5050.8999999999996</v>
      </c>
      <c r="T900" s="74" t="s">
        <v>35</v>
      </c>
      <c r="U900" s="69" t="s">
        <v>1132</v>
      </c>
      <c r="W900" s="77">
        <f>(Tabla16[[#This Row],[TASA 16%]]+Tabla16[[#This Row],[IEPS 6%]])*0.16</f>
        <v>3884.14</v>
      </c>
      <c r="X900" s="77">
        <f>W900-Tabla16[[#This Row],[IVA]]</f>
        <v>0</v>
      </c>
    </row>
    <row r="901" spans="1:24" x14ac:dyDescent="0.25">
      <c r="A901" s="50">
        <v>181412</v>
      </c>
      <c r="B901" s="51">
        <v>461</v>
      </c>
      <c r="C901" s="10">
        <v>45001</v>
      </c>
      <c r="D901" s="52"/>
      <c r="E901" s="52">
        <v>9570.0400000000009</v>
      </c>
      <c r="F901" s="52">
        <v>0</v>
      </c>
      <c r="G901" s="53"/>
      <c r="H901" s="53"/>
      <c r="I901" s="52"/>
      <c r="J901" s="52"/>
      <c r="K901" s="52"/>
      <c r="L901" s="52">
        <v>9570.0400000000009</v>
      </c>
      <c r="M901" s="63">
        <f>Tabla16[[#This Row],[TASA EX.]]+Tabla16[[#This Row],[IEPS 8 %]]</f>
        <v>0</v>
      </c>
      <c r="N901" s="65">
        <f>Tabla16[[#This Row],[TASA 16%]]+Tabla16[[#This Row],[IEPS 6%]]</f>
        <v>0</v>
      </c>
      <c r="O901" s="38">
        <v>45026</v>
      </c>
      <c r="P901" s="54" t="s">
        <v>209</v>
      </c>
      <c r="Q901" s="55" t="s">
        <v>210</v>
      </c>
      <c r="R901" s="51" t="s">
        <v>34</v>
      </c>
      <c r="S901" s="52"/>
      <c r="T901" s="56" t="s">
        <v>35</v>
      </c>
      <c r="U901" s="54" t="s">
        <v>983</v>
      </c>
      <c r="W901" s="77">
        <f>(Tabla16[[#This Row],[TASA 16%]]+Tabla16[[#This Row],[IEPS 6%]])*0.16</f>
        <v>0</v>
      </c>
      <c r="X901" s="77">
        <f>W901-Tabla16[[#This Row],[IVA]]</f>
        <v>0</v>
      </c>
    </row>
    <row r="902" spans="1:24" x14ac:dyDescent="0.25">
      <c r="A902" s="67">
        <v>182156</v>
      </c>
      <c r="B902" s="68">
        <v>235</v>
      </c>
      <c r="C902" s="10">
        <v>45027</v>
      </c>
      <c r="D902" s="70"/>
      <c r="E902" s="70">
        <v>3000</v>
      </c>
      <c r="F902" s="70">
        <v>0</v>
      </c>
      <c r="G902" s="71"/>
      <c r="H902" s="71"/>
      <c r="I902" s="70"/>
      <c r="J902" s="70"/>
      <c r="K902" s="70"/>
      <c r="L902" s="70">
        <v>3000</v>
      </c>
      <c r="M902" s="63">
        <f>Tabla16[[#This Row],[TASA EX.]]+Tabla16[[#This Row],[IEPS 8 %]]</f>
        <v>0</v>
      </c>
      <c r="N902" s="72">
        <f>Tabla16[[#This Row],[TASA 16%]]+Tabla16[[#This Row],[IEPS 6%]]</f>
        <v>0</v>
      </c>
      <c r="O902" s="38">
        <v>45030</v>
      </c>
      <c r="P902" s="69" t="s">
        <v>634</v>
      </c>
      <c r="Q902" s="73" t="s">
        <v>635</v>
      </c>
      <c r="R902" s="68" t="s">
        <v>636</v>
      </c>
      <c r="S902" s="70"/>
      <c r="T902" s="74" t="s">
        <v>637</v>
      </c>
      <c r="U902" s="69" t="s">
        <v>1592</v>
      </c>
      <c r="W902" s="77">
        <f>(Tabla16[[#This Row],[TASA 16%]]+Tabla16[[#This Row],[IEPS 6%]])*0.16</f>
        <v>0</v>
      </c>
      <c r="X902" s="77">
        <f>W902-Tabla16[[#This Row],[IVA]]</f>
        <v>0</v>
      </c>
    </row>
    <row r="903" spans="1:24" s="122" customFormat="1" x14ac:dyDescent="0.25">
      <c r="A903" s="110">
        <v>181535</v>
      </c>
      <c r="B903" s="120">
        <v>584</v>
      </c>
      <c r="C903" s="112">
        <v>45006</v>
      </c>
      <c r="D903" s="113"/>
      <c r="E903" s="113">
        <v>10844.412499999977</v>
      </c>
      <c r="F903" s="113">
        <v>409248.9375</v>
      </c>
      <c r="G903" s="114"/>
      <c r="H903" s="114"/>
      <c r="I903" s="113"/>
      <c r="J903" s="113"/>
      <c r="K903" s="113">
        <v>65479.83</v>
      </c>
      <c r="L903" s="113">
        <v>485573.18</v>
      </c>
      <c r="M903" s="116">
        <f>Tabla16[[#This Row],[TASA EX.]]+Tabla16[[#This Row],[IEPS 8 %]]</f>
        <v>0</v>
      </c>
      <c r="N903" s="113">
        <f>Tabla16[[#This Row],[TASA 16%]]+Tabla16[[#This Row],[IEPS 6%]]</f>
        <v>409248.9375</v>
      </c>
      <c r="O903" s="117">
        <v>45022</v>
      </c>
      <c r="P903" t="s">
        <v>1804</v>
      </c>
      <c r="Q903" s="119" t="s">
        <v>192</v>
      </c>
      <c r="R903" s="120" t="s">
        <v>34</v>
      </c>
      <c r="S903" s="113"/>
      <c r="T903" s="121" t="s">
        <v>35</v>
      </c>
      <c r="U903" s="129" t="s">
        <v>1805</v>
      </c>
      <c r="W903" s="123">
        <f>(Tabla16[[#This Row],[TASA 16%]]+Tabla16[[#This Row],[IEPS 6%]])*0.16</f>
        <v>65479.83</v>
      </c>
      <c r="X903" s="123">
        <f>W903-Tabla16[[#This Row],[IVA]]</f>
        <v>0</v>
      </c>
    </row>
    <row r="904" spans="1:24" s="122" customFormat="1" x14ac:dyDescent="0.25">
      <c r="A904" s="110">
        <v>181536</v>
      </c>
      <c r="B904" s="120">
        <v>585</v>
      </c>
      <c r="C904" s="112">
        <v>45006</v>
      </c>
      <c r="D904" s="113"/>
      <c r="E904" s="113">
        <v>1.0000000009313226E-2</v>
      </c>
      <c r="F904" s="113">
        <v>255137.5</v>
      </c>
      <c r="G904" s="114"/>
      <c r="H904" s="114"/>
      <c r="I904" s="113"/>
      <c r="J904" s="113"/>
      <c r="K904" s="113">
        <v>40822</v>
      </c>
      <c r="L904" s="113">
        <v>295959.51</v>
      </c>
      <c r="M904" s="116">
        <f>Tabla16[[#This Row],[TASA EX.]]+Tabla16[[#This Row],[IEPS 8 %]]</f>
        <v>0</v>
      </c>
      <c r="N904" s="113">
        <f>Tabla16[[#This Row],[TASA 16%]]+Tabla16[[#This Row],[IEPS 6%]]</f>
        <v>255137.5</v>
      </c>
      <c r="O904" s="117">
        <v>45027</v>
      </c>
      <c r="P904" t="s">
        <v>1804</v>
      </c>
      <c r="Q904" s="119" t="s">
        <v>192</v>
      </c>
      <c r="R904" s="120" t="s">
        <v>34</v>
      </c>
      <c r="S904" s="113">
        <v>17314</v>
      </c>
      <c r="T904" s="121" t="s">
        <v>35</v>
      </c>
      <c r="U904" s="118" t="s">
        <v>1400</v>
      </c>
      <c r="W904" s="123">
        <f>(Tabla16[[#This Row],[TASA 16%]]+Tabla16[[#This Row],[IEPS 6%]])*0.16</f>
        <v>40822</v>
      </c>
      <c r="X904" s="123">
        <f>W904-Tabla16[[#This Row],[IVA]]</f>
        <v>0</v>
      </c>
    </row>
    <row r="905" spans="1:24" s="122" customFormat="1" x14ac:dyDescent="0.25">
      <c r="A905" s="110">
        <v>181537</v>
      </c>
      <c r="B905" s="120">
        <v>586</v>
      </c>
      <c r="C905" s="112">
        <v>45006</v>
      </c>
      <c r="D905" s="113"/>
      <c r="E905" s="113">
        <v>6.7500000004656613E-2</v>
      </c>
      <c r="F905" s="113">
        <v>265433.3125</v>
      </c>
      <c r="G905" s="114"/>
      <c r="H905" s="114"/>
      <c r="I905" s="113"/>
      <c r="J905" s="113"/>
      <c r="K905" s="113">
        <v>42469.33</v>
      </c>
      <c r="L905" s="113">
        <v>307902.71000000002</v>
      </c>
      <c r="M905" s="116">
        <f>Tabla16[[#This Row],[TASA EX.]]+Tabla16[[#This Row],[IEPS 8 %]]</f>
        <v>0</v>
      </c>
      <c r="N905" s="113">
        <f>Tabla16[[#This Row],[TASA 16%]]+Tabla16[[#This Row],[IEPS 6%]]</f>
        <v>265433.3125</v>
      </c>
      <c r="O905" s="117">
        <v>45027</v>
      </c>
      <c r="P905" t="s">
        <v>1804</v>
      </c>
      <c r="Q905" s="119" t="s">
        <v>192</v>
      </c>
      <c r="R905" s="120" t="s">
        <v>34</v>
      </c>
      <c r="S905" s="113"/>
      <c r="T905" s="121" t="s">
        <v>35</v>
      </c>
      <c r="U905" s="118" t="s">
        <v>1401</v>
      </c>
      <c r="W905" s="123">
        <f>(Tabla16[[#This Row],[TASA 16%]]+Tabla16[[#This Row],[IEPS 6%]])*0.16</f>
        <v>42469.33</v>
      </c>
      <c r="X905" s="123">
        <f>W905-Tabla16[[#This Row],[IVA]]</f>
        <v>0</v>
      </c>
    </row>
    <row r="906" spans="1:24" s="122" customFormat="1" x14ac:dyDescent="0.25">
      <c r="A906" s="152">
        <v>181538</v>
      </c>
      <c r="B906" s="141">
        <v>587</v>
      </c>
      <c r="C906" s="112">
        <v>45006</v>
      </c>
      <c r="D906" s="116"/>
      <c r="E906" s="116">
        <v>1.2500000000727596E-2</v>
      </c>
      <c r="F906" s="116">
        <v>19987.9375</v>
      </c>
      <c r="G906" s="153"/>
      <c r="H906" s="153"/>
      <c r="I906" s="116"/>
      <c r="J906" s="116"/>
      <c r="K906" s="116">
        <v>3198.07</v>
      </c>
      <c r="L906" s="116">
        <v>23186.02</v>
      </c>
      <c r="M906" s="116">
        <f>Tabla16[[#This Row],[TASA EX.]]+Tabla16[[#This Row],[IEPS 8 %]]</f>
        <v>0</v>
      </c>
      <c r="N906" s="116">
        <f>Tabla16[[#This Row],[TASA 16%]]+Tabla16[[#This Row],[IEPS 6%]]</f>
        <v>19987.9375</v>
      </c>
      <c r="O906" s="117">
        <v>45030</v>
      </c>
      <c r="P906" t="s">
        <v>1804</v>
      </c>
      <c r="Q906" s="139" t="s">
        <v>192</v>
      </c>
      <c r="R906" s="140" t="s">
        <v>34</v>
      </c>
      <c r="S906" s="154"/>
      <c r="T906" s="141" t="s">
        <v>35</v>
      </c>
      <c r="U906" s="138" t="s">
        <v>1402</v>
      </c>
      <c r="W906" s="123">
        <f>(Tabla16[[#This Row],[TASA 16%]]+Tabla16[[#This Row],[IEPS 6%]])*0.16</f>
        <v>3198.07</v>
      </c>
      <c r="X906" s="123">
        <f>W906-Tabla16[[#This Row],[IVA]]</f>
        <v>0</v>
      </c>
    </row>
    <row r="907" spans="1:24" s="122" customFormat="1" x14ac:dyDescent="0.25">
      <c r="A907" s="110">
        <v>181539</v>
      </c>
      <c r="B907" s="120">
        <v>588</v>
      </c>
      <c r="C907" s="112">
        <v>45006</v>
      </c>
      <c r="D907" s="113"/>
      <c r="E907" s="113">
        <v>20777.510000000068</v>
      </c>
      <c r="F907" s="113">
        <v>466198.99999999994</v>
      </c>
      <c r="G907" s="114"/>
      <c r="H907" s="114"/>
      <c r="I907" s="113"/>
      <c r="J907" s="113"/>
      <c r="K907" s="113">
        <v>74591.839999999997</v>
      </c>
      <c r="L907" s="113">
        <v>561568.35</v>
      </c>
      <c r="M907" s="116">
        <f>Tabla16[[#This Row],[TASA EX.]]+Tabla16[[#This Row],[IEPS 8 %]]</f>
        <v>0</v>
      </c>
      <c r="N907" s="113">
        <f>Tabla16[[#This Row],[TASA 16%]]+Tabla16[[#This Row],[IEPS 6%]]</f>
        <v>466198.99999999994</v>
      </c>
      <c r="O907" s="117">
        <v>45034</v>
      </c>
      <c r="P907" t="s">
        <v>1804</v>
      </c>
      <c r="Q907" s="119" t="s">
        <v>192</v>
      </c>
      <c r="R907" s="120" t="s">
        <v>34</v>
      </c>
      <c r="S907" s="113">
        <v>3944.92</v>
      </c>
      <c r="T907" s="121" t="s">
        <v>35</v>
      </c>
      <c r="U907" s="129" t="s">
        <v>1806</v>
      </c>
      <c r="W907" s="123">
        <f>(Tabla16[[#This Row],[TASA 16%]]+Tabla16[[#This Row],[IEPS 6%]])*0.16</f>
        <v>74591.839999999997</v>
      </c>
      <c r="X907" s="123">
        <f>W907-Tabla16[[#This Row],[IVA]]</f>
        <v>0</v>
      </c>
    </row>
    <row r="908" spans="1:24" s="122" customFormat="1" x14ac:dyDescent="0.25">
      <c r="A908" s="110">
        <v>182249</v>
      </c>
      <c r="B908" s="120">
        <v>328</v>
      </c>
      <c r="C908" s="112">
        <v>45030</v>
      </c>
      <c r="D908" s="113"/>
      <c r="E908" s="113">
        <v>26119.850000000006</v>
      </c>
      <c r="F908" s="113">
        <v>180649.75</v>
      </c>
      <c r="G908" s="114"/>
      <c r="H908" s="114"/>
      <c r="I908" s="113"/>
      <c r="J908" s="113"/>
      <c r="K908" s="113">
        <v>28903.96</v>
      </c>
      <c r="L908" s="113">
        <v>235673.56</v>
      </c>
      <c r="M908" s="116">
        <f>Tabla16[[#This Row],[TASA EX.]]+Tabla16[[#This Row],[IEPS 8 %]]</f>
        <v>0</v>
      </c>
      <c r="N908" s="113">
        <f>Tabla16[[#This Row],[TASA 16%]]+Tabla16[[#This Row],[IEPS 6%]]</f>
        <v>180649.75</v>
      </c>
      <c r="O908" s="117">
        <v>45041</v>
      </c>
      <c r="P908" t="s">
        <v>1804</v>
      </c>
      <c r="Q908" s="119" t="s">
        <v>192</v>
      </c>
      <c r="R908" s="120" t="s">
        <v>34</v>
      </c>
      <c r="S908" s="113"/>
      <c r="T908" s="121" t="s">
        <v>35</v>
      </c>
      <c r="U908" s="118" t="s">
        <v>1403</v>
      </c>
      <c r="W908" s="123">
        <f>(Tabla16[[#This Row],[TASA 16%]]+Tabla16[[#This Row],[IEPS 6%]])*0.16</f>
        <v>28903.96</v>
      </c>
      <c r="X908" s="123">
        <f>W908-Tabla16[[#This Row],[IVA]]</f>
        <v>0</v>
      </c>
    </row>
    <row r="909" spans="1:24" s="122" customFormat="1" x14ac:dyDescent="0.25">
      <c r="A909" s="110">
        <v>182250</v>
      </c>
      <c r="B909" s="120">
        <v>329</v>
      </c>
      <c r="C909" s="112">
        <v>45030</v>
      </c>
      <c r="D909" s="113"/>
      <c r="E909" s="113">
        <v>-1.9999999960418791E-2</v>
      </c>
      <c r="F909" s="113">
        <v>356792.5</v>
      </c>
      <c r="G909" s="114"/>
      <c r="H909" s="114"/>
      <c r="I909" s="113"/>
      <c r="J909" s="113"/>
      <c r="K909" s="113">
        <v>57086.8</v>
      </c>
      <c r="L909" s="113">
        <v>413879.28</v>
      </c>
      <c r="M909" s="116">
        <f>Tabla16[[#This Row],[TASA EX.]]+Tabla16[[#This Row],[IEPS 8 %]]</f>
        <v>0</v>
      </c>
      <c r="N909" s="113">
        <f>Tabla16[[#This Row],[TASA 16%]]+Tabla16[[#This Row],[IEPS 6%]]</f>
        <v>356792.5</v>
      </c>
      <c r="O909" s="117">
        <v>45044</v>
      </c>
      <c r="P909" t="s">
        <v>1804</v>
      </c>
      <c r="Q909" s="119" t="s">
        <v>192</v>
      </c>
      <c r="R909" s="120" t="s">
        <v>34</v>
      </c>
      <c r="S909" s="113"/>
      <c r="T909" s="121" t="s">
        <v>35</v>
      </c>
      <c r="U909" s="118" t="s">
        <v>1404</v>
      </c>
      <c r="W909" s="123">
        <f>(Tabla16[[#This Row],[TASA 16%]]+Tabla16[[#This Row],[IEPS 6%]])*0.16</f>
        <v>57086.8</v>
      </c>
      <c r="X909" s="123">
        <f>W909-Tabla16[[#This Row],[IVA]]</f>
        <v>0</v>
      </c>
    </row>
    <row r="910" spans="1:24" x14ac:dyDescent="0.25">
      <c r="A910" s="67" t="s">
        <v>853</v>
      </c>
      <c r="B910" s="68">
        <v>2019</v>
      </c>
      <c r="C910" s="10">
        <v>45021</v>
      </c>
      <c r="D910" s="70"/>
      <c r="E910" s="70">
        <v>-9.7499999996216502E-2</v>
      </c>
      <c r="F910" s="70">
        <v>48927.1875</v>
      </c>
      <c r="G910" s="71"/>
      <c r="H910" s="71"/>
      <c r="I910" s="70"/>
      <c r="J910" s="70"/>
      <c r="K910" s="70">
        <v>7828.35</v>
      </c>
      <c r="L910" s="70">
        <v>56755.44</v>
      </c>
      <c r="M910" s="63">
        <f>Tabla16[[#This Row],[TASA EX.]]+Tabla16[[#This Row],[IEPS 8 %]]</f>
        <v>0</v>
      </c>
      <c r="N910" s="72">
        <f>Tabla16[[#This Row],[TASA 16%]]+Tabla16[[#This Row],[IEPS 6%]]</f>
        <v>48927.1875</v>
      </c>
      <c r="O910" s="38">
        <v>45021</v>
      </c>
      <c r="P910" s="69" t="s">
        <v>938</v>
      </c>
      <c r="Q910" s="73" t="s">
        <v>939</v>
      </c>
      <c r="R910" s="68" t="s">
        <v>34</v>
      </c>
      <c r="S910" s="70">
        <v>1513.21</v>
      </c>
      <c r="T910" s="74" t="s">
        <v>35</v>
      </c>
      <c r="U910" s="69" t="s">
        <v>940</v>
      </c>
      <c r="W910" s="77">
        <f>(Tabla16[[#This Row],[TASA 16%]]+Tabla16[[#This Row],[IEPS 6%]])*0.16</f>
        <v>7828.35</v>
      </c>
      <c r="X910" s="77">
        <f>W910-Tabla16[[#This Row],[IVA]]</f>
        <v>0</v>
      </c>
    </row>
    <row r="911" spans="1:24" x14ac:dyDescent="0.25">
      <c r="A911" s="41">
        <v>182138</v>
      </c>
      <c r="B911" s="9">
        <v>217</v>
      </c>
      <c r="C911" s="10">
        <v>45027</v>
      </c>
      <c r="D911" s="11"/>
      <c r="E911" s="11">
        <v>15560.8</v>
      </c>
      <c r="F911" s="11">
        <v>0</v>
      </c>
      <c r="G911" s="24"/>
      <c r="H911" s="24"/>
      <c r="I911" s="11"/>
      <c r="J911" s="11"/>
      <c r="K911" s="11"/>
      <c r="L911" s="11">
        <v>15560.8</v>
      </c>
      <c r="M911" s="63">
        <f>Tabla16[[#This Row],[TASA EX.]]+Tabla16[[#This Row],[IEPS 8 %]]</f>
        <v>0</v>
      </c>
      <c r="N911" s="64">
        <f>Tabla16[[#This Row],[TASA 16%]]+Tabla16[[#This Row],[IEPS 6%]]</f>
        <v>0</v>
      </c>
      <c r="O911" s="38">
        <v>45040</v>
      </c>
      <c r="P911" s="12" t="s">
        <v>1619</v>
      </c>
      <c r="Q911" s="39" t="s">
        <v>1620</v>
      </c>
      <c r="R911" s="9" t="s">
        <v>34</v>
      </c>
      <c r="S911" s="11"/>
      <c r="T911" s="13" t="s">
        <v>35</v>
      </c>
      <c r="U911" s="12" t="s">
        <v>1621</v>
      </c>
      <c r="W911" s="77">
        <f>(Tabla16[[#This Row],[TASA 16%]]+Tabla16[[#This Row],[IEPS 6%]])*0.16</f>
        <v>0</v>
      </c>
      <c r="X911" s="77">
        <f>W911-Tabla16[[#This Row],[IVA]]</f>
        <v>0</v>
      </c>
    </row>
    <row r="912" spans="1:24" x14ac:dyDescent="0.25">
      <c r="A912" s="67">
        <v>182096</v>
      </c>
      <c r="B912" s="68">
        <v>175</v>
      </c>
      <c r="C912" s="10">
        <v>45027</v>
      </c>
      <c r="D912" s="70"/>
      <c r="E912" s="70">
        <v>368</v>
      </c>
      <c r="F912" s="70">
        <v>0</v>
      </c>
      <c r="G912" s="71"/>
      <c r="H912" s="71"/>
      <c r="I912" s="70"/>
      <c r="J912" s="70"/>
      <c r="K912" s="70"/>
      <c r="L912" s="70">
        <v>368</v>
      </c>
      <c r="M912" s="63">
        <f>Tabla16[[#This Row],[TASA EX.]]+Tabla16[[#This Row],[IEPS 8 %]]</f>
        <v>0</v>
      </c>
      <c r="N912" s="72">
        <f>Tabla16[[#This Row],[TASA 16%]]+Tabla16[[#This Row],[IEPS 6%]]</f>
        <v>0</v>
      </c>
      <c r="O912" s="38">
        <v>45028</v>
      </c>
      <c r="P912" s="69" t="s">
        <v>1033</v>
      </c>
      <c r="Q912" s="73" t="s">
        <v>1034</v>
      </c>
      <c r="R912" s="68" t="s">
        <v>538</v>
      </c>
      <c r="S912" s="70"/>
      <c r="T912" s="74" t="s">
        <v>539</v>
      </c>
      <c r="U912" s="69" t="s">
        <v>1035</v>
      </c>
      <c r="W912" s="77">
        <f>(Tabla16[[#This Row],[TASA 16%]]+Tabla16[[#This Row],[IEPS 6%]])*0.16</f>
        <v>0</v>
      </c>
      <c r="X912" s="77">
        <f>W912-Tabla16[[#This Row],[IVA]]</f>
        <v>0</v>
      </c>
    </row>
    <row r="913" spans="1:24" x14ac:dyDescent="0.25">
      <c r="A913" s="67">
        <v>182558</v>
      </c>
      <c r="B913" s="68">
        <v>637</v>
      </c>
      <c r="C913" s="10">
        <v>45041</v>
      </c>
      <c r="D913" s="70"/>
      <c r="E913" s="70">
        <v>784</v>
      </c>
      <c r="F913" s="70">
        <v>0</v>
      </c>
      <c r="G913" s="71"/>
      <c r="H913" s="71"/>
      <c r="I913" s="70"/>
      <c r="J913" s="70"/>
      <c r="K913" s="70"/>
      <c r="L913" s="70">
        <v>784</v>
      </c>
      <c r="M913" s="63">
        <f>Tabla16[[#This Row],[TASA EX.]]+Tabla16[[#This Row],[IEPS 8 %]]</f>
        <v>0</v>
      </c>
      <c r="N913" s="72">
        <f>Tabla16[[#This Row],[TASA 16%]]+Tabla16[[#This Row],[IEPS 6%]]</f>
        <v>0</v>
      </c>
      <c r="O913" s="38">
        <v>45044</v>
      </c>
      <c r="P913" s="69" t="s">
        <v>1033</v>
      </c>
      <c r="Q913" s="73" t="s">
        <v>1034</v>
      </c>
      <c r="R913" s="68" t="s">
        <v>538</v>
      </c>
      <c r="S913" s="70"/>
      <c r="T913" s="74" t="s">
        <v>539</v>
      </c>
      <c r="U913" s="69" t="s">
        <v>1036</v>
      </c>
      <c r="W913" s="77">
        <f>(Tabla16[[#This Row],[TASA 16%]]+Tabla16[[#This Row],[IEPS 6%]])*0.16</f>
        <v>0</v>
      </c>
      <c r="X913" s="77">
        <f>W913-Tabla16[[#This Row],[IVA]]</f>
        <v>0</v>
      </c>
    </row>
    <row r="914" spans="1:24" x14ac:dyDescent="0.25">
      <c r="A914" s="67">
        <v>182088</v>
      </c>
      <c r="B914" s="68">
        <v>167</v>
      </c>
      <c r="C914" s="10">
        <v>45026</v>
      </c>
      <c r="D914" s="70"/>
      <c r="E914" s="70">
        <v>-5.0000000001091394E-3</v>
      </c>
      <c r="F914" s="70">
        <v>5958.625</v>
      </c>
      <c r="G914" s="71"/>
      <c r="H914" s="71"/>
      <c r="I914" s="70"/>
      <c r="J914" s="70"/>
      <c r="K914" s="70">
        <v>953.38</v>
      </c>
      <c r="L914" s="70">
        <v>6912</v>
      </c>
      <c r="M914" s="63">
        <f>Tabla16[[#This Row],[TASA EX.]]+Tabla16[[#This Row],[IEPS 8 %]]</f>
        <v>0</v>
      </c>
      <c r="N914" s="72">
        <f>Tabla16[[#This Row],[TASA 16%]]+Tabla16[[#This Row],[IEPS 6%]]</f>
        <v>5958.625</v>
      </c>
      <c r="O914" s="38">
        <v>45044</v>
      </c>
      <c r="P914" s="69" t="s">
        <v>550</v>
      </c>
      <c r="Q914" s="73" t="s">
        <v>551</v>
      </c>
      <c r="R914" s="68" t="s">
        <v>34</v>
      </c>
      <c r="S914" s="70"/>
      <c r="T914" s="74" t="s">
        <v>35</v>
      </c>
      <c r="U914" s="69" t="s">
        <v>1125</v>
      </c>
      <c r="W914" s="77">
        <f>(Tabla16[[#This Row],[TASA 16%]]+Tabla16[[#This Row],[IEPS 6%]])*0.16</f>
        <v>953.38</v>
      </c>
      <c r="X914" s="77">
        <f>W914-Tabla16[[#This Row],[IVA]]</f>
        <v>0</v>
      </c>
    </row>
    <row r="915" spans="1:24" x14ac:dyDescent="0.25">
      <c r="A915" s="67">
        <v>182147</v>
      </c>
      <c r="B915" s="68">
        <v>226</v>
      </c>
      <c r="C915" s="10">
        <v>45027</v>
      </c>
      <c r="D915" s="70"/>
      <c r="E915" s="70">
        <v>10263.6</v>
      </c>
      <c r="F915" s="70">
        <v>0</v>
      </c>
      <c r="G915" s="71"/>
      <c r="H915" s="71"/>
      <c r="I915" s="70"/>
      <c r="J915" s="70"/>
      <c r="K915" s="70"/>
      <c r="L915" s="70">
        <v>10263.6</v>
      </c>
      <c r="M915" s="63">
        <f>Tabla16[[#This Row],[TASA EX.]]+Tabla16[[#This Row],[IEPS 8 %]]</f>
        <v>0</v>
      </c>
      <c r="N915" s="72">
        <f>Tabla16[[#This Row],[TASA 16%]]+Tabla16[[#This Row],[IEPS 6%]]</f>
        <v>0</v>
      </c>
      <c r="O915" s="38">
        <v>45044</v>
      </c>
      <c r="P915" s="69" t="s">
        <v>550</v>
      </c>
      <c r="Q915" s="73" t="s">
        <v>551</v>
      </c>
      <c r="R915" s="68" t="s">
        <v>34</v>
      </c>
      <c r="S915" s="70"/>
      <c r="T915" s="74" t="s">
        <v>35</v>
      </c>
      <c r="U915" s="69" t="s">
        <v>764</v>
      </c>
      <c r="W915" s="77">
        <f>(Tabla16[[#This Row],[TASA 16%]]+Tabla16[[#This Row],[IEPS 6%]])*0.16</f>
        <v>0</v>
      </c>
      <c r="X915" s="77">
        <f>W915-Tabla16[[#This Row],[IVA]]</f>
        <v>0</v>
      </c>
    </row>
    <row r="916" spans="1:24" x14ac:dyDescent="0.25">
      <c r="A916" s="67">
        <v>182164</v>
      </c>
      <c r="B916" s="68">
        <v>243</v>
      </c>
      <c r="C916" s="10">
        <v>45028</v>
      </c>
      <c r="D916" s="70">
        <v>178.04</v>
      </c>
      <c r="E916" s="70">
        <v>0</v>
      </c>
      <c r="F916" s="70">
        <v>5938.5</v>
      </c>
      <c r="G916" s="71"/>
      <c r="H916" s="71"/>
      <c r="I916" s="70"/>
      <c r="J916" s="70"/>
      <c r="K916" s="70">
        <v>950.16</v>
      </c>
      <c r="L916" s="70">
        <v>7066.7</v>
      </c>
      <c r="M916" s="63">
        <f>Tabla16[[#This Row],[TASA EX.]]+Tabla16[[#This Row],[IEPS 8 %]]</f>
        <v>178.04</v>
      </c>
      <c r="N916" s="72">
        <f>Tabla16[[#This Row],[TASA 16%]]+Tabla16[[#This Row],[IEPS 6%]]</f>
        <v>5938.5</v>
      </c>
      <c r="O916" s="38">
        <v>45030</v>
      </c>
      <c r="P916" s="69" t="s">
        <v>595</v>
      </c>
      <c r="Q916" s="73" t="s">
        <v>596</v>
      </c>
      <c r="R916" s="68" t="s">
        <v>50</v>
      </c>
      <c r="S916" s="70"/>
      <c r="T916" s="74" t="s">
        <v>51</v>
      </c>
      <c r="U916" s="69" t="s">
        <v>1472</v>
      </c>
      <c r="W916" s="77">
        <f>(Tabla16[[#This Row],[TASA 16%]]+Tabla16[[#This Row],[IEPS 6%]])*0.16</f>
        <v>950.16</v>
      </c>
      <c r="X916" s="77">
        <f>W916-Tabla16[[#This Row],[IVA]]</f>
        <v>0</v>
      </c>
    </row>
    <row r="917" spans="1:24" x14ac:dyDescent="0.25">
      <c r="A917" s="67" t="s">
        <v>798</v>
      </c>
      <c r="B917" s="68">
        <v>2005</v>
      </c>
      <c r="C917" s="10">
        <v>45019</v>
      </c>
      <c r="D917" s="70">
        <v>100.29</v>
      </c>
      <c r="E917" s="70">
        <v>-2.5000000005519496E-3</v>
      </c>
      <c r="F917" s="70">
        <v>3591.0625000000005</v>
      </c>
      <c r="G917" s="71"/>
      <c r="H917" s="71"/>
      <c r="I917" s="70"/>
      <c r="J917" s="70"/>
      <c r="K917" s="70">
        <v>574.57000000000005</v>
      </c>
      <c r="L917" s="70">
        <v>4265.92</v>
      </c>
      <c r="M917" s="63">
        <f>Tabla16[[#This Row],[TASA EX.]]+Tabla16[[#This Row],[IEPS 8 %]]</f>
        <v>100.29</v>
      </c>
      <c r="N917" s="72">
        <f>Tabla16[[#This Row],[TASA 16%]]+Tabla16[[#This Row],[IEPS 6%]]</f>
        <v>3591.0625000000005</v>
      </c>
      <c r="O917" s="38">
        <v>45019</v>
      </c>
      <c r="P917" s="69" t="s">
        <v>887</v>
      </c>
      <c r="Q917" s="73" t="s">
        <v>888</v>
      </c>
      <c r="R917" s="68" t="s">
        <v>50</v>
      </c>
      <c r="S917" s="70"/>
      <c r="T917" s="74" t="s">
        <v>51</v>
      </c>
      <c r="U917" s="69" t="s">
        <v>701</v>
      </c>
      <c r="W917" s="77">
        <f>(Tabla16[[#This Row],[TASA 16%]]+Tabla16[[#This Row],[IEPS 6%]])*0.16</f>
        <v>574.57000000000005</v>
      </c>
      <c r="X917" s="77">
        <f>W917-Tabla16[[#This Row],[IVA]]</f>
        <v>0</v>
      </c>
    </row>
    <row r="918" spans="1:24" x14ac:dyDescent="0.25">
      <c r="A918" s="41" t="s">
        <v>812</v>
      </c>
      <c r="B918" s="9">
        <v>2022</v>
      </c>
      <c r="C918" s="10">
        <v>45021</v>
      </c>
      <c r="D918" s="11">
        <v>52.13</v>
      </c>
      <c r="E918" s="11">
        <v>4.9999999997609734E-3</v>
      </c>
      <c r="F918" s="11">
        <v>1874.625</v>
      </c>
      <c r="G918" s="24"/>
      <c r="H918" s="24"/>
      <c r="I918" s="11"/>
      <c r="J918" s="11"/>
      <c r="K918" s="11">
        <v>299.94</v>
      </c>
      <c r="L918" s="11">
        <v>2226.6999999999998</v>
      </c>
      <c r="M918" s="63">
        <f>Tabla16[[#This Row],[TASA EX.]]+Tabla16[[#This Row],[IEPS 8 %]]</f>
        <v>52.13</v>
      </c>
      <c r="N918" s="64">
        <f>Tabla16[[#This Row],[TASA 16%]]+Tabla16[[#This Row],[IEPS 6%]]</f>
        <v>1874.625</v>
      </c>
      <c r="O918" s="38">
        <v>45021</v>
      </c>
      <c r="P918" s="12" t="s">
        <v>887</v>
      </c>
      <c r="Q918" s="39" t="s">
        <v>888</v>
      </c>
      <c r="R918" s="9" t="s">
        <v>50</v>
      </c>
      <c r="S918" s="11"/>
      <c r="T918" s="13" t="s">
        <v>51</v>
      </c>
      <c r="U918" s="12" t="s">
        <v>899</v>
      </c>
      <c r="W918" s="77">
        <f>(Tabla16[[#This Row],[TASA 16%]]+Tabla16[[#This Row],[IEPS 6%]])*0.16</f>
        <v>299.94</v>
      </c>
      <c r="X918" s="77">
        <f>W918-Tabla16[[#This Row],[IVA]]</f>
        <v>0</v>
      </c>
    </row>
    <row r="919" spans="1:24" x14ac:dyDescent="0.25">
      <c r="A919" s="67" t="s">
        <v>856</v>
      </c>
      <c r="B919" s="68">
        <v>2069</v>
      </c>
      <c r="C919" s="10">
        <v>45040</v>
      </c>
      <c r="D919" s="70">
        <v>65.22</v>
      </c>
      <c r="E919" s="70">
        <v>-1.9895196601282805E-13</v>
      </c>
      <c r="F919" s="70">
        <v>2346.25</v>
      </c>
      <c r="G919" s="71"/>
      <c r="H919" s="71"/>
      <c r="I919" s="70"/>
      <c r="J919" s="70"/>
      <c r="K919" s="70">
        <v>375.4</v>
      </c>
      <c r="L919" s="70">
        <v>2786.87</v>
      </c>
      <c r="M919" s="63">
        <f>Tabla16[[#This Row],[TASA EX.]]+Tabla16[[#This Row],[IEPS 8 %]]</f>
        <v>65.22</v>
      </c>
      <c r="N919" s="72">
        <f>Tabla16[[#This Row],[TASA 16%]]+Tabla16[[#This Row],[IEPS 6%]]</f>
        <v>2346.25</v>
      </c>
      <c r="O919" s="38">
        <v>45040</v>
      </c>
      <c r="P919" s="69" t="s">
        <v>887</v>
      </c>
      <c r="Q919" s="73" t="s">
        <v>888</v>
      </c>
      <c r="R919" s="68" t="s">
        <v>50</v>
      </c>
      <c r="S919" s="70"/>
      <c r="T919" s="74" t="s">
        <v>51</v>
      </c>
      <c r="U919" s="69" t="s">
        <v>942</v>
      </c>
      <c r="W919" s="77">
        <f>(Tabla16[[#This Row],[TASA 16%]]+Tabla16[[#This Row],[IEPS 6%]])*0.16</f>
        <v>375.40000000000003</v>
      </c>
      <c r="X919" s="77">
        <f>W919-Tabla16[[#This Row],[IVA]]</f>
        <v>0</v>
      </c>
    </row>
    <row r="920" spans="1:24" x14ac:dyDescent="0.25">
      <c r="A920" s="67">
        <v>181692</v>
      </c>
      <c r="B920" s="68">
        <v>741</v>
      </c>
      <c r="C920" s="10">
        <v>45012</v>
      </c>
      <c r="D920" s="70"/>
      <c r="E920" s="70">
        <v>248224.41</v>
      </c>
      <c r="F920" s="70">
        <v>0</v>
      </c>
      <c r="G920" s="71"/>
      <c r="H920" s="71"/>
      <c r="I920" s="70"/>
      <c r="J920" s="70"/>
      <c r="K920" s="70"/>
      <c r="L920" s="70">
        <v>248224.41</v>
      </c>
      <c r="M920" s="63">
        <f>Tabla16[[#This Row],[TASA EX.]]+Tabla16[[#This Row],[IEPS 8 %]]</f>
        <v>0</v>
      </c>
      <c r="N920" s="72">
        <f>Tabla16[[#This Row],[TASA 16%]]+Tabla16[[#This Row],[IEPS 6%]]</f>
        <v>0</v>
      </c>
      <c r="O920" s="38">
        <v>45021</v>
      </c>
      <c r="P920" s="69" t="s">
        <v>275</v>
      </c>
      <c r="Q920" s="73" t="s">
        <v>276</v>
      </c>
      <c r="R920" s="68" t="s">
        <v>34</v>
      </c>
      <c r="S920" s="70">
        <v>7496.36</v>
      </c>
      <c r="T920" s="74" t="s">
        <v>35</v>
      </c>
      <c r="U920" s="69" t="s">
        <v>68</v>
      </c>
      <c r="W920" s="77">
        <f>(Tabla16[[#This Row],[TASA 16%]]+Tabla16[[#This Row],[IEPS 6%]])*0.16</f>
        <v>0</v>
      </c>
      <c r="X920" s="77">
        <f>W920-Tabla16[[#This Row],[IVA]]</f>
        <v>0</v>
      </c>
    </row>
    <row r="921" spans="1:24" x14ac:dyDescent="0.25">
      <c r="A921" s="67">
        <v>181864</v>
      </c>
      <c r="B921" s="68">
        <v>913</v>
      </c>
      <c r="C921" s="10">
        <v>45016</v>
      </c>
      <c r="D921" s="70"/>
      <c r="E921" s="70">
        <v>17009.87</v>
      </c>
      <c r="F921" s="70">
        <v>0</v>
      </c>
      <c r="G921" s="71"/>
      <c r="H921" s="71"/>
      <c r="I921" s="70"/>
      <c r="J921" s="70"/>
      <c r="K921" s="70"/>
      <c r="L921" s="70">
        <v>17009.87</v>
      </c>
      <c r="M921" s="63">
        <f>Tabla16[[#This Row],[TASA EX.]]+Tabla16[[#This Row],[IEPS 8 %]]</f>
        <v>0</v>
      </c>
      <c r="N921" s="72">
        <f>Tabla16[[#This Row],[TASA 16%]]+Tabla16[[#This Row],[IEPS 6%]]</f>
        <v>0</v>
      </c>
      <c r="O921" s="38">
        <v>45019</v>
      </c>
      <c r="P921" s="69" t="s">
        <v>275</v>
      </c>
      <c r="Q921" s="73" t="s">
        <v>276</v>
      </c>
      <c r="R921" s="68" t="s">
        <v>34</v>
      </c>
      <c r="S921" s="70">
        <v>53.47</v>
      </c>
      <c r="T921" s="74" t="s">
        <v>35</v>
      </c>
      <c r="U921" s="69" t="s">
        <v>1207</v>
      </c>
      <c r="W921" s="77">
        <f>(Tabla16[[#This Row],[TASA 16%]]+Tabla16[[#This Row],[IEPS 6%]])*0.16</f>
        <v>0</v>
      </c>
      <c r="X921" s="77">
        <f>W921-Tabla16[[#This Row],[IVA]]</f>
        <v>0</v>
      </c>
    </row>
    <row r="922" spans="1:24" x14ac:dyDescent="0.25">
      <c r="A922" s="67">
        <v>181924</v>
      </c>
      <c r="B922" s="68">
        <v>3</v>
      </c>
      <c r="C922" s="10">
        <v>45019</v>
      </c>
      <c r="D922" s="70"/>
      <c r="E922" s="70">
        <v>164782.17000000001</v>
      </c>
      <c r="F922" s="70">
        <v>0</v>
      </c>
      <c r="G922" s="71"/>
      <c r="H922" s="71"/>
      <c r="I922" s="70"/>
      <c r="J922" s="70"/>
      <c r="K922" s="70"/>
      <c r="L922" s="70">
        <v>164782.17000000001</v>
      </c>
      <c r="M922" s="63">
        <f>Tabla16[[#This Row],[TASA EX.]]+Tabla16[[#This Row],[IEPS 8 %]]</f>
        <v>0</v>
      </c>
      <c r="N922" s="72">
        <f>Tabla16[[#This Row],[TASA 16%]]+Tabla16[[#This Row],[IEPS 6%]]</f>
        <v>0</v>
      </c>
      <c r="O922" s="38">
        <v>45030</v>
      </c>
      <c r="P922" s="69" t="s">
        <v>275</v>
      </c>
      <c r="Q922" s="73" t="s">
        <v>276</v>
      </c>
      <c r="R922" s="68" t="s">
        <v>34</v>
      </c>
      <c r="S922" s="70">
        <v>2851.93</v>
      </c>
      <c r="T922" s="74" t="s">
        <v>35</v>
      </c>
      <c r="U922" s="69" t="s">
        <v>68</v>
      </c>
      <c r="W922" s="77">
        <f>(Tabla16[[#This Row],[TASA 16%]]+Tabla16[[#This Row],[IEPS 6%]])*0.16</f>
        <v>0</v>
      </c>
      <c r="X922" s="77">
        <f>W922-Tabla16[[#This Row],[IVA]]</f>
        <v>0</v>
      </c>
    </row>
    <row r="923" spans="1:24" x14ac:dyDescent="0.25">
      <c r="A923" s="67">
        <v>181925</v>
      </c>
      <c r="B923" s="68">
        <v>4</v>
      </c>
      <c r="C923" s="10">
        <v>45019</v>
      </c>
      <c r="D923" s="70"/>
      <c r="E923" s="70">
        <v>29571.1</v>
      </c>
      <c r="F923" s="70">
        <v>0</v>
      </c>
      <c r="G923" s="71"/>
      <c r="H923" s="71"/>
      <c r="I923" s="70"/>
      <c r="J923" s="70"/>
      <c r="K923" s="70"/>
      <c r="L923" s="70">
        <v>29571.1</v>
      </c>
      <c r="M923" s="63">
        <f>Tabla16[[#This Row],[TASA EX.]]+Tabla16[[#This Row],[IEPS 8 %]]</f>
        <v>0</v>
      </c>
      <c r="N923" s="72">
        <f>Tabla16[[#This Row],[TASA 16%]]+Tabla16[[#This Row],[IEPS 6%]]</f>
        <v>0</v>
      </c>
      <c r="O923" s="38">
        <v>45030</v>
      </c>
      <c r="P923" s="69" t="s">
        <v>275</v>
      </c>
      <c r="Q923" s="73" t="s">
        <v>276</v>
      </c>
      <c r="R923" s="68" t="s">
        <v>34</v>
      </c>
      <c r="S923" s="70">
        <v>289.22000000000003</v>
      </c>
      <c r="T923" s="74" t="s">
        <v>35</v>
      </c>
      <c r="U923" s="69" t="s">
        <v>68</v>
      </c>
      <c r="W923" s="77">
        <f>(Tabla16[[#This Row],[TASA 16%]]+Tabla16[[#This Row],[IEPS 6%]])*0.16</f>
        <v>0</v>
      </c>
      <c r="X923" s="77">
        <f>W923-Tabla16[[#This Row],[IVA]]</f>
        <v>0</v>
      </c>
    </row>
    <row r="924" spans="1:24" x14ac:dyDescent="0.25">
      <c r="A924" s="67">
        <v>182057</v>
      </c>
      <c r="B924" s="68">
        <v>136</v>
      </c>
      <c r="C924" s="10">
        <v>45026</v>
      </c>
      <c r="D924" s="70"/>
      <c r="E924" s="70">
        <v>233445.27</v>
      </c>
      <c r="F924" s="70">
        <v>0</v>
      </c>
      <c r="G924" s="71"/>
      <c r="H924" s="71"/>
      <c r="I924" s="70"/>
      <c r="J924" s="70"/>
      <c r="K924" s="70"/>
      <c r="L924" s="70">
        <v>233445.27</v>
      </c>
      <c r="M924" s="63">
        <f>Tabla16[[#This Row],[TASA EX.]]+Tabla16[[#This Row],[IEPS 8 %]]</f>
        <v>0</v>
      </c>
      <c r="N924" s="72">
        <f>Tabla16[[#This Row],[TASA 16%]]+Tabla16[[#This Row],[IEPS 6%]]</f>
        <v>0</v>
      </c>
      <c r="O924" s="38">
        <v>45037</v>
      </c>
      <c r="P924" s="69" t="s">
        <v>275</v>
      </c>
      <c r="Q924" s="73" t="s">
        <v>276</v>
      </c>
      <c r="R924" s="68" t="s">
        <v>34</v>
      </c>
      <c r="S924" s="70">
        <v>4002.25</v>
      </c>
      <c r="T924" s="74" t="s">
        <v>35</v>
      </c>
      <c r="U924" s="69" t="s">
        <v>68</v>
      </c>
      <c r="W924" s="77">
        <f>(Tabla16[[#This Row],[TASA 16%]]+Tabla16[[#This Row],[IEPS 6%]])*0.16</f>
        <v>0</v>
      </c>
      <c r="X924" s="77">
        <f>W924-Tabla16[[#This Row],[IVA]]</f>
        <v>0</v>
      </c>
    </row>
    <row r="925" spans="1:24" x14ac:dyDescent="0.25">
      <c r="A925" s="67">
        <v>182058</v>
      </c>
      <c r="B925" s="68">
        <v>137</v>
      </c>
      <c r="C925" s="10">
        <v>45026</v>
      </c>
      <c r="D925" s="70"/>
      <c r="E925" s="70">
        <v>240406.16</v>
      </c>
      <c r="F925" s="70">
        <v>0</v>
      </c>
      <c r="G925" s="71"/>
      <c r="H925" s="71"/>
      <c r="I925" s="70"/>
      <c r="J925" s="70"/>
      <c r="K925" s="70"/>
      <c r="L925" s="70">
        <v>240406.16</v>
      </c>
      <c r="M925" s="63">
        <f>Tabla16[[#This Row],[TASA EX.]]+Tabla16[[#This Row],[IEPS 8 %]]</f>
        <v>0</v>
      </c>
      <c r="N925" s="72">
        <f>Tabla16[[#This Row],[TASA 16%]]+Tabla16[[#This Row],[IEPS 6%]]</f>
        <v>0</v>
      </c>
      <c r="O925" s="38">
        <v>45043</v>
      </c>
      <c r="P925" s="69" t="s">
        <v>275</v>
      </c>
      <c r="Q925" s="73" t="s">
        <v>276</v>
      </c>
      <c r="R925" s="68" t="s">
        <v>34</v>
      </c>
      <c r="S925" s="70">
        <v>7438.35</v>
      </c>
      <c r="T925" s="74" t="s">
        <v>35</v>
      </c>
      <c r="U925" s="69" t="s">
        <v>68</v>
      </c>
      <c r="W925" s="77">
        <f>(Tabla16[[#This Row],[TASA 16%]]+Tabla16[[#This Row],[IEPS 6%]])*0.16</f>
        <v>0</v>
      </c>
      <c r="X925" s="77">
        <f>W925-Tabla16[[#This Row],[IVA]]</f>
        <v>0</v>
      </c>
    </row>
    <row r="926" spans="1:24" x14ac:dyDescent="0.25">
      <c r="A926" s="67">
        <v>182280</v>
      </c>
      <c r="B926" s="68">
        <v>359</v>
      </c>
      <c r="C926" s="10">
        <v>45033</v>
      </c>
      <c r="D926" s="70"/>
      <c r="E926" s="70">
        <v>7508.46</v>
      </c>
      <c r="F926" s="70">
        <v>0</v>
      </c>
      <c r="G926" s="71"/>
      <c r="H926" s="71"/>
      <c r="I926" s="70"/>
      <c r="J926" s="70"/>
      <c r="K926" s="70"/>
      <c r="L926" s="70">
        <v>7508.46</v>
      </c>
      <c r="M926" s="63">
        <f>Tabla16[[#This Row],[TASA EX.]]+Tabla16[[#This Row],[IEPS 8 %]]</f>
        <v>0</v>
      </c>
      <c r="N926" s="72">
        <f>Tabla16[[#This Row],[TASA 16%]]+Tabla16[[#This Row],[IEPS 6%]]</f>
        <v>0</v>
      </c>
      <c r="O926" s="38">
        <v>45043</v>
      </c>
      <c r="P926" s="69" t="s">
        <v>275</v>
      </c>
      <c r="Q926" s="73" t="s">
        <v>276</v>
      </c>
      <c r="R926" s="68" t="s">
        <v>34</v>
      </c>
      <c r="S926" s="70">
        <v>969.44</v>
      </c>
      <c r="T926" s="74" t="s">
        <v>35</v>
      </c>
      <c r="U926" s="69" t="s">
        <v>1208</v>
      </c>
      <c r="W926" s="77">
        <f>(Tabla16[[#This Row],[TASA 16%]]+Tabla16[[#This Row],[IEPS 6%]])*0.16</f>
        <v>0</v>
      </c>
      <c r="X926" s="77">
        <f>W926-Tabla16[[#This Row],[IVA]]</f>
        <v>0</v>
      </c>
    </row>
    <row r="927" spans="1:24" x14ac:dyDescent="0.25">
      <c r="A927" s="67">
        <v>182472</v>
      </c>
      <c r="B927" s="68">
        <v>551</v>
      </c>
      <c r="C927" s="10">
        <v>45040</v>
      </c>
      <c r="D927" s="70"/>
      <c r="E927" s="70">
        <v>175705.66</v>
      </c>
      <c r="F927" s="70">
        <v>0</v>
      </c>
      <c r="G927" s="71"/>
      <c r="H927" s="71"/>
      <c r="I927" s="70"/>
      <c r="J927" s="70"/>
      <c r="K927" s="70"/>
      <c r="L927" s="70">
        <v>175705.66</v>
      </c>
      <c r="M927" s="63">
        <f>Tabla16[[#This Row],[TASA EX.]]+Tabla16[[#This Row],[IEPS 8 %]]</f>
        <v>0</v>
      </c>
      <c r="N927" s="72">
        <f>Tabla16[[#This Row],[TASA 16%]]+Tabla16[[#This Row],[IEPS 6%]]</f>
        <v>0</v>
      </c>
      <c r="O927" s="38">
        <v>45043</v>
      </c>
      <c r="P927" s="69" t="s">
        <v>275</v>
      </c>
      <c r="Q927" s="73" t="s">
        <v>276</v>
      </c>
      <c r="R927" s="68" t="s">
        <v>34</v>
      </c>
      <c r="S927" s="70">
        <v>5426.53</v>
      </c>
      <c r="T927" s="74" t="s">
        <v>35</v>
      </c>
      <c r="U927" s="69" t="s">
        <v>68</v>
      </c>
      <c r="W927" s="77">
        <f>(Tabla16[[#This Row],[TASA 16%]]+Tabla16[[#This Row],[IEPS 6%]])*0.16</f>
        <v>0</v>
      </c>
      <c r="X927" s="77">
        <f>W927-Tabla16[[#This Row],[IVA]]</f>
        <v>0</v>
      </c>
    </row>
    <row r="928" spans="1:24" x14ac:dyDescent="0.25">
      <c r="A928" s="67">
        <v>181975</v>
      </c>
      <c r="B928" s="68">
        <v>54</v>
      </c>
      <c r="C928" s="10">
        <v>45020</v>
      </c>
      <c r="D928" s="70"/>
      <c r="E928" s="70">
        <v>1619.9475000000002</v>
      </c>
      <c r="F928" s="70">
        <v>9823.5625</v>
      </c>
      <c r="G928" s="71"/>
      <c r="H928" s="71"/>
      <c r="I928" s="70"/>
      <c r="J928" s="70"/>
      <c r="K928" s="70">
        <v>1571.77</v>
      </c>
      <c r="L928" s="70">
        <v>13015.28</v>
      </c>
      <c r="M928" s="63">
        <f>Tabla16[[#This Row],[TASA EX.]]+Tabla16[[#This Row],[IEPS 8 %]]</f>
        <v>0</v>
      </c>
      <c r="N928" s="72">
        <f>Tabla16[[#This Row],[TASA 16%]]+Tabla16[[#This Row],[IEPS 6%]]</f>
        <v>9823.5625</v>
      </c>
      <c r="O928" s="38">
        <v>45041</v>
      </c>
      <c r="P928" s="69" t="s">
        <v>576</v>
      </c>
      <c r="Q928" s="73" t="s">
        <v>577</v>
      </c>
      <c r="R928" s="68" t="s">
        <v>34</v>
      </c>
      <c r="S928" s="70"/>
      <c r="T928" s="74" t="s">
        <v>35</v>
      </c>
      <c r="U928" s="69" t="s">
        <v>1028</v>
      </c>
      <c r="W928" s="77">
        <f>(Tabla16[[#This Row],[TASA 16%]]+Tabla16[[#This Row],[IEPS 6%]])*0.16</f>
        <v>1571.77</v>
      </c>
      <c r="X928" s="77">
        <f>W928-Tabla16[[#This Row],[IVA]]</f>
        <v>0</v>
      </c>
    </row>
    <row r="929" spans="1:24" x14ac:dyDescent="0.25">
      <c r="A929" s="67">
        <v>182169</v>
      </c>
      <c r="B929" s="68">
        <v>248</v>
      </c>
      <c r="C929" s="10">
        <v>45029</v>
      </c>
      <c r="D929" s="70"/>
      <c r="E929" s="70">
        <v>4250.0074999999997</v>
      </c>
      <c r="F929" s="70">
        <v>1862.0625</v>
      </c>
      <c r="G929" s="71"/>
      <c r="H929" s="71"/>
      <c r="I929" s="70"/>
      <c r="J929" s="70"/>
      <c r="K929" s="70">
        <v>297.93</v>
      </c>
      <c r="L929" s="70">
        <v>6410</v>
      </c>
      <c r="M929" s="63">
        <f>Tabla16[[#This Row],[TASA EX.]]+Tabla16[[#This Row],[IEPS 8 %]]</f>
        <v>0</v>
      </c>
      <c r="N929" s="72">
        <f>Tabla16[[#This Row],[TASA 16%]]+Tabla16[[#This Row],[IEPS 6%]]</f>
        <v>1862.0625</v>
      </c>
      <c r="O929" s="38">
        <v>45031</v>
      </c>
      <c r="P929" s="69" t="s">
        <v>1315</v>
      </c>
      <c r="Q929" s="73" t="s">
        <v>1316</v>
      </c>
      <c r="R929" s="68" t="s">
        <v>34</v>
      </c>
      <c r="S929" s="70"/>
      <c r="T929" s="74" t="s">
        <v>35</v>
      </c>
      <c r="U929" s="69" t="s">
        <v>172</v>
      </c>
      <c r="W929" s="77">
        <f>(Tabla16[[#This Row],[TASA 16%]]+Tabla16[[#This Row],[IEPS 6%]])*0.16</f>
        <v>297.93</v>
      </c>
      <c r="X929" s="77">
        <f>W929-Tabla16[[#This Row],[IVA]]</f>
        <v>0</v>
      </c>
    </row>
    <row r="930" spans="1:24" x14ac:dyDescent="0.25">
      <c r="A930" s="41" t="s">
        <v>839</v>
      </c>
      <c r="B930" s="9">
        <v>2009</v>
      </c>
      <c r="C930" s="10">
        <v>45019</v>
      </c>
      <c r="D930" s="11"/>
      <c r="E930" s="11">
        <v>2.4999999994179234E-2</v>
      </c>
      <c r="F930" s="11">
        <v>86206.875</v>
      </c>
      <c r="G930" s="24"/>
      <c r="H930" s="24"/>
      <c r="I930" s="11"/>
      <c r="J930" s="11"/>
      <c r="K930" s="11">
        <v>13793.1</v>
      </c>
      <c r="L930" s="11">
        <v>100000</v>
      </c>
      <c r="M930" s="63">
        <f>Tabla16[[#This Row],[TASA EX.]]+Tabla16[[#This Row],[IEPS 8 %]]</f>
        <v>0</v>
      </c>
      <c r="N930" s="64">
        <f>Tabla16[[#This Row],[TASA 16%]]+Tabla16[[#This Row],[IEPS 6%]]</f>
        <v>86206.875</v>
      </c>
      <c r="O930" s="38">
        <v>45019</v>
      </c>
      <c r="P930" s="12" t="s">
        <v>71</v>
      </c>
      <c r="Q930" s="39" t="s">
        <v>72</v>
      </c>
      <c r="R930" s="9" t="s">
        <v>34</v>
      </c>
      <c r="S930" s="11"/>
      <c r="T930" s="13" t="s">
        <v>35</v>
      </c>
      <c r="U930" s="12" t="s">
        <v>923</v>
      </c>
      <c r="W930" s="77">
        <f>(Tabla16[[#This Row],[TASA 16%]]+Tabla16[[#This Row],[IEPS 6%]])*0.16</f>
        <v>13793.1</v>
      </c>
      <c r="X930" s="77">
        <f>W930-Tabla16[[#This Row],[IVA]]</f>
        <v>0</v>
      </c>
    </row>
    <row r="931" spans="1:24" x14ac:dyDescent="0.25">
      <c r="A931" s="41" t="s">
        <v>840</v>
      </c>
      <c r="B931" s="9">
        <v>2050</v>
      </c>
      <c r="C931" s="10">
        <v>45033</v>
      </c>
      <c r="D931" s="11"/>
      <c r="E931" s="11">
        <v>2.4999999994179234E-2</v>
      </c>
      <c r="F931" s="11">
        <v>86206.875</v>
      </c>
      <c r="G931" s="24"/>
      <c r="H931" s="24"/>
      <c r="I931" s="11"/>
      <c r="J931" s="11"/>
      <c r="K931" s="11">
        <v>13793.1</v>
      </c>
      <c r="L931" s="11">
        <v>100000</v>
      </c>
      <c r="M931" s="63">
        <f>Tabla16[[#This Row],[TASA EX.]]+Tabla16[[#This Row],[IEPS 8 %]]</f>
        <v>0</v>
      </c>
      <c r="N931" s="64">
        <f>Tabla16[[#This Row],[TASA 16%]]+Tabla16[[#This Row],[IEPS 6%]]</f>
        <v>86206.875</v>
      </c>
      <c r="O931" s="38">
        <v>45033</v>
      </c>
      <c r="P931" s="12" t="s">
        <v>71</v>
      </c>
      <c r="Q931" s="39" t="s">
        <v>72</v>
      </c>
      <c r="R931" s="9" t="s">
        <v>34</v>
      </c>
      <c r="S931" s="11"/>
      <c r="T931" s="13" t="s">
        <v>35</v>
      </c>
      <c r="U931" s="12" t="s">
        <v>924</v>
      </c>
      <c r="W931" s="77">
        <f>(Tabla16[[#This Row],[TASA 16%]]+Tabla16[[#This Row],[IEPS 6%]])*0.16</f>
        <v>13793.1</v>
      </c>
      <c r="X931" s="77">
        <f>W931-Tabla16[[#This Row],[IVA]]</f>
        <v>0</v>
      </c>
    </row>
    <row r="932" spans="1:24" x14ac:dyDescent="0.25">
      <c r="A932" s="67" t="s">
        <v>842</v>
      </c>
      <c r="B932" s="68">
        <v>2076</v>
      </c>
      <c r="C932" s="10">
        <v>45041</v>
      </c>
      <c r="D932" s="70"/>
      <c r="E932" s="70">
        <v>2.4999999994179234E-2</v>
      </c>
      <c r="F932" s="70">
        <v>86206.875</v>
      </c>
      <c r="G932" s="71"/>
      <c r="H932" s="71"/>
      <c r="I932" s="70"/>
      <c r="J932" s="70"/>
      <c r="K932" s="70">
        <v>13793.1</v>
      </c>
      <c r="L932" s="70">
        <v>100000</v>
      </c>
      <c r="M932" s="63">
        <f>Tabla16[[#This Row],[TASA EX.]]+Tabla16[[#This Row],[IEPS 8 %]]</f>
        <v>0</v>
      </c>
      <c r="N932" s="72">
        <f>Tabla16[[#This Row],[TASA 16%]]+Tabla16[[#This Row],[IEPS 6%]]</f>
        <v>86206.875</v>
      </c>
      <c r="O932" s="38">
        <v>45041</v>
      </c>
      <c r="P932" s="69" t="s">
        <v>71</v>
      </c>
      <c r="Q932" s="73" t="s">
        <v>72</v>
      </c>
      <c r="R932" s="68" t="s">
        <v>34</v>
      </c>
      <c r="S932" s="70"/>
      <c r="T932" s="74" t="s">
        <v>35</v>
      </c>
      <c r="U932" s="69" t="s">
        <v>926</v>
      </c>
      <c r="W932" s="77">
        <f>(Tabla16[[#This Row],[TASA 16%]]+Tabla16[[#This Row],[IEPS 6%]])*0.16</f>
        <v>13793.1</v>
      </c>
      <c r="X932" s="77">
        <f>W932-Tabla16[[#This Row],[IVA]]</f>
        <v>0</v>
      </c>
    </row>
    <row r="933" spans="1:24" x14ac:dyDescent="0.25">
      <c r="A933" s="67">
        <v>181923</v>
      </c>
      <c r="B933" s="68">
        <v>2</v>
      </c>
      <c r="C933" s="10">
        <v>45019</v>
      </c>
      <c r="D933" s="70"/>
      <c r="E933" s="70">
        <v>-5.5000000000291038E-2</v>
      </c>
      <c r="F933" s="70">
        <v>22216.375</v>
      </c>
      <c r="G933" s="71"/>
      <c r="H933" s="71"/>
      <c r="I933" s="70"/>
      <c r="J933" s="70"/>
      <c r="K933" s="70">
        <v>3554.62</v>
      </c>
      <c r="L933" s="70">
        <v>25770.94</v>
      </c>
      <c r="M933" s="63">
        <f>Tabla16[[#This Row],[TASA EX.]]+Tabla16[[#This Row],[IEPS 8 %]]</f>
        <v>0</v>
      </c>
      <c r="N933" s="72">
        <f>Tabla16[[#This Row],[TASA 16%]]+Tabla16[[#This Row],[IEPS 6%]]</f>
        <v>22216.375</v>
      </c>
      <c r="O933" s="38">
        <v>45020</v>
      </c>
      <c r="P933" s="69" t="s">
        <v>569</v>
      </c>
      <c r="Q933" s="73" t="s">
        <v>570</v>
      </c>
      <c r="R933" s="68" t="s">
        <v>34</v>
      </c>
      <c r="S933" s="70">
        <v>1169.28</v>
      </c>
      <c r="T933" s="74" t="s">
        <v>35</v>
      </c>
      <c r="U933" s="69" t="s">
        <v>1306</v>
      </c>
      <c r="W933" s="77">
        <f>(Tabla16[[#This Row],[TASA 16%]]+Tabla16[[#This Row],[IEPS 6%]])*0.16</f>
        <v>3554.62</v>
      </c>
      <c r="X933" s="77">
        <f>W933-Tabla16[[#This Row],[IVA]]</f>
        <v>0</v>
      </c>
    </row>
    <row r="934" spans="1:24" x14ac:dyDescent="0.25">
      <c r="A934" s="67">
        <v>182060</v>
      </c>
      <c r="B934" s="68">
        <v>139</v>
      </c>
      <c r="C934" s="10">
        <v>45026</v>
      </c>
      <c r="D934" s="70"/>
      <c r="E934" s="70">
        <v>4.0000000000873115E-2</v>
      </c>
      <c r="F934" s="70">
        <v>23852.75</v>
      </c>
      <c r="G934" s="71"/>
      <c r="H934" s="71"/>
      <c r="I934" s="70"/>
      <c r="J934" s="70"/>
      <c r="K934" s="70">
        <v>3816.44</v>
      </c>
      <c r="L934" s="70">
        <v>27669.23</v>
      </c>
      <c r="M934" s="63">
        <f>Tabla16[[#This Row],[TASA EX.]]+Tabla16[[#This Row],[IEPS 8 %]]</f>
        <v>0</v>
      </c>
      <c r="N934" s="72">
        <f>Tabla16[[#This Row],[TASA 16%]]+Tabla16[[#This Row],[IEPS 6%]]</f>
        <v>23852.75</v>
      </c>
      <c r="O934" s="38">
        <v>45028</v>
      </c>
      <c r="P934" s="69" t="s">
        <v>569</v>
      </c>
      <c r="Q934" s="73" t="s">
        <v>570</v>
      </c>
      <c r="R934" s="68" t="s">
        <v>34</v>
      </c>
      <c r="S934" s="70"/>
      <c r="T934" s="74" t="s">
        <v>35</v>
      </c>
      <c r="U934" s="69" t="s">
        <v>1307</v>
      </c>
      <c r="W934" s="77">
        <f>(Tabla16[[#This Row],[TASA 16%]]+Tabla16[[#This Row],[IEPS 6%]])*0.16</f>
        <v>3816.44</v>
      </c>
      <c r="X934" s="77">
        <f>W934-Tabla16[[#This Row],[IVA]]</f>
        <v>0</v>
      </c>
    </row>
    <row r="935" spans="1:24" x14ac:dyDescent="0.25">
      <c r="A935" s="67">
        <v>182037</v>
      </c>
      <c r="B935" s="68">
        <v>116</v>
      </c>
      <c r="C935" s="10">
        <v>45021</v>
      </c>
      <c r="D935" s="70"/>
      <c r="E935" s="70">
        <v>850</v>
      </c>
      <c r="F935" s="70">
        <v>0</v>
      </c>
      <c r="G935" s="71"/>
      <c r="H935" s="71"/>
      <c r="I935" s="70"/>
      <c r="J935" s="70"/>
      <c r="K935" s="70"/>
      <c r="L935" s="70">
        <v>850</v>
      </c>
      <c r="M935" s="63">
        <f>Tabla16[[#This Row],[TASA EX.]]+Tabla16[[#This Row],[IEPS 8 %]]</f>
        <v>0</v>
      </c>
      <c r="N935" s="72">
        <f>Tabla16[[#This Row],[TASA 16%]]+Tabla16[[#This Row],[IEPS 6%]]</f>
        <v>0</v>
      </c>
      <c r="O935" s="38">
        <v>45028</v>
      </c>
      <c r="P935" s="69" t="s">
        <v>522</v>
      </c>
      <c r="Q935" s="73" t="s">
        <v>523</v>
      </c>
      <c r="R935" s="68" t="s">
        <v>520</v>
      </c>
      <c r="S935" s="70"/>
      <c r="T935" s="74" t="s">
        <v>521</v>
      </c>
      <c r="U935" s="69" t="s">
        <v>1595</v>
      </c>
      <c r="W935" s="77">
        <f>(Tabla16[[#This Row],[TASA 16%]]+Tabla16[[#This Row],[IEPS 6%]])*0.16</f>
        <v>0</v>
      </c>
      <c r="X935" s="77">
        <f>W935-Tabla16[[#This Row],[IVA]]</f>
        <v>0</v>
      </c>
    </row>
    <row r="936" spans="1:24" x14ac:dyDescent="0.25">
      <c r="A936" s="67">
        <v>181687</v>
      </c>
      <c r="B936" s="68">
        <v>736</v>
      </c>
      <c r="C936" s="10">
        <v>45009</v>
      </c>
      <c r="D936" s="70"/>
      <c r="E936" s="70">
        <v>0</v>
      </c>
      <c r="F936" s="70">
        <v>42961.5</v>
      </c>
      <c r="G936" s="71"/>
      <c r="H936" s="71"/>
      <c r="I936" s="70"/>
      <c r="J936" s="70"/>
      <c r="K936" s="70">
        <v>6873.84</v>
      </c>
      <c r="L936" s="70">
        <v>49835.34</v>
      </c>
      <c r="M936" s="63">
        <f>Tabla16[[#This Row],[TASA EX.]]+Tabla16[[#This Row],[IEPS 8 %]]</f>
        <v>0</v>
      </c>
      <c r="N936" s="72">
        <f>Tabla16[[#This Row],[TASA 16%]]+Tabla16[[#This Row],[IEPS 6%]]</f>
        <v>42961.5</v>
      </c>
      <c r="O936" s="38">
        <v>45027</v>
      </c>
      <c r="P936" s="69" t="s">
        <v>237</v>
      </c>
      <c r="Q936" s="73" t="s">
        <v>238</v>
      </c>
      <c r="R936" s="68" t="s">
        <v>34</v>
      </c>
      <c r="S936" s="70"/>
      <c r="T936" s="74" t="s">
        <v>35</v>
      </c>
      <c r="U936" s="69" t="s">
        <v>1378</v>
      </c>
      <c r="W936" s="77">
        <f>(Tabla16[[#This Row],[TASA 16%]]+Tabla16[[#This Row],[IEPS 6%]])*0.16</f>
        <v>6873.84</v>
      </c>
      <c r="X936" s="77">
        <f>W936-Tabla16[[#This Row],[IVA]]</f>
        <v>0</v>
      </c>
    </row>
    <row r="937" spans="1:24" x14ac:dyDescent="0.25">
      <c r="A937" s="67">
        <v>182573</v>
      </c>
      <c r="B937" s="68">
        <v>652</v>
      </c>
      <c r="C937" s="10">
        <v>45041</v>
      </c>
      <c r="D937" s="70"/>
      <c r="E937" s="70">
        <v>1.2500000011641532E-2</v>
      </c>
      <c r="F937" s="70">
        <v>65907.1875</v>
      </c>
      <c r="G937" s="71"/>
      <c r="H937" s="71"/>
      <c r="I937" s="70"/>
      <c r="J937" s="70"/>
      <c r="K937" s="70">
        <v>10545.15</v>
      </c>
      <c r="L937" s="70">
        <v>76452.350000000006</v>
      </c>
      <c r="M937" s="63">
        <f>Tabla16[[#This Row],[TASA EX.]]+Tabla16[[#This Row],[IEPS 8 %]]</f>
        <v>0</v>
      </c>
      <c r="N937" s="72">
        <f>Tabla16[[#This Row],[TASA 16%]]+Tabla16[[#This Row],[IEPS 6%]]</f>
        <v>65907.1875</v>
      </c>
      <c r="O937" s="38">
        <v>45043</v>
      </c>
      <c r="P937" s="69" t="s">
        <v>695</v>
      </c>
      <c r="Q937" s="73" t="s">
        <v>696</v>
      </c>
      <c r="R937" s="68" t="s">
        <v>34</v>
      </c>
      <c r="S937" s="70">
        <v>3468.8</v>
      </c>
      <c r="T937" s="74" t="s">
        <v>35</v>
      </c>
      <c r="U937" s="69" t="s">
        <v>1478</v>
      </c>
      <c r="W937" s="77">
        <f>(Tabla16[[#This Row],[TASA 16%]]+Tabla16[[#This Row],[IEPS 6%]])*0.16</f>
        <v>10545.15</v>
      </c>
      <c r="X937" s="77">
        <f>W937-Tabla16[[#This Row],[IVA]]</f>
        <v>0</v>
      </c>
    </row>
    <row r="938" spans="1:24" x14ac:dyDescent="0.25">
      <c r="A938" s="67">
        <v>182576</v>
      </c>
      <c r="B938" s="68">
        <v>655</v>
      </c>
      <c r="C938" s="10">
        <v>45041</v>
      </c>
      <c r="D938" s="70"/>
      <c r="E938" s="70">
        <v>0</v>
      </c>
      <c r="F938" s="70">
        <v>2850</v>
      </c>
      <c r="G938" s="71"/>
      <c r="H938" s="71"/>
      <c r="I938" s="70"/>
      <c r="J938" s="70"/>
      <c r="K938" s="70">
        <v>456</v>
      </c>
      <c r="L938" s="70">
        <v>3306</v>
      </c>
      <c r="M938" s="63">
        <f>Tabla16[[#This Row],[TASA EX.]]+Tabla16[[#This Row],[IEPS 8 %]]</f>
        <v>0</v>
      </c>
      <c r="N938" s="72">
        <f>Tabla16[[#This Row],[TASA 16%]]+Tabla16[[#This Row],[IEPS 6%]]</f>
        <v>2850</v>
      </c>
      <c r="O938" s="38">
        <v>45043</v>
      </c>
      <c r="P938" s="69" t="s">
        <v>695</v>
      </c>
      <c r="Q938" s="73" t="s">
        <v>696</v>
      </c>
      <c r="R938" s="68" t="s">
        <v>34</v>
      </c>
      <c r="S938" s="70">
        <v>150</v>
      </c>
      <c r="T938" s="74" t="s">
        <v>35</v>
      </c>
      <c r="U938" s="69" t="s">
        <v>1479</v>
      </c>
      <c r="W938" s="77">
        <f>(Tabla16[[#This Row],[TASA 16%]]+Tabla16[[#This Row],[IEPS 6%]])*0.16</f>
        <v>456</v>
      </c>
      <c r="X938" s="77">
        <f>W938-Tabla16[[#This Row],[IVA]]</f>
        <v>0</v>
      </c>
    </row>
    <row r="939" spans="1:24" x14ac:dyDescent="0.25">
      <c r="A939" s="67">
        <v>181789</v>
      </c>
      <c r="B939" s="68">
        <v>838</v>
      </c>
      <c r="C939" s="10">
        <v>45013</v>
      </c>
      <c r="D939" s="70"/>
      <c r="E939" s="70">
        <v>168374.64250000002</v>
      </c>
      <c r="F939" s="70">
        <v>46553.4375</v>
      </c>
      <c r="G939" s="71"/>
      <c r="H939" s="71"/>
      <c r="I939" s="70"/>
      <c r="J939" s="70">
        <v>4110.37</v>
      </c>
      <c r="K939" s="70">
        <v>7448.55</v>
      </c>
      <c r="L939" s="70">
        <v>226487</v>
      </c>
      <c r="M939" s="63">
        <f>Tabla16[[#This Row],[TASA EX.]]+Tabla16[[#This Row],[IEPS 8 %]]</f>
        <v>4110.37</v>
      </c>
      <c r="N939" s="72">
        <f>Tabla16[[#This Row],[TASA 16%]]+Tabla16[[#This Row],[IEPS 6%]]</f>
        <v>46553.4375</v>
      </c>
      <c r="O939" s="38">
        <v>45019</v>
      </c>
      <c r="P939" s="69" t="s">
        <v>1599</v>
      </c>
      <c r="Q939" s="73" t="s">
        <v>1600</v>
      </c>
      <c r="R939" s="68" t="s">
        <v>34</v>
      </c>
      <c r="S939" s="70">
        <v>5672.41</v>
      </c>
      <c r="T939" s="74" t="s">
        <v>35</v>
      </c>
      <c r="U939" s="69" t="s">
        <v>1601</v>
      </c>
      <c r="W939" s="77">
        <f>(Tabla16[[#This Row],[TASA 16%]]+Tabla16[[#This Row],[IEPS 6%]])*0.16</f>
        <v>7448.55</v>
      </c>
      <c r="X939" s="77">
        <f>W939-Tabla16[[#This Row],[IVA]]</f>
        <v>0</v>
      </c>
    </row>
    <row r="940" spans="1:24" x14ac:dyDescent="0.25">
      <c r="A940" s="67" t="s">
        <v>809</v>
      </c>
      <c r="B940" s="68">
        <v>2017</v>
      </c>
      <c r="C940" s="10">
        <v>45021</v>
      </c>
      <c r="D940" s="70"/>
      <c r="E940" s="70">
        <v>0</v>
      </c>
      <c r="F940" s="70">
        <v>15000</v>
      </c>
      <c r="G940" s="71"/>
      <c r="H940" s="71"/>
      <c r="I940" s="70"/>
      <c r="J940" s="70"/>
      <c r="K940" s="70">
        <v>2400</v>
      </c>
      <c r="L940" s="70">
        <v>17400</v>
      </c>
      <c r="M940" s="63">
        <f>Tabla16[[#This Row],[TASA EX.]]+Tabla16[[#This Row],[IEPS 8 %]]</f>
        <v>0</v>
      </c>
      <c r="N940" s="72">
        <f>Tabla16[[#This Row],[TASA 16%]]+Tabla16[[#This Row],[IEPS 6%]]</f>
        <v>15000</v>
      </c>
      <c r="O940" s="38">
        <v>45021</v>
      </c>
      <c r="P940" s="69" t="s">
        <v>91</v>
      </c>
      <c r="Q940" s="73" t="s">
        <v>92</v>
      </c>
      <c r="R940" s="68" t="s">
        <v>93</v>
      </c>
      <c r="S940" s="70"/>
      <c r="T940" s="74" t="s">
        <v>94</v>
      </c>
      <c r="U940" s="69" t="s">
        <v>896</v>
      </c>
      <c r="W940" s="77">
        <f>(Tabla16[[#This Row],[TASA 16%]]+Tabla16[[#This Row],[IEPS 6%]])*0.16</f>
        <v>2400</v>
      </c>
      <c r="X940" s="77">
        <f>W940-Tabla16[[#This Row],[IVA]]</f>
        <v>0</v>
      </c>
    </row>
    <row r="941" spans="1:24" x14ac:dyDescent="0.25">
      <c r="A941" s="67" t="s">
        <v>833</v>
      </c>
      <c r="B941" s="68">
        <v>2043</v>
      </c>
      <c r="C941" s="10">
        <v>45030</v>
      </c>
      <c r="D941" s="70"/>
      <c r="E941" s="70">
        <v>1.0000000009313226E-2</v>
      </c>
      <c r="F941" s="70">
        <v>123842.75</v>
      </c>
      <c r="G941" s="71"/>
      <c r="H941" s="71"/>
      <c r="I941" s="70"/>
      <c r="J941" s="70"/>
      <c r="K941" s="70">
        <v>19814.84</v>
      </c>
      <c r="L941" s="70">
        <v>143657.60000000001</v>
      </c>
      <c r="M941" s="63">
        <f>Tabla16[[#This Row],[TASA EX.]]+Tabla16[[#This Row],[IEPS 8 %]]</f>
        <v>0</v>
      </c>
      <c r="N941" s="72">
        <f>Tabla16[[#This Row],[TASA 16%]]+Tabla16[[#This Row],[IEPS 6%]]</f>
        <v>123842.75</v>
      </c>
      <c r="O941" s="38">
        <v>45030</v>
      </c>
      <c r="P941" s="69" t="s">
        <v>91</v>
      </c>
      <c r="Q941" s="73" t="s">
        <v>92</v>
      </c>
      <c r="R941" s="9" t="s">
        <v>50</v>
      </c>
      <c r="S941" s="70"/>
      <c r="T941" s="74" t="s">
        <v>51</v>
      </c>
      <c r="U941" s="69" t="s">
        <v>921</v>
      </c>
      <c r="W941" s="77">
        <f>(Tabla16[[#This Row],[TASA 16%]]+Tabla16[[#This Row],[IEPS 6%]])*0.16</f>
        <v>19814.84</v>
      </c>
      <c r="X941" s="77">
        <f>W941-Tabla16[[#This Row],[IVA]]</f>
        <v>0</v>
      </c>
    </row>
    <row r="942" spans="1:24" x14ac:dyDescent="0.25">
      <c r="A942" s="78">
        <v>181740</v>
      </c>
      <c r="B942" s="79">
        <v>789</v>
      </c>
      <c r="C942" s="87">
        <v>45013</v>
      </c>
      <c r="D942" s="81"/>
      <c r="E942" s="81">
        <v>4.7499999998763087E-2</v>
      </c>
      <c r="F942" s="81">
        <v>12480.3125</v>
      </c>
      <c r="G942" s="82"/>
      <c r="H942" s="82"/>
      <c r="I942" s="81"/>
      <c r="J942" s="81"/>
      <c r="K942" s="81">
        <v>1996.85</v>
      </c>
      <c r="L942" s="81">
        <v>14477.21</v>
      </c>
      <c r="M942" s="88">
        <f>Tabla16[[#This Row],[TASA EX.]]+Tabla16[[#This Row],[IEPS 8 %]]</f>
        <v>0</v>
      </c>
      <c r="N942" s="83">
        <f>Tabla16[[#This Row],[TASA 16%]]+Tabla16[[#This Row],[IEPS 6%]]</f>
        <v>12480.3125</v>
      </c>
      <c r="O942" s="38">
        <v>45033</v>
      </c>
      <c r="P942" s="80" t="s">
        <v>1664</v>
      </c>
      <c r="Q942" s="84" t="s">
        <v>1665</v>
      </c>
      <c r="R942" s="79" t="s">
        <v>34</v>
      </c>
      <c r="S942" s="81"/>
      <c r="T942" s="85" t="s">
        <v>35</v>
      </c>
      <c r="U942" s="80" t="s">
        <v>1666</v>
      </c>
      <c r="W942" s="77">
        <f>(Tabla16[[#This Row],[TASA 16%]]+Tabla16[[#This Row],[IEPS 6%]])*0.16</f>
        <v>1996.8500000000001</v>
      </c>
      <c r="X942" s="77">
        <f>W942-Tabla16[[#This Row],[IVA]]</f>
        <v>0</v>
      </c>
    </row>
    <row r="943" spans="1:24" x14ac:dyDescent="0.25">
      <c r="A943" s="67">
        <v>182596</v>
      </c>
      <c r="B943" s="68">
        <v>675</v>
      </c>
      <c r="C943" s="10">
        <v>45043</v>
      </c>
      <c r="D943" s="70"/>
      <c r="E943" s="70">
        <v>0.10749999999097781</v>
      </c>
      <c r="F943" s="70">
        <v>53826.812500000007</v>
      </c>
      <c r="G943" s="71"/>
      <c r="H943" s="71"/>
      <c r="I943" s="70"/>
      <c r="J943" s="70"/>
      <c r="K943" s="70">
        <v>8612.2900000000009</v>
      </c>
      <c r="L943" s="70">
        <v>62439.21</v>
      </c>
      <c r="M943" s="63">
        <f>Tabla16[[#This Row],[TASA EX.]]+Tabla16[[#This Row],[IEPS 8 %]]</f>
        <v>0</v>
      </c>
      <c r="N943" s="72">
        <f>Tabla16[[#This Row],[TASA 16%]]+Tabla16[[#This Row],[IEPS 6%]]</f>
        <v>53826.812500000007</v>
      </c>
      <c r="O943" s="38">
        <v>45045</v>
      </c>
      <c r="P943" s="69" t="s">
        <v>716</v>
      </c>
      <c r="Q943" s="73" t="s">
        <v>717</v>
      </c>
      <c r="R943" s="68" t="s">
        <v>50</v>
      </c>
      <c r="S943" s="70"/>
      <c r="T943" s="74" t="s">
        <v>51</v>
      </c>
      <c r="U943" s="69" t="s">
        <v>1110</v>
      </c>
      <c r="W943" s="77">
        <f>(Tabla16[[#This Row],[TASA 16%]]+Tabla16[[#This Row],[IEPS 6%]])*0.16</f>
        <v>8612.2900000000009</v>
      </c>
      <c r="X943" s="77">
        <f>W943-Tabla16[[#This Row],[IVA]]</f>
        <v>0</v>
      </c>
    </row>
    <row r="944" spans="1:24" x14ac:dyDescent="0.25">
      <c r="A944" s="67">
        <v>181846</v>
      </c>
      <c r="B944" s="68">
        <v>895</v>
      </c>
      <c r="C944" s="10">
        <v>45015</v>
      </c>
      <c r="D944" s="70"/>
      <c r="E944" s="70">
        <v>-2.0000000000436557E-2</v>
      </c>
      <c r="F944" s="70">
        <v>18620.75</v>
      </c>
      <c r="G944" s="71"/>
      <c r="H944" s="71"/>
      <c r="I944" s="70"/>
      <c r="J944" s="70"/>
      <c r="K944" s="70">
        <v>2979.32</v>
      </c>
      <c r="L944" s="70">
        <v>21600.05</v>
      </c>
      <c r="M944" s="63">
        <f>Tabla16[[#This Row],[TASA EX.]]+Tabla16[[#This Row],[IEPS 8 %]]</f>
        <v>0</v>
      </c>
      <c r="N944" s="72">
        <f>Tabla16[[#This Row],[TASA 16%]]+Tabla16[[#This Row],[IEPS 6%]]</f>
        <v>18620.75</v>
      </c>
      <c r="O944" s="38">
        <v>45027</v>
      </c>
      <c r="P944" s="69" t="s">
        <v>265</v>
      </c>
      <c r="Q944" s="73" t="s">
        <v>266</v>
      </c>
      <c r="R944" s="68" t="s">
        <v>50</v>
      </c>
      <c r="S944" s="70"/>
      <c r="T944" s="74" t="s">
        <v>51</v>
      </c>
      <c r="U944" s="69" t="s">
        <v>1131</v>
      </c>
      <c r="W944" s="77">
        <f>(Tabla16[[#This Row],[TASA 16%]]+Tabla16[[#This Row],[IEPS 6%]])*0.16</f>
        <v>2979.32</v>
      </c>
      <c r="X944" s="77">
        <f>W944-Tabla16[[#This Row],[IVA]]</f>
        <v>0</v>
      </c>
    </row>
    <row r="945" spans="1:24" x14ac:dyDescent="0.25">
      <c r="A945" s="67" t="s">
        <v>872</v>
      </c>
      <c r="B945" s="68">
        <v>2093</v>
      </c>
      <c r="C945" s="10">
        <v>45044</v>
      </c>
      <c r="D945" s="70"/>
      <c r="E945" s="70">
        <v>11040.6</v>
      </c>
      <c r="F945" s="70">
        <v>0</v>
      </c>
      <c r="G945" s="71"/>
      <c r="H945" s="71"/>
      <c r="I945" s="70"/>
      <c r="J945" s="70"/>
      <c r="K945" s="70"/>
      <c r="L945" s="70">
        <v>11040.6</v>
      </c>
      <c r="M945" s="63">
        <f>Tabla16[[#This Row],[TASA EX.]]+Tabla16[[#This Row],[IEPS 8 %]]</f>
        <v>0</v>
      </c>
      <c r="N945" s="72">
        <f>Tabla16[[#This Row],[TASA 16%]]+Tabla16[[#This Row],[IEPS 6%]]</f>
        <v>0</v>
      </c>
      <c r="O945" s="38">
        <v>45044</v>
      </c>
      <c r="P945" s="69" t="s">
        <v>105</v>
      </c>
      <c r="Q945" s="73" t="s">
        <v>106</v>
      </c>
      <c r="R945" s="68" t="s">
        <v>34</v>
      </c>
      <c r="S945" s="70"/>
      <c r="T945" s="74" t="s">
        <v>35</v>
      </c>
      <c r="U945" s="69" t="s">
        <v>965</v>
      </c>
      <c r="W945" s="77">
        <f>(Tabla16[[#This Row],[TASA 16%]]+Tabla16[[#This Row],[IEPS 6%]])*0.16</f>
        <v>0</v>
      </c>
      <c r="X945" s="77">
        <f>W945-Tabla16[[#This Row],[IVA]]</f>
        <v>0</v>
      </c>
    </row>
    <row r="946" spans="1:24" x14ac:dyDescent="0.25">
      <c r="A946" s="57">
        <v>182187</v>
      </c>
      <c r="B946" s="56">
        <v>266</v>
      </c>
      <c r="C946" s="10">
        <v>45029</v>
      </c>
      <c r="D946" s="58"/>
      <c r="E946" s="58">
        <v>2.5000000000545697E-2</v>
      </c>
      <c r="F946" s="58">
        <v>5779.625</v>
      </c>
      <c r="G946" s="59"/>
      <c r="H946" s="59"/>
      <c r="I946" s="58"/>
      <c r="J946" s="58"/>
      <c r="K946" s="58">
        <v>924.74</v>
      </c>
      <c r="L946" s="58">
        <v>6704.39</v>
      </c>
      <c r="M946" s="63">
        <f>Tabla16[[#This Row],[TASA EX.]]+Tabla16[[#This Row],[IEPS 8 %]]</f>
        <v>0</v>
      </c>
      <c r="N946" s="63">
        <f>Tabla16[[#This Row],[TASA 16%]]+Tabla16[[#This Row],[IEPS 6%]]</f>
        <v>5779.625</v>
      </c>
      <c r="O946" s="38">
        <v>45036</v>
      </c>
      <c r="P946" s="60" t="s">
        <v>619</v>
      </c>
      <c r="Q946" s="55" t="s">
        <v>620</v>
      </c>
      <c r="R946" s="51" t="s">
        <v>50</v>
      </c>
      <c r="S946" s="61"/>
      <c r="T946" s="56" t="s">
        <v>51</v>
      </c>
      <c r="U946" s="54" t="s">
        <v>1275</v>
      </c>
      <c r="W946" s="77">
        <f>(Tabla16[[#This Row],[TASA 16%]]+Tabla16[[#This Row],[IEPS 6%]])*0.16</f>
        <v>924.74</v>
      </c>
      <c r="X946" s="77">
        <f>W946-Tabla16[[#This Row],[IVA]]</f>
        <v>0</v>
      </c>
    </row>
    <row r="947" spans="1:24" x14ac:dyDescent="0.25">
      <c r="A947" s="67">
        <v>182041</v>
      </c>
      <c r="B947" s="68">
        <v>120</v>
      </c>
      <c r="C947" s="10">
        <v>45021</v>
      </c>
      <c r="D947" s="70"/>
      <c r="E947" s="70">
        <v>0</v>
      </c>
      <c r="F947" s="70">
        <v>43965</v>
      </c>
      <c r="G947" s="71"/>
      <c r="H947" s="71"/>
      <c r="I947" s="70"/>
      <c r="J947" s="70"/>
      <c r="K947" s="70">
        <v>7034.4</v>
      </c>
      <c r="L947" s="70">
        <v>50999.4</v>
      </c>
      <c r="M947" s="63">
        <f>Tabla16[[#This Row],[TASA EX.]]+Tabla16[[#This Row],[IEPS 8 %]]</f>
        <v>0</v>
      </c>
      <c r="N947" s="72">
        <f>Tabla16[[#This Row],[TASA 16%]]+Tabla16[[#This Row],[IEPS 6%]]</f>
        <v>43965</v>
      </c>
      <c r="O947" s="38">
        <v>45033</v>
      </c>
      <c r="P947" s="69" t="s">
        <v>374</v>
      </c>
      <c r="Q947" s="73" t="s">
        <v>375</v>
      </c>
      <c r="R947" s="68" t="s">
        <v>34</v>
      </c>
      <c r="S947" s="70"/>
      <c r="T947" s="74" t="s">
        <v>35</v>
      </c>
      <c r="U947" s="69" t="s">
        <v>1439</v>
      </c>
      <c r="W947" s="77">
        <f>(Tabla16[[#This Row],[TASA 16%]]+Tabla16[[#This Row],[IEPS 6%]])*0.16</f>
        <v>7034.4000000000005</v>
      </c>
      <c r="X947" s="77">
        <f>W947-Tabla16[[#This Row],[IVA]]</f>
        <v>0</v>
      </c>
    </row>
    <row r="948" spans="1:24" x14ac:dyDescent="0.25">
      <c r="A948" s="78">
        <v>181707</v>
      </c>
      <c r="B948" s="79">
        <v>756</v>
      </c>
      <c r="C948" s="10">
        <v>45012</v>
      </c>
      <c r="D948" s="81"/>
      <c r="E948" s="81">
        <v>0</v>
      </c>
      <c r="F948" s="81">
        <v>3105</v>
      </c>
      <c r="G948" s="82"/>
      <c r="H948" s="82"/>
      <c r="I948" s="81"/>
      <c r="J948" s="81"/>
      <c r="K948" s="81">
        <v>496.8</v>
      </c>
      <c r="L948" s="81">
        <v>3601.8</v>
      </c>
      <c r="M948" s="83">
        <f>Tabla16[[#This Row],[TASA EX.]]+Tabla16[[#This Row],[IEPS 8 %]]</f>
        <v>0</v>
      </c>
      <c r="N948" s="83">
        <f>Tabla16[[#This Row],[TASA 16%]]+Tabla16[[#This Row],[IEPS 6%]]</f>
        <v>3105</v>
      </c>
      <c r="O948" s="38">
        <v>45020</v>
      </c>
      <c r="P948" s="80" t="s">
        <v>484</v>
      </c>
      <c r="Q948" s="84" t="s">
        <v>485</v>
      </c>
      <c r="R948" s="79" t="s">
        <v>50</v>
      </c>
      <c r="S948" s="81"/>
      <c r="T948" s="85" t="s">
        <v>51</v>
      </c>
      <c r="U948" s="80" t="s">
        <v>1523</v>
      </c>
      <c r="W948" s="77">
        <f>(Tabla16[[#This Row],[TASA 16%]]+Tabla16[[#This Row],[IEPS 6%]])*0.16</f>
        <v>496.8</v>
      </c>
      <c r="X948" s="77">
        <f>W948-Tabla16[[#This Row],[IVA]]</f>
        <v>0</v>
      </c>
    </row>
    <row r="949" spans="1:24" x14ac:dyDescent="0.25">
      <c r="A949" s="67">
        <v>181527</v>
      </c>
      <c r="B949" s="68">
        <v>576</v>
      </c>
      <c r="C949" s="10">
        <v>45006</v>
      </c>
      <c r="D949" s="70"/>
      <c r="E949" s="70">
        <v>5.0000000002910383E-2</v>
      </c>
      <c r="F949" s="70">
        <v>45304</v>
      </c>
      <c r="G949" s="71"/>
      <c r="H949" s="71"/>
      <c r="I949" s="70"/>
      <c r="J949" s="70"/>
      <c r="K949" s="70">
        <v>7248.64</v>
      </c>
      <c r="L949" s="70">
        <v>52552.69</v>
      </c>
      <c r="M949" s="63">
        <f>Tabla16[[#This Row],[TASA EX.]]+Tabla16[[#This Row],[IEPS 8 %]]</f>
        <v>0</v>
      </c>
      <c r="N949" s="72">
        <f>Tabla16[[#This Row],[TASA 16%]]+Tabla16[[#This Row],[IEPS 6%]]</f>
        <v>45304</v>
      </c>
      <c r="O949" s="38">
        <v>45027</v>
      </c>
      <c r="P949" s="69" t="s">
        <v>301</v>
      </c>
      <c r="Q949" s="73" t="s">
        <v>302</v>
      </c>
      <c r="R949" s="68" t="s">
        <v>50</v>
      </c>
      <c r="S949" s="70"/>
      <c r="T949" s="74" t="s">
        <v>51</v>
      </c>
      <c r="U949" s="69" t="s">
        <v>1504</v>
      </c>
      <c r="W949" s="77">
        <f>(Tabla16[[#This Row],[TASA 16%]]+Tabla16[[#This Row],[IEPS 6%]])*0.16</f>
        <v>7248.64</v>
      </c>
      <c r="X949" s="77">
        <f>W949-Tabla16[[#This Row],[IVA]]</f>
        <v>0</v>
      </c>
    </row>
    <row r="950" spans="1:24" x14ac:dyDescent="0.25">
      <c r="A950" s="67">
        <v>181737</v>
      </c>
      <c r="B950" s="68">
        <v>786</v>
      </c>
      <c r="C950" s="10">
        <v>45013</v>
      </c>
      <c r="D950" s="70"/>
      <c r="E950" s="70">
        <v>49428.5</v>
      </c>
      <c r="F950" s="70">
        <v>0</v>
      </c>
      <c r="G950" s="71"/>
      <c r="H950" s="71"/>
      <c r="I950" s="70"/>
      <c r="J950" s="70"/>
      <c r="K950" s="70"/>
      <c r="L950" s="70">
        <v>49428.5</v>
      </c>
      <c r="M950" s="63">
        <f>Tabla16[[#This Row],[TASA EX.]]+Tabla16[[#This Row],[IEPS 8 %]]</f>
        <v>0</v>
      </c>
      <c r="N950" s="72">
        <f>Tabla16[[#This Row],[TASA 16%]]+Tabla16[[#This Row],[IEPS 6%]]</f>
        <v>0</v>
      </c>
      <c r="O950" s="38">
        <v>45027</v>
      </c>
      <c r="P950" s="69" t="s">
        <v>407</v>
      </c>
      <c r="Q950" s="73" t="s">
        <v>408</v>
      </c>
      <c r="R950" s="68" t="s">
        <v>34</v>
      </c>
      <c r="S950" s="70"/>
      <c r="T950" s="74" t="s">
        <v>35</v>
      </c>
      <c r="U950" s="69" t="s">
        <v>1339</v>
      </c>
      <c r="W950" s="77">
        <f>(Tabla16[[#This Row],[TASA 16%]]+Tabla16[[#This Row],[IEPS 6%]])*0.16</f>
        <v>0</v>
      </c>
      <c r="X950" s="77">
        <f>W950-Tabla16[[#This Row],[IVA]]</f>
        <v>0</v>
      </c>
    </row>
    <row r="951" spans="1:24" x14ac:dyDescent="0.25">
      <c r="A951" s="67">
        <v>182059</v>
      </c>
      <c r="B951" s="68">
        <v>138</v>
      </c>
      <c r="C951" s="10">
        <v>45026</v>
      </c>
      <c r="D951" s="70"/>
      <c r="E951" s="70">
        <v>0</v>
      </c>
      <c r="F951" s="70">
        <v>4500</v>
      </c>
      <c r="G951" s="71"/>
      <c r="H951" s="71"/>
      <c r="I951" s="70"/>
      <c r="J951" s="70"/>
      <c r="K951" s="70">
        <v>720</v>
      </c>
      <c r="L951" s="70">
        <v>5220</v>
      </c>
      <c r="M951" s="63">
        <f>Tabla16[[#This Row],[TASA EX.]]+Tabla16[[#This Row],[IEPS 8 %]]</f>
        <v>0</v>
      </c>
      <c r="N951" s="72">
        <f>Tabla16[[#This Row],[TASA 16%]]+Tabla16[[#This Row],[IEPS 6%]]</f>
        <v>4500</v>
      </c>
      <c r="O951" s="38">
        <v>45028</v>
      </c>
      <c r="P951" s="69" t="s">
        <v>666</v>
      </c>
      <c r="Q951" s="73" t="s">
        <v>667</v>
      </c>
      <c r="R951" s="68" t="s">
        <v>50</v>
      </c>
      <c r="S951" s="70"/>
      <c r="T951" s="74" t="s">
        <v>51</v>
      </c>
      <c r="U951" s="69" t="s">
        <v>1203</v>
      </c>
      <c r="W951" s="77">
        <f>(Tabla16[[#This Row],[TASA 16%]]+Tabla16[[#This Row],[IEPS 6%]])*0.16</f>
        <v>720</v>
      </c>
      <c r="X951" s="77">
        <f>W951-Tabla16[[#This Row],[IVA]]</f>
        <v>0</v>
      </c>
    </row>
    <row r="952" spans="1:24" x14ac:dyDescent="0.25">
      <c r="A952" s="67">
        <v>182482</v>
      </c>
      <c r="B952" s="68">
        <v>561</v>
      </c>
      <c r="C952" s="10">
        <v>45040</v>
      </c>
      <c r="D952" s="70"/>
      <c r="E952" s="70">
        <v>-1.2499999989813659E-2</v>
      </c>
      <c r="F952" s="70">
        <v>53898.312499999993</v>
      </c>
      <c r="G952" s="71"/>
      <c r="H952" s="71"/>
      <c r="I952" s="70"/>
      <c r="J952" s="70"/>
      <c r="K952" s="70">
        <v>8623.73</v>
      </c>
      <c r="L952" s="70">
        <v>62522.03</v>
      </c>
      <c r="M952" s="63">
        <f>Tabla16[[#This Row],[TASA EX.]]+Tabla16[[#This Row],[IEPS 8 %]]</f>
        <v>0</v>
      </c>
      <c r="N952" s="72">
        <f>Tabla16[[#This Row],[TASA 16%]]+Tabla16[[#This Row],[IEPS 6%]]</f>
        <v>53898.312499999993</v>
      </c>
      <c r="O952" s="38">
        <v>45044</v>
      </c>
      <c r="P952" s="69" t="s">
        <v>1622</v>
      </c>
      <c r="Q952" s="73" t="s">
        <v>1623</v>
      </c>
      <c r="R952" s="68" t="s">
        <v>50</v>
      </c>
      <c r="S952" s="70"/>
      <c r="T952" s="74" t="s">
        <v>51</v>
      </c>
      <c r="U952" s="69" t="s">
        <v>1624</v>
      </c>
      <c r="W952" s="77">
        <f>(Tabla16[[#This Row],[TASA 16%]]+Tabla16[[#This Row],[IEPS 6%]])*0.16</f>
        <v>8623.73</v>
      </c>
      <c r="X952" s="77">
        <f>W952-Tabla16[[#This Row],[IVA]]</f>
        <v>0</v>
      </c>
    </row>
    <row r="953" spans="1:24" x14ac:dyDescent="0.25">
      <c r="A953" s="41" t="s">
        <v>816</v>
      </c>
      <c r="B953" s="9">
        <v>2026</v>
      </c>
      <c r="C953" s="10">
        <v>45026</v>
      </c>
      <c r="D953" s="11"/>
      <c r="E953" s="11">
        <v>-1.2499999982537702E-2</v>
      </c>
      <c r="F953" s="11">
        <v>139929.8125</v>
      </c>
      <c r="G953" s="24"/>
      <c r="H953" s="24"/>
      <c r="I953" s="11"/>
      <c r="J953" s="11"/>
      <c r="K953" s="11">
        <v>22388.77</v>
      </c>
      <c r="L953" s="11">
        <v>162318.57</v>
      </c>
      <c r="M953" s="63">
        <f>Tabla16[[#This Row],[TASA EX.]]+Tabla16[[#This Row],[IEPS 8 %]]</f>
        <v>0</v>
      </c>
      <c r="N953" s="64">
        <f>Tabla16[[#This Row],[TASA 16%]]+Tabla16[[#This Row],[IEPS 6%]]</f>
        <v>139929.8125</v>
      </c>
      <c r="O953" s="38">
        <v>45026</v>
      </c>
      <c r="P953" s="12" t="s">
        <v>114</v>
      </c>
      <c r="Q953" s="39" t="s">
        <v>115</v>
      </c>
      <c r="R953" s="9" t="s">
        <v>50</v>
      </c>
      <c r="S953" s="11"/>
      <c r="T953" s="13" t="s">
        <v>51</v>
      </c>
      <c r="U953" s="12" t="s">
        <v>903</v>
      </c>
      <c r="W953" s="77">
        <f>(Tabla16[[#This Row],[TASA 16%]]+Tabla16[[#This Row],[IEPS 6%]])*0.16</f>
        <v>22388.77</v>
      </c>
      <c r="X953" s="77">
        <f>W953-Tabla16[[#This Row],[IVA]]</f>
        <v>0</v>
      </c>
    </row>
    <row r="954" spans="1:24" x14ac:dyDescent="0.25">
      <c r="A954" s="41">
        <v>181408</v>
      </c>
      <c r="B954" s="9">
        <v>457</v>
      </c>
      <c r="C954" s="10">
        <v>45001</v>
      </c>
      <c r="D954" s="11"/>
      <c r="E954" s="11">
        <v>16992</v>
      </c>
      <c r="F954" s="11">
        <v>0</v>
      </c>
      <c r="G954" s="24"/>
      <c r="H954" s="24"/>
      <c r="I954" s="11"/>
      <c r="J954" s="11"/>
      <c r="K954" s="11"/>
      <c r="L954" s="11">
        <v>16992</v>
      </c>
      <c r="M954" s="63">
        <f>Tabla16[[#This Row],[TASA EX.]]+Tabla16[[#This Row],[IEPS 8 %]]</f>
        <v>0</v>
      </c>
      <c r="N954" s="64">
        <f>Tabla16[[#This Row],[TASA 16%]]+Tabla16[[#This Row],[IEPS 6%]]</f>
        <v>0</v>
      </c>
      <c r="O954" s="38">
        <v>45027</v>
      </c>
      <c r="P954" s="12" t="s">
        <v>1680</v>
      </c>
      <c r="Q954" s="39" t="s">
        <v>1681</v>
      </c>
      <c r="R954" s="9" t="s">
        <v>34</v>
      </c>
      <c r="S954" s="11"/>
      <c r="T954" s="13" t="s">
        <v>35</v>
      </c>
      <c r="U954" s="12" t="s">
        <v>1591</v>
      </c>
      <c r="W954" s="77">
        <f>(Tabla16[[#This Row],[TASA 16%]]+Tabla16[[#This Row],[IEPS 6%]])*0.16</f>
        <v>0</v>
      </c>
      <c r="X954" s="77">
        <f>W954-Tabla16[[#This Row],[IVA]]</f>
        <v>0</v>
      </c>
    </row>
    <row r="955" spans="1:24" x14ac:dyDescent="0.25">
      <c r="A955" s="41">
        <v>181669</v>
      </c>
      <c r="B955" s="9">
        <v>718</v>
      </c>
      <c r="C955" s="10">
        <v>45009</v>
      </c>
      <c r="D955" s="11"/>
      <c r="E955" s="11">
        <v>18000</v>
      </c>
      <c r="F955" s="11">
        <v>0</v>
      </c>
      <c r="G955" s="24"/>
      <c r="H955" s="24"/>
      <c r="I955" s="11"/>
      <c r="J955" s="11"/>
      <c r="K955" s="11"/>
      <c r="L955" s="11">
        <v>18000</v>
      </c>
      <c r="M955" s="63">
        <f>Tabla16[[#This Row],[TASA EX.]]+Tabla16[[#This Row],[IEPS 8 %]]</f>
        <v>0</v>
      </c>
      <c r="N955" s="64">
        <f>Tabla16[[#This Row],[TASA 16%]]+Tabla16[[#This Row],[IEPS 6%]]</f>
        <v>0</v>
      </c>
      <c r="O955" s="38">
        <v>45041</v>
      </c>
      <c r="P955" s="12" t="s">
        <v>139</v>
      </c>
      <c r="Q955" s="39" t="s">
        <v>140</v>
      </c>
      <c r="R955" s="9" t="s">
        <v>34</v>
      </c>
      <c r="S955" s="11"/>
      <c r="T955" s="13" t="s">
        <v>35</v>
      </c>
      <c r="U955" s="12" t="s">
        <v>1418</v>
      </c>
      <c r="W955" s="77">
        <f>(Tabla16[[#This Row],[TASA 16%]]+Tabla16[[#This Row],[IEPS 6%]])*0.16</f>
        <v>0</v>
      </c>
      <c r="X955" s="77">
        <f>W955-Tabla16[[#This Row],[IVA]]</f>
        <v>0</v>
      </c>
    </row>
    <row r="956" spans="1:24" x14ac:dyDescent="0.25">
      <c r="A956" s="67">
        <v>181676</v>
      </c>
      <c r="B956" s="68">
        <v>725</v>
      </c>
      <c r="C956" s="10">
        <v>45009</v>
      </c>
      <c r="D956" s="70"/>
      <c r="E956" s="70">
        <v>183543.5</v>
      </c>
      <c r="F956" s="70">
        <v>0</v>
      </c>
      <c r="G956" s="71"/>
      <c r="H956" s="71"/>
      <c r="I956" s="70"/>
      <c r="J956" s="70"/>
      <c r="K956" s="70"/>
      <c r="L956" s="70">
        <v>183543.5</v>
      </c>
      <c r="M956" s="63">
        <f>Tabla16[[#This Row],[TASA EX.]]+Tabla16[[#This Row],[IEPS 8 %]]</f>
        <v>0</v>
      </c>
      <c r="N956" s="72">
        <f>Tabla16[[#This Row],[TASA 16%]]+Tabla16[[#This Row],[IEPS 6%]]</f>
        <v>0</v>
      </c>
      <c r="O956" s="38">
        <v>45041</v>
      </c>
      <c r="P956" s="69" t="s">
        <v>139</v>
      </c>
      <c r="Q956" s="73" t="s">
        <v>140</v>
      </c>
      <c r="R956" s="68" t="s">
        <v>34</v>
      </c>
      <c r="S956" s="70">
        <v>460</v>
      </c>
      <c r="T956" s="74" t="s">
        <v>35</v>
      </c>
      <c r="U956" s="69" t="s">
        <v>1419</v>
      </c>
      <c r="W956" s="77">
        <f>(Tabla16[[#This Row],[TASA 16%]]+Tabla16[[#This Row],[IEPS 6%]])*0.16</f>
        <v>0</v>
      </c>
      <c r="X956" s="77">
        <f>W956-Tabla16[[#This Row],[IVA]]</f>
        <v>0</v>
      </c>
    </row>
    <row r="957" spans="1:24" x14ac:dyDescent="0.25">
      <c r="A957" s="67">
        <v>181530</v>
      </c>
      <c r="B957" s="68">
        <v>579</v>
      </c>
      <c r="C957" s="10">
        <v>45006</v>
      </c>
      <c r="D957" s="70"/>
      <c r="E957" s="70">
        <v>-1.0000000000218279E-2</v>
      </c>
      <c r="F957" s="70">
        <v>9979.25</v>
      </c>
      <c r="G957" s="71"/>
      <c r="H957" s="71"/>
      <c r="I957" s="70"/>
      <c r="J957" s="70"/>
      <c r="K957" s="70">
        <v>1596.68</v>
      </c>
      <c r="L957" s="70">
        <v>11575.92</v>
      </c>
      <c r="M957" s="63">
        <f>Tabla16[[#This Row],[TASA EX.]]+Tabla16[[#This Row],[IEPS 8 %]]</f>
        <v>0</v>
      </c>
      <c r="N957" s="72">
        <f>Tabla16[[#This Row],[TASA 16%]]+Tabla16[[#This Row],[IEPS 6%]]</f>
        <v>9979.25</v>
      </c>
      <c r="O957" s="38">
        <v>45026</v>
      </c>
      <c r="P957" s="69" t="s">
        <v>291</v>
      </c>
      <c r="Q957" s="73" t="s">
        <v>292</v>
      </c>
      <c r="R957" s="68" t="s">
        <v>34</v>
      </c>
      <c r="S957" s="70"/>
      <c r="T957" s="74" t="s">
        <v>35</v>
      </c>
      <c r="U957" s="69" t="s">
        <v>1444</v>
      </c>
      <c r="W957" s="77">
        <f>(Tabla16[[#This Row],[TASA 16%]]+Tabla16[[#This Row],[IEPS 6%]])*0.16</f>
        <v>1596.68</v>
      </c>
      <c r="X957" s="77">
        <f>W957-Tabla16[[#This Row],[IVA]]</f>
        <v>0</v>
      </c>
    </row>
    <row r="958" spans="1:24" x14ac:dyDescent="0.25">
      <c r="A958" s="78">
        <v>181711</v>
      </c>
      <c r="B958" s="79">
        <v>760</v>
      </c>
      <c r="C958" s="10">
        <v>45012</v>
      </c>
      <c r="D958" s="81"/>
      <c r="E958" s="81">
        <v>-3.0000000000086402E-2</v>
      </c>
      <c r="F958" s="81">
        <v>808.50000000000011</v>
      </c>
      <c r="G958" s="82"/>
      <c r="H958" s="82"/>
      <c r="I958" s="81"/>
      <c r="J958" s="81"/>
      <c r="K958" s="81">
        <v>129.36000000000001</v>
      </c>
      <c r="L958" s="81">
        <v>937.83</v>
      </c>
      <c r="M958" s="83">
        <f>Tabla16[[#This Row],[TASA EX.]]+Tabla16[[#This Row],[IEPS 8 %]]</f>
        <v>0</v>
      </c>
      <c r="N958" s="83">
        <f>Tabla16[[#This Row],[TASA 16%]]+Tabla16[[#This Row],[IEPS 6%]]</f>
        <v>808.50000000000011</v>
      </c>
      <c r="O958" s="38">
        <v>45020</v>
      </c>
      <c r="P958" s="80" t="s">
        <v>400</v>
      </c>
      <c r="Q958" s="84" t="s">
        <v>401</v>
      </c>
      <c r="R958" s="79" t="s">
        <v>50</v>
      </c>
      <c r="S958" s="81"/>
      <c r="T958" s="85" t="s">
        <v>51</v>
      </c>
      <c r="U958" s="80" t="s">
        <v>1520</v>
      </c>
      <c r="W958" s="77">
        <f>(Tabla16[[#This Row],[TASA 16%]]+Tabla16[[#This Row],[IEPS 6%]])*0.16</f>
        <v>129.36000000000001</v>
      </c>
      <c r="X958" s="77">
        <f>W958-Tabla16[[#This Row],[IVA]]</f>
        <v>0</v>
      </c>
    </row>
    <row r="959" spans="1:24" x14ac:dyDescent="0.25">
      <c r="A959" s="78">
        <v>182306</v>
      </c>
      <c r="B959" s="79">
        <v>385</v>
      </c>
      <c r="C959" s="10">
        <v>45033</v>
      </c>
      <c r="D959" s="81"/>
      <c r="E959" s="81">
        <v>-0.18249999999989086</v>
      </c>
      <c r="F959" s="81">
        <v>2663.3125</v>
      </c>
      <c r="G959" s="82"/>
      <c r="H959" s="82"/>
      <c r="I959" s="81"/>
      <c r="J959" s="81"/>
      <c r="K959" s="81">
        <v>426.13</v>
      </c>
      <c r="L959" s="81">
        <v>3089.26</v>
      </c>
      <c r="M959" s="83">
        <f>Tabla16[[#This Row],[TASA EX.]]+Tabla16[[#This Row],[IEPS 8 %]]</f>
        <v>0</v>
      </c>
      <c r="N959" s="83">
        <f>Tabla16[[#This Row],[TASA 16%]]+Tabla16[[#This Row],[IEPS 6%]]</f>
        <v>2663.3125</v>
      </c>
      <c r="O959" s="38">
        <v>45038</v>
      </c>
      <c r="P959" s="80" t="s">
        <v>400</v>
      </c>
      <c r="Q959" s="84" t="s">
        <v>401</v>
      </c>
      <c r="R959" s="79" t="s">
        <v>50</v>
      </c>
      <c r="S959" s="81"/>
      <c r="T959" s="85" t="s">
        <v>51</v>
      </c>
      <c r="U959" s="80" t="s">
        <v>1521</v>
      </c>
      <c r="W959" s="77">
        <f>(Tabla16[[#This Row],[TASA 16%]]+Tabla16[[#This Row],[IEPS 6%]])*0.16</f>
        <v>426.13</v>
      </c>
      <c r="X959" s="77">
        <f>W959-Tabla16[[#This Row],[IVA]]</f>
        <v>0</v>
      </c>
    </row>
    <row r="960" spans="1:24" x14ac:dyDescent="0.25">
      <c r="A960" s="67">
        <v>181417</v>
      </c>
      <c r="B960" s="68">
        <v>466</v>
      </c>
      <c r="C960" s="10">
        <v>45001</v>
      </c>
      <c r="D960" s="70"/>
      <c r="E960" s="70">
        <v>2.4999999999636202E-2</v>
      </c>
      <c r="F960" s="70">
        <v>6620.375</v>
      </c>
      <c r="G960" s="71"/>
      <c r="H960" s="71"/>
      <c r="I960" s="70"/>
      <c r="J960" s="70"/>
      <c r="K960" s="70">
        <v>1059.26</v>
      </c>
      <c r="L960" s="70">
        <v>7679.66</v>
      </c>
      <c r="M960" s="63">
        <f>Tabla16[[#This Row],[TASA EX.]]+Tabla16[[#This Row],[IEPS 8 %]]</f>
        <v>0</v>
      </c>
      <c r="N960" s="72">
        <f>Tabla16[[#This Row],[TASA 16%]]+Tabla16[[#This Row],[IEPS 6%]]</f>
        <v>6620.375</v>
      </c>
      <c r="O960" s="38">
        <v>45026</v>
      </c>
      <c r="P960" s="69" t="s">
        <v>582</v>
      </c>
      <c r="Q960" s="73" t="s">
        <v>583</v>
      </c>
      <c r="R960" s="68" t="s">
        <v>34</v>
      </c>
      <c r="S960" s="70">
        <v>735.6</v>
      </c>
      <c r="T960" s="74" t="s">
        <v>35</v>
      </c>
      <c r="U960" s="69" t="s">
        <v>1448</v>
      </c>
      <c r="W960" s="77">
        <f>(Tabla16[[#This Row],[TASA 16%]]+Tabla16[[#This Row],[IEPS 6%]])*0.16</f>
        <v>1059.26</v>
      </c>
      <c r="X960" s="77">
        <f>W960-Tabla16[[#This Row],[IVA]]</f>
        <v>0</v>
      </c>
    </row>
    <row r="961" spans="1:24" x14ac:dyDescent="0.25">
      <c r="A961" s="67">
        <v>181600</v>
      </c>
      <c r="B961" s="68">
        <v>649</v>
      </c>
      <c r="C961" s="10">
        <v>45007</v>
      </c>
      <c r="D961" s="70"/>
      <c r="E961" s="70">
        <v>-2.9999999998835847E-2</v>
      </c>
      <c r="F961" s="70">
        <v>37131.75</v>
      </c>
      <c r="G961" s="71"/>
      <c r="H961" s="71"/>
      <c r="I961" s="70"/>
      <c r="J961" s="70"/>
      <c r="K961" s="70">
        <v>5941.08</v>
      </c>
      <c r="L961" s="70">
        <v>43072.800000000003</v>
      </c>
      <c r="M961" s="63">
        <f>Tabla16[[#This Row],[TASA EX.]]+Tabla16[[#This Row],[IEPS 8 %]]</f>
        <v>0</v>
      </c>
      <c r="N961" s="72">
        <f>Tabla16[[#This Row],[TASA 16%]]+Tabla16[[#This Row],[IEPS 6%]]</f>
        <v>37131.75</v>
      </c>
      <c r="O961" s="38">
        <v>45033</v>
      </c>
      <c r="P961" s="69" t="s">
        <v>582</v>
      </c>
      <c r="Q961" s="73" t="s">
        <v>583</v>
      </c>
      <c r="R961" s="68" t="s">
        <v>34</v>
      </c>
      <c r="S961" s="70">
        <v>3694.34</v>
      </c>
      <c r="T961" s="74" t="s">
        <v>35</v>
      </c>
      <c r="U961" s="69" t="s">
        <v>1449</v>
      </c>
      <c r="W961" s="77">
        <f>(Tabla16[[#This Row],[TASA 16%]]+Tabla16[[#This Row],[IEPS 6%]])*0.16</f>
        <v>5941.08</v>
      </c>
      <c r="X961" s="77">
        <f>W961-Tabla16[[#This Row],[IVA]]</f>
        <v>0</v>
      </c>
    </row>
    <row r="962" spans="1:24" x14ac:dyDescent="0.25">
      <c r="A962" s="67">
        <v>181607</v>
      </c>
      <c r="B962" s="68">
        <v>656</v>
      </c>
      <c r="C962" s="10">
        <v>45007</v>
      </c>
      <c r="D962" s="70"/>
      <c r="E962" s="70">
        <v>-1.9999999989522621E-2</v>
      </c>
      <c r="F962" s="70">
        <v>124975</v>
      </c>
      <c r="G962" s="71"/>
      <c r="H962" s="71"/>
      <c r="I962" s="70"/>
      <c r="J962" s="70"/>
      <c r="K962" s="70">
        <v>19996</v>
      </c>
      <c r="L962" s="70">
        <v>144970.98000000001</v>
      </c>
      <c r="M962" s="63">
        <f>Tabla16[[#This Row],[TASA EX.]]+Tabla16[[#This Row],[IEPS 8 %]]</f>
        <v>0</v>
      </c>
      <c r="N962" s="72">
        <f>Tabla16[[#This Row],[TASA 16%]]+Tabla16[[#This Row],[IEPS 6%]]</f>
        <v>124975</v>
      </c>
      <c r="O962" s="38">
        <v>45026</v>
      </c>
      <c r="P962" s="69" t="s">
        <v>582</v>
      </c>
      <c r="Q962" s="73" t="s">
        <v>583</v>
      </c>
      <c r="R962" s="68" t="s">
        <v>34</v>
      </c>
      <c r="S962" s="70"/>
      <c r="T962" s="74" t="s">
        <v>35</v>
      </c>
      <c r="U962" s="69" t="s">
        <v>1450</v>
      </c>
      <c r="W962" s="77">
        <f>(Tabla16[[#This Row],[TASA 16%]]+Tabla16[[#This Row],[IEPS 6%]])*0.16</f>
        <v>19996</v>
      </c>
      <c r="X962" s="77">
        <f>W962-Tabla16[[#This Row],[IVA]]</f>
        <v>0</v>
      </c>
    </row>
    <row r="963" spans="1:24" x14ac:dyDescent="0.25">
      <c r="A963" s="50">
        <v>182142</v>
      </c>
      <c r="B963" s="51">
        <v>221</v>
      </c>
      <c r="C963" s="10">
        <v>45027</v>
      </c>
      <c r="D963" s="52"/>
      <c r="E963" s="52">
        <v>7.2759576141834259E-12</v>
      </c>
      <c r="F963" s="52">
        <v>60629.999999999993</v>
      </c>
      <c r="G963" s="53"/>
      <c r="H963" s="53"/>
      <c r="I963" s="52"/>
      <c r="J963" s="52"/>
      <c r="K963" s="52">
        <v>9700.7999999999993</v>
      </c>
      <c r="L963" s="52">
        <v>70330.8</v>
      </c>
      <c r="M963" s="63">
        <f>Tabla16[[#This Row],[TASA EX.]]+Tabla16[[#This Row],[IEPS 8 %]]</f>
        <v>0</v>
      </c>
      <c r="N963" s="65">
        <f>Tabla16[[#This Row],[TASA 16%]]+Tabla16[[#This Row],[IEPS 6%]]</f>
        <v>60629.999999999993</v>
      </c>
      <c r="O963" s="38">
        <v>45037</v>
      </c>
      <c r="P963" s="54" t="s">
        <v>582</v>
      </c>
      <c r="Q963" s="55" t="s">
        <v>583</v>
      </c>
      <c r="R963" s="51" t="s">
        <v>34</v>
      </c>
      <c r="S963" s="52"/>
      <c r="T963" s="56" t="s">
        <v>35</v>
      </c>
      <c r="U963" s="54" t="s">
        <v>1451</v>
      </c>
      <c r="W963" s="77">
        <f>(Tabla16[[#This Row],[TASA 16%]]+Tabla16[[#This Row],[IEPS 6%]])*0.16</f>
        <v>9700.7999999999993</v>
      </c>
      <c r="X963" s="77">
        <f>W963-Tabla16[[#This Row],[IVA]]</f>
        <v>0</v>
      </c>
    </row>
    <row r="964" spans="1:24" x14ac:dyDescent="0.25">
      <c r="A964" s="50" t="s">
        <v>870</v>
      </c>
      <c r="B964" s="51">
        <v>2004</v>
      </c>
      <c r="C964" s="10">
        <v>45019</v>
      </c>
      <c r="D964" s="52"/>
      <c r="E964" s="52">
        <v>0.13750000001164153</v>
      </c>
      <c r="F964" s="52">
        <v>127111.3125</v>
      </c>
      <c r="G964" s="53"/>
      <c r="H964" s="53"/>
      <c r="I964" s="52"/>
      <c r="J964" s="52"/>
      <c r="K964" s="52">
        <v>20337.810000000001</v>
      </c>
      <c r="L964" s="52">
        <v>147449.26</v>
      </c>
      <c r="M964" s="63">
        <f>Tabla16[[#This Row],[TASA EX.]]+Tabla16[[#This Row],[IEPS 8 %]]</f>
        <v>0</v>
      </c>
      <c r="N964" s="65">
        <f>Tabla16[[#This Row],[TASA 16%]]+Tabla16[[#This Row],[IEPS 6%]]</f>
        <v>127111.3125</v>
      </c>
      <c r="O964" s="38">
        <v>45019</v>
      </c>
      <c r="P964" s="54" t="s">
        <v>961</v>
      </c>
      <c r="Q964" s="55" t="s">
        <v>962</v>
      </c>
      <c r="R964" s="51" t="s">
        <v>34</v>
      </c>
      <c r="S964" s="52"/>
      <c r="T964" s="56" t="s">
        <v>35</v>
      </c>
      <c r="U964" s="54" t="s">
        <v>963</v>
      </c>
      <c r="W964" s="77">
        <f>(Tabla16[[#This Row],[TASA 16%]]+Tabla16[[#This Row],[IEPS 6%]])*0.16</f>
        <v>20337.810000000001</v>
      </c>
      <c r="X964" s="77">
        <f>W964-Tabla16[[#This Row],[IVA]]</f>
        <v>0</v>
      </c>
    </row>
    <row r="965" spans="1:24" x14ac:dyDescent="0.25">
      <c r="A965" s="67" t="s">
        <v>871</v>
      </c>
      <c r="B965" s="68">
        <v>2092</v>
      </c>
      <c r="C965" s="10">
        <v>45044</v>
      </c>
      <c r="D965" s="70"/>
      <c r="E965" s="70">
        <v>3833.5175000000017</v>
      </c>
      <c r="F965" s="70">
        <v>46828.5625</v>
      </c>
      <c r="G965" s="71"/>
      <c r="H965" s="71"/>
      <c r="I965" s="70"/>
      <c r="J965" s="70"/>
      <c r="K965" s="70">
        <v>7492.57</v>
      </c>
      <c r="L965" s="70">
        <v>58154.65</v>
      </c>
      <c r="M965" s="63">
        <f>Tabla16[[#This Row],[TASA EX.]]+Tabla16[[#This Row],[IEPS 8 %]]</f>
        <v>0</v>
      </c>
      <c r="N965" s="72">
        <f>Tabla16[[#This Row],[TASA 16%]]+Tabla16[[#This Row],[IEPS 6%]]</f>
        <v>46828.5625</v>
      </c>
      <c r="O965" s="38">
        <v>45044</v>
      </c>
      <c r="P965" s="69" t="s">
        <v>961</v>
      </c>
      <c r="Q965" s="73" t="s">
        <v>962</v>
      </c>
      <c r="R965" s="68" t="s">
        <v>34</v>
      </c>
      <c r="S965" s="70"/>
      <c r="T965" s="74" t="s">
        <v>35</v>
      </c>
      <c r="U965" s="69" t="s">
        <v>964</v>
      </c>
      <c r="W965" s="77">
        <f>(Tabla16[[#This Row],[TASA 16%]]+Tabla16[[#This Row],[IEPS 6%]])*0.16</f>
        <v>7492.57</v>
      </c>
      <c r="X965" s="77">
        <f>W965-Tabla16[[#This Row],[IVA]]</f>
        <v>0</v>
      </c>
    </row>
    <row r="966" spans="1:24" x14ac:dyDescent="0.25">
      <c r="A966" s="67">
        <v>181347</v>
      </c>
      <c r="B966" s="68">
        <v>396</v>
      </c>
      <c r="C966" s="10">
        <v>44999</v>
      </c>
      <c r="D966" s="70"/>
      <c r="E966" s="70">
        <v>38832.5</v>
      </c>
      <c r="F966" s="70">
        <v>0</v>
      </c>
      <c r="G966" s="71"/>
      <c r="H966" s="71">
        <v>-485.41</v>
      </c>
      <c r="I966" s="70"/>
      <c r="J966" s="70">
        <v>2992</v>
      </c>
      <c r="K966" s="70"/>
      <c r="L966" s="70">
        <v>41339.089999999997</v>
      </c>
      <c r="M966" s="63">
        <f>Tabla16[[#This Row],[TASA EX.]]+Tabla16[[#This Row],[IEPS 8 %]]</f>
        <v>2992</v>
      </c>
      <c r="N966" s="72">
        <f>Tabla16[[#This Row],[TASA 16%]]+Tabla16[[#This Row],[IEPS 6%]]</f>
        <v>0</v>
      </c>
      <c r="O966" s="38">
        <v>45020</v>
      </c>
      <c r="P966" s="69" t="s">
        <v>1285</v>
      </c>
      <c r="Q966" s="73" t="s">
        <v>1286</v>
      </c>
      <c r="R966" s="68" t="s">
        <v>34</v>
      </c>
      <c r="S966" s="70"/>
      <c r="T966" s="74" t="s">
        <v>35</v>
      </c>
      <c r="U966" s="69" t="s">
        <v>1287</v>
      </c>
      <c r="W966" s="77">
        <f>(Tabla16[[#This Row],[TASA 16%]]+Tabla16[[#This Row],[IEPS 6%]])*0.16</f>
        <v>0</v>
      </c>
      <c r="X966" s="77">
        <f>W966-Tabla16[[#This Row],[IVA]]</f>
        <v>0</v>
      </c>
    </row>
    <row r="967" spans="1:24" x14ac:dyDescent="0.25">
      <c r="A967" s="67">
        <v>182096</v>
      </c>
      <c r="B967" s="68">
        <v>175</v>
      </c>
      <c r="C967" s="10">
        <v>45027</v>
      </c>
      <c r="D967" s="70"/>
      <c r="E967" s="70">
        <v>2.5000000000119371E-3</v>
      </c>
      <c r="F967" s="70">
        <v>120.68749999999999</v>
      </c>
      <c r="G967" s="71"/>
      <c r="H967" s="71"/>
      <c r="I967" s="70"/>
      <c r="J967" s="70"/>
      <c r="K967" s="70">
        <v>19.309999999999999</v>
      </c>
      <c r="L967" s="70">
        <v>140</v>
      </c>
      <c r="M967" s="63">
        <f>Tabla16[[#This Row],[TASA EX.]]+Tabla16[[#This Row],[IEPS 8 %]]</f>
        <v>0</v>
      </c>
      <c r="N967" s="72">
        <f>Tabla16[[#This Row],[TASA 16%]]+Tabla16[[#This Row],[IEPS 6%]]</f>
        <v>120.68749999999999</v>
      </c>
      <c r="O967" s="38">
        <v>45028</v>
      </c>
      <c r="P967" s="69" t="s">
        <v>1412</v>
      </c>
      <c r="Q967" s="73" t="s">
        <v>1413</v>
      </c>
      <c r="R967" s="68" t="s">
        <v>538</v>
      </c>
      <c r="S967" s="70"/>
      <c r="T967" s="74" t="s">
        <v>539</v>
      </c>
      <c r="U967" s="69" t="s">
        <v>172</v>
      </c>
      <c r="W967" s="77">
        <f>(Tabla16[[#This Row],[TASA 16%]]+Tabla16[[#This Row],[IEPS 6%]])*0.16</f>
        <v>19.309999999999999</v>
      </c>
      <c r="X967" s="77">
        <f>W967-Tabla16[[#This Row],[IVA]]</f>
        <v>0</v>
      </c>
    </row>
    <row r="968" spans="1:24" x14ac:dyDescent="0.25">
      <c r="A968" s="67">
        <v>181627</v>
      </c>
      <c r="B968" s="68">
        <v>676</v>
      </c>
      <c r="C968" s="10">
        <v>45009</v>
      </c>
      <c r="D968" s="70"/>
      <c r="E968" s="70">
        <v>3420</v>
      </c>
      <c r="F968" s="70">
        <v>0</v>
      </c>
      <c r="G968" s="71"/>
      <c r="H968" s="71"/>
      <c r="I968" s="70"/>
      <c r="J968" s="70"/>
      <c r="K968" s="70"/>
      <c r="L968" s="70">
        <v>3420</v>
      </c>
      <c r="M968" s="63">
        <f>Tabla16[[#This Row],[TASA EX.]]+Tabla16[[#This Row],[IEPS 8 %]]</f>
        <v>0</v>
      </c>
      <c r="N968" s="72">
        <f>Tabla16[[#This Row],[TASA 16%]]+Tabla16[[#This Row],[IEPS 6%]]</f>
        <v>0</v>
      </c>
      <c r="O968" s="38">
        <v>45021</v>
      </c>
      <c r="P968" s="69" t="s">
        <v>482</v>
      </c>
      <c r="Q968" s="73" t="s">
        <v>483</v>
      </c>
      <c r="R968" s="68" t="s">
        <v>34</v>
      </c>
      <c r="S968" s="70"/>
      <c r="T968" s="74" t="s">
        <v>35</v>
      </c>
      <c r="U968" s="69" t="s">
        <v>605</v>
      </c>
      <c r="W968" s="77">
        <f>(Tabla16[[#This Row],[TASA 16%]]+Tabla16[[#This Row],[IEPS 6%]])*0.16</f>
        <v>0</v>
      </c>
      <c r="X968" s="77">
        <f>W968-Tabla16[[#This Row],[IVA]]</f>
        <v>0</v>
      </c>
    </row>
    <row r="969" spans="1:24" x14ac:dyDescent="0.25">
      <c r="A969" s="67">
        <v>181837</v>
      </c>
      <c r="B969" s="68">
        <v>886</v>
      </c>
      <c r="C969" s="10">
        <v>45015</v>
      </c>
      <c r="D969" s="70"/>
      <c r="E969" s="70">
        <v>2928</v>
      </c>
      <c r="F969" s="70">
        <v>0</v>
      </c>
      <c r="G969" s="71"/>
      <c r="H969" s="71"/>
      <c r="I969" s="70"/>
      <c r="J969" s="70"/>
      <c r="K969" s="70"/>
      <c r="L969" s="70">
        <v>2928</v>
      </c>
      <c r="M969" s="63">
        <f>Tabla16[[#This Row],[TASA EX.]]+Tabla16[[#This Row],[IEPS 8 %]]</f>
        <v>0</v>
      </c>
      <c r="N969" s="72">
        <f>Tabla16[[#This Row],[TASA 16%]]+Tabla16[[#This Row],[IEPS 6%]]</f>
        <v>0</v>
      </c>
      <c r="O969" s="38">
        <v>45027</v>
      </c>
      <c r="P969" s="69" t="s">
        <v>654</v>
      </c>
      <c r="Q969" s="73" t="s">
        <v>655</v>
      </c>
      <c r="R969" s="68" t="s">
        <v>34</v>
      </c>
      <c r="S969" s="70"/>
      <c r="T969" s="74" t="s">
        <v>35</v>
      </c>
      <c r="U969" s="69" t="s">
        <v>1040</v>
      </c>
      <c r="W969" s="77">
        <f>(Tabla16[[#This Row],[TASA 16%]]+Tabla16[[#This Row],[IEPS 6%]])*0.16</f>
        <v>0</v>
      </c>
      <c r="X969" s="77">
        <f>W969-Tabla16[[#This Row],[IVA]]</f>
        <v>0</v>
      </c>
    </row>
    <row r="970" spans="1:24" x14ac:dyDescent="0.25">
      <c r="A970" s="67">
        <v>181760</v>
      </c>
      <c r="B970" s="68">
        <v>809</v>
      </c>
      <c r="C970" s="10">
        <v>45013</v>
      </c>
      <c r="D970" s="70"/>
      <c r="E970" s="70">
        <v>9683</v>
      </c>
      <c r="F970" s="70">
        <v>0</v>
      </c>
      <c r="G970" s="71"/>
      <c r="H970" s="71"/>
      <c r="I970" s="70"/>
      <c r="J970" s="70"/>
      <c r="K970" s="70"/>
      <c r="L970" s="70">
        <v>9683</v>
      </c>
      <c r="M970" s="63">
        <f>Tabla16[[#This Row],[TASA EX.]]+Tabla16[[#This Row],[IEPS 8 %]]</f>
        <v>0</v>
      </c>
      <c r="N970" s="72">
        <f>Tabla16[[#This Row],[TASA 16%]]+Tabla16[[#This Row],[IEPS 6%]]</f>
        <v>0</v>
      </c>
      <c r="O970" s="38">
        <v>45020</v>
      </c>
      <c r="P970" s="69" t="s">
        <v>428</v>
      </c>
      <c r="Q970" s="73" t="s">
        <v>429</v>
      </c>
      <c r="R970" s="68" t="s">
        <v>34</v>
      </c>
      <c r="S970" s="70"/>
      <c r="T970" s="74" t="s">
        <v>35</v>
      </c>
      <c r="U970" s="69" t="s">
        <v>1141</v>
      </c>
      <c r="W970" s="77">
        <f>(Tabla16[[#This Row],[TASA 16%]]+Tabla16[[#This Row],[IEPS 6%]])*0.16</f>
        <v>0</v>
      </c>
      <c r="X970" s="77">
        <f>W970-Tabla16[[#This Row],[IVA]]</f>
        <v>0</v>
      </c>
    </row>
    <row r="971" spans="1:24" x14ac:dyDescent="0.25">
      <c r="A971" s="67">
        <v>181963</v>
      </c>
      <c r="B971" s="68">
        <v>42</v>
      </c>
      <c r="C971" s="10">
        <v>45020</v>
      </c>
      <c r="D971" s="70"/>
      <c r="E971" s="70">
        <v>13042</v>
      </c>
      <c r="F971" s="70">
        <v>0</v>
      </c>
      <c r="G971" s="71"/>
      <c r="H971" s="71"/>
      <c r="I971" s="70"/>
      <c r="J971" s="70"/>
      <c r="K971" s="70"/>
      <c r="L971" s="70">
        <v>13042</v>
      </c>
      <c r="M971" s="63">
        <f>Tabla16[[#This Row],[TASA EX.]]+Tabla16[[#This Row],[IEPS 8 %]]</f>
        <v>0</v>
      </c>
      <c r="N971" s="72">
        <f>Tabla16[[#This Row],[TASA 16%]]+Tabla16[[#This Row],[IEPS 6%]]</f>
        <v>0</v>
      </c>
      <c r="O971" s="38">
        <v>45028</v>
      </c>
      <c r="P971" s="69" t="s">
        <v>428</v>
      </c>
      <c r="Q971" s="73" t="s">
        <v>429</v>
      </c>
      <c r="R971" s="68" t="s">
        <v>34</v>
      </c>
      <c r="S971" s="70"/>
      <c r="T971" s="74" t="s">
        <v>35</v>
      </c>
      <c r="U971" s="69" t="s">
        <v>1142</v>
      </c>
      <c r="W971" s="77">
        <f>(Tabla16[[#This Row],[TASA 16%]]+Tabla16[[#This Row],[IEPS 6%]])*0.16</f>
        <v>0</v>
      </c>
      <c r="X971" s="77">
        <f>W971-Tabla16[[#This Row],[IVA]]</f>
        <v>0</v>
      </c>
    </row>
    <row r="972" spans="1:24" x14ac:dyDescent="0.25">
      <c r="A972" s="67">
        <v>182317</v>
      </c>
      <c r="B972" s="68">
        <v>396</v>
      </c>
      <c r="C972" s="10">
        <v>45034</v>
      </c>
      <c r="D972" s="70"/>
      <c r="E972" s="70">
        <v>17436</v>
      </c>
      <c r="F972" s="70">
        <v>0</v>
      </c>
      <c r="G972" s="71"/>
      <c r="H972" s="71"/>
      <c r="I972" s="70"/>
      <c r="J972" s="70"/>
      <c r="K972" s="70"/>
      <c r="L972" s="70">
        <v>17436</v>
      </c>
      <c r="M972" s="63">
        <f>Tabla16[[#This Row],[TASA EX.]]+Tabla16[[#This Row],[IEPS 8 %]]</f>
        <v>0</v>
      </c>
      <c r="N972" s="72">
        <f>Tabla16[[#This Row],[TASA 16%]]+Tabla16[[#This Row],[IEPS 6%]]</f>
        <v>0</v>
      </c>
      <c r="O972" s="38">
        <v>45038</v>
      </c>
      <c r="P972" s="69" t="s">
        <v>428</v>
      </c>
      <c r="Q972" s="73" t="s">
        <v>429</v>
      </c>
      <c r="R972" s="68" t="s">
        <v>34</v>
      </c>
      <c r="S972" s="70"/>
      <c r="T972" s="74" t="s">
        <v>35</v>
      </c>
      <c r="U972" s="69" t="s">
        <v>1143</v>
      </c>
      <c r="W972" s="77">
        <f>(Tabla16[[#This Row],[TASA 16%]]+Tabla16[[#This Row],[IEPS 6%]])*0.16</f>
        <v>0</v>
      </c>
      <c r="X972" s="77">
        <f>W972-Tabla16[[#This Row],[IVA]]</f>
        <v>0</v>
      </c>
    </row>
    <row r="973" spans="1:24" x14ac:dyDescent="0.25">
      <c r="A973" s="67">
        <v>182539</v>
      </c>
      <c r="B973" s="68">
        <v>618</v>
      </c>
      <c r="C973" s="10">
        <v>45041</v>
      </c>
      <c r="D973" s="70"/>
      <c r="E973" s="70">
        <v>9404</v>
      </c>
      <c r="F973" s="70">
        <v>0</v>
      </c>
      <c r="G973" s="71"/>
      <c r="H973" s="71"/>
      <c r="I973" s="70"/>
      <c r="J973" s="70"/>
      <c r="K973" s="70"/>
      <c r="L973" s="70">
        <v>9404</v>
      </c>
      <c r="M973" s="63">
        <f>Tabla16[[#This Row],[TASA EX.]]+Tabla16[[#This Row],[IEPS 8 %]]</f>
        <v>0</v>
      </c>
      <c r="N973" s="72">
        <f>Tabla16[[#This Row],[TASA 16%]]+Tabla16[[#This Row],[IEPS 6%]]</f>
        <v>0</v>
      </c>
      <c r="O973" s="38">
        <v>45044</v>
      </c>
      <c r="P973" s="69" t="s">
        <v>428</v>
      </c>
      <c r="Q973" s="73" t="s">
        <v>429</v>
      </c>
      <c r="R973" s="68" t="s">
        <v>34</v>
      </c>
      <c r="S973" s="70"/>
      <c r="T973" s="74" t="s">
        <v>35</v>
      </c>
      <c r="U973" s="69" t="s">
        <v>1144</v>
      </c>
      <c r="W973" s="77">
        <f>(Tabla16[[#This Row],[TASA 16%]]+Tabla16[[#This Row],[IEPS 6%]])*0.16</f>
        <v>0</v>
      </c>
      <c r="X973" s="77">
        <f>W973-Tabla16[[#This Row],[IVA]]</f>
        <v>0</v>
      </c>
    </row>
    <row r="974" spans="1:24" x14ac:dyDescent="0.25">
      <c r="A974" s="41">
        <v>181785</v>
      </c>
      <c r="B974" s="9">
        <v>834</v>
      </c>
      <c r="C974" s="10">
        <v>45013</v>
      </c>
      <c r="D974" s="11"/>
      <c r="E974" s="11">
        <v>0</v>
      </c>
      <c r="F974" s="11">
        <v>37734</v>
      </c>
      <c r="G974" s="24"/>
      <c r="H974" s="24"/>
      <c r="I974" s="11"/>
      <c r="J974" s="11"/>
      <c r="K974" s="11">
        <v>6037.44</v>
      </c>
      <c r="L974" s="11">
        <v>43771.44</v>
      </c>
      <c r="M974" s="63">
        <f>Tabla16[[#This Row],[TASA EX.]]+Tabla16[[#This Row],[IEPS 8 %]]</f>
        <v>0</v>
      </c>
      <c r="N974" s="64">
        <f>Tabla16[[#This Row],[TASA 16%]]+Tabla16[[#This Row],[IEPS 6%]]</f>
        <v>37734</v>
      </c>
      <c r="O974" s="38">
        <v>45022</v>
      </c>
      <c r="P974" s="12" t="s">
        <v>356</v>
      </c>
      <c r="Q974" s="39" t="s">
        <v>357</v>
      </c>
      <c r="R974" s="9" t="s">
        <v>34</v>
      </c>
      <c r="S974" s="11"/>
      <c r="T974" s="13" t="s">
        <v>35</v>
      </c>
      <c r="U974" s="12" t="s">
        <v>1039</v>
      </c>
      <c r="W974" s="77">
        <f>(Tabla16[[#This Row],[TASA 16%]]+Tabla16[[#This Row],[IEPS 6%]])*0.16</f>
        <v>6037.4400000000005</v>
      </c>
      <c r="X974" s="77">
        <f>W974-Tabla16[[#This Row],[IVA]]</f>
        <v>0</v>
      </c>
    </row>
    <row r="975" spans="1:24" x14ac:dyDescent="0.25">
      <c r="A975" s="67">
        <v>182510</v>
      </c>
      <c r="B975" s="68">
        <v>589</v>
      </c>
      <c r="C975" s="10">
        <v>45041</v>
      </c>
      <c r="D975" s="70"/>
      <c r="E975" s="70">
        <v>1.0000000023865141E-2</v>
      </c>
      <c r="F975" s="70">
        <v>110387.24999999999</v>
      </c>
      <c r="G975" s="71"/>
      <c r="H975" s="71"/>
      <c r="I975" s="70"/>
      <c r="J975" s="70"/>
      <c r="K975" s="70">
        <v>17661.96</v>
      </c>
      <c r="L975" s="70">
        <v>128049.22</v>
      </c>
      <c r="M975" s="63">
        <f>Tabla16[[#This Row],[TASA EX.]]+Tabla16[[#This Row],[IEPS 8 %]]</f>
        <v>0</v>
      </c>
      <c r="N975" s="72">
        <f>Tabla16[[#This Row],[TASA 16%]]+Tabla16[[#This Row],[IEPS 6%]]</f>
        <v>110387.24999999999</v>
      </c>
      <c r="O975" s="38">
        <v>45043</v>
      </c>
      <c r="P975" s="69" t="s">
        <v>478</v>
      </c>
      <c r="Q975" s="73" t="s">
        <v>479</v>
      </c>
      <c r="R975" s="68" t="s">
        <v>34</v>
      </c>
      <c r="S975" s="70">
        <v>4599.46</v>
      </c>
      <c r="T975" s="74" t="s">
        <v>35</v>
      </c>
      <c r="U975" s="69" t="s">
        <v>995</v>
      </c>
      <c r="W975" s="77">
        <f>(Tabla16[[#This Row],[TASA 16%]]+Tabla16[[#This Row],[IEPS 6%]])*0.16</f>
        <v>17661.96</v>
      </c>
      <c r="X975" s="77">
        <f>W975-Tabla16[[#This Row],[IVA]]</f>
        <v>0</v>
      </c>
    </row>
    <row r="976" spans="1:24" x14ac:dyDescent="0.25">
      <c r="A976" s="67">
        <v>182076</v>
      </c>
      <c r="B976" s="68">
        <v>155</v>
      </c>
      <c r="C976" s="10">
        <v>45026</v>
      </c>
      <c r="D976" s="70"/>
      <c r="E976" s="70">
        <v>-7.4999999978899723E-3</v>
      </c>
      <c r="F976" s="70">
        <v>15769.6875</v>
      </c>
      <c r="G976" s="71"/>
      <c r="H976" s="71"/>
      <c r="I976" s="70"/>
      <c r="J976" s="70"/>
      <c r="K976" s="70">
        <v>2523.15</v>
      </c>
      <c r="L976" s="70">
        <v>18292.830000000002</v>
      </c>
      <c r="M976" s="63">
        <f>Tabla16[[#This Row],[TASA EX.]]+Tabla16[[#This Row],[IEPS 8 %]]</f>
        <v>0</v>
      </c>
      <c r="N976" s="72">
        <f>Tabla16[[#This Row],[TASA 16%]]+Tabla16[[#This Row],[IEPS 6%]]</f>
        <v>15769.6875</v>
      </c>
      <c r="O976" s="38">
        <v>45041</v>
      </c>
      <c r="P976" s="69" t="s">
        <v>179</v>
      </c>
      <c r="Q976" s="73" t="s">
        <v>180</v>
      </c>
      <c r="R976" s="68" t="s">
        <v>34</v>
      </c>
      <c r="S976" s="70"/>
      <c r="T976" s="74" t="s">
        <v>35</v>
      </c>
      <c r="U976" s="69" t="s">
        <v>1483</v>
      </c>
      <c r="W976" s="77">
        <f>(Tabla16[[#This Row],[TASA 16%]]+Tabla16[[#This Row],[IEPS 6%]])*0.16</f>
        <v>2523.15</v>
      </c>
      <c r="X976" s="77">
        <f>W976-Tabla16[[#This Row],[IVA]]</f>
        <v>0</v>
      </c>
    </row>
    <row r="977" spans="1:24" x14ac:dyDescent="0.25">
      <c r="A977" s="67">
        <v>181964</v>
      </c>
      <c r="B977" s="68">
        <v>43</v>
      </c>
      <c r="C977" s="10">
        <v>45020</v>
      </c>
      <c r="D977" s="70"/>
      <c r="E977" s="70">
        <v>0</v>
      </c>
      <c r="F977" s="70">
        <v>22910</v>
      </c>
      <c r="G977" s="71"/>
      <c r="H977" s="71"/>
      <c r="I977" s="70"/>
      <c r="J977" s="70"/>
      <c r="K977" s="70">
        <v>3665.6</v>
      </c>
      <c r="L977" s="70">
        <v>26575.599999999999</v>
      </c>
      <c r="M977" s="63">
        <f>Tabla16[[#This Row],[TASA EX.]]+Tabla16[[#This Row],[IEPS 8 %]]</f>
        <v>0</v>
      </c>
      <c r="N977" s="72">
        <f>Tabla16[[#This Row],[TASA 16%]]+Tabla16[[#This Row],[IEPS 6%]]</f>
        <v>22910</v>
      </c>
      <c r="O977" s="38">
        <v>45040</v>
      </c>
      <c r="P977" s="69" t="s">
        <v>578</v>
      </c>
      <c r="Q977" s="73" t="s">
        <v>579</v>
      </c>
      <c r="R977" s="68" t="s">
        <v>34</v>
      </c>
      <c r="S977" s="70"/>
      <c r="T977" s="74" t="s">
        <v>35</v>
      </c>
      <c r="U977" s="69" t="s">
        <v>1180</v>
      </c>
      <c r="W977" s="77">
        <f>(Tabla16[[#This Row],[TASA 16%]]+Tabla16[[#This Row],[IEPS 6%]])*0.16</f>
        <v>3665.6</v>
      </c>
      <c r="X977" s="77">
        <f>W977-Tabla16[[#This Row],[IVA]]</f>
        <v>0</v>
      </c>
    </row>
    <row r="978" spans="1:24" x14ac:dyDescent="0.25">
      <c r="A978" s="78">
        <v>182350</v>
      </c>
      <c r="B978" s="79">
        <v>429</v>
      </c>
      <c r="C978" s="87">
        <v>45034</v>
      </c>
      <c r="D978" s="81"/>
      <c r="E978" s="81">
        <v>13126</v>
      </c>
      <c r="F978" s="81">
        <v>0</v>
      </c>
      <c r="G978" s="82"/>
      <c r="H978" s="82"/>
      <c r="I978" s="81"/>
      <c r="J978" s="81"/>
      <c r="K978" s="81"/>
      <c r="L978" s="81">
        <v>13126</v>
      </c>
      <c r="M978" s="83">
        <f>Tabla16[[#This Row],[TASA EX.]]+Tabla16[[#This Row],[IEPS 8 %]]</f>
        <v>0</v>
      </c>
      <c r="N978" s="83">
        <f>Tabla16[[#This Row],[TASA 16%]]+Tabla16[[#This Row],[IEPS 6%]]</f>
        <v>0</v>
      </c>
      <c r="O978" s="38">
        <v>45042</v>
      </c>
      <c r="P978" s="80" t="s">
        <v>251</v>
      </c>
      <c r="Q978" s="84" t="s">
        <v>252</v>
      </c>
      <c r="R978" s="79" t="s">
        <v>34</v>
      </c>
      <c r="S978" s="81"/>
      <c r="T978" s="85" t="s">
        <v>35</v>
      </c>
      <c r="U978" s="80" t="s">
        <v>1692</v>
      </c>
      <c r="W978" s="77">
        <f>(Tabla16[[#This Row],[TASA 16%]]+Tabla16[[#This Row],[IEPS 6%]])*0.16</f>
        <v>0</v>
      </c>
      <c r="X978" s="77">
        <f>W978-Tabla16[[#This Row],[IVA]]</f>
        <v>0</v>
      </c>
    </row>
    <row r="979" spans="1:24" x14ac:dyDescent="0.25">
      <c r="A979" s="67">
        <v>181374</v>
      </c>
      <c r="B979" s="68">
        <v>423</v>
      </c>
      <c r="C979" s="10">
        <v>44999</v>
      </c>
      <c r="D979" s="70"/>
      <c r="E979" s="70">
        <v>19800</v>
      </c>
      <c r="F979" s="70">
        <v>0</v>
      </c>
      <c r="G979" s="71"/>
      <c r="H979" s="71"/>
      <c r="I979" s="70"/>
      <c r="J979" s="70"/>
      <c r="K979" s="70"/>
      <c r="L979" s="70">
        <v>19800</v>
      </c>
      <c r="M979" s="63">
        <f>Tabla16[[#This Row],[TASA EX.]]+Tabla16[[#This Row],[IEPS 8 %]]</f>
        <v>0</v>
      </c>
      <c r="N979" s="72">
        <f>Tabla16[[#This Row],[TASA 16%]]+Tabla16[[#This Row],[IEPS 6%]]</f>
        <v>0</v>
      </c>
      <c r="O979" s="38">
        <v>45020</v>
      </c>
      <c r="P979" s="69" t="s">
        <v>1129</v>
      </c>
      <c r="Q979" s="73" t="s">
        <v>1130</v>
      </c>
      <c r="R979" s="68" t="s">
        <v>34</v>
      </c>
      <c r="S979" s="70"/>
      <c r="T979" s="74" t="s">
        <v>35</v>
      </c>
      <c r="U979" s="69" t="s">
        <v>592</v>
      </c>
      <c r="W979" s="77">
        <f>(Tabla16[[#This Row],[TASA 16%]]+Tabla16[[#This Row],[IEPS 6%]])*0.16</f>
        <v>0</v>
      </c>
      <c r="X979" s="77">
        <f>W979-Tabla16[[#This Row],[IVA]]</f>
        <v>0</v>
      </c>
    </row>
    <row r="980" spans="1:24" x14ac:dyDescent="0.25">
      <c r="A980" s="41">
        <v>181970</v>
      </c>
      <c r="B980" s="9">
        <v>49</v>
      </c>
      <c r="C980" s="10">
        <v>45020</v>
      </c>
      <c r="D980" s="11"/>
      <c r="E980" s="11">
        <v>-2.9999999998835847E-2</v>
      </c>
      <c r="F980" s="11">
        <v>56256.25</v>
      </c>
      <c r="G980" s="24"/>
      <c r="H980" s="24"/>
      <c r="I980" s="11"/>
      <c r="J980" s="11"/>
      <c r="K980" s="11">
        <v>9001</v>
      </c>
      <c r="L980" s="11">
        <v>65257.22</v>
      </c>
      <c r="M980" s="63">
        <f>Tabla16[[#This Row],[TASA EX.]]+Tabla16[[#This Row],[IEPS 8 %]]</f>
        <v>0</v>
      </c>
      <c r="N980" s="64">
        <f>Tabla16[[#This Row],[TASA 16%]]+Tabla16[[#This Row],[IEPS 6%]]</f>
        <v>56256.25</v>
      </c>
      <c r="O980" s="38">
        <v>45040</v>
      </c>
      <c r="P980" s="12" t="s">
        <v>650</v>
      </c>
      <c r="Q980" s="39" t="s">
        <v>651</v>
      </c>
      <c r="R980" s="9" t="s">
        <v>34</v>
      </c>
      <c r="S980" s="11"/>
      <c r="T980" s="13" t="s">
        <v>35</v>
      </c>
      <c r="U980" s="12" t="s">
        <v>1100</v>
      </c>
      <c r="W980" s="77">
        <f>(Tabla16[[#This Row],[TASA 16%]]+Tabla16[[#This Row],[IEPS 6%]])*0.16</f>
        <v>9001</v>
      </c>
      <c r="X980" s="77">
        <f>W980-Tabla16[[#This Row],[IVA]]</f>
        <v>0</v>
      </c>
    </row>
    <row r="981" spans="1:24" x14ac:dyDescent="0.25">
      <c r="A981" s="50">
        <v>181447</v>
      </c>
      <c r="B981" s="51">
        <v>496</v>
      </c>
      <c r="C981" s="10">
        <v>45002</v>
      </c>
      <c r="D981" s="52"/>
      <c r="E981" s="52">
        <v>0</v>
      </c>
      <c r="F981" s="52">
        <v>7200</v>
      </c>
      <c r="G981" s="53"/>
      <c r="H981" s="53"/>
      <c r="I981" s="52"/>
      <c r="J981" s="52"/>
      <c r="K981" s="52">
        <v>1152</v>
      </c>
      <c r="L981" s="52">
        <v>8352</v>
      </c>
      <c r="M981" s="63">
        <f>Tabla16[[#This Row],[TASA EX.]]+Tabla16[[#This Row],[IEPS 8 %]]</f>
        <v>0</v>
      </c>
      <c r="N981" s="65">
        <f>Tabla16[[#This Row],[TASA 16%]]+Tabla16[[#This Row],[IEPS 6%]]</f>
        <v>7200</v>
      </c>
      <c r="O981" s="38">
        <v>45041</v>
      </c>
      <c r="P981" s="54" t="s">
        <v>289</v>
      </c>
      <c r="Q981" s="55" t="s">
        <v>290</v>
      </c>
      <c r="R981" s="51" t="s">
        <v>34</v>
      </c>
      <c r="S981" s="52"/>
      <c r="T981" s="56" t="s">
        <v>35</v>
      </c>
      <c r="U981" s="54" t="s">
        <v>1376</v>
      </c>
      <c r="W981" s="77">
        <f>(Tabla16[[#This Row],[TASA 16%]]+Tabla16[[#This Row],[IEPS 6%]])*0.16</f>
        <v>1152</v>
      </c>
      <c r="X981" s="77">
        <f>W981-Tabla16[[#This Row],[IVA]]</f>
        <v>0</v>
      </c>
    </row>
    <row r="982" spans="1:24" x14ac:dyDescent="0.25">
      <c r="A982" s="90">
        <v>181788</v>
      </c>
      <c r="B982" s="92">
        <v>837</v>
      </c>
      <c r="C982" s="94">
        <v>45013</v>
      </c>
      <c r="D982" s="86"/>
      <c r="E982" s="86">
        <v>29500</v>
      </c>
      <c r="F982" s="86">
        <v>0</v>
      </c>
      <c r="G982" s="97"/>
      <c r="H982" s="97">
        <v>-368.75</v>
      </c>
      <c r="I982" s="86"/>
      <c r="J982" s="86"/>
      <c r="K982" s="86"/>
      <c r="L982" s="86">
        <v>29131.25</v>
      </c>
      <c r="M982" s="99">
        <f>Tabla16[[#This Row],[TASA EX.]]+Tabla16[[#This Row],[IEPS 8 %]]</f>
        <v>0</v>
      </c>
      <c r="N982" s="100">
        <f>Tabla16[[#This Row],[TASA 16%]]+Tabla16[[#This Row],[IEPS 6%]]</f>
        <v>0</v>
      </c>
      <c r="O982" s="38">
        <v>45027</v>
      </c>
      <c r="P982" s="101" t="s">
        <v>448</v>
      </c>
      <c r="Q982" s="103" t="s">
        <v>449</v>
      </c>
      <c r="R982" s="92" t="s">
        <v>34</v>
      </c>
      <c r="S982" s="86"/>
      <c r="T982" s="105" t="s">
        <v>35</v>
      </c>
      <c r="U982" s="101" t="s">
        <v>1612</v>
      </c>
    </row>
  </sheetData>
  <conditionalFormatting sqref="D1:F1048576">
    <cfRule type="cellIs" dxfId="4" priority="1" operator="lessThan">
      <formula>0</formula>
    </cfRule>
  </conditionalFormatting>
  <conditionalFormatting sqref="I2:I11 I117:I168">
    <cfRule type="cellIs" dxfId="3" priority="3" operator="greaterThan">
      <formula>0</formula>
    </cfRule>
  </conditionalFormatting>
  <conditionalFormatting sqref="T1:T116 T169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7:T168">
    <cfRule type="containsText" dxfId="0" priority="107" operator="containsText" text="PENDIENTE">
      <formula>NOT(ISERROR(SEARCH("PENDIENTE",T117)))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6"/>
  <sheetViews>
    <sheetView workbookViewId="0">
      <selection activeCell="B13" sqref="B13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2" t="s">
        <v>4</v>
      </c>
      <c r="H1" s="47" t="e">
        <f>FIXED(B1,0)</f>
        <v>#VALUE!</v>
      </c>
      <c r="I1" s="47" t="e">
        <f>FIXED(C1,0)</f>
        <v>#VALUE!</v>
      </c>
    </row>
    <row r="2" spans="1:10" x14ac:dyDescent="0.25">
      <c r="A2" s="106" t="s">
        <v>1755</v>
      </c>
      <c r="B2" s="107">
        <v>0</v>
      </c>
      <c r="C2" s="108">
        <v>6274</v>
      </c>
      <c r="D2" s="49"/>
      <c r="F2" s="44">
        <f>B2*16%</f>
        <v>0</v>
      </c>
      <c r="H2" s="47" t="str">
        <f>FIXED(B2,0)</f>
        <v>0</v>
      </c>
      <c r="I2" s="47" t="str">
        <f t="shared" ref="I2:I12" si="0">FIXED(C2,0)</f>
        <v>6,274</v>
      </c>
      <c r="J2" s="48"/>
    </row>
    <row r="3" spans="1:10" x14ac:dyDescent="0.25">
      <c r="A3" s="106" t="s">
        <v>1757</v>
      </c>
      <c r="B3" s="108">
        <v>34821</v>
      </c>
      <c r="C3" s="109">
        <v>0</v>
      </c>
      <c r="D3" s="49"/>
      <c r="F3" s="44">
        <f t="shared" ref="F3:F12" si="1">B3*16%</f>
        <v>5571.36</v>
      </c>
      <c r="H3" s="47" t="str">
        <f t="shared" ref="H3:H12" si="2">FIXED(B3,0)</f>
        <v>34,821</v>
      </c>
      <c r="I3" s="47" t="str">
        <f t="shared" si="0"/>
        <v>0</v>
      </c>
      <c r="J3" s="48"/>
    </row>
    <row r="4" spans="1:10" x14ac:dyDescent="0.25">
      <c r="A4" s="106" t="s">
        <v>1758</v>
      </c>
      <c r="B4" s="108">
        <v>280086</v>
      </c>
      <c r="C4" s="108">
        <v>1382</v>
      </c>
      <c r="D4" s="49"/>
      <c r="F4" s="44">
        <f t="shared" si="1"/>
        <v>44813.760000000002</v>
      </c>
      <c r="H4" s="47" t="str">
        <f t="shared" si="2"/>
        <v>280,086</v>
      </c>
      <c r="I4" s="47" t="str">
        <f t="shared" si="0"/>
        <v>1,382</v>
      </c>
      <c r="J4" s="48"/>
    </row>
    <row r="5" spans="1:10" x14ac:dyDescent="0.25">
      <c r="A5" s="106" t="s">
        <v>1759</v>
      </c>
      <c r="B5" s="108">
        <v>567</v>
      </c>
      <c r="C5" s="109">
        <v>0</v>
      </c>
      <c r="D5" s="49"/>
      <c r="F5" s="44">
        <f t="shared" si="1"/>
        <v>90.72</v>
      </c>
      <c r="H5" s="47" t="str">
        <f t="shared" si="2"/>
        <v>567</v>
      </c>
      <c r="I5" s="47" t="str">
        <f t="shared" si="0"/>
        <v>0</v>
      </c>
      <c r="J5" s="48"/>
    </row>
    <row r="6" spans="1:10" x14ac:dyDescent="0.25">
      <c r="A6" s="106" t="s">
        <v>1760</v>
      </c>
      <c r="B6" s="108">
        <v>9395</v>
      </c>
      <c r="C6" s="109">
        <v>0</v>
      </c>
      <c r="D6" s="62"/>
      <c r="F6" s="44">
        <f t="shared" si="1"/>
        <v>1503.2</v>
      </c>
      <c r="H6" s="47" t="str">
        <f t="shared" si="2"/>
        <v>9,395</v>
      </c>
      <c r="I6" s="47" t="str">
        <f t="shared" si="0"/>
        <v>0</v>
      </c>
      <c r="J6" s="48"/>
    </row>
    <row r="7" spans="1:10" x14ac:dyDescent="0.25">
      <c r="A7" s="106" t="s">
        <v>1761</v>
      </c>
      <c r="B7" s="108">
        <v>31518</v>
      </c>
      <c r="C7" s="109">
        <v>0</v>
      </c>
      <c r="D7" s="49"/>
      <c r="F7" s="44">
        <f t="shared" si="1"/>
        <v>5042.88</v>
      </c>
      <c r="H7" s="47" t="str">
        <f t="shared" si="2"/>
        <v>31,518</v>
      </c>
      <c r="I7" s="47" t="str">
        <f t="shared" si="0"/>
        <v>0</v>
      </c>
      <c r="J7" s="48"/>
    </row>
    <row r="8" spans="1:10" x14ac:dyDescent="0.25">
      <c r="A8" s="106" t="s">
        <v>1762</v>
      </c>
      <c r="B8" s="108">
        <v>98757</v>
      </c>
      <c r="C8" s="108">
        <v>8682</v>
      </c>
      <c r="D8" s="49"/>
      <c r="F8" s="44">
        <f t="shared" si="1"/>
        <v>15801.12</v>
      </c>
      <c r="H8" s="47" t="str">
        <f t="shared" si="2"/>
        <v>98,757</v>
      </c>
      <c r="I8" s="47" t="str">
        <f t="shared" si="0"/>
        <v>8,682</v>
      </c>
      <c r="J8" s="48"/>
    </row>
    <row r="9" spans="1:10" x14ac:dyDescent="0.25">
      <c r="A9" s="106" t="s">
        <v>1763</v>
      </c>
      <c r="B9" s="108">
        <v>228142</v>
      </c>
      <c r="C9" s="109">
        <v>0</v>
      </c>
      <c r="D9" s="49"/>
      <c r="F9" s="44">
        <f t="shared" si="1"/>
        <v>36502.720000000001</v>
      </c>
      <c r="H9" s="47" t="str">
        <f t="shared" si="2"/>
        <v>228,142</v>
      </c>
      <c r="I9" s="47" t="str">
        <f t="shared" si="0"/>
        <v>0</v>
      </c>
      <c r="J9" s="48"/>
    </row>
    <row r="10" spans="1:10" x14ac:dyDescent="0.25">
      <c r="A10" s="106" t="s">
        <v>1756</v>
      </c>
      <c r="B10" s="108">
        <v>200264</v>
      </c>
      <c r="C10" s="109">
        <v>0</v>
      </c>
      <c r="D10" s="49"/>
      <c r="F10" s="44">
        <f t="shared" si="1"/>
        <v>32042.240000000002</v>
      </c>
      <c r="H10" s="47" t="str">
        <f t="shared" si="2"/>
        <v>200,264</v>
      </c>
      <c r="I10" s="47" t="str">
        <f t="shared" si="0"/>
        <v>0</v>
      </c>
      <c r="J10" s="48"/>
    </row>
    <row r="11" spans="1:10" x14ac:dyDescent="0.25">
      <c r="A11" s="35"/>
      <c r="B11" s="36"/>
      <c r="C11" s="36"/>
      <c r="D11" s="49"/>
      <c r="F11" s="44">
        <f t="shared" si="1"/>
        <v>0</v>
      </c>
      <c r="H11" s="47" t="str">
        <f t="shared" si="2"/>
        <v>0</v>
      </c>
      <c r="I11" s="47" t="str">
        <f t="shared" si="0"/>
        <v>0</v>
      </c>
    </row>
    <row r="12" spans="1:10" x14ac:dyDescent="0.25">
      <c r="A12" s="35"/>
      <c r="B12" s="36"/>
      <c r="C12" s="36"/>
      <c r="D12" s="37"/>
      <c r="F12" s="44">
        <f t="shared" si="1"/>
        <v>0</v>
      </c>
      <c r="H12" s="47" t="str">
        <f t="shared" si="2"/>
        <v>0</v>
      </c>
      <c r="I12" s="47" t="str">
        <f t="shared" si="0"/>
        <v>0</v>
      </c>
    </row>
    <row r="13" spans="1:10" x14ac:dyDescent="0.25">
      <c r="A13" s="31"/>
      <c r="B13" s="46">
        <f>SUM(B2:B12)</f>
        <v>883550</v>
      </c>
      <c r="C13" s="46">
        <f>SUM(C2:C12)</f>
        <v>16338</v>
      </c>
      <c r="D13" s="46">
        <f>SUM(D2:D12)</f>
        <v>0</v>
      </c>
      <c r="F13" s="43">
        <f t="shared" ref="F13" si="3">B13*16%</f>
        <v>141368</v>
      </c>
    </row>
    <row r="14" spans="1:10" x14ac:dyDescent="0.25">
      <c r="A14" s="31"/>
      <c r="B14" s="32"/>
      <c r="C14" s="32"/>
      <c r="D14" s="33"/>
      <c r="H14" s="40"/>
    </row>
    <row r="16" spans="1:10" x14ac:dyDescent="0.25">
      <c r="A16" s="31"/>
      <c r="D16" s="34"/>
      <c r="F16" s="43"/>
      <c r="H16" s="4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536" activePane="bottomRight" state="frozen"/>
      <selection pane="topRight" activeCell="B1" sqref="B1"/>
      <selection pane="bottomLeft" activeCell="A3" sqref="A3"/>
      <selection pane="bottomRight" activeCell="D554" sqref="D554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40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>
        <f>'[1]210 Y RFC'!A3207</f>
        <v>0</v>
      </c>
      <c r="C3">
        <f>'[1]210 Y RFC'!B3207</f>
        <v>0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40">
        <f>Tabla1[[#This Row],[TASA 16]]*16%</f>
        <v>0</v>
      </c>
    </row>
    <row r="4" spans="2:20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40">
        <f>Tabla1[[#This Row],[TASA 16]]*16%</f>
        <v>0</v>
      </c>
      <c r="T4" s="76"/>
    </row>
    <row r="5" spans="2:20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741225.375</v>
      </c>
      <c r="F5" s="28">
        <f>SUMIFS(Tabla16[TASA 0%],Tabla16[NUM],Tabla1[[#This Row],[CODIGO]])</f>
        <v>6277.2550000000047</v>
      </c>
      <c r="G5" s="28">
        <f>SUMIFS(Tabla16[[EXENTO ]],Tabla16[NUM],Tabla1[[#This Row],[CODIGO]])</f>
        <v>0</v>
      </c>
      <c r="H5" s="28">
        <f>SUMIFS(Tabla16[IVA],Tabla16[NUM],Tabla1[[#This Row],[CODIGO]])</f>
        <v>118596.06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741,225</v>
      </c>
      <c r="L5" t="str">
        <f>FIXED(Tabla1[[#This Row],[TASA 0%]],0)</f>
        <v>6,277</v>
      </c>
      <c r="M5" t="str">
        <f>FIXED(Tabla1[[#This Row],[TASA EXE.]],0)</f>
        <v>0</v>
      </c>
      <c r="N5" t="str">
        <f>FIXED(Tabla1[[#This Row],[IVA]],0)</f>
        <v>118,596</v>
      </c>
      <c r="O5" t="str">
        <f>FIXED(Tabla1[[#This Row],[ISR RET]],0)</f>
        <v>0</v>
      </c>
      <c r="P5" t="str">
        <f>FIXED(Tabla1[[#This Row],[IVA RET]],0)</f>
        <v>0</v>
      </c>
      <c r="R5" s="40">
        <f>Tabla1[[#This Row],[TASA 16]]*16%</f>
        <v>118596</v>
      </c>
    </row>
    <row r="6" spans="2:20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0</v>
      </c>
      <c r="F6" s="28">
        <f>SUMIFS(Tabla16[TASA 0%],Tabla16[NUM],Tabla1[[#This Row],[CODIGO]])</f>
        <v>0</v>
      </c>
      <c r="G6" s="28">
        <f>SUMIFS(Tabla16[[EXENTO ]],Tabla16[NUM],Tabla1[[#This Row],[CODIGO]])</f>
        <v>0</v>
      </c>
      <c r="H6" s="28">
        <f>SUMIFS(Tabla16[IVA],Tabla16[NUM],Tabla1[[#This Row],[CODIGO]])</f>
        <v>0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0</v>
      </c>
      <c r="L6" t="str">
        <f>FIXED(Tabla1[[#This Row],[TASA 0%]],0)</f>
        <v>0</v>
      </c>
      <c r="M6" t="str">
        <f>FIXED(Tabla1[[#This Row],[TASA EXE.]],0)</f>
        <v>0</v>
      </c>
      <c r="N6" t="str">
        <f>FIXED(Tabla1[[#This Row],[IVA]],0)</f>
        <v>0</v>
      </c>
      <c r="O6" t="str">
        <f>FIXED(Tabla1[[#This Row],[ISR RET]],0)</f>
        <v>0</v>
      </c>
      <c r="P6" t="str">
        <f>FIXED(Tabla1[[#This Row],[IVA RET]],0)</f>
        <v>0</v>
      </c>
      <c r="R6" s="40">
        <f>Tabla1[[#This Row],[TASA 16]]*16%</f>
        <v>0</v>
      </c>
      <c r="T6" s="76"/>
    </row>
    <row r="7" spans="2:20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378559.93749999994</v>
      </c>
      <c r="F7" s="28">
        <f>SUMIFS(Tabla16[TASA 0%],Tabla16[NUM],Tabla1[[#This Row],[CODIGO]])</f>
        <v>5838717.8825000003</v>
      </c>
      <c r="G7" s="28">
        <f>SUMIFS(Tabla16[[EXENTO ]],Tabla16[NUM],Tabla1[[#This Row],[CODIGO]])</f>
        <v>0</v>
      </c>
      <c r="H7" s="28">
        <f>SUMIFS(Tabla16[IVA],Tabla16[NUM],Tabla1[[#This Row],[CODIGO]])</f>
        <v>60569.59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378,560</v>
      </c>
      <c r="L7" t="str">
        <f>FIXED(Tabla1[[#This Row],[TASA 0%]],0)</f>
        <v>5,838,718</v>
      </c>
      <c r="M7" t="str">
        <f>FIXED(Tabla1[[#This Row],[TASA EXE.]],0)</f>
        <v>0</v>
      </c>
      <c r="N7" t="str">
        <f>FIXED(Tabla1[[#This Row],[IVA]],0)</f>
        <v>60,570</v>
      </c>
      <c r="O7" t="str">
        <f>FIXED(Tabla1[[#This Row],[ISR RET]],0)</f>
        <v>0</v>
      </c>
      <c r="P7" t="str">
        <f>FIXED(Tabla1[[#This Row],[IVA RET]],0)</f>
        <v>0</v>
      </c>
      <c r="R7" s="40">
        <f>Tabla1[[#This Row],[TASA 16]]*16%</f>
        <v>60569.599999999999</v>
      </c>
    </row>
    <row r="8" spans="2:20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40">
        <f>Tabla1[[#This Row],[TASA 16]]*16%</f>
        <v>0</v>
      </c>
      <c r="T8" s="76"/>
    </row>
    <row r="9" spans="2:20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1643558.0625</v>
      </c>
      <c r="F9" s="28">
        <f>SUMIFS(Tabla16[TASA 0%],Tabla16[NUM],Tabla1[[#This Row],[CODIGO]])</f>
        <v>1355574.1774999998</v>
      </c>
      <c r="G9" s="28">
        <f>SUMIFS(Tabla16[[EXENTO ]],Tabla16[NUM],Tabla1[[#This Row],[CODIGO]])</f>
        <v>21362.720000000001</v>
      </c>
      <c r="H9" s="28">
        <f>SUMIFS(Tabla16[IVA],Tabla16[NUM],Tabla1[[#This Row],[CODIGO]])</f>
        <v>262969.29000000004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1,643,558</v>
      </c>
      <c r="L9" t="str">
        <f>FIXED(Tabla1[[#This Row],[TASA 0%]],0)</f>
        <v>1,355,574</v>
      </c>
      <c r="M9" t="str">
        <f>FIXED(Tabla1[[#This Row],[TASA EXE.]],0)</f>
        <v>21,363</v>
      </c>
      <c r="N9" t="str">
        <f>FIXED(Tabla1[[#This Row],[IVA]],0)</f>
        <v>262,969</v>
      </c>
      <c r="O9" t="str">
        <f>FIXED(Tabla1[[#This Row],[ISR RET]],0)</f>
        <v>0</v>
      </c>
      <c r="P9" t="str">
        <f>FIXED(Tabla1[[#This Row],[IVA RET]],0)</f>
        <v>0</v>
      </c>
      <c r="R9" s="40">
        <f>Tabla1[[#This Row],[TASA 16]]*16%</f>
        <v>262969.28000000003</v>
      </c>
    </row>
    <row r="10" spans="2:20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40">
        <f>Tabla1[[#This Row],[TASA 16]]*16%</f>
        <v>0</v>
      </c>
    </row>
    <row r="11" spans="2:20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40">
        <f>Tabla1[[#This Row],[TASA 16]]*16%</f>
        <v>0</v>
      </c>
    </row>
    <row r="12" spans="2:20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40">
        <f>Tabla1[[#This Row],[TASA 16]]*16%</f>
        <v>0</v>
      </c>
    </row>
    <row r="13" spans="2:20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40">
        <f>Tabla1[[#This Row],[TASA 16]]*16%</f>
        <v>0</v>
      </c>
    </row>
    <row r="14" spans="2:20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40">
        <f>Tabla1[[#This Row],[TASA 16]]*16%</f>
        <v>0</v>
      </c>
    </row>
    <row r="15" spans="2:20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40">
        <f>Tabla1[[#This Row],[TASA 16]]*16%</f>
        <v>0</v>
      </c>
    </row>
    <row r="16" spans="2:20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40">
        <f>Tabla1[[#This Row],[TASA 16]]*16%</f>
        <v>0</v>
      </c>
    </row>
    <row r="17" spans="2:20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579268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579,268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40">
        <f>Tabla1[[#This Row],[TASA 16]]*16%</f>
        <v>0</v>
      </c>
    </row>
    <row r="18" spans="2:20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40">
        <f>Tabla1[[#This Row],[TASA 16]]*16%</f>
        <v>0</v>
      </c>
    </row>
    <row r="19" spans="2:20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40">
        <f>Tabla1[[#This Row],[TASA 16]]*16%</f>
        <v>0</v>
      </c>
    </row>
    <row r="20" spans="2:20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40">
        <f>Tabla1[[#This Row],[TASA 16]]*16%</f>
        <v>0</v>
      </c>
    </row>
    <row r="21" spans="2:20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40">
        <f>Tabla1[[#This Row],[TASA 16]]*16%</f>
        <v>0</v>
      </c>
    </row>
    <row r="22" spans="2:20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40">
        <f>Tabla1[[#This Row],[TASA 16]]*16%</f>
        <v>0</v>
      </c>
    </row>
    <row r="23" spans="2:20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40">
        <f>Tabla1[[#This Row],[TASA 16]]*16%</f>
        <v>0</v>
      </c>
    </row>
    <row r="24" spans="2:20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40">
        <f>Tabla1[[#This Row],[TASA 16]]*16%</f>
        <v>0</v>
      </c>
    </row>
    <row r="25" spans="2:20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40">
        <f>Tabla1[[#This Row],[TASA 16]]*16%</f>
        <v>0</v>
      </c>
    </row>
    <row r="26" spans="2:20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40">
        <f>Tabla1[[#This Row],[TASA 16]]*16%</f>
        <v>0</v>
      </c>
      <c r="T26" s="76"/>
    </row>
    <row r="27" spans="2:20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2063467.3750000002</v>
      </c>
      <c r="F27" s="28">
        <f>SUMIFS(Tabla16[TASA 0%],Tabla16[NUM],Tabla1[[#This Row],[CODIGO]])</f>
        <v>10473200.395</v>
      </c>
      <c r="G27" s="28">
        <f>SUMIFS(Tabla16[[EXENTO ]],Tabla16[NUM],Tabla1[[#This Row],[CODIGO]])</f>
        <v>489.71</v>
      </c>
      <c r="H27" s="28">
        <f>SUMIFS(Tabla16[IVA],Tabla16[NUM],Tabla1[[#This Row],[CODIGO]])</f>
        <v>330154.78000000003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2,063,467</v>
      </c>
      <c r="L27" t="str">
        <f>FIXED(Tabla1[[#This Row],[TASA 0%]],0)</f>
        <v>10,473,200</v>
      </c>
      <c r="M27" t="str">
        <f>FIXED(Tabla1[[#This Row],[TASA EXE.]],0)</f>
        <v>490</v>
      </c>
      <c r="N27" t="str">
        <f>FIXED(Tabla1[[#This Row],[IVA]],0)</f>
        <v>330,155</v>
      </c>
      <c r="O27" t="str">
        <f>FIXED(Tabla1[[#This Row],[ISR RET]],0)</f>
        <v>0</v>
      </c>
      <c r="P27" t="str">
        <f>FIXED(Tabla1[[#This Row],[IVA RET]],0)</f>
        <v>0</v>
      </c>
      <c r="R27" s="40">
        <f>Tabla1[[#This Row],[TASA 16]]*16%</f>
        <v>330154.72000000003</v>
      </c>
    </row>
    <row r="28" spans="2:20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40">
        <f>Tabla1[[#This Row],[TASA 16]]*16%</f>
        <v>0</v>
      </c>
    </row>
    <row r="29" spans="2:20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9570.0400000000009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9,570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40">
        <f>Tabla1[[#This Row],[TASA 16]]*16%</f>
        <v>0</v>
      </c>
    </row>
    <row r="30" spans="2:20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40">
        <f>Tabla1[[#This Row],[TASA 16]]*16%</f>
        <v>0</v>
      </c>
    </row>
    <row r="31" spans="2:20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40">
        <f>Tabla1[[#This Row],[TASA 16]]*16%</f>
        <v>0</v>
      </c>
    </row>
    <row r="32" spans="2:20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40">
        <f>Tabla1[[#This Row],[TASA 16]]*16%</f>
        <v>0</v>
      </c>
    </row>
    <row r="33" spans="2:20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40">
        <f>Tabla1[[#This Row],[TASA 16]]*16%</f>
        <v>0</v>
      </c>
      <c r="T33" s="76"/>
    </row>
    <row r="34" spans="2:20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11905.1875</v>
      </c>
      <c r="F34" s="28">
        <f>SUMIFS(Tabla16[TASA 0%],Tabla16[NUM],Tabla1[[#This Row],[CODIGO]])</f>
        <v>45617.412499999999</v>
      </c>
      <c r="G34" s="28">
        <f>SUMIFS(Tabla16[[EXENTO ]],Tabla16[NUM],Tabla1[[#This Row],[CODIGO]])</f>
        <v>0</v>
      </c>
      <c r="H34" s="28">
        <f>SUMIFS(Tabla16[IVA],Tabla16[NUM],Tabla1[[#This Row],[CODIGO]])</f>
        <v>1904.83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11,905</v>
      </c>
      <c r="L34" t="str">
        <f>FIXED(Tabla1[[#This Row],[TASA 0%]],0)</f>
        <v>45,617</v>
      </c>
      <c r="M34" t="str">
        <f>FIXED(Tabla1[[#This Row],[TASA EXE.]],0)</f>
        <v>0</v>
      </c>
      <c r="N34" t="str">
        <f>FIXED(Tabla1[[#This Row],[IVA]],0)</f>
        <v>1,905</v>
      </c>
      <c r="O34" t="str">
        <f>FIXED(Tabla1[[#This Row],[ISR RET]],0)</f>
        <v>0</v>
      </c>
      <c r="P34" t="str">
        <f>FIXED(Tabla1[[#This Row],[IVA RET]],0)</f>
        <v>0</v>
      </c>
      <c r="R34" s="40">
        <f>Tabla1[[#This Row],[TASA 16]]*16%</f>
        <v>1904.8</v>
      </c>
    </row>
    <row r="35" spans="2:20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40">
        <f>Tabla1[[#This Row],[TASA 16]]*16%</f>
        <v>0</v>
      </c>
    </row>
    <row r="36" spans="2:20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40">
        <f>Tabla1[[#This Row],[TASA 16]]*16%</f>
        <v>0</v>
      </c>
    </row>
    <row r="37" spans="2:20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40">
        <f>Tabla1[[#This Row],[TASA 16]]*16%</f>
        <v>0</v>
      </c>
    </row>
    <row r="38" spans="2:20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40">
        <f>Tabla1[[#This Row],[TASA 16]]*16%</f>
        <v>0</v>
      </c>
      <c r="T38" s="76"/>
    </row>
    <row r="39" spans="2:20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40">
        <f>Tabla1[[#This Row],[TASA 16]]*16%</f>
        <v>0</v>
      </c>
    </row>
    <row r="40" spans="2:20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40">
        <f>Tabla1[[#This Row],[TASA 16]]*16%</f>
        <v>0</v>
      </c>
    </row>
    <row r="41" spans="2:20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40">
        <f>Tabla1[[#This Row],[TASA 16]]*16%</f>
        <v>0</v>
      </c>
    </row>
    <row r="42" spans="2:20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40">
        <f>Tabla1[[#This Row],[TASA 16]]*16%</f>
        <v>0</v>
      </c>
    </row>
    <row r="43" spans="2:20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40">
        <f>Tabla1[[#This Row],[TASA 16]]*16%</f>
        <v>0</v>
      </c>
    </row>
    <row r="44" spans="2:20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40">
        <f>Tabla1[[#This Row],[TASA 16]]*16%</f>
        <v>0</v>
      </c>
    </row>
    <row r="45" spans="2:20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40">
        <f>Tabla1[[#This Row],[TASA 16]]*16%</f>
        <v>0</v>
      </c>
    </row>
    <row r="46" spans="2:20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12951</v>
      </c>
      <c r="F46" s="28">
        <f>SUMIFS(Tabla16[TASA 0%],Tabla16[NUM],Tabla1[[#This Row],[CODIGO]])</f>
        <v>452746.56</v>
      </c>
      <c r="G46" s="28">
        <f>SUMIFS(Tabla16[[EXENTO ]],Tabla16[NUM],Tabla1[[#This Row],[CODIGO]])</f>
        <v>30774.14</v>
      </c>
      <c r="H46" s="28">
        <f>SUMIFS(Tabla16[IVA],Tabla16[NUM],Tabla1[[#This Row],[CODIGO]])</f>
        <v>2072.1600000000003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12,951</v>
      </c>
      <c r="L46" t="str">
        <f>FIXED(Tabla1[[#This Row],[TASA 0%]],0)</f>
        <v>452,747</v>
      </c>
      <c r="M46" t="str">
        <f>FIXED(Tabla1[[#This Row],[TASA EXE.]],0)</f>
        <v>30,774</v>
      </c>
      <c r="N46" t="str">
        <f>FIXED(Tabla1[[#This Row],[IVA]],0)</f>
        <v>2,072</v>
      </c>
      <c r="O46" t="str">
        <f>FIXED(Tabla1[[#This Row],[ISR RET]],0)</f>
        <v>0</v>
      </c>
      <c r="P46" t="str">
        <f>FIXED(Tabla1[[#This Row],[IVA RET]],0)</f>
        <v>0</v>
      </c>
      <c r="R46" s="40">
        <f>Tabla1[[#This Row],[TASA 16]]*16%</f>
        <v>2072.16</v>
      </c>
    </row>
    <row r="47" spans="2:20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40">
        <f>Tabla1[[#This Row],[TASA 16]]*16%</f>
        <v>0</v>
      </c>
    </row>
    <row r="48" spans="2:20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40">
        <f>Tabla1[[#This Row],[TASA 16]]*16%</f>
        <v>0</v>
      </c>
    </row>
    <row r="49" spans="2:20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40">
        <f>Tabla1[[#This Row],[TASA 16]]*16%</f>
        <v>0</v>
      </c>
    </row>
    <row r="50" spans="2:20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40">
        <f>Tabla1[[#This Row],[TASA 16]]*16%</f>
        <v>0</v>
      </c>
    </row>
    <row r="51" spans="2:20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40">
        <f>Tabla1[[#This Row],[TASA 16]]*16%</f>
        <v>0</v>
      </c>
    </row>
    <row r="52" spans="2:20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40">
        <f>Tabla1[[#This Row],[TASA 16]]*16%</f>
        <v>0</v>
      </c>
    </row>
    <row r="53" spans="2:20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40">
        <f>Tabla1[[#This Row],[TASA 16]]*16%</f>
        <v>0</v>
      </c>
    </row>
    <row r="54" spans="2:20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40">
        <f>Tabla1[[#This Row],[TASA 16]]*16%</f>
        <v>0</v>
      </c>
    </row>
    <row r="55" spans="2:20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40">
        <f>Tabla1[[#This Row],[TASA 16]]*16%</f>
        <v>0</v>
      </c>
    </row>
    <row r="56" spans="2:20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40">
        <f>Tabla1[[#This Row],[TASA 16]]*16%</f>
        <v>0</v>
      </c>
    </row>
    <row r="57" spans="2:20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40">
        <f>Tabla1[[#This Row],[TASA 16]]*16%</f>
        <v>0</v>
      </c>
    </row>
    <row r="58" spans="2:20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40">
        <f>Tabla1[[#This Row],[TASA 16]]*16%</f>
        <v>0</v>
      </c>
      <c r="T58" s="76"/>
    </row>
    <row r="59" spans="2:20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132791.6875</v>
      </c>
      <c r="F59" s="28">
        <f>SUMIFS(Tabla16[TASA 0%],Tabla16[NUM],Tabla1[[#This Row],[CODIGO]])</f>
        <v>10903.832500000019</v>
      </c>
      <c r="G59" s="28">
        <f>SUMIFS(Tabla16[[EXENTO ]],Tabla16[NUM],Tabla1[[#This Row],[CODIGO]])</f>
        <v>0</v>
      </c>
      <c r="H59" s="28">
        <f>SUMIFS(Tabla16[IVA],Tabla16[NUM],Tabla1[[#This Row],[CODIGO]])</f>
        <v>21246.67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132,792</v>
      </c>
      <c r="L59" t="str">
        <f>FIXED(Tabla1[[#This Row],[TASA 0%]],0)</f>
        <v>10,904</v>
      </c>
      <c r="M59" t="str">
        <f>FIXED(Tabla1[[#This Row],[TASA EXE.]],0)</f>
        <v>0</v>
      </c>
      <c r="N59" t="str">
        <f>FIXED(Tabla1[[#This Row],[IVA]],0)</f>
        <v>21,247</v>
      </c>
      <c r="O59" t="str">
        <f>FIXED(Tabla1[[#This Row],[ISR RET]],0)</f>
        <v>0</v>
      </c>
      <c r="P59" t="str">
        <f>FIXED(Tabla1[[#This Row],[IVA RET]],0)</f>
        <v>0</v>
      </c>
      <c r="R59" s="40">
        <f>Tabla1[[#This Row],[TASA 16]]*16%</f>
        <v>21246.720000000001</v>
      </c>
    </row>
    <row r="60" spans="2:20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40">
        <f>Tabla1[[#This Row],[TASA 16]]*16%</f>
        <v>0</v>
      </c>
    </row>
    <row r="61" spans="2:20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40">
        <f>Tabla1[[#This Row],[TASA 16]]*16%</f>
        <v>0</v>
      </c>
    </row>
    <row r="62" spans="2:20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40">
        <f>Tabla1[[#This Row],[TASA 16]]*16%</f>
        <v>0</v>
      </c>
    </row>
    <row r="63" spans="2:20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40">
        <f>Tabla1[[#This Row],[TASA 16]]*16%</f>
        <v>0</v>
      </c>
    </row>
    <row r="64" spans="2:20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40">
        <f>Tabla1[[#This Row],[TASA 16]]*16%</f>
        <v>0</v>
      </c>
      <c r="T64" s="76"/>
    </row>
    <row r="65" spans="2:18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4599.125</v>
      </c>
      <c r="F65" s="28">
        <f>SUMIFS(Tabla16[TASA 0%],Tabla16[NUM],Tabla1[[#This Row],[CODIGO]])</f>
        <v>1.5000000000327418E-2</v>
      </c>
      <c r="G65" s="28">
        <f>SUMIFS(Tabla16[[EXENTO ]],Tabla16[NUM],Tabla1[[#This Row],[CODIGO]])</f>
        <v>0</v>
      </c>
      <c r="H65" s="28">
        <f>SUMIFS(Tabla16[IVA],Tabla16[NUM],Tabla1[[#This Row],[CODIGO]])</f>
        <v>735.86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4,599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736</v>
      </c>
      <c r="O65" t="str">
        <f>FIXED(Tabla1[[#This Row],[ISR RET]],0)</f>
        <v>0</v>
      </c>
      <c r="P65" t="str">
        <f>FIXED(Tabla1[[#This Row],[IVA RET]],0)</f>
        <v>0</v>
      </c>
      <c r="R65" s="40">
        <f>Tabla1[[#This Row],[TASA 16]]*16%</f>
        <v>735.84</v>
      </c>
    </row>
    <row r="66" spans="2:18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40">
        <f>Tabla1[[#This Row],[TASA 16]]*16%</f>
        <v>0</v>
      </c>
    </row>
    <row r="67" spans="2:18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40">
        <f>Tabla1[[#This Row],[TASA 16]]*16%</f>
        <v>0</v>
      </c>
    </row>
    <row r="68" spans="2:18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1418.0625</v>
      </c>
      <c r="F68" s="28">
        <f>SUMIFS(Tabla16[TASA 0%],Tabla16[NUM],Tabla1[[#This Row],[CODIGO]])</f>
        <v>4.7499999999899956E-2</v>
      </c>
      <c r="G68" s="28">
        <f>SUMIFS(Tabla16[[EXENTO ]],Tabla16[NUM],Tabla1[[#This Row],[CODIGO]])</f>
        <v>0</v>
      </c>
      <c r="H68" s="28">
        <f>SUMIFS(Tabla16[IVA],Tabla16[NUM],Tabla1[[#This Row],[CODIGO]])</f>
        <v>226.89000000000001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1,418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227</v>
      </c>
      <c r="O68" t="str">
        <f>FIXED(Tabla1[[#This Row],[ISR RET]],0)</f>
        <v>0</v>
      </c>
      <c r="P68" t="str">
        <f>FIXED(Tabla1[[#This Row],[IVA RET]],0)</f>
        <v>0</v>
      </c>
      <c r="R68" s="40">
        <f>Tabla1[[#This Row],[TASA 16]]*16%</f>
        <v>226.88</v>
      </c>
    </row>
    <row r="69" spans="2:18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40">
        <f>Tabla1[[#This Row],[TASA 16]]*16%</f>
        <v>0</v>
      </c>
    </row>
    <row r="70" spans="2:18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40">
        <f>Tabla1[[#This Row],[TASA 16]]*16%</f>
        <v>0</v>
      </c>
    </row>
    <row r="71" spans="2:18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40">
        <f>Tabla1[[#This Row],[TASA 16]]*16%</f>
        <v>0</v>
      </c>
    </row>
    <row r="72" spans="2:18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40">
        <f>Tabla1[[#This Row],[TASA 16]]*16%</f>
        <v>0</v>
      </c>
    </row>
    <row r="73" spans="2:18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40">
        <f>Tabla1[[#This Row],[TASA 16]]*16%</f>
        <v>0</v>
      </c>
    </row>
    <row r="74" spans="2:18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40">
        <f>Tabla1[[#This Row],[TASA 16]]*16%</f>
        <v>0</v>
      </c>
    </row>
    <row r="75" spans="2:18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40">
        <f>Tabla1[[#This Row],[TASA 16]]*16%</f>
        <v>0</v>
      </c>
    </row>
    <row r="76" spans="2:18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40">
        <f>Tabla1[[#This Row],[TASA 16]]*16%</f>
        <v>0</v>
      </c>
    </row>
    <row r="77" spans="2:18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40">
        <f>Tabla1[[#This Row],[TASA 16]]*16%</f>
        <v>0</v>
      </c>
    </row>
    <row r="78" spans="2:18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40">
        <f>Tabla1[[#This Row],[TASA 16]]*16%</f>
        <v>0</v>
      </c>
    </row>
    <row r="79" spans="2:18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40">
        <f>Tabla1[[#This Row],[TASA 16]]*16%</f>
        <v>0</v>
      </c>
    </row>
    <row r="80" spans="2:18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40">
        <f>Tabla1[[#This Row],[TASA 16]]*16%</f>
        <v>0</v>
      </c>
    </row>
    <row r="81" spans="2:20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40">
        <f>Tabla1[[#This Row],[TASA 16]]*16%</f>
        <v>0</v>
      </c>
    </row>
    <row r="82" spans="2:20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40">
        <f>Tabla1[[#This Row],[TASA 16]]*16%</f>
        <v>0</v>
      </c>
    </row>
    <row r="83" spans="2:20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40">
        <f>Tabla1[[#This Row],[TASA 16]]*16%</f>
        <v>0</v>
      </c>
    </row>
    <row r="84" spans="2:20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40">
        <f>Tabla1[[#This Row],[TASA 16]]*16%</f>
        <v>0</v>
      </c>
    </row>
    <row r="85" spans="2:20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40">
        <f>Tabla1[[#This Row],[TASA 16]]*16%</f>
        <v>0</v>
      </c>
    </row>
    <row r="86" spans="2:20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40">
        <f>Tabla1[[#This Row],[TASA 16]]*16%</f>
        <v>0</v>
      </c>
    </row>
    <row r="87" spans="2:20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40">
        <f>Tabla1[[#This Row],[TASA 16]]*16%</f>
        <v>0</v>
      </c>
    </row>
    <row r="88" spans="2:20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40">
        <f>Tabla1[[#This Row],[TASA 16]]*16%</f>
        <v>0</v>
      </c>
    </row>
    <row r="89" spans="2:20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40">
        <f>Tabla1[[#This Row],[TASA 16]]*16%</f>
        <v>0</v>
      </c>
    </row>
    <row r="90" spans="2:20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40">
        <f>Tabla1[[#This Row],[TASA 16]]*16%</f>
        <v>0</v>
      </c>
      <c r="T90" s="76"/>
    </row>
    <row r="91" spans="2:20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14758.874999999998</v>
      </c>
      <c r="F91" s="28">
        <f>SUMIFS(Tabla16[TASA 0%],Tabla16[NUM],Tabla1[[#This Row],[CODIGO]])</f>
        <v>-0.29499999999825377</v>
      </c>
      <c r="G91" s="28">
        <f>SUMIFS(Tabla16[[EXENTO ]],Tabla16[NUM],Tabla1[[#This Row],[CODIGO]])</f>
        <v>0</v>
      </c>
      <c r="H91" s="28">
        <f>SUMIFS(Tabla16[IVA],Tabla16[NUM],Tabla1[[#This Row],[CODIGO]])</f>
        <v>2361.42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14,759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2,361</v>
      </c>
      <c r="O91" t="str">
        <f>FIXED(Tabla1[[#This Row],[ISR RET]],0)</f>
        <v>0</v>
      </c>
      <c r="P91" t="str">
        <f>FIXED(Tabla1[[#This Row],[IVA RET]],0)</f>
        <v>0</v>
      </c>
      <c r="R91" s="40">
        <f>Tabla1[[#This Row],[TASA 16]]*16%</f>
        <v>2361.44</v>
      </c>
    </row>
    <row r="92" spans="2:20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40">
        <f>Tabla1[[#This Row],[TASA 16]]*16%</f>
        <v>0</v>
      </c>
    </row>
    <row r="93" spans="2:20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40">
        <f>Tabla1[[#This Row],[TASA 16]]*16%</f>
        <v>0</v>
      </c>
      <c r="T93" s="76"/>
    </row>
    <row r="94" spans="2:20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116286.3125</v>
      </c>
      <c r="F94" s="28">
        <f>SUMIFS(Tabla16[TASA 0%],Tabla16[NUM],Tabla1[[#This Row],[CODIGO]])</f>
        <v>-2.5000000023283064E-3</v>
      </c>
      <c r="G94" s="28">
        <f>SUMIFS(Tabla16[[EXENTO ]],Tabla16[NUM],Tabla1[[#This Row],[CODIGO]])</f>
        <v>0</v>
      </c>
      <c r="H94" s="28">
        <f>SUMIFS(Tabla16[IVA],Tabla16[NUM],Tabla1[[#This Row],[CODIGO]])</f>
        <v>18605.810000000001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116,286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18,606</v>
      </c>
      <c r="O94" t="str">
        <f>FIXED(Tabla1[[#This Row],[ISR RET]],0)</f>
        <v>0</v>
      </c>
      <c r="P94" t="str">
        <f>FIXED(Tabla1[[#This Row],[IVA RET]],0)</f>
        <v>0</v>
      </c>
      <c r="R94" s="40">
        <f>Tabla1[[#This Row],[TASA 16]]*16%</f>
        <v>18605.760000000002</v>
      </c>
    </row>
    <row r="95" spans="2:20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40">
        <f>Tabla1[[#This Row],[TASA 16]]*16%</f>
        <v>0</v>
      </c>
    </row>
    <row r="96" spans="2:20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40">
        <f>Tabla1[[#This Row],[TASA 16]]*16%</f>
        <v>0</v>
      </c>
      <c r="T96" s="76"/>
    </row>
    <row r="97" spans="2:20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110387.24999999999</v>
      </c>
      <c r="F97" s="28">
        <f>SUMIFS(Tabla16[TASA 0%],Tabla16[NUM],Tabla1[[#This Row],[CODIGO]])</f>
        <v>1.0000000023865141E-2</v>
      </c>
      <c r="G97" s="28">
        <f>SUMIFS(Tabla16[[EXENTO ]],Tabla16[NUM],Tabla1[[#This Row],[CODIGO]])</f>
        <v>0</v>
      </c>
      <c r="H97" s="28">
        <f>SUMIFS(Tabla16[IVA],Tabla16[NUM],Tabla1[[#This Row],[CODIGO]])</f>
        <v>17661.96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110,387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17,662</v>
      </c>
      <c r="O97" t="str">
        <f>FIXED(Tabla1[[#This Row],[ISR RET]],0)</f>
        <v>0</v>
      </c>
      <c r="P97" t="str">
        <f>FIXED(Tabla1[[#This Row],[IVA RET]],0)</f>
        <v>0</v>
      </c>
      <c r="R97" s="40">
        <f>Tabla1[[#This Row],[TASA 16]]*16%</f>
        <v>17661.920000000002</v>
      </c>
    </row>
    <row r="98" spans="2:20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40">
        <f>Tabla1[[#This Row],[TASA 16]]*16%</f>
        <v>0</v>
      </c>
    </row>
    <row r="99" spans="2:20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40">
        <f>Tabla1[[#This Row],[TASA 16]]*16%</f>
        <v>0</v>
      </c>
    </row>
    <row r="100" spans="2:20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40">
        <f>Tabla1[[#This Row],[TASA 16]]*16%</f>
        <v>0</v>
      </c>
    </row>
    <row r="101" spans="2:20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40">
        <f>Tabla1[[#This Row],[TASA 16]]*16%</f>
        <v>0</v>
      </c>
    </row>
    <row r="102" spans="2:20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40">
        <f>Tabla1[[#This Row],[TASA 16]]*16%</f>
        <v>0</v>
      </c>
    </row>
    <row r="103" spans="2:20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40">
        <f>Tabla1[[#This Row],[TASA 16]]*16%</f>
        <v>0</v>
      </c>
    </row>
    <row r="104" spans="2:20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40">
        <f>Tabla1[[#This Row],[TASA 16]]*16%</f>
        <v>0</v>
      </c>
      <c r="T104" s="76"/>
    </row>
    <row r="105" spans="2:20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6575425.875</v>
      </c>
      <c r="F105" s="28">
        <f>SUMIFS(Tabla16[TASA 0%],Tabla16[NUM],Tabla1[[#This Row],[CODIGO]])</f>
        <v>3440209.1249999991</v>
      </c>
      <c r="G105" s="28">
        <f>SUMIFS(Tabla16[[EXENTO ]],Tabla16[NUM],Tabla1[[#This Row],[CODIGO]])</f>
        <v>65537.62</v>
      </c>
      <c r="H105" s="28">
        <f>SUMIFS(Tabla16[IVA],Tabla16[NUM],Tabla1[[#This Row],[CODIGO]])</f>
        <v>1052068.1399999999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6,575,426</v>
      </c>
      <c r="L105" t="str">
        <f>FIXED(Tabla1[[#This Row],[TASA 0%]],0)</f>
        <v>3,440,209</v>
      </c>
      <c r="M105" t="str">
        <f>FIXED(Tabla1[[#This Row],[TASA EXE.]],0)</f>
        <v>65,538</v>
      </c>
      <c r="N105" t="str">
        <f>FIXED(Tabla1[[#This Row],[IVA]],0)</f>
        <v>1,052,068</v>
      </c>
      <c r="O105" t="str">
        <f>FIXED(Tabla1[[#This Row],[ISR RET]],0)</f>
        <v>0</v>
      </c>
      <c r="P105" t="str">
        <f>FIXED(Tabla1[[#This Row],[IVA RET]],0)</f>
        <v>0</v>
      </c>
      <c r="R105" s="40">
        <f>Tabla1[[#This Row],[TASA 16]]*16%</f>
        <v>1052068.1599999999</v>
      </c>
    </row>
    <row r="106" spans="2:20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40">
        <f>Tabla1[[#This Row],[TASA 16]]*16%</f>
        <v>0</v>
      </c>
    </row>
    <row r="107" spans="2:20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40">
        <f>Tabla1[[#This Row],[TASA 16]]*16%</f>
        <v>0</v>
      </c>
    </row>
    <row r="108" spans="2:20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40">
        <f>Tabla1[[#This Row],[TASA 16]]*16%</f>
        <v>0</v>
      </c>
    </row>
    <row r="109" spans="2:20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40">
        <f>Tabla1[[#This Row],[TASA 16]]*16%</f>
        <v>0</v>
      </c>
    </row>
    <row r="110" spans="2:20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40">
        <f>Tabla1[[#This Row],[TASA 16]]*16%</f>
        <v>0</v>
      </c>
      <c r="T110" s="76"/>
    </row>
    <row r="111" spans="2:20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40">
        <f>Tabla1[[#This Row],[TASA 16]]*16%</f>
        <v>0</v>
      </c>
    </row>
    <row r="112" spans="2:20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40">
        <f>Tabla1[[#This Row],[TASA 16]]*16%</f>
        <v>0</v>
      </c>
    </row>
    <row r="113" spans="2:20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40">
        <f>Tabla1[[#This Row],[TASA 16]]*16%</f>
        <v>0</v>
      </c>
      <c r="T113" s="76"/>
    </row>
    <row r="114" spans="2:20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472906.1875</v>
      </c>
      <c r="F114" s="28">
        <f>SUMIFS(Tabla16[TASA 0%],Tabla16[NUM],Tabla1[[#This Row],[CODIGO]])</f>
        <v>136514.70250000001</v>
      </c>
      <c r="G114" s="28">
        <f>SUMIFS(Tabla16[[EXENTO ]],Tabla16[NUM],Tabla1[[#This Row],[CODIGO]])</f>
        <v>1320</v>
      </c>
      <c r="H114" s="28">
        <f>SUMIFS(Tabla16[IVA],Tabla16[NUM],Tabla1[[#This Row],[CODIGO]])</f>
        <v>75664.989999999991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472,906</v>
      </c>
      <c r="L114" t="str">
        <f>FIXED(Tabla1[[#This Row],[TASA 0%]],0)</f>
        <v>136,515</v>
      </c>
      <c r="M114" t="str">
        <f>FIXED(Tabla1[[#This Row],[TASA EXE.]],0)</f>
        <v>1,320</v>
      </c>
      <c r="N114" t="str">
        <f>FIXED(Tabla1[[#This Row],[IVA]],0)</f>
        <v>75,665</v>
      </c>
      <c r="O114" t="str">
        <f>FIXED(Tabla1[[#This Row],[ISR RET]],0)</f>
        <v>0</v>
      </c>
      <c r="P114" t="str">
        <f>FIXED(Tabla1[[#This Row],[IVA RET]],0)</f>
        <v>0</v>
      </c>
      <c r="R114" s="40">
        <f>Tabla1[[#This Row],[TASA 16]]*16%</f>
        <v>75664.960000000006</v>
      </c>
    </row>
    <row r="115" spans="2:20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40">
        <f>Tabla1[[#This Row],[TASA 16]]*16%</f>
        <v>0</v>
      </c>
    </row>
    <row r="116" spans="2:20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40">
        <f>Tabla1[[#This Row],[TASA 16]]*16%</f>
        <v>0</v>
      </c>
    </row>
    <row r="117" spans="2:20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40">
        <f>Tabla1[[#This Row],[TASA 16]]*16%</f>
        <v>0</v>
      </c>
    </row>
    <row r="118" spans="2:20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40">
        <f>Tabla1[[#This Row],[TASA 16]]*16%</f>
        <v>0</v>
      </c>
    </row>
    <row r="119" spans="2:20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40">
        <f>Tabla1[[#This Row],[TASA 16]]*16%</f>
        <v>0</v>
      </c>
    </row>
    <row r="120" spans="2:20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40">
        <f>Tabla1[[#This Row],[TASA 16]]*16%</f>
        <v>0</v>
      </c>
      <c r="T120" s="76"/>
    </row>
    <row r="121" spans="2:20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169273.3125</v>
      </c>
      <c r="F121" s="28">
        <f>SUMIFS(Tabla16[TASA 0%],Tabla16[NUM],Tabla1[[#This Row],[CODIGO]])</f>
        <v>0.11749999999301508</v>
      </c>
      <c r="G121" s="28">
        <f>SUMIFS(Tabla16[[EXENTO ]],Tabla16[NUM],Tabla1[[#This Row],[CODIGO]])</f>
        <v>0</v>
      </c>
      <c r="H121" s="28">
        <f>SUMIFS(Tabla16[IVA],Tabla16[NUM],Tabla1[[#This Row],[CODIGO]])</f>
        <v>27083.73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169,273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27,084</v>
      </c>
      <c r="O121" t="str">
        <f>FIXED(Tabla1[[#This Row],[ISR RET]],0)</f>
        <v>0</v>
      </c>
      <c r="P121" t="str">
        <f>FIXED(Tabla1[[#This Row],[IVA RET]],0)</f>
        <v>0</v>
      </c>
      <c r="R121" s="40">
        <f>Tabla1[[#This Row],[TASA 16]]*16%</f>
        <v>27083.68</v>
      </c>
    </row>
    <row r="122" spans="2:20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40">
        <f>Tabla1[[#This Row],[TASA 16]]*16%</f>
        <v>0</v>
      </c>
    </row>
    <row r="123" spans="2:20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40">
        <f>Tabla1[[#This Row],[TASA 16]]*16%</f>
        <v>0</v>
      </c>
    </row>
    <row r="124" spans="2:20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40">
        <f>Tabla1[[#This Row],[TASA 16]]*16%</f>
        <v>0</v>
      </c>
    </row>
    <row r="125" spans="2:20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40">
        <f>Tabla1[[#This Row],[TASA 16]]*16%</f>
        <v>0</v>
      </c>
    </row>
    <row r="126" spans="2:20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40">
        <f>Tabla1[[#This Row],[TASA 16]]*16%</f>
        <v>0</v>
      </c>
    </row>
    <row r="127" spans="2:20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40">
        <f>Tabla1[[#This Row],[TASA 16]]*16%</f>
        <v>0</v>
      </c>
    </row>
    <row r="128" spans="2:20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40">
        <f>Tabla1[[#This Row],[TASA 16]]*16%</f>
        <v>0</v>
      </c>
    </row>
    <row r="129" spans="2:20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40">
        <f>Tabla1[[#This Row],[TASA 16]]*16%</f>
        <v>0</v>
      </c>
    </row>
    <row r="130" spans="2:20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40">
        <f>Tabla1[[#This Row],[TASA 16]]*16%</f>
        <v>0</v>
      </c>
    </row>
    <row r="131" spans="2:20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40">
        <f>Tabla1[[#This Row],[TASA 16]]*16%</f>
        <v>0</v>
      </c>
    </row>
    <row r="132" spans="2:20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40">
        <f>Tabla1[[#This Row],[TASA 16]]*16%</f>
        <v>0</v>
      </c>
      <c r="T132" s="76"/>
    </row>
    <row r="133" spans="2:20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1923371.8125</v>
      </c>
      <c r="F133" s="28">
        <f>SUMIFS(Tabla16[TASA 0%],Tabla16[NUM],Tabla1[[#This Row],[CODIGO]])</f>
        <v>1137925.8275000001</v>
      </c>
      <c r="G133" s="28">
        <f>SUMIFS(Tabla16[[EXENTO ]],Tabla16[NUM],Tabla1[[#This Row],[CODIGO]])</f>
        <v>0</v>
      </c>
      <c r="H133" s="28">
        <f>SUMIFS(Tabla16[IVA],Tabla16[NUM],Tabla1[[#This Row],[CODIGO]])</f>
        <v>307739.49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1,923,372</v>
      </c>
      <c r="L133" t="str">
        <f>FIXED(Tabla1[[#This Row],[TASA 0%]],0)</f>
        <v>1,137,926</v>
      </c>
      <c r="M133" t="str">
        <f>FIXED(Tabla1[[#This Row],[TASA EXE.]],0)</f>
        <v>0</v>
      </c>
      <c r="N133" t="str">
        <f>FIXED(Tabla1[[#This Row],[IVA]],0)</f>
        <v>307,739</v>
      </c>
      <c r="O133" t="str">
        <f>FIXED(Tabla1[[#This Row],[ISR RET]],0)</f>
        <v>0</v>
      </c>
      <c r="P133" t="str">
        <f>FIXED(Tabla1[[#This Row],[IVA RET]],0)</f>
        <v>0</v>
      </c>
      <c r="R133" s="40">
        <f>Tabla1[[#This Row],[TASA 16]]*16%</f>
        <v>307739.52000000002</v>
      </c>
    </row>
    <row r="134" spans="2:20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40">
        <f>Tabla1[[#This Row],[TASA 16]]*16%</f>
        <v>0</v>
      </c>
    </row>
    <row r="135" spans="2:20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5370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5,370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40">
        <f>Tabla1[[#This Row],[TASA 16]]*16%</f>
        <v>0</v>
      </c>
    </row>
    <row r="136" spans="2:20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40">
        <f>Tabla1[[#This Row],[TASA 16]]*16%</f>
        <v>0</v>
      </c>
    </row>
    <row r="137" spans="2:20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40">
        <f>Tabla1[[#This Row],[TASA 16]]*16%</f>
        <v>0</v>
      </c>
    </row>
    <row r="138" spans="2:20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40">
        <f>Tabla1[[#This Row],[TASA 16]]*16%</f>
        <v>0</v>
      </c>
    </row>
    <row r="139" spans="2:20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40">
        <f>Tabla1[[#This Row],[TASA 16]]*16%</f>
        <v>0</v>
      </c>
    </row>
    <row r="140" spans="2:20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40">
        <f>Tabla1[[#This Row],[TASA 16]]*16%</f>
        <v>0</v>
      </c>
    </row>
    <row r="141" spans="2:20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323.25</v>
      </c>
      <c r="F141" s="28">
        <f>SUMIFS(Tabla16[TASA 0%],Tabla16[NUM],Tabla1[[#This Row],[CODIGO]])</f>
        <v>2.9999999999972715E-2</v>
      </c>
      <c r="G141" s="28">
        <f>SUMIFS(Tabla16[[EXENTO ]],Tabla16[NUM],Tabla1[[#This Row],[CODIGO]])</f>
        <v>0</v>
      </c>
      <c r="H141" s="28">
        <f>SUMIFS(Tabla16[IVA],Tabla16[NUM],Tabla1[[#This Row],[CODIGO]])</f>
        <v>51.72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323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52</v>
      </c>
      <c r="O141" t="str">
        <f>FIXED(Tabla1[[#This Row],[ISR RET]],0)</f>
        <v>0</v>
      </c>
      <c r="P141" t="str">
        <f>FIXED(Tabla1[[#This Row],[IVA RET]],0)</f>
        <v>0</v>
      </c>
      <c r="R141" s="40">
        <f>Tabla1[[#This Row],[TASA 16]]*16%</f>
        <v>51.68</v>
      </c>
    </row>
    <row r="142" spans="2:20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40">
        <f>Tabla1[[#This Row],[TASA 16]]*16%</f>
        <v>0</v>
      </c>
    </row>
    <row r="143" spans="2:20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40">
        <f>Tabla1[[#This Row],[TASA 16]]*16%</f>
        <v>0</v>
      </c>
    </row>
    <row r="144" spans="2:20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40">
        <f>Tabla1[[#This Row],[TASA 16]]*16%</f>
        <v>0</v>
      </c>
    </row>
    <row r="145" spans="2:20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40">
        <f>Tabla1[[#This Row],[TASA 16]]*16%</f>
        <v>0</v>
      </c>
    </row>
    <row r="146" spans="2:20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40">
        <f>Tabla1[[#This Row],[TASA 16]]*16%</f>
        <v>0</v>
      </c>
    </row>
    <row r="147" spans="2:20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40">
        <f>Tabla1[[#This Row],[TASA 16]]*16%</f>
        <v>0</v>
      </c>
    </row>
    <row r="148" spans="2:20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40">
        <f>Tabla1[[#This Row],[TASA 16]]*16%</f>
        <v>0</v>
      </c>
    </row>
    <row r="149" spans="2:20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40">
        <f>Tabla1[[#This Row],[TASA 16]]*16%</f>
        <v>0</v>
      </c>
    </row>
    <row r="150" spans="2:20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40">
        <f>Tabla1[[#This Row],[TASA 16]]*16%</f>
        <v>0</v>
      </c>
    </row>
    <row r="151" spans="2:20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40">
        <f>Tabla1[[#This Row],[TASA 16]]*16%</f>
        <v>0</v>
      </c>
    </row>
    <row r="152" spans="2:20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40">
        <f>Tabla1[[#This Row],[TASA 16]]*16%</f>
        <v>0</v>
      </c>
    </row>
    <row r="153" spans="2:20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40">
        <f>Tabla1[[#This Row],[TASA 16]]*16%</f>
        <v>0</v>
      </c>
    </row>
    <row r="154" spans="2:20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40">
        <f>Tabla1[[#This Row],[TASA 16]]*16%</f>
        <v>0</v>
      </c>
    </row>
    <row r="155" spans="2:20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40">
        <f>Tabla1[[#This Row],[TASA 16]]*16%</f>
        <v>0</v>
      </c>
      <c r="T155" s="76"/>
    </row>
    <row r="156" spans="2:20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299020.875</v>
      </c>
      <c r="F156" s="28">
        <f>SUMIFS(Tabla16[TASA 0%],Tabla16[NUM],Tabla1[[#This Row],[CODIGO]])</f>
        <v>862.78499999998894</v>
      </c>
      <c r="G156" s="28">
        <f>SUMIFS(Tabla16[[EXENTO ]],Tabla16[NUM],Tabla1[[#This Row],[CODIGO]])</f>
        <v>0</v>
      </c>
      <c r="H156" s="28">
        <f>SUMIFS(Tabla16[IVA],Tabla16[NUM],Tabla1[[#This Row],[CODIGO]])</f>
        <v>47843.34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299,021</v>
      </c>
      <c r="L156" t="str">
        <f>FIXED(Tabla1[[#This Row],[TASA 0%]],0)</f>
        <v>863</v>
      </c>
      <c r="M156" t="str">
        <f>FIXED(Tabla1[[#This Row],[TASA EXE.]],0)</f>
        <v>0</v>
      </c>
      <c r="N156" t="str">
        <f>FIXED(Tabla1[[#This Row],[IVA]],0)</f>
        <v>47,843</v>
      </c>
      <c r="O156" t="str">
        <f>FIXED(Tabla1[[#This Row],[ISR RET]],0)</f>
        <v>0</v>
      </c>
      <c r="P156" t="str">
        <f>FIXED(Tabla1[[#This Row],[IVA RET]],0)</f>
        <v>0</v>
      </c>
      <c r="R156" s="40">
        <f>Tabla1[[#This Row],[TASA 16]]*16%</f>
        <v>47843.360000000001</v>
      </c>
    </row>
    <row r="157" spans="2:20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40">
        <f>Tabla1[[#This Row],[TASA 16]]*16%</f>
        <v>0</v>
      </c>
    </row>
    <row r="158" spans="2:20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40">
        <f>Tabla1[[#This Row],[TASA 16]]*16%</f>
        <v>0</v>
      </c>
    </row>
    <row r="159" spans="2:20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40">
        <f>Tabla1[[#This Row],[TASA 16]]*16%</f>
        <v>0</v>
      </c>
    </row>
    <row r="160" spans="2:20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40">
        <f>Tabla1[[#This Row],[TASA 16]]*16%</f>
        <v>0</v>
      </c>
    </row>
    <row r="161" spans="2:18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40">
        <f>Tabla1[[#This Row],[TASA 16]]*16%</f>
        <v>0</v>
      </c>
    </row>
    <row r="162" spans="2:18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40">
        <f>Tabla1[[#This Row],[TASA 16]]*16%</f>
        <v>0</v>
      </c>
    </row>
    <row r="163" spans="2:18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40">
        <f>Tabla1[[#This Row],[TASA 16]]*16%</f>
        <v>0</v>
      </c>
    </row>
    <row r="164" spans="2:18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40">
        <f>Tabla1[[#This Row],[TASA 16]]*16%</f>
        <v>0</v>
      </c>
    </row>
    <row r="165" spans="2:18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40">
        <f>Tabla1[[#This Row],[TASA 16]]*16%</f>
        <v>0</v>
      </c>
    </row>
    <row r="166" spans="2:18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40">
        <f>Tabla1[[#This Row],[TASA 16]]*16%</f>
        <v>0</v>
      </c>
    </row>
    <row r="167" spans="2:18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40">
        <f>Tabla1[[#This Row],[TASA 16]]*16%</f>
        <v>0</v>
      </c>
    </row>
    <row r="168" spans="2:18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61156.549999999996</v>
      </c>
      <c r="G168" s="28">
        <f>SUMIFS(Tabla16[[EXENTO ]],Tabla16[NUM],Tabla1[[#This Row],[CODIGO]])</f>
        <v>4833.26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61,157</v>
      </c>
      <c r="M168" t="str">
        <f>FIXED(Tabla1[[#This Row],[TASA EXE.]],0)</f>
        <v>4,833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40">
        <f>Tabla1[[#This Row],[TASA 16]]*16%</f>
        <v>0</v>
      </c>
    </row>
    <row r="169" spans="2:18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2409189.16</v>
      </c>
      <c r="G169" s="28">
        <f>SUMIFS(Tabla16[[EXENTO ]],Tabla16[NUM],Tabla1[[#This Row],[CODIGO]])</f>
        <v>110185.30000000002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2,409,189</v>
      </c>
      <c r="M169" t="str">
        <f>FIXED(Tabla1[[#This Row],[TASA EXE.]],0)</f>
        <v>110,185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40">
        <f>Tabla1[[#This Row],[TASA 16]]*16%</f>
        <v>0</v>
      </c>
    </row>
    <row r="170" spans="2:18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40">
        <f>Tabla1[[#This Row],[TASA 16]]*16%</f>
        <v>0</v>
      </c>
    </row>
    <row r="171" spans="2:18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40">
        <f>Tabla1[[#This Row],[TASA 16]]*16%</f>
        <v>0</v>
      </c>
    </row>
    <row r="172" spans="2:18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40">
        <f>Tabla1[[#This Row],[TASA 16]]*16%</f>
        <v>0</v>
      </c>
    </row>
    <row r="173" spans="2:18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40">
        <f>Tabla1[[#This Row],[TASA 16]]*16%</f>
        <v>0</v>
      </c>
    </row>
    <row r="174" spans="2:18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40">
        <f>Tabla1[[#This Row],[TASA 16]]*16%</f>
        <v>0</v>
      </c>
    </row>
    <row r="175" spans="2:18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40">
        <f>Tabla1[[#This Row],[TASA 16]]*16%</f>
        <v>0</v>
      </c>
    </row>
    <row r="176" spans="2:18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40">
        <f>Tabla1[[#This Row],[TASA 16]]*16%</f>
        <v>0</v>
      </c>
    </row>
    <row r="177" spans="2:20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40">
        <f>Tabla1[[#This Row],[TASA 16]]*16%</f>
        <v>0</v>
      </c>
    </row>
    <row r="178" spans="2:20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40">
        <f>Tabla1[[#This Row],[TASA 16]]*16%</f>
        <v>0</v>
      </c>
    </row>
    <row r="179" spans="2:20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40">
        <f>Tabla1[[#This Row],[TASA 16]]*16%</f>
        <v>0</v>
      </c>
      <c r="T179" s="76"/>
    </row>
    <row r="180" spans="2:20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199131.875</v>
      </c>
      <c r="F180" s="28">
        <f>SUMIFS(Tabla16[TASA 0%],Tabla16[NUM],Tabla1[[#This Row],[CODIGO]])</f>
        <v>3.500000000349246E-2</v>
      </c>
      <c r="G180" s="28">
        <f>SUMIFS(Tabla16[[EXENTO ]],Tabla16[NUM],Tabla1[[#This Row],[CODIGO]])</f>
        <v>0</v>
      </c>
      <c r="H180" s="28">
        <f>SUMIFS(Tabla16[IVA],Tabla16[NUM],Tabla1[[#This Row],[CODIGO]])</f>
        <v>31861.1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199,132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31,861</v>
      </c>
      <c r="O180" t="str">
        <f>FIXED(Tabla1[[#This Row],[ISR RET]],0)</f>
        <v>0</v>
      </c>
      <c r="P180" t="str">
        <f>FIXED(Tabla1[[#This Row],[IVA RET]],0)</f>
        <v>0</v>
      </c>
      <c r="R180" s="40">
        <f>Tabla1[[#This Row],[TASA 16]]*16%</f>
        <v>31861.119999999999</v>
      </c>
    </row>
    <row r="181" spans="2:20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40">
        <f>Tabla1[[#This Row],[TASA 16]]*16%</f>
        <v>0</v>
      </c>
      <c r="T181" s="76"/>
    </row>
    <row r="182" spans="2:20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9823.5625</v>
      </c>
      <c r="F182" s="28">
        <f>SUMIFS(Tabla16[TASA 0%],Tabla16[NUM],Tabla1[[#This Row],[CODIGO]])</f>
        <v>1619.9475000000002</v>
      </c>
      <c r="G182" s="28">
        <f>SUMIFS(Tabla16[[EXENTO ]],Tabla16[NUM],Tabla1[[#This Row],[CODIGO]])</f>
        <v>0</v>
      </c>
      <c r="H182" s="28">
        <f>SUMIFS(Tabla16[IVA],Tabla16[NUM],Tabla1[[#This Row],[CODIGO]])</f>
        <v>1571.77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9,824</v>
      </c>
      <c r="L182" t="str">
        <f>FIXED(Tabla1[[#This Row],[TASA 0%]],0)</f>
        <v>1,620</v>
      </c>
      <c r="M182" t="str">
        <f>FIXED(Tabla1[[#This Row],[TASA EXE.]],0)</f>
        <v>0</v>
      </c>
      <c r="N182" t="str">
        <f>FIXED(Tabla1[[#This Row],[IVA]],0)</f>
        <v>1,572</v>
      </c>
      <c r="O182" t="str">
        <f>FIXED(Tabla1[[#This Row],[ISR RET]],0)</f>
        <v>0</v>
      </c>
      <c r="P182" t="str">
        <f>FIXED(Tabla1[[#This Row],[IVA RET]],0)</f>
        <v>0</v>
      </c>
      <c r="R182" s="40">
        <f>Tabla1[[#This Row],[TASA 16]]*16%</f>
        <v>1571.8400000000001</v>
      </c>
    </row>
    <row r="183" spans="2:20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40">
        <f>Tabla1[[#This Row],[TASA 16]]*16%</f>
        <v>0</v>
      </c>
    </row>
    <row r="184" spans="2:20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40">
        <f>Tabla1[[#This Row],[TASA 16]]*16%</f>
        <v>0</v>
      </c>
    </row>
    <row r="185" spans="2:20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40">
        <f>Tabla1[[#This Row],[TASA 16]]*16%</f>
        <v>0</v>
      </c>
      <c r="T185" s="76"/>
    </row>
    <row r="186" spans="2:20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39381.875</v>
      </c>
      <c r="F186" s="28">
        <f>SUMIFS(Tabla16[TASA 0%],Tabla16[NUM],Tabla1[[#This Row],[CODIGO]])</f>
        <v>2.5000000001455192E-2</v>
      </c>
      <c r="G186" s="28">
        <f>SUMIFS(Tabla16[[EXENTO ]],Tabla16[NUM],Tabla1[[#This Row],[CODIGO]])</f>
        <v>0</v>
      </c>
      <c r="H186" s="28">
        <f>SUMIFS(Tabla16[IVA],Tabla16[NUM],Tabla1[[#This Row],[CODIGO]])</f>
        <v>6301.1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39,382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6,301</v>
      </c>
      <c r="O186" t="str">
        <f>FIXED(Tabla1[[#This Row],[ISR RET]],0)</f>
        <v>0</v>
      </c>
      <c r="P186" t="str">
        <f>FIXED(Tabla1[[#This Row],[IVA RET]],0)</f>
        <v>0</v>
      </c>
      <c r="R186" s="40">
        <f>Tabla1[[#This Row],[TASA 16]]*16%</f>
        <v>6301.12</v>
      </c>
    </row>
    <row r="187" spans="2:20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204228.6875</v>
      </c>
      <c r="F187" s="28">
        <f>SUMIFS(Tabla16[TASA 0%],Tabla16[NUM],Tabla1[[#This Row],[CODIGO]])</f>
        <v>-6.7499999990104698E-2</v>
      </c>
      <c r="G187" s="28">
        <f>SUMIFS(Tabla16[[EXENTO ]],Tabla16[NUM],Tabla1[[#This Row],[CODIGO]])</f>
        <v>0</v>
      </c>
      <c r="H187" s="28">
        <f>SUMIFS(Tabla16[IVA],Tabla16[NUM],Tabla1[[#This Row],[CODIGO]])</f>
        <v>32676.59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204,229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32,677</v>
      </c>
      <c r="O187" t="str">
        <f>FIXED(Tabla1[[#This Row],[ISR RET]],0)</f>
        <v>0</v>
      </c>
      <c r="P187" t="str">
        <f>FIXED(Tabla1[[#This Row],[IVA RET]],0)</f>
        <v>0</v>
      </c>
      <c r="R187" s="40">
        <f>Tabla1[[#This Row],[TASA 16]]*16%</f>
        <v>32676.639999999999</v>
      </c>
    </row>
    <row r="188" spans="2:20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930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930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40">
        <f>Tabla1[[#This Row],[TASA 16]]*16%</f>
        <v>0</v>
      </c>
    </row>
    <row r="189" spans="2:20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40">
        <f>Tabla1[[#This Row],[TASA 16]]*16%</f>
        <v>0</v>
      </c>
      <c r="T189" s="76"/>
    </row>
    <row r="190" spans="2:20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40">
        <f>Tabla1[[#This Row],[TASA 16]]*16%</f>
        <v>0</v>
      </c>
    </row>
    <row r="191" spans="2:20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40">
        <f>Tabla1[[#This Row],[TASA 16]]*16%</f>
        <v>0</v>
      </c>
    </row>
    <row r="192" spans="2:20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40">
        <f>Tabla1[[#This Row],[TASA 16]]*16%</f>
        <v>0</v>
      </c>
    </row>
    <row r="193" spans="2:18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40">
        <f>Tabla1[[#This Row],[TASA 16]]*16%</f>
        <v>0</v>
      </c>
    </row>
    <row r="194" spans="2:18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40">
        <f>Tabla1[[#This Row],[TASA 16]]*16%</f>
        <v>0</v>
      </c>
    </row>
    <row r="195" spans="2:18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1152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1,152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40">
        <f>Tabla1[[#This Row],[TASA 16]]*16%</f>
        <v>0</v>
      </c>
    </row>
    <row r="196" spans="2:18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0</v>
      </c>
      <c r="F196" s="28">
        <f>SUMIFS(Tabla16[TASA 0%],Tabla16[NUM],Tabla1[[#This Row],[CODIGO]])</f>
        <v>0</v>
      </c>
      <c r="G196" s="28">
        <f>SUMIFS(Tabla16[[EXENTO ]],Tabla16[NUM],Tabla1[[#This Row],[CODIGO]])</f>
        <v>0</v>
      </c>
      <c r="H196" s="28">
        <f>SUMIFS(Tabla16[IVA],Tabla16[NUM],Tabla1[[#This Row],[CODIGO]])</f>
        <v>0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0</v>
      </c>
      <c r="L196" t="str">
        <f>FIXED(Tabla1[[#This Row],[TASA 0%]],0)</f>
        <v>0</v>
      </c>
      <c r="M196" t="str">
        <f>FIXED(Tabla1[[#This Row],[TASA EXE.]],0)</f>
        <v>0</v>
      </c>
      <c r="N196" t="str">
        <f>FIXED(Tabla1[[#This Row],[IVA]],0)</f>
        <v>0</v>
      </c>
      <c r="O196" t="str">
        <f>FIXED(Tabla1[[#This Row],[ISR RET]],0)</f>
        <v>0</v>
      </c>
      <c r="P196" t="str">
        <f>FIXED(Tabla1[[#This Row],[IVA RET]],0)</f>
        <v>0</v>
      </c>
      <c r="R196" s="40">
        <f>Tabla1[[#This Row],[TASA 16]]*16%</f>
        <v>0</v>
      </c>
    </row>
    <row r="197" spans="2:18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40">
        <f>Tabla1[[#This Row],[TASA 16]]*16%</f>
        <v>0</v>
      </c>
    </row>
    <row r="198" spans="2:18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40">
        <f>Tabla1[[#This Row],[TASA 16]]*16%</f>
        <v>0</v>
      </c>
    </row>
    <row r="199" spans="2:18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40">
        <f>Tabla1[[#This Row],[TASA 16]]*16%</f>
        <v>0</v>
      </c>
    </row>
    <row r="200" spans="2:18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40">
        <f>Tabla1[[#This Row],[TASA 16]]*16%</f>
        <v>0</v>
      </c>
    </row>
    <row r="201" spans="2:18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40">
        <f>Tabla1[[#This Row],[TASA 16]]*16%</f>
        <v>0</v>
      </c>
    </row>
    <row r="202" spans="2:18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40">
        <f>Tabla1[[#This Row],[TASA 16]]*16%</f>
        <v>0</v>
      </c>
    </row>
    <row r="203" spans="2:18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9420</v>
      </c>
      <c r="G203" s="28">
        <f>SUMIFS(Tabla16[[EXENTO ]],Tabla16[NUM],Tabla1[[#This Row],[CODIGO]])</f>
        <v>753.6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9,420</v>
      </c>
      <c r="M203" t="str">
        <f>FIXED(Tabla1[[#This Row],[TASA EXE.]],0)</f>
        <v>754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40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12222.22</v>
      </c>
      <c r="H204" s="28">
        <f>SUMIFS(Tabla16[IVA],Tabla16[NUM],Tabla1[[#This Row],[CODIGO]])</f>
        <v>0</v>
      </c>
      <c r="I204" s="28">
        <f>SUMIFS(Tabla16[ISR RET.],Tabla16[NUM],Tabla1[[#This Row],[CODIGO]])</f>
        <v>-1222.22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12,222</v>
      </c>
      <c r="N204" t="str">
        <f>FIXED(Tabla1[[#This Row],[IVA]],0)</f>
        <v>0</v>
      </c>
      <c r="O204" t="str">
        <f>FIXED(Tabla1[[#This Row],[ISR RET]],0)</f>
        <v>-1,222</v>
      </c>
      <c r="P204" t="str">
        <f>FIXED(Tabla1[[#This Row],[IVA RET]],0)</f>
        <v>0</v>
      </c>
      <c r="R204" s="40">
        <f>Tabla1[[#This Row],[TASA 16]]*16%</f>
        <v>0</v>
      </c>
    </row>
    <row r="205" spans="2:18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40">
        <f>Tabla1[[#This Row],[TASA 16]]*16%</f>
        <v>0</v>
      </c>
    </row>
    <row r="206" spans="2:18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40">
        <f>Tabla1[[#This Row],[TASA 16]]*16%</f>
        <v>0</v>
      </c>
    </row>
    <row r="207" spans="2:18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40">
        <f>Tabla1[[#This Row],[TASA 16]]*16%</f>
        <v>0</v>
      </c>
    </row>
    <row r="208" spans="2:18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40">
        <f>Tabla1[[#This Row],[TASA 16]]*16%</f>
        <v>0</v>
      </c>
    </row>
    <row r="209" spans="2:20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40">
        <f>Tabla1[[#This Row],[TASA 16]]*16%</f>
        <v>0</v>
      </c>
    </row>
    <row r="210" spans="2:20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40">
        <f>Tabla1[[#This Row],[TASA 16]]*16%</f>
        <v>0</v>
      </c>
    </row>
    <row r="211" spans="2:20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40">
        <f>Tabla1[[#This Row],[TASA 16]]*16%</f>
        <v>0</v>
      </c>
    </row>
    <row r="212" spans="2:20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40">
        <f>Tabla1[[#This Row],[TASA 16]]*16%</f>
        <v>0</v>
      </c>
      <c r="T212" s="76"/>
    </row>
    <row r="213" spans="2:20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37734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6037.44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37,734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6,037</v>
      </c>
      <c r="O213" t="str">
        <f>FIXED(Tabla1[[#This Row],[ISR RET]],0)</f>
        <v>0</v>
      </c>
      <c r="P213" t="str">
        <f>FIXED(Tabla1[[#This Row],[IVA RET]],0)</f>
        <v>0</v>
      </c>
      <c r="R213" s="40">
        <f>Tabla1[[#This Row],[TASA 16]]*16%</f>
        <v>6037.4400000000005</v>
      </c>
    </row>
    <row r="214" spans="2:20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40">
        <f>Tabla1[[#This Row],[TASA 16]]*16%</f>
        <v>0</v>
      </c>
    </row>
    <row r="215" spans="2:20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40">
        <f>Tabla1[[#This Row],[TASA 16]]*16%</f>
        <v>0</v>
      </c>
    </row>
    <row r="216" spans="2:20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40">
        <f>Tabla1[[#This Row],[TASA 16]]*16%</f>
        <v>0</v>
      </c>
    </row>
    <row r="217" spans="2:20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40">
        <f>Tabla1[[#This Row],[TASA 16]]*16%</f>
        <v>0</v>
      </c>
    </row>
    <row r="218" spans="2:20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40">
        <f>Tabla1[[#This Row],[TASA 16]]*16%</f>
        <v>0</v>
      </c>
    </row>
    <row r="219" spans="2:20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40">
        <f>Tabla1[[#This Row],[TASA 16]]*16%</f>
        <v>0</v>
      </c>
    </row>
    <row r="220" spans="2:20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40">
        <f>Tabla1[[#This Row],[TASA 16]]*16%</f>
        <v>0</v>
      </c>
    </row>
    <row r="221" spans="2:20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40">
        <f>Tabla1[[#This Row],[TASA 16]]*16%</f>
        <v>0</v>
      </c>
    </row>
    <row r="222" spans="2:20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40">
        <f>Tabla1[[#This Row],[TASA 16]]*16%</f>
        <v>0</v>
      </c>
    </row>
    <row r="223" spans="2:20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40">
        <f>Tabla1[[#This Row],[TASA 16]]*16%</f>
        <v>0</v>
      </c>
    </row>
    <row r="224" spans="2:20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40">
        <f>Tabla1[[#This Row],[TASA 16]]*16%</f>
        <v>0</v>
      </c>
    </row>
    <row r="225" spans="2:18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40">
        <f>Tabla1[[#This Row],[TASA 16]]*16%</f>
        <v>0</v>
      </c>
    </row>
    <row r="226" spans="2:18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40">
        <f>Tabla1[[#This Row],[TASA 16]]*16%</f>
        <v>0</v>
      </c>
    </row>
    <row r="227" spans="2:18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40">
        <f>Tabla1[[#This Row],[TASA 16]]*16%</f>
        <v>0</v>
      </c>
    </row>
    <row r="228" spans="2:18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40">
        <f>Tabla1[[#This Row],[TASA 16]]*16%</f>
        <v>0</v>
      </c>
    </row>
    <row r="229" spans="2:18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40">
        <f>Tabla1[[#This Row],[TASA 16]]*16%</f>
        <v>0</v>
      </c>
    </row>
    <row r="230" spans="2:18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40">
        <f>Tabla1[[#This Row],[TASA 16]]*16%</f>
        <v>0</v>
      </c>
    </row>
    <row r="231" spans="2:18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40">
        <f>Tabla1[[#This Row],[TASA 16]]*16%</f>
        <v>0</v>
      </c>
    </row>
    <row r="232" spans="2:18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40">
        <f>Tabla1[[#This Row],[TASA 16]]*16%</f>
        <v>0</v>
      </c>
    </row>
    <row r="233" spans="2:18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40">
        <f>Tabla1[[#This Row],[TASA 16]]*16%</f>
        <v>0</v>
      </c>
    </row>
    <row r="234" spans="2:18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40">
        <f>Tabla1[[#This Row],[TASA 16]]*16%</f>
        <v>0</v>
      </c>
    </row>
    <row r="235" spans="2:18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24587.0625</v>
      </c>
      <c r="F235" s="28">
        <f>SUMIFS(Tabla16[TASA 0%],Tabla16[NUM],Tabla1[[#This Row],[CODIGO]])</f>
        <v>7.499999998117346E-3</v>
      </c>
      <c r="G235" s="28">
        <f>SUMIFS(Tabla16[[EXENTO ]],Tabla16[NUM],Tabla1[[#This Row],[CODIGO]])</f>
        <v>0</v>
      </c>
      <c r="H235" s="28">
        <f>SUMIFS(Tabla16[IVA],Tabla16[NUM],Tabla1[[#This Row],[CODIGO]])</f>
        <v>3933.9300000000003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24,587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3,934</v>
      </c>
      <c r="O235" t="str">
        <f>FIXED(Tabla1[[#This Row],[ISR RET]],0)</f>
        <v>0</v>
      </c>
      <c r="P235" t="str">
        <f>FIXED(Tabla1[[#This Row],[IVA RET]],0)</f>
        <v>0</v>
      </c>
      <c r="R235" s="40">
        <f>Tabla1[[#This Row],[TASA 16]]*16%</f>
        <v>3933.92</v>
      </c>
    </row>
    <row r="236" spans="2:18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40">
        <f>Tabla1[[#This Row],[TASA 16]]*16%</f>
        <v>0</v>
      </c>
    </row>
    <row r="237" spans="2:18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40">
        <f>Tabla1[[#This Row],[TASA 16]]*16%</f>
        <v>0</v>
      </c>
    </row>
    <row r="238" spans="2:18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40">
        <f>Tabla1[[#This Row],[TASA 16]]*16%</f>
        <v>0</v>
      </c>
    </row>
    <row r="239" spans="2:18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40">
        <f>Tabla1[[#This Row],[TASA 16]]*16%</f>
        <v>0</v>
      </c>
    </row>
    <row r="240" spans="2:18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40">
        <f>Tabla1[[#This Row],[TASA 16]]*16%</f>
        <v>0</v>
      </c>
    </row>
    <row r="241" spans="2:18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40">
        <f>Tabla1[[#This Row],[TASA 16]]*16%</f>
        <v>0</v>
      </c>
    </row>
    <row r="242" spans="2:18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40">
        <f>Tabla1[[#This Row],[TASA 16]]*16%</f>
        <v>0</v>
      </c>
    </row>
    <row r="243" spans="2:18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40">
        <f>Tabla1[[#This Row],[TASA 16]]*16%</f>
        <v>0</v>
      </c>
    </row>
    <row r="244" spans="2:18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40">
        <f>Tabla1[[#This Row],[TASA 16]]*16%</f>
        <v>0</v>
      </c>
    </row>
    <row r="245" spans="2:18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40">
        <f>Tabla1[[#This Row],[TASA 16]]*16%</f>
        <v>0</v>
      </c>
    </row>
    <row r="246" spans="2:18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40">
        <f>Tabla1[[#This Row],[TASA 16]]*16%</f>
        <v>0</v>
      </c>
    </row>
    <row r="247" spans="2:18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40">
        <f>Tabla1[[#This Row],[TASA 16]]*16%</f>
        <v>0</v>
      </c>
    </row>
    <row r="248" spans="2:18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40">
        <f>Tabla1[[#This Row],[TASA 16]]*16%</f>
        <v>0</v>
      </c>
    </row>
    <row r="249" spans="2:18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40">
        <f>Tabla1[[#This Row],[TASA 16]]*16%</f>
        <v>0</v>
      </c>
    </row>
    <row r="250" spans="2:18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40">
        <f>Tabla1[[#This Row],[TASA 16]]*16%</f>
        <v>0</v>
      </c>
    </row>
    <row r="251" spans="2:18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40">
        <f>Tabla1[[#This Row],[TASA 16]]*16%</f>
        <v>0</v>
      </c>
    </row>
    <row r="252" spans="2:18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40">
        <f>Tabla1[[#This Row],[TASA 16]]*16%</f>
        <v>0</v>
      </c>
    </row>
    <row r="253" spans="2:18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40">
        <f>Tabla1[[#This Row],[TASA 16]]*16%</f>
        <v>0</v>
      </c>
    </row>
    <row r="254" spans="2:18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11850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1896</v>
      </c>
      <c r="I254" s="28">
        <f>SUMIFS(Tabla16[ISR RET.],Tabla16[NUM],Tabla1[[#This Row],[CODIGO]])</f>
        <v>0</v>
      </c>
      <c r="J254" s="28">
        <f>SUMIFS(Tabla16[IVA RET.],Tabla16[NUM],Tabla1[[#This Row],[CODIGO]])</f>
        <v>-474</v>
      </c>
      <c r="K254" t="str">
        <f>FIXED(Tabla1[[#This Row],[TASA 16%]],0)</f>
        <v>11,850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1,896</v>
      </c>
      <c r="O254" t="str">
        <f>FIXED(Tabla1[[#This Row],[ISR RET]],0)</f>
        <v>0</v>
      </c>
      <c r="P254" t="str">
        <f>FIXED(Tabla1[[#This Row],[IVA RET]],0)</f>
        <v>-474</v>
      </c>
      <c r="R254" s="40">
        <f>Tabla1[[#This Row],[TASA 16]]*16%</f>
        <v>1896</v>
      </c>
    </row>
    <row r="255" spans="2:18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40">
        <f>Tabla1[[#This Row],[TASA 16]]*16%</f>
        <v>0</v>
      </c>
    </row>
    <row r="256" spans="2:18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40">
        <f>Tabla1[[#This Row],[TASA 16]]*16%</f>
        <v>0</v>
      </c>
    </row>
    <row r="257" spans="2:20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40">
        <f>Tabla1[[#This Row],[TASA 16]]*16%</f>
        <v>0</v>
      </c>
      <c r="T257" s="76"/>
    </row>
    <row r="258" spans="2:20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348912.8125</v>
      </c>
      <c r="F258" s="28">
        <f>SUMIFS(Tabla16[TASA 0%],Tabla16[NUM],Tabla1[[#This Row],[CODIGO]])</f>
        <v>5.7500000009895302E-2</v>
      </c>
      <c r="G258" s="28">
        <f>SUMIFS(Tabla16[[EXENTO ]],Tabla16[NUM],Tabla1[[#This Row],[CODIGO]])</f>
        <v>0</v>
      </c>
      <c r="H258" s="28">
        <f>SUMIFS(Tabla16[IVA],Tabla16[NUM],Tabla1[[#This Row],[CODIGO]])</f>
        <v>55826.049999999996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348,913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55,826</v>
      </c>
      <c r="O258" t="str">
        <f>FIXED(Tabla1[[#This Row],[ISR RET]],0)</f>
        <v>0</v>
      </c>
      <c r="P258" t="str">
        <f>FIXED(Tabla1[[#This Row],[IVA RET]],0)</f>
        <v>0</v>
      </c>
      <c r="R258" s="40">
        <f>Tabla1[[#This Row],[TASA 16]]*16%</f>
        <v>55826.080000000002</v>
      </c>
    </row>
    <row r="259" spans="2:20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40">
        <f>Tabla1[[#This Row],[TASA 16]]*16%</f>
        <v>0</v>
      </c>
    </row>
    <row r="260" spans="2:20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40">
        <f>Tabla1[[#This Row],[TASA 16]]*16%</f>
        <v>0</v>
      </c>
    </row>
    <row r="261" spans="2:20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40">
        <f>Tabla1[[#This Row],[TASA 16]]*16%</f>
        <v>0</v>
      </c>
    </row>
    <row r="262" spans="2:20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40">
        <f>Tabla1[[#This Row],[TASA 16]]*16%</f>
        <v>0</v>
      </c>
    </row>
    <row r="263" spans="2:20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40">
        <f>Tabla1[[#This Row],[TASA 16]]*16%</f>
        <v>0</v>
      </c>
    </row>
    <row r="264" spans="2:20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40">
        <f>Tabla1[[#This Row],[TASA 16]]*16%</f>
        <v>0</v>
      </c>
    </row>
    <row r="265" spans="2:20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40">
        <f>Tabla1[[#This Row],[TASA 16]]*16%</f>
        <v>0</v>
      </c>
    </row>
    <row r="266" spans="2:20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40">
        <f>Tabla1[[#This Row],[TASA 16]]*16%</f>
        <v>0</v>
      </c>
    </row>
    <row r="267" spans="2:20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40">
        <f>Tabla1[[#This Row],[TASA 16]]*16%</f>
        <v>0</v>
      </c>
    </row>
    <row r="268" spans="2:20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40">
        <f>Tabla1[[#This Row],[TASA 16]]*16%</f>
        <v>0</v>
      </c>
    </row>
    <row r="269" spans="2:20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40">
        <f>Tabla1[[#This Row],[TASA 16]]*16%</f>
        <v>0</v>
      </c>
    </row>
    <row r="270" spans="2:20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40">
        <f>Tabla1[[#This Row],[TASA 16]]*16%</f>
        <v>0</v>
      </c>
    </row>
    <row r="271" spans="2:20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40">
        <f>Tabla1[[#This Row],[TASA 16]]*16%</f>
        <v>0</v>
      </c>
    </row>
    <row r="272" spans="2:20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40">
        <f>Tabla1[[#This Row],[TASA 16]]*16%</f>
        <v>0</v>
      </c>
    </row>
    <row r="273" spans="2:18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40">
        <f>Tabla1[[#This Row],[TASA 16]]*16%</f>
        <v>0</v>
      </c>
    </row>
    <row r="274" spans="2:18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40">
        <f>Tabla1[[#This Row],[TASA 16]]*16%</f>
        <v>0</v>
      </c>
    </row>
    <row r="275" spans="2:18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40">
        <f>Tabla1[[#This Row],[TASA 16]]*16%</f>
        <v>0</v>
      </c>
    </row>
    <row r="276" spans="2:18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40">
        <f>Tabla1[[#This Row],[TASA 16]]*16%</f>
        <v>0</v>
      </c>
    </row>
    <row r="277" spans="2:18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40">
        <f>Tabla1[[#This Row],[TASA 16]]*16%</f>
        <v>0</v>
      </c>
    </row>
    <row r="278" spans="2:18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40">
        <f>Tabla1[[#This Row],[TASA 16]]*16%</f>
        <v>0</v>
      </c>
    </row>
    <row r="279" spans="2:18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40">
        <f>Tabla1[[#This Row],[TASA 16]]*16%</f>
        <v>0</v>
      </c>
    </row>
    <row r="280" spans="2:18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40">
        <f>Tabla1[[#This Row],[TASA 16]]*16%</f>
        <v>0</v>
      </c>
    </row>
    <row r="281" spans="2:18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40">
        <f>Tabla1[[#This Row],[TASA 16]]*16%</f>
        <v>0</v>
      </c>
    </row>
    <row r="282" spans="2:18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40">
        <f>Tabla1[[#This Row],[TASA 16]]*16%</f>
        <v>0</v>
      </c>
    </row>
    <row r="283" spans="2:18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40">
        <f>Tabla1[[#This Row],[TASA 16]]*16%</f>
        <v>0</v>
      </c>
    </row>
    <row r="284" spans="2:18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40">
        <f>Tabla1[[#This Row],[TASA 16]]*16%</f>
        <v>0</v>
      </c>
    </row>
    <row r="285" spans="2:18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40">
        <f>Tabla1[[#This Row],[TASA 16]]*16%</f>
        <v>0</v>
      </c>
    </row>
    <row r="286" spans="2:18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40">
        <f>Tabla1[[#This Row],[TASA 16]]*16%</f>
        <v>0</v>
      </c>
    </row>
    <row r="287" spans="2:18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40">
        <f>Tabla1[[#This Row],[TASA 16]]*16%</f>
        <v>0</v>
      </c>
    </row>
    <row r="288" spans="2:18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40">
        <f>Tabla1[[#This Row],[TASA 16]]*16%</f>
        <v>0</v>
      </c>
    </row>
    <row r="289" spans="2:20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40">
        <f>Tabla1[[#This Row],[TASA 16]]*16%</f>
        <v>0</v>
      </c>
    </row>
    <row r="290" spans="2:20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40">
        <f>Tabla1[[#This Row],[TASA 16]]*16%</f>
        <v>0</v>
      </c>
    </row>
    <row r="291" spans="2:20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40">
        <f>Tabla1[[#This Row],[TASA 16]]*16%</f>
        <v>0</v>
      </c>
    </row>
    <row r="292" spans="2:20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102463.98999999999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102,464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40">
        <f>Tabla1[[#This Row],[TASA 16]]*16%</f>
        <v>0</v>
      </c>
    </row>
    <row r="293" spans="2:20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40">
        <f>Tabla1[[#This Row],[TASA 16]]*16%</f>
        <v>0</v>
      </c>
    </row>
    <row r="294" spans="2:20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40">
        <f>Tabla1[[#This Row],[TASA 16]]*16%</f>
        <v>0</v>
      </c>
    </row>
    <row r="295" spans="2:20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40">
        <f>Tabla1[[#This Row],[TASA 16]]*16%</f>
        <v>0</v>
      </c>
    </row>
    <row r="296" spans="2:20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40">
        <f>Tabla1[[#This Row],[TASA 16]]*16%</f>
        <v>0</v>
      </c>
    </row>
    <row r="297" spans="2:20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40">
        <f>Tabla1[[#This Row],[TASA 16]]*16%</f>
        <v>0</v>
      </c>
    </row>
    <row r="298" spans="2:20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40">
        <f>Tabla1[[#This Row],[TASA 16]]*16%</f>
        <v>0</v>
      </c>
    </row>
    <row r="299" spans="2:20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40">
        <f>Tabla1[[#This Row],[TASA 16]]*16%</f>
        <v>0</v>
      </c>
      <c r="T299" s="76"/>
    </row>
    <row r="300" spans="2:20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17566.375</v>
      </c>
      <c r="F300" s="28">
        <f>SUMIFS(Tabla16[TASA 0%],Tabla16[NUM],Tabla1[[#This Row],[CODIGO]])</f>
        <v>3.4999999999854481E-2</v>
      </c>
      <c r="G300" s="28">
        <f>SUMIFS(Tabla16[[EXENTO ]],Tabla16[NUM],Tabla1[[#This Row],[CODIGO]])</f>
        <v>0</v>
      </c>
      <c r="H300" s="28">
        <f>SUMIFS(Tabla16[IVA],Tabla16[NUM],Tabla1[[#This Row],[CODIGO]])</f>
        <v>2810.62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17,566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2,811</v>
      </c>
      <c r="O300" t="str">
        <f>FIXED(Tabla1[[#This Row],[ISR RET]],0)</f>
        <v>0</v>
      </c>
      <c r="P300" t="str">
        <f>FIXED(Tabla1[[#This Row],[IVA RET]],0)</f>
        <v>0</v>
      </c>
      <c r="R300" s="40">
        <f>Tabla1[[#This Row],[TASA 16]]*16%</f>
        <v>2810.56</v>
      </c>
      <c r="T300" s="76"/>
    </row>
    <row r="301" spans="2:20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40">
        <f>Tabla1[[#This Row],[TASA 16]]*16%</f>
        <v>0</v>
      </c>
    </row>
    <row r="302" spans="2:20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40">
        <f>Tabla1[[#This Row],[TASA 16]]*16%</f>
        <v>0</v>
      </c>
    </row>
    <row r="303" spans="2:20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40">
        <f>Tabla1[[#This Row],[TASA 16]]*16%</f>
        <v>0</v>
      </c>
    </row>
    <row r="304" spans="2:20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40">
        <f>Tabla1[[#This Row],[TASA 16]]*16%</f>
        <v>0</v>
      </c>
    </row>
    <row r="305" spans="2:18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40">
        <f>Tabla1[[#This Row],[TASA 16]]*16%</f>
        <v>0</v>
      </c>
    </row>
    <row r="306" spans="2:18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40">
        <f>Tabla1[[#This Row],[TASA 16]]*16%</f>
        <v>0</v>
      </c>
    </row>
    <row r="307" spans="2:18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40">
        <f>Tabla1[[#This Row],[TASA 16]]*16%</f>
        <v>0</v>
      </c>
    </row>
    <row r="308" spans="2:18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40">
        <f>Tabla1[[#This Row],[TASA 16]]*16%</f>
        <v>0</v>
      </c>
    </row>
    <row r="309" spans="2:18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40">
        <f>Tabla1[[#This Row],[TASA 16]]*16%</f>
        <v>0</v>
      </c>
    </row>
    <row r="310" spans="2:18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40">
        <f>Tabla1[[#This Row],[TASA 16]]*16%</f>
        <v>0</v>
      </c>
    </row>
    <row r="311" spans="2:18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40">
        <f>Tabla1[[#This Row],[TASA 16]]*16%</f>
        <v>0</v>
      </c>
    </row>
    <row r="312" spans="2:18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40">
        <f>Tabla1[[#This Row],[TASA 16]]*16%</f>
        <v>0</v>
      </c>
    </row>
    <row r="313" spans="2:18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40">
        <f>Tabla1[[#This Row],[TASA 16]]*16%</f>
        <v>0</v>
      </c>
    </row>
    <row r="314" spans="2:18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40">
        <f>Tabla1[[#This Row],[TASA 16]]*16%</f>
        <v>0</v>
      </c>
    </row>
    <row r="315" spans="2:18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40">
        <f>Tabla1[[#This Row],[TASA 16]]*16%</f>
        <v>0</v>
      </c>
    </row>
    <row r="316" spans="2:18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40">
        <f>Tabla1[[#This Row],[TASA 16]]*16%</f>
        <v>0</v>
      </c>
    </row>
    <row r="317" spans="2:18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40">
        <f>Tabla1[[#This Row],[TASA 16]]*16%</f>
        <v>0</v>
      </c>
    </row>
    <row r="318" spans="2:18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40">
        <f>Tabla1[[#This Row],[TASA 16]]*16%</f>
        <v>0</v>
      </c>
    </row>
    <row r="319" spans="2:18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1152.5625</v>
      </c>
      <c r="F319" s="28">
        <f>SUMIFS(Tabla16[TASA 0%],Tabla16[NUM],Tabla1[[#This Row],[CODIGO]])</f>
        <v>2.7499999999918145E-2</v>
      </c>
      <c r="G319" s="28">
        <f>SUMIFS(Tabla16[[EXENTO ]],Tabla16[NUM],Tabla1[[#This Row],[CODIGO]])</f>
        <v>0</v>
      </c>
      <c r="H319" s="28">
        <f>SUMIFS(Tabla16[IVA],Tabla16[NUM],Tabla1[[#This Row],[CODIGO]])</f>
        <v>184.41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1,153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184</v>
      </c>
      <c r="O319" t="str">
        <f>FIXED(Tabla1[[#This Row],[ISR RET]],0)</f>
        <v>0</v>
      </c>
      <c r="P319" t="str">
        <f>FIXED(Tabla1[[#This Row],[IVA RET]],0)</f>
        <v>0</v>
      </c>
      <c r="R319" s="40">
        <f>Tabla1[[#This Row],[TASA 16]]*16%</f>
        <v>184.48</v>
      </c>
    </row>
    <row r="320" spans="2:18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40">
        <f>Tabla1[[#This Row],[TASA 16]]*16%</f>
        <v>0</v>
      </c>
    </row>
    <row r="321" spans="2:20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40">
        <f>Tabla1[[#This Row],[TASA 16]]*16%</f>
        <v>0</v>
      </c>
    </row>
    <row r="322" spans="2:20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16163.6875</v>
      </c>
      <c r="F322" s="28">
        <f>SUMIFS(Tabla16[TASA 0%],Tabla16[NUM],Tabla1[[#This Row],[CODIGO]])</f>
        <v>1.2499999998908606E-2</v>
      </c>
      <c r="G322" s="28">
        <f>SUMIFS(Tabla16[[EXENTO ]],Tabla16[NUM],Tabla1[[#This Row],[CODIGO]])</f>
        <v>0</v>
      </c>
      <c r="H322" s="28">
        <f>SUMIFS(Tabla16[IVA],Tabla16[NUM],Tabla1[[#This Row],[CODIGO]])</f>
        <v>2586.19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16,164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2,586</v>
      </c>
      <c r="O322" t="str">
        <f>FIXED(Tabla1[[#This Row],[ISR RET]],0)</f>
        <v>0</v>
      </c>
      <c r="P322" t="str">
        <f>FIXED(Tabla1[[#This Row],[IVA RET]],0)</f>
        <v>0</v>
      </c>
      <c r="R322" s="40">
        <f>Tabla1[[#This Row],[TASA 16]]*16%</f>
        <v>2586.2400000000002</v>
      </c>
    </row>
    <row r="323" spans="2:20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40">
        <f>Tabla1[[#This Row],[TASA 16]]*16%</f>
        <v>0</v>
      </c>
    </row>
    <row r="324" spans="2:20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40">
        <f>Tabla1[[#This Row],[TASA 16]]*16%</f>
        <v>0</v>
      </c>
    </row>
    <row r="325" spans="2:20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23610.02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23,610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40">
        <f>Tabla1[[#This Row],[TASA 16]]*16%</f>
        <v>0</v>
      </c>
    </row>
    <row r="326" spans="2:20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40">
        <f>Tabla1[[#This Row],[TASA 16]]*16%</f>
        <v>0</v>
      </c>
    </row>
    <row r="327" spans="2:20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40">
        <f>Tabla1[[#This Row],[TASA 16]]*16%</f>
        <v>0</v>
      </c>
    </row>
    <row r="328" spans="2:20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40">
        <f>Tabla1[[#This Row],[TASA 16]]*16%</f>
        <v>0</v>
      </c>
      <c r="T328" s="76"/>
    </row>
    <row r="329" spans="2:20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40">
        <f>Tabla1[[#This Row],[TASA 16]]*16%</f>
        <v>0</v>
      </c>
    </row>
    <row r="330" spans="2:20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40">
        <f>Tabla1[[#This Row],[TASA 16]]*16%</f>
        <v>0</v>
      </c>
    </row>
    <row r="331" spans="2:20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3277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3,277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40">
        <f>Tabla1[[#This Row],[TASA 16]]*16%</f>
        <v>0</v>
      </c>
    </row>
    <row r="332" spans="2:20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40">
        <f>Tabla1[[#This Row],[TASA 16]]*16%</f>
        <v>0</v>
      </c>
    </row>
    <row r="333" spans="2:20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40">
        <f>Tabla1[[#This Row],[TASA 16]]*16%</f>
        <v>0</v>
      </c>
    </row>
    <row r="334" spans="2:20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50436.82</v>
      </c>
      <c r="G334" s="28">
        <f>SUMIFS(Tabla16[[EXENTO ]],Tabla16[NUM],Tabla1[[#This Row],[CODIGO]])</f>
        <v>477.02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50,437</v>
      </c>
      <c r="M334" t="str">
        <f>FIXED(Tabla1[[#This Row],[TASA EXE.]],0)</f>
        <v>477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40">
        <f>Tabla1[[#This Row],[TASA 16]]*16%</f>
        <v>0</v>
      </c>
    </row>
    <row r="335" spans="2:20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40">
        <f>Tabla1[[#This Row],[TASA 16]]*16%</f>
        <v>0</v>
      </c>
    </row>
    <row r="336" spans="2:20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40">
        <f>Tabla1[[#This Row],[TASA 16]]*16%</f>
        <v>0</v>
      </c>
    </row>
    <row r="337" spans="2:20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40">
        <f>Tabla1[[#This Row],[TASA 16]]*16%</f>
        <v>0</v>
      </c>
    </row>
    <row r="338" spans="2:20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0</v>
      </c>
      <c r="F338" s="28">
        <f>SUMIFS(Tabla16[TASA 0%],Tabla16[NUM],Tabla1[[#This Row],[CODIGO]])</f>
        <v>0</v>
      </c>
      <c r="G338" s="28">
        <f>SUMIFS(Tabla16[[EXENTO ]],Tabla16[NUM],Tabla1[[#This Row],[CODIGO]])</f>
        <v>0</v>
      </c>
      <c r="H338" s="28">
        <f>SUMIFS(Tabla16[IVA],Tabla16[NUM],Tabla1[[#This Row],[CODIGO]])</f>
        <v>0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0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0</v>
      </c>
      <c r="O338" t="str">
        <f>FIXED(Tabla1[[#This Row],[ISR RET]],0)</f>
        <v>0</v>
      </c>
      <c r="P338" t="str">
        <f>FIXED(Tabla1[[#This Row],[IVA RET]],0)</f>
        <v>0</v>
      </c>
      <c r="R338" s="40">
        <f>Tabla1[[#This Row],[TASA 16]]*16%</f>
        <v>0</v>
      </c>
      <c r="T338" s="76"/>
    </row>
    <row r="339" spans="2:20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4483.9375</v>
      </c>
      <c r="F339" s="28">
        <f>SUMIFS(Tabla16[TASA 0%],Tabla16[NUM],Tabla1[[#This Row],[CODIGO]])</f>
        <v>6.25E-2</v>
      </c>
      <c r="G339" s="28">
        <f>SUMIFS(Tabla16[[EXENTO ]],Tabla16[NUM],Tabla1[[#This Row],[CODIGO]])</f>
        <v>0</v>
      </c>
      <c r="H339" s="28">
        <f>SUMIFS(Tabla16[IVA],Tabla16[NUM],Tabla1[[#This Row],[CODIGO]])</f>
        <v>717.43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4,484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717</v>
      </c>
      <c r="O339" t="str">
        <f>FIXED(Tabla1[[#This Row],[ISR RET]],0)</f>
        <v>0</v>
      </c>
      <c r="P339" t="str">
        <f>FIXED(Tabla1[[#This Row],[IVA RET]],0)</f>
        <v>0</v>
      </c>
      <c r="R339" s="40">
        <f>Tabla1[[#This Row],[TASA 16]]*16%</f>
        <v>717.44</v>
      </c>
      <c r="T339" s="76"/>
    </row>
    <row r="340" spans="2:20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13562</v>
      </c>
      <c r="F340" s="28">
        <f>SUMIFS(Tabla16[TASA 0%],Tabla16[NUM],Tabla1[[#This Row],[CODIGO]])</f>
        <v>17328.060000000005</v>
      </c>
      <c r="G340" s="28">
        <f>SUMIFS(Tabla16[[EXENTO ]],Tabla16[NUM],Tabla1[[#This Row],[CODIGO]])</f>
        <v>0</v>
      </c>
      <c r="H340" s="28">
        <f>SUMIFS(Tabla16[IVA],Tabla16[NUM],Tabla1[[#This Row],[CODIGO]])</f>
        <v>2169.92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13,562</v>
      </c>
      <c r="L340" t="str">
        <f>FIXED(Tabla1[[#This Row],[TASA 0%]],0)</f>
        <v>17,328</v>
      </c>
      <c r="M340" t="str">
        <f>FIXED(Tabla1[[#This Row],[TASA EXE.]],0)</f>
        <v>0</v>
      </c>
      <c r="N340" t="str">
        <f>FIXED(Tabla1[[#This Row],[IVA]],0)</f>
        <v>2,170</v>
      </c>
      <c r="O340" t="str">
        <f>FIXED(Tabla1[[#This Row],[ISR RET]],0)</f>
        <v>0</v>
      </c>
      <c r="P340" t="str">
        <f>FIXED(Tabla1[[#This Row],[IVA RET]],0)</f>
        <v>0</v>
      </c>
      <c r="R340" s="40">
        <f>Tabla1[[#This Row],[TASA 16]]*16%</f>
        <v>2169.92</v>
      </c>
    </row>
    <row r="341" spans="2:20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40">
        <f>Tabla1[[#This Row],[TASA 16]]*16%</f>
        <v>0</v>
      </c>
    </row>
    <row r="342" spans="2:20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40">
        <f>Tabla1[[#This Row],[TASA 16]]*16%</f>
        <v>0</v>
      </c>
    </row>
    <row r="343" spans="2:20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40">
        <f>Tabla1[[#This Row],[TASA 16]]*16%</f>
        <v>0</v>
      </c>
    </row>
    <row r="344" spans="2:20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40">
        <f>Tabla1[[#This Row],[TASA 16]]*16%</f>
        <v>0</v>
      </c>
    </row>
    <row r="345" spans="2:20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40">
        <f>Tabla1[[#This Row],[TASA 16]]*16%</f>
        <v>0</v>
      </c>
      <c r="T345" s="76"/>
    </row>
    <row r="346" spans="2:20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0</v>
      </c>
      <c r="O346" t="str">
        <f>FIXED(Tabla1[[#This Row],[ISR RET]],0)</f>
        <v>0</v>
      </c>
      <c r="P346" t="str">
        <f>FIXED(Tabla1[[#This Row],[IVA RET]],0)</f>
        <v>0</v>
      </c>
      <c r="R346" s="40">
        <f>Tabla1[[#This Row],[TASA 16]]*16%</f>
        <v>0</v>
      </c>
    </row>
    <row r="347" spans="2:20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40">
        <f>Tabla1[[#This Row],[TASA 16]]*16%</f>
        <v>0</v>
      </c>
    </row>
    <row r="348" spans="2:20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40">
        <f>Tabla1[[#This Row],[TASA 16]]*16%</f>
        <v>0</v>
      </c>
    </row>
    <row r="349" spans="2:20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40">
        <f>Tabla1[[#This Row],[TASA 16]]*16%</f>
        <v>0</v>
      </c>
    </row>
    <row r="350" spans="2:20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40">
        <f>Tabla1[[#This Row],[TASA 16]]*16%</f>
        <v>0</v>
      </c>
    </row>
    <row r="351" spans="2:20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22725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22,725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40">
        <f>Tabla1[[#This Row],[TASA 16]]*16%</f>
        <v>0</v>
      </c>
    </row>
    <row r="352" spans="2:20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40">
        <f>Tabla1[[#This Row],[TASA 16]]*16%</f>
        <v>0</v>
      </c>
    </row>
    <row r="353" spans="2:20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40">
        <f>Tabla1[[#This Row],[TASA 16]]*16%</f>
        <v>0</v>
      </c>
    </row>
    <row r="354" spans="2:20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40">
        <f>Tabla1[[#This Row],[TASA 16]]*16%</f>
        <v>0</v>
      </c>
    </row>
    <row r="355" spans="2:20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40">
        <f>Tabla1[[#This Row],[TASA 16]]*16%</f>
        <v>0</v>
      </c>
    </row>
    <row r="356" spans="2:20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40">
        <f>Tabla1[[#This Row],[TASA 16]]*16%</f>
        <v>0</v>
      </c>
      <c r="T356" s="76"/>
    </row>
    <row r="357" spans="2:20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39500.375</v>
      </c>
      <c r="F357" s="28">
        <f>SUMIFS(Tabla16[TASA 0%],Tabla16[NUM],Tabla1[[#This Row],[CODIGO]])</f>
        <v>2.5000000001455192E-2</v>
      </c>
      <c r="G357" s="28">
        <f>SUMIFS(Tabla16[[EXENTO ]],Tabla16[NUM],Tabla1[[#This Row],[CODIGO]])</f>
        <v>0</v>
      </c>
      <c r="H357" s="28">
        <f>SUMIFS(Tabla16[IVA],Tabla16[NUM],Tabla1[[#This Row],[CODIGO]])</f>
        <v>6320.06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39,500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6,320</v>
      </c>
      <c r="O357" t="str">
        <f>FIXED(Tabla1[[#This Row],[ISR RET]],0)</f>
        <v>0</v>
      </c>
      <c r="P357" t="str">
        <f>FIXED(Tabla1[[#This Row],[IVA RET]],0)</f>
        <v>0</v>
      </c>
      <c r="R357" s="40">
        <f>Tabla1[[#This Row],[TASA 16]]*16%</f>
        <v>6320</v>
      </c>
    </row>
    <row r="358" spans="2:20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40">
        <f>Tabla1[[#This Row],[TASA 16]]*16%</f>
        <v>0</v>
      </c>
    </row>
    <row r="359" spans="2:20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40">
        <f>Tabla1[[#This Row],[TASA 16]]*16%</f>
        <v>0</v>
      </c>
    </row>
    <row r="360" spans="2:20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40">
        <f>Tabla1[[#This Row],[TASA 16]]*16%</f>
        <v>0</v>
      </c>
    </row>
    <row r="361" spans="2:20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40">
        <f>Tabla1[[#This Row],[TASA 16]]*16%</f>
        <v>0</v>
      </c>
    </row>
    <row r="362" spans="2:20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40">
        <f>Tabla1[[#This Row],[TASA 16]]*16%</f>
        <v>0</v>
      </c>
    </row>
    <row r="363" spans="2:20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40">
        <f>Tabla1[[#This Row],[TASA 16]]*16%</f>
        <v>0</v>
      </c>
    </row>
    <row r="364" spans="2:20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40">
        <f>Tabla1[[#This Row],[TASA 16]]*16%</f>
        <v>0</v>
      </c>
    </row>
    <row r="365" spans="2:20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40">
        <f>Tabla1[[#This Row],[TASA 16]]*16%</f>
        <v>0</v>
      </c>
    </row>
    <row r="366" spans="2:20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40">
        <f>Tabla1[[#This Row],[TASA 16]]*16%</f>
        <v>0</v>
      </c>
    </row>
    <row r="367" spans="2:20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40">
        <f>Tabla1[[#This Row],[TASA 16]]*16%</f>
        <v>0</v>
      </c>
    </row>
    <row r="368" spans="2:20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40">
        <f>Tabla1[[#This Row],[TASA 16]]*16%</f>
        <v>0</v>
      </c>
    </row>
    <row r="369" spans="2:18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40">
        <f>Tabla1[[#This Row],[TASA 16]]*16%</f>
        <v>0</v>
      </c>
    </row>
    <row r="370" spans="2:18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40">
        <f>Tabla1[[#This Row],[TASA 16]]*16%</f>
        <v>0</v>
      </c>
    </row>
    <row r="371" spans="2:18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5922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5,922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40">
        <f>Tabla1[[#This Row],[TASA 16]]*16%</f>
        <v>0</v>
      </c>
    </row>
    <row r="372" spans="2:18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40">
        <f>Tabla1[[#This Row],[TASA 16]]*16%</f>
        <v>0</v>
      </c>
    </row>
    <row r="373" spans="2:18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40">
        <f>Tabla1[[#This Row],[TASA 16]]*16%</f>
        <v>0</v>
      </c>
    </row>
    <row r="374" spans="2:18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40">
        <f>Tabla1[[#This Row],[TASA 16]]*16%</f>
        <v>0</v>
      </c>
    </row>
    <row r="375" spans="2:18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40">
        <f>Tabla1[[#This Row],[TASA 16]]*16%</f>
        <v>0</v>
      </c>
    </row>
    <row r="376" spans="2:18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40">
        <f>Tabla1[[#This Row],[TASA 16]]*16%</f>
        <v>0</v>
      </c>
    </row>
    <row r="377" spans="2:18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40">
        <f>Tabla1[[#This Row],[TASA 16]]*16%</f>
        <v>0</v>
      </c>
    </row>
    <row r="378" spans="2:18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40">
        <f>Tabla1[[#This Row],[TASA 16]]*16%</f>
        <v>0</v>
      </c>
    </row>
    <row r="379" spans="2:18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40">
        <f>Tabla1[[#This Row],[TASA 16]]*16%</f>
        <v>0</v>
      </c>
    </row>
    <row r="380" spans="2:18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64664.220000000008</v>
      </c>
      <c r="G380" s="28">
        <f>SUMIFS(Tabla16[[EXENTO ]],Tabla16[NUM],Tabla1[[#This Row],[CODIGO]])</f>
        <v>1518.52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64,664</v>
      </c>
      <c r="M380" t="str">
        <f>FIXED(Tabla1[[#This Row],[TASA EXE.]],0)</f>
        <v>1,519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40">
        <f>Tabla1[[#This Row],[TASA 16]]*16%</f>
        <v>0</v>
      </c>
    </row>
    <row r="381" spans="2:18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40">
        <f>Tabla1[[#This Row],[TASA 16]]*16%</f>
        <v>0</v>
      </c>
    </row>
    <row r="382" spans="2:18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40">
        <f>Tabla1[[#This Row],[TASA 16]]*16%</f>
        <v>0</v>
      </c>
    </row>
    <row r="383" spans="2:18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40">
        <f>Tabla1[[#This Row],[TASA 16]]*16%</f>
        <v>0</v>
      </c>
    </row>
    <row r="384" spans="2:18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40">
        <f>Tabla1[[#This Row],[TASA 16]]*16%</f>
        <v>0</v>
      </c>
    </row>
    <row r="385" spans="2:20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40">
        <f>Tabla1[[#This Row],[TASA 16]]*16%</f>
        <v>0</v>
      </c>
    </row>
    <row r="386" spans="2:20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40">
        <f>Tabla1[[#This Row],[TASA 16]]*16%</f>
        <v>0</v>
      </c>
    </row>
    <row r="387" spans="2:20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40">
        <f>Tabla1[[#This Row],[TASA 16]]*16%</f>
        <v>0</v>
      </c>
    </row>
    <row r="388" spans="2:20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40">
        <f>Tabla1[[#This Row],[TASA 16]]*16%</f>
        <v>0</v>
      </c>
    </row>
    <row r="389" spans="2:20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40">
        <f>Tabla1[[#This Row],[TASA 16]]*16%</f>
        <v>0</v>
      </c>
      <c r="T389" s="76"/>
    </row>
    <row r="390" spans="2:20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0</v>
      </c>
      <c r="F390" s="28">
        <f>SUMIFS(Tabla16[TASA 0%],Tabla16[NUM],Tabla1[[#This Row],[CODIGO]])</f>
        <v>215883.05</v>
      </c>
      <c r="G390" s="28">
        <f>SUMIFS(Tabla16[[EXENTO ]],Tabla16[NUM],Tabla1[[#This Row],[CODIGO]])</f>
        <v>0</v>
      </c>
      <c r="H390" s="28">
        <f>SUMIFS(Tabla16[IVA],Tabla16[NUM],Tabla1[[#This Row],[CODIGO]])</f>
        <v>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0</v>
      </c>
      <c r="L390" t="str">
        <f>FIXED(Tabla1[[#This Row],[TASA 0%]],0)</f>
        <v>215,883</v>
      </c>
      <c r="M390" t="str">
        <f>FIXED(Tabla1[[#This Row],[TASA EXE.]],0)</f>
        <v>0</v>
      </c>
      <c r="N390" t="str">
        <f>FIXED(Tabla1[[#This Row],[IVA]],0)</f>
        <v>0</v>
      </c>
      <c r="O390" t="str">
        <f>FIXED(Tabla1[[#This Row],[ISR RET]],0)</f>
        <v>0</v>
      </c>
      <c r="P390" t="str">
        <f>FIXED(Tabla1[[#This Row],[IVA RET]],0)</f>
        <v>0</v>
      </c>
      <c r="R390" s="40">
        <f>Tabla1[[#This Row],[TASA 16]]*16%</f>
        <v>0</v>
      </c>
    </row>
    <row r="391" spans="2:20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40">
        <f>Tabla1[[#This Row],[TASA 16]]*16%</f>
        <v>0</v>
      </c>
    </row>
    <row r="392" spans="2:20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40">
        <f>Tabla1[[#This Row],[TASA 16]]*16%</f>
        <v>0</v>
      </c>
    </row>
    <row r="393" spans="2:20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40">
        <f>Tabla1[[#This Row],[TASA 16]]*16%</f>
        <v>0</v>
      </c>
    </row>
    <row r="394" spans="2:20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40">
        <f>Tabla1[[#This Row],[TASA 16]]*16%</f>
        <v>0</v>
      </c>
    </row>
    <row r="395" spans="2:20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40">
        <f>Tabla1[[#This Row],[TASA 16]]*16%</f>
        <v>0</v>
      </c>
    </row>
    <row r="396" spans="2:20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40">
        <f>Tabla1[[#This Row],[TASA 16]]*16%</f>
        <v>0</v>
      </c>
    </row>
    <row r="397" spans="2:20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40">
        <f>Tabla1[[#This Row],[TASA 16]]*16%</f>
        <v>0</v>
      </c>
    </row>
    <row r="398" spans="2:20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40">
        <f>Tabla1[[#This Row],[TASA 16]]*16%</f>
        <v>0</v>
      </c>
    </row>
    <row r="399" spans="2:20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40">
        <f>Tabla1[[#This Row],[TASA 16]]*16%</f>
        <v>0</v>
      </c>
    </row>
    <row r="400" spans="2:20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40">
        <f>Tabla1[[#This Row],[TASA 16]]*16%</f>
        <v>0</v>
      </c>
    </row>
    <row r="401" spans="2:18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40">
        <f>Tabla1[[#This Row],[TASA 16]]*16%</f>
        <v>0</v>
      </c>
    </row>
    <row r="402" spans="2:18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40">
        <f>Tabla1[[#This Row],[TASA 16]]*16%</f>
        <v>0</v>
      </c>
    </row>
    <row r="403" spans="2:18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40">
        <f>Tabla1[[#This Row],[TASA 16]]*16%</f>
        <v>0</v>
      </c>
    </row>
    <row r="404" spans="2:18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40">
        <f>Tabla1[[#This Row],[TASA 16]]*16%</f>
        <v>0</v>
      </c>
    </row>
    <row r="405" spans="2:18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40">
        <f>Tabla1[[#This Row],[TASA 16]]*16%</f>
        <v>0</v>
      </c>
    </row>
    <row r="406" spans="2:18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40">
        <f>Tabla1[[#This Row],[TASA 16]]*16%</f>
        <v>0</v>
      </c>
    </row>
    <row r="407" spans="2:18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40">
        <f>Tabla1[[#This Row],[TASA 16]]*16%</f>
        <v>0</v>
      </c>
    </row>
    <row r="408" spans="2:18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27649.25</v>
      </c>
      <c r="G408" s="28">
        <f>SUMIFS(Tabla16[[EXENTO ]],Tabla16[NUM],Tabla1[[#This Row],[CODIGO]])</f>
        <v>2200.5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27,649</v>
      </c>
      <c r="M408" t="str">
        <f>FIXED(Tabla1[[#This Row],[TASA EXE.]],0)</f>
        <v>2,201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40">
        <f>Tabla1[[#This Row],[TASA 16]]*16%</f>
        <v>0</v>
      </c>
    </row>
    <row r="409" spans="2:18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40">
        <f>Tabla1[[#This Row],[TASA 16]]*16%</f>
        <v>0</v>
      </c>
    </row>
    <row r="410" spans="2:18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40">
        <f>Tabla1[[#This Row],[TASA 16]]*16%</f>
        <v>0</v>
      </c>
    </row>
    <row r="411" spans="2:18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40">
        <f>Tabla1[[#This Row],[TASA 16]]*16%</f>
        <v>0</v>
      </c>
    </row>
    <row r="412" spans="2:18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40">
        <f>Tabla1[[#This Row],[TASA 16]]*16%</f>
        <v>0</v>
      </c>
    </row>
    <row r="413" spans="2:18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40">
        <f>Tabla1[[#This Row],[TASA 16]]*16%</f>
        <v>0</v>
      </c>
    </row>
    <row r="414" spans="2:18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40">
        <f>Tabla1[[#This Row],[TASA 16]]*16%</f>
        <v>0</v>
      </c>
    </row>
    <row r="415" spans="2:18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40">
        <f>Tabla1[[#This Row],[TASA 16]]*16%</f>
        <v>0</v>
      </c>
    </row>
    <row r="416" spans="2:18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40">
        <f>Tabla1[[#This Row],[TASA 16]]*16%</f>
        <v>0</v>
      </c>
    </row>
    <row r="417" spans="2:20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40">
        <f>Tabla1[[#This Row],[TASA 16]]*16%</f>
        <v>0</v>
      </c>
    </row>
    <row r="418" spans="2:20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40">
        <f>Tabla1[[#This Row],[TASA 16]]*16%</f>
        <v>0</v>
      </c>
    </row>
    <row r="419" spans="2:20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174186.37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174,186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40">
        <f>Tabla1[[#This Row],[TASA 16]]*16%</f>
        <v>0</v>
      </c>
    </row>
    <row r="420" spans="2:20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40">
        <f>Tabla1[[#This Row],[TASA 16]]*16%</f>
        <v>0</v>
      </c>
    </row>
    <row r="421" spans="2:20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40">
        <f>Tabla1[[#This Row],[TASA 16]]*16%</f>
        <v>0</v>
      </c>
    </row>
    <row r="422" spans="2:20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16296.32</v>
      </c>
      <c r="G422" s="28">
        <f>SUMIFS(Tabla16[[EXENTO ]],Tabla16[NUM],Tabla1[[#This Row],[CODIGO]])</f>
        <v>1303.71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16,296</v>
      </c>
      <c r="M422" t="str">
        <f>FIXED(Tabla1[[#This Row],[TASA EXE.]],0)</f>
        <v>1,304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40">
        <f>Tabla1[[#This Row],[TASA 16]]*16%</f>
        <v>0</v>
      </c>
    </row>
    <row r="423" spans="2:20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40">
        <f>Tabla1[[#This Row],[TASA 16]]*16%</f>
        <v>0</v>
      </c>
    </row>
    <row r="424" spans="2:20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40">
        <f>Tabla1[[#This Row],[TASA 16]]*16%</f>
        <v>0</v>
      </c>
    </row>
    <row r="425" spans="2:20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40">
        <f>Tabla1[[#This Row],[TASA 16]]*16%</f>
        <v>0</v>
      </c>
    </row>
    <row r="426" spans="2:20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40">
        <f>Tabla1[[#This Row],[TASA 16]]*16%</f>
        <v>0</v>
      </c>
    </row>
    <row r="427" spans="2:20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40">
        <f>Tabla1[[#This Row],[TASA 16]]*16%</f>
        <v>0</v>
      </c>
    </row>
    <row r="428" spans="2:20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40">
        <f>Tabla1[[#This Row],[TASA 16]]*16%</f>
        <v>0</v>
      </c>
      <c r="T428" s="76"/>
    </row>
    <row r="429" spans="2:20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40">
        <f>Tabla1[[#This Row],[TASA 16]]*16%</f>
        <v>0</v>
      </c>
    </row>
    <row r="430" spans="2:20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40">
        <f>Tabla1[[#This Row],[TASA 16]]*16%</f>
        <v>0</v>
      </c>
    </row>
    <row r="431" spans="2:20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40">
        <f>Tabla1[[#This Row],[TASA 16]]*16%</f>
        <v>0</v>
      </c>
    </row>
    <row r="432" spans="2:20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40">
        <f>Tabla1[[#This Row],[TASA 16]]*16%</f>
        <v>0</v>
      </c>
    </row>
    <row r="433" spans="2:20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40">
        <f>Tabla1[[#This Row],[TASA 16]]*16%</f>
        <v>0</v>
      </c>
    </row>
    <row r="434" spans="2:20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40">
        <f>Tabla1[[#This Row],[TASA 16]]*16%</f>
        <v>0</v>
      </c>
      <c r="T434" s="76"/>
    </row>
    <row r="435" spans="2:20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263500.9375</v>
      </c>
      <c r="F435" s="28">
        <f>SUMIFS(Tabla16[TASA 0%],Tabla16[NUM],Tabla1[[#This Row],[CODIGO]])</f>
        <v>34080.512499999983</v>
      </c>
      <c r="G435" s="28">
        <f>SUMIFS(Tabla16[[EXENTO ]],Tabla16[NUM],Tabla1[[#This Row],[CODIGO]])</f>
        <v>52.39</v>
      </c>
      <c r="H435" s="28">
        <f>SUMIFS(Tabla16[IVA],Tabla16[NUM],Tabla1[[#This Row],[CODIGO]])</f>
        <v>42160.149999999994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263,501</v>
      </c>
      <c r="L435" t="str">
        <f>FIXED(Tabla1[[#This Row],[TASA 0%]],0)</f>
        <v>34,081</v>
      </c>
      <c r="M435" t="str">
        <f>FIXED(Tabla1[[#This Row],[TASA EXE.]],0)</f>
        <v>52</v>
      </c>
      <c r="N435" t="str">
        <f>FIXED(Tabla1[[#This Row],[IVA]],0)</f>
        <v>42,160</v>
      </c>
      <c r="O435" t="str">
        <f>FIXED(Tabla1[[#This Row],[ISR RET]],0)</f>
        <v>0</v>
      </c>
      <c r="P435" t="str">
        <f>FIXED(Tabla1[[#This Row],[IVA RET]],0)</f>
        <v>0</v>
      </c>
      <c r="R435" s="40">
        <f>Tabla1[[#This Row],[TASA 16]]*16%</f>
        <v>42160.160000000003</v>
      </c>
    </row>
    <row r="436" spans="2:20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40">
        <f>Tabla1[[#This Row],[TASA 16]]*16%</f>
        <v>0</v>
      </c>
    </row>
    <row r="437" spans="2:20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40">
        <f>Tabla1[[#This Row],[TASA 16]]*16%</f>
        <v>0</v>
      </c>
    </row>
    <row r="438" spans="2:20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40">
        <f>Tabla1[[#This Row],[TASA 16]]*16%</f>
        <v>0</v>
      </c>
    </row>
    <row r="439" spans="2:20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40">
        <f>Tabla1[[#This Row],[TASA 16]]*16%</f>
        <v>0</v>
      </c>
    </row>
    <row r="440" spans="2:20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41528.159999999996</v>
      </c>
      <c r="G440" s="28">
        <f>SUMIFS(Tabla16[[EXENTO ]],Tabla16[NUM],Tabla1[[#This Row],[CODIGO]])</f>
        <v>2967.05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41,528</v>
      </c>
      <c r="M440" t="str">
        <f>FIXED(Tabla1[[#This Row],[TASA EXE.]],0)</f>
        <v>2,967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40">
        <f>Tabla1[[#This Row],[TASA 16]]*16%</f>
        <v>0</v>
      </c>
    </row>
    <row r="441" spans="2:20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40">
        <f>Tabla1[[#This Row],[TASA 16]]*16%</f>
        <v>0</v>
      </c>
    </row>
    <row r="442" spans="2:20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40">
        <f>Tabla1[[#This Row],[TASA 16]]*16%</f>
        <v>0</v>
      </c>
    </row>
    <row r="443" spans="2:20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40">
        <f>Tabla1[[#This Row],[TASA 16]]*16%</f>
        <v>0</v>
      </c>
    </row>
    <row r="444" spans="2:20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40">
        <f>Tabla1[[#This Row],[TASA 16]]*16%</f>
        <v>0</v>
      </c>
    </row>
    <row r="445" spans="2:20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40">
        <f>Tabla1[[#This Row],[TASA 16]]*16%</f>
        <v>0</v>
      </c>
    </row>
    <row r="446" spans="2:20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40">
        <f>Tabla1[[#This Row],[TASA 16]]*16%</f>
        <v>0</v>
      </c>
    </row>
    <row r="447" spans="2:20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40">
        <f>Tabla1[[#This Row],[TASA 16]]*16%</f>
        <v>0</v>
      </c>
    </row>
    <row r="448" spans="2:20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40">
        <f>Tabla1[[#This Row],[TASA 16]]*16%</f>
        <v>0</v>
      </c>
    </row>
    <row r="449" spans="2:18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40">
        <f>Tabla1[[#This Row],[TASA 16]]*16%</f>
        <v>0</v>
      </c>
    </row>
    <row r="450" spans="2:18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40">
        <f>Tabla1[[#This Row],[TASA 16]]*16%</f>
        <v>0</v>
      </c>
    </row>
    <row r="451" spans="2:18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129591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129,591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40">
        <f>Tabla1[[#This Row],[TASA 16]]*16%</f>
        <v>0</v>
      </c>
    </row>
    <row r="452" spans="2:18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40">
        <f>Tabla1[[#This Row],[TASA 16]]*16%</f>
        <v>0</v>
      </c>
    </row>
    <row r="453" spans="2:18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40">
        <f>Tabla1[[#This Row],[TASA 16]]*16%</f>
        <v>0</v>
      </c>
    </row>
    <row r="454" spans="2:18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40">
        <f>Tabla1[[#This Row],[TASA 16]]*16%</f>
        <v>0</v>
      </c>
    </row>
    <row r="455" spans="2:18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40">
        <f>Tabla1[[#This Row],[TASA 16]]*16%</f>
        <v>0</v>
      </c>
    </row>
    <row r="456" spans="2:18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40">
        <f>Tabla1[[#This Row],[TASA 16]]*16%</f>
        <v>0</v>
      </c>
    </row>
    <row r="457" spans="2:18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1890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1,890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40">
        <f>Tabla1[[#This Row],[TASA 16]]*16%</f>
        <v>0</v>
      </c>
    </row>
    <row r="458" spans="2:18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40">
        <f>Tabla1[[#This Row],[TASA 16]]*16%</f>
        <v>0</v>
      </c>
    </row>
    <row r="459" spans="2:18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40">
        <f>Tabla1[[#This Row],[TASA 16]]*16%</f>
        <v>0</v>
      </c>
    </row>
    <row r="460" spans="2:18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40">
        <f>Tabla1[[#This Row],[TASA 16]]*16%</f>
        <v>0</v>
      </c>
    </row>
    <row r="461" spans="2:18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40">
        <f>Tabla1[[#This Row],[TASA 16]]*16%</f>
        <v>0</v>
      </c>
    </row>
    <row r="462" spans="2:18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40">
        <f>Tabla1[[#This Row],[TASA 16]]*16%</f>
        <v>0</v>
      </c>
    </row>
    <row r="463" spans="2:18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40">
        <f>Tabla1[[#This Row],[TASA 16]]*16%</f>
        <v>0</v>
      </c>
    </row>
    <row r="464" spans="2:18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40">
        <f>Tabla1[[#This Row],[TASA 16]]*16%</f>
        <v>0</v>
      </c>
    </row>
    <row r="465" spans="2:20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40">
        <f>Tabla1[[#This Row],[TASA 16]]*16%</f>
        <v>0</v>
      </c>
    </row>
    <row r="466" spans="2:20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40">
        <f>Tabla1[[#This Row],[TASA 16]]*16%</f>
        <v>0</v>
      </c>
    </row>
    <row r="467" spans="2:20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40">
        <f>Tabla1[[#This Row],[TASA 16]]*16%</f>
        <v>0</v>
      </c>
    </row>
    <row r="468" spans="2:20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40">
        <f>Tabla1[[#This Row],[TASA 16]]*16%</f>
        <v>0</v>
      </c>
    </row>
    <row r="469" spans="2:20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40">
        <f>Tabla1[[#This Row],[TASA 16]]*16%</f>
        <v>0</v>
      </c>
    </row>
    <row r="470" spans="2:20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18073.125</v>
      </c>
      <c r="F470" s="28">
        <f>SUMIFS(Tabla16[TASA 0%],Tabla16[NUM],Tabla1[[#This Row],[CODIGO]])</f>
        <v>1116845.585</v>
      </c>
      <c r="G470" s="28">
        <f>SUMIFS(Tabla16[[EXENTO ]],Tabla16[NUM],Tabla1[[#This Row],[CODIGO]])</f>
        <v>0</v>
      </c>
      <c r="H470" s="28">
        <f>SUMIFS(Tabla16[IVA],Tabla16[NUM],Tabla1[[#This Row],[CODIGO]])</f>
        <v>2891.7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18,073</v>
      </c>
      <c r="L470" t="str">
        <f>FIXED(Tabla1[[#This Row],[TASA 0%]],0)</f>
        <v>1,116,846</v>
      </c>
      <c r="M470" t="str">
        <f>FIXED(Tabla1[[#This Row],[TASA EXE.]],0)</f>
        <v>0</v>
      </c>
      <c r="N470" t="str">
        <f>FIXED(Tabla1[[#This Row],[IVA]],0)</f>
        <v>2,892</v>
      </c>
      <c r="O470" t="str">
        <f>FIXED(Tabla1[[#This Row],[ISR RET]],0)</f>
        <v>0</v>
      </c>
      <c r="P470" t="str">
        <f>FIXED(Tabla1[[#This Row],[IVA RET]],0)</f>
        <v>0</v>
      </c>
      <c r="R470" s="40">
        <f>Tabla1[[#This Row],[TASA 16]]*16%</f>
        <v>2891.68</v>
      </c>
    </row>
    <row r="471" spans="2:20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1370</v>
      </c>
      <c r="F471" s="28">
        <f>SUMIFS(Tabla16[TASA 0%],Tabla16[NUM],Tabla1[[#This Row],[CODIGO]])</f>
        <v>2.8421709430404007E-14</v>
      </c>
      <c r="G471" s="28">
        <f>SUMIFS(Tabla16[[EXENTO ]],Tabla16[NUM],Tabla1[[#This Row],[CODIGO]])</f>
        <v>37.72</v>
      </c>
      <c r="H471" s="28">
        <f>SUMIFS(Tabla16[IVA],Tabla16[NUM],Tabla1[[#This Row],[CODIGO]])</f>
        <v>219.2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1,370</v>
      </c>
      <c r="L471" t="str">
        <f>FIXED(Tabla1[[#This Row],[TASA 0%]],0)</f>
        <v>0</v>
      </c>
      <c r="M471" t="str">
        <f>FIXED(Tabla1[[#This Row],[TASA EXE.]],0)</f>
        <v>38</v>
      </c>
      <c r="N471" t="str">
        <f>FIXED(Tabla1[[#This Row],[IVA]],0)</f>
        <v>219</v>
      </c>
      <c r="O471" t="str">
        <f>FIXED(Tabla1[[#This Row],[ISR RET]],0)</f>
        <v>0</v>
      </c>
      <c r="P471" t="str">
        <f>FIXED(Tabla1[[#This Row],[IVA RET]],0)</f>
        <v>0</v>
      </c>
      <c r="R471" s="40">
        <f>Tabla1[[#This Row],[TASA 16]]*16%</f>
        <v>219.20000000000002</v>
      </c>
    </row>
    <row r="472" spans="2:20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40">
        <f>Tabla1[[#This Row],[TASA 16]]*16%</f>
        <v>0</v>
      </c>
    </row>
    <row r="473" spans="2:20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40">
        <f>Tabla1[[#This Row],[TASA 16]]*16%</f>
        <v>0</v>
      </c>
      <c r="T473" s="76"/>
    </row>
    <row r="474" spans="2:20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40">
        <f>Tabla1[[#This Row],[TASA 16]]*16%</f>
        <v>0</v>
      </c>
    </row>
    <row r="475" spans="2:20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40">
        <f>Tabla1[[#This Row],[TASA 16]]*16%</f>
        <v>0</v>
      </c>
    </row>
    <row r="476" spans="2:20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40">
        <f>Tabla1[[#This Row],[TASA 16]]*16%</f>
        <v>0</v>
      </c>
    </row>
    <row r="477" spans="2:20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9182.625</v>
      </c>
      <c r="F477" s="28">
        <f>SUMIFS(Tabla16[TASA 0%],Tabla16[NUM],Tabla1[[#This Row],[CODIGO]])</f>
        <v>137429.32499999998</v>
      </c>
      <c r="G477" s="28">
        <f>SUMIFS(Tabla16[[EXENTO ]],Tabla16[NUM],Tabla1[[#This Row],[CODIGO]])</f>
        <v>0</v>
      </c>
      <c r="H477" s="28">
        <f>SUMIFS(Tabla16[IVA],Tabla16[NUM],Tabla1[[#This Row],[CODIGO]])</f>
        <v>1469.22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9,183</v>
      </c>
      <c r="L477" t="str">
        <f>FIXED(Tabla1[[#This Row],[TASA 0%]],0)</f>
        <v>137,429</v>
      </c>
      <c r="M477" t="str">
        <f>FIXED(Tabla1[[#This Row],[TASA EXE.]],0)</f>
        <v>0</v>
      </c>
      <c r="N477" t="str">
        <f>FIXED(Tabla1[[#This Row],[IVA]],0)</f>
        <v>1,469</v>
      </c>
      <c r="O477" t="str">
        <f>FIXED(Tabla1[[#This Row],[ISR RET]],0)</f>
        <v>0</v>
      </c>
      <c r="P477" t="str">
        <f>FIXED(Tabla1[[#This Row],[IVA RET]],0)</f>
        <v>0</v>
      </c>
      <c r="R477" s="40">
        <f>Tabla1[[#This Row],[TASA 16]]*16%</f>
        <v>1469.28</v>
      </c>
    </row>
    <row r="478" spans="2:20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40">
        <f>Tabla1[[#This Row],[TASA 16]]*16%</f>
        <v>0</v>
      </c>
    </row>
    <row r="479" spans="2:20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40">
        <f>Tabla1[[#This Row],[TASA 16]]*16%</f>
        <v>0</v>
      </c>
      <c r="T479" s="76"/>
    </row>
    <row r="480" spans="2:20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56256.25</v>
      </c>
      <c r="F480" s="28">
        <f>SUMIFS(Tabla16[TASA 0%],Tabla16[NUM],Tabla1[[#This Row],[CODIGO]])</f>
        <v>-2.9999999998835847E-2</v>
      </c>
      <c r="G480" s="28">
        <f>SUMIFS(Tabla16[[EXENTO ]],Tabla16[NUM],Tabla1[[#This Row],[CODIGO]])</f>
        <v>0</v>
      </c>
      <c r="H480" s="28">
        <f>SUMIFS(Tabla16[IVA],Tabla16[NUM],Tabla1[[#This Row],[CODIGO]])</f>
        <v>9001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56,256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9,001</v>
      </c>
      <c r="O480" t="str">
        <f>FIXED(Tabla1[[#This Row],[ISR RET]],0)</f>
        <v>0</v>
      </c>
      <c r="P480" t="str">
        <f>FIXED(Tabla1[[#This Row],[IVA RET]],0)</f>
        <v>0</v>
      </c>
      <c r="R480" s="40">
        <f>Tabla1[[#This Row],[TASA 16]]*16%</f>
        <v>9000.9600000000009</v>
      </c>
    </row>
    <row r="481" spans="2:20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40">
        <f>Tabla1[[#This Row],[TASA 16]]*16%</f>
        <v>0</v>
      </c>
      <c r="T481" s="76"/>
    </row>
    <row r="482" spans="2:20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40">
        <f>Tabla1[[#This Row],[TASA 16]]*16%</f>
        <v>0</v>
      </c>
    </row>
    <row r="483" spans="2:20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40">
        <f>Tabla1[[#This Row],[TASA 16]]*16%</f>
        <v>0</v>
      </c>
    </row>
    <row r="484" spans="2:20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40">
        <f>Tabla1[[#This Row],[TASA 16]]*16%</f>
        <v>0</v>
      </c>
    </row>
    <row r="485" spans="2:20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40">
        <f>Tabla1[[#This Row],[TASA 16]]*16%</f>
        <v>0</v>
      </c>
    </row>
    <row r="486" spans="2:20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40">
        <f>Tabla1[[#This Row],[TASA 16]]*16%</f>
        <v>0</v>
      </c>
    </row>
    <row r="487" spans="2:20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40">
        <f>Tabla1[[#This Row],[TASA 16]]*16%</f>
        <v>0</v>
      </c>
    </row>
    <row r="488" spans="2:20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40">
        <f>Tabla1[[#This Row],[TASA 16]]*16%</f>
        <v>0</v>
      </c>
      <c r="T488" s="76"/>
    </row>
    <row r="489" spans="2:20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234863.6875</v>
      </c>
      <c r="F489" s="28">
        <f>SUMIFS(Tabla16[TASA 0%],Tabla16[NUM],Tabla1[[#This Row],[CODIGO]])</f>
        <v>-0.12749999998777639</v>
      </c>
      <c r="G489" s="28">
        <f>SUMIFS(Tabla16[[EXENTO ]],Tabla16[NUM],Tabla1[[#This Row],[CODIGO]])</f>
        <v>0</v>
      </c>
      <c r="H489" s="28">
        <f>SUMIFS(Tabla16[IVA],Tabla16[NUM],Tabla1[[#This Row],[CODIGO]])</f>
        <v>37578.19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234,864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37,578</v>
      </c>
      <c r="O489" t="str">
        <f>FIXED(Tabla1[[#This Row],[ISR RET]],0)</f>
        <v>0</v>
      </c>
      <c r="P489" t="str">
        <f>FIXED(Tabla1[[#This Row],[IVA RET]],0)</f>
        <v>0</v>
      </c>
      <c r="R489" s="40">
        <f>Tabla1[[#This Row],[TASA 16]]*16%</f>
        <v>37578.239999999998</v>
      </c>
      <c r="T489" s="76"/>
    </row>
    <row r="490" spans="2:20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50417.4375</v>
      </c>
      <c r="F490" s="28">
        <f>SUMIFS(Tabla16[TASA 0%],Tabla16[NUM],Tabla1[[#This Row],[CODIGO]])</f>
        <v>18026.142499999998</v>
      </c>
      <c r="G490" s="28">
        <f>SUMIFS(Tabla16[[EXENTO ]],Tabla16[NUM],Tabla1[[#This Row],[CODIGO]])</f>
        <v>1283.77</v>
      </c>
      <c r="H490" s="28">
        <f>SUMIFS(Tabla16[IVA],Tabla16[NUM],Tabla1[[#This Row],[CODIGO]])</f>
        <v>8066.7900000000009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50,417</v>
      </c>
      <c r="L490" t="str">
        <f>FIXED(Tabla1[[#This Row],[TASA 0%]],0)</f>
        <v>18,026</v>
      </c>
      <c r="M490" t="str">
        <f>FIXED(Tabla1[[#This Row],[TASA EXE.]],0)</f>
        <v>1,284</v>
      </c>
      <c r="N490" t="str">
        <f>FIXED(Tabla1[[#This Row],[IVA]],0)</f>
        <v>8,067</v>
      </c>
      <c r="O490" t="str">
        <f>FIXED(Tabla1[[#This Row],[ISR RET]],0)</f>
        <v>0</v>
      </c>
      <c r="P490" t="str">
        <f>FIXED(Tabla1[[#This Row],[IVA RET]],0)</f>
        <v>0</v>
      </c>
      <c r="R490" s="40">
        <f>Tabla1[[#This Row],[TASA 16]]*16%</f>
        <v>8066.72</v>
      </c>
    </row>
    <row r="491" spans="2:20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40">
        <f>Tabla1[[#This Row],[TASA 16]]*16%</f>
        <v>0</v>
      </c>
      <c r="T491" s="76"/>
    </row>
    <row r="492" spans="2:20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41689.3125</v>
      </c>
      <c r="F492" s="28">
        <f>SUMIFS(Tabla16[TASA 0%],Tabla16[NUM],Tabla1[[#This Row],[CODIGO]])</f>
        <v>7.4999999997089617E-3</v>
      </c>
      <c r="G492" s="28">
        <f>SUMIFS(Tabla16[[EXENTO ]],Tabla16[NUM],Tabla1[[#This Row],[CODIGO]])</f>
        <v>0</v>
      </c>
      <c r="H492" s="28">
        <f>SUMIFS(Tabla16[IVA],Tabla16[NUM],Tabla1[[#This Row],[CODIGO]])</f>
        <v>6670.29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41,689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6,670</v>
      </c>
      <c r="O492" t="str">
        <f>FIXED(Tabla1[[#This Row],[ISR RET]],0)</f>
        <v>0</v>
      </c>
      <c r="P492" t="str">
        <f>FIXED(Tabla1[[#This Row],[IVA RET]],0)</f>
        <v>0</v>
      </c>
      <c r="R492" s="40">
        <f>Tabla1[[#This Row],[TASA 16]]*16%</f>
        <v>6670.24</v>
      </c>
    </row>
    <row r="493" spans="2:20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40">
        <f>Tabla1[[#This Row],[TASA 16]]*16%</f>
        <v>0</v>
      </c>
      <c r="T493" s="76"/>
    </row>
    <row r="494" spans="2:20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166750.4375</v>
      </c>
      <c r="F494" s="28">
        <f>SUMIFS(Tabla16[TASA 0%],Tabla16[NUM],Tabla1[[#This Row],[CODIGO]])</f>
        <v>2.4925000000038864</v>
      </c>
      <c r="G494" s="28">
        <f>SUMIFS(Tabla16[[EXENTO ]],Tabla16[NUM],Tabla1[[#This Row],[CODIGO]])</f>
        <v>0</v>
      </c>
      <c r="H494" s="28">
        <f>SUMIFS(Tabla16[IVA],Tabla16[NUM],Tabla1[[#This Row],[CODIGO]])</f>
        <v>26680.069999999996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166,750</v>
      </c>
      <c r="L494" t="str">
        <f>FIXED(Tabla1[[#This Row],[TASA 0%]],0)</f>
        <v>2</v>
      </c>
      <c r="M494" t="str">
        <f>FIXED(Tabla1[[#This Row],[TASA EXE.]],0)</f>
        <v>0</v>
      </c>
      <c r="N494" t="str">
        <f>FIXED(Tabla1[[#This Row],[IVA]],0)</f>
        <v>26,680</v>
      </c>
      <c r="O494" t="str">
        <f>FIXED(Tabla1[[#This Row],[ISR RET]],0)</f>
        <v>0</v>
      </c>
      <c r="P494" t="str">
        <f>FIXED(Tabla1[[#This Row],[IVA RET]],0)</f>
        <v>0</v>
      </c>
      <c r="R494" s="40">
        <f>Tabla1[[#This Row],[TASA 16]]*16%</f>
        <v>26680</v>
      </c>
      <c r="T494" s="76"/>
    </row>
    <row r="495" spans="2:20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0</v>
      </c>
      <c r="F495" s="28">
        <f>SUMIFS(Tabla16[TASA 0%],Tabla16[NUM],Tabla1[[#This Row],[CODIGO]])</f>
        <v>0</v>
      </c>
      <c r="G495" s="28">
        <f>SUMIFS(Tabla16[[EXENTO ]],Tabla16[NUM],Tabla1[[#This Row],[CODIGO]])</f>
        <v>0</v>
      </c>
      <c r="H495" s="28">
        <f>SUMIFS(Tabla16[IVA],Tabla16[NUM],Tabla1[[#This Row],[CODIGO]])</f>
        <v>0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0</v>
      </c>
      <c r="O495" t="str">
        <f>FIXED(Tabla1[[#This Row],[ISR RET]],0)</f>
        <v>0</v>
      </c>
      <c r="P495" t="str">
        <f>FIXED(Tabla1[[#This Row],[IVA RET]],0)</f>
        <v>0</v>
      </c>
      <c r="R495" s="40">
        <f>Tabla1[[#This Row],[TASA 16]]*16%</f>
        <v>0</v>
      </c>
    </row>
    <row r="496" spans="2:20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40">
        <f>Tabla1[[#This Row],[TASA 16]]*16%</f>
        <v>0</v>
      </c>
    </row>
    <row r="497" spans="2:20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40">
        <f>Tabla1[[#This Row],[TASA 16]]*16%</f>
        <v>0</v>
      </c>
    </row>
    <row r="498" spans="2:20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40">
        <f>Tabla1[[#This Row],[TASA 16]]*16%</f>
        <v>0</v>
      </c>
    </row>
    <row r="499" spans="2:20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24633.5</v>
      </c>
      <c r="G499" s="28">
        <f>SUMIFS(Tabla16[[EXENTO ]],Tabla16[NUM],Tabla1[[#This Row],[CODIGO]])</f>
        <v>1970.6799999999998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24,634</v>
      </c>
      <c r="M499" t="str">
        <f>FIXED(Tabla1[[#This Row],[TASA EXE.]],0)</f>
        <v>1,971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40">
        <f>Tabla1[[#This Row],[TASA 16]]*16%</f>
        <v>0</v>
      </c>
      <c r="T499" s="76"/>
    </row>
    <row r="500" spans="2:20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3636236.5</v>
      </c>
      <c r="F500" s="28">
        <f>SUMIFS(Tabla16[TASA 0%],Tabla16[NUM],Tabla1[[#This Row],[CODIGO]])</f>
        <v>5772080.6499999985</v>
      </c>
      <c r="G500" s="28">
        <f>SUMIFS(Tabla16[[EXENTO ]],Tabla16[NUM],Tabla1[[#This Row],[CODIGO]])</f>
        <v>42836.28</v>
      </c>
      <c r="H500" s="28">
        <f>SUMIFS(Tabla16[IVA],Tabla16[NUM],Tabla1[[#This Row],[CODIGO]])</f>
        <v>581797.84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3,636,237</v>
      </c>
      <c r="L500" t="str">
        <f>FIXED(Tabla1[[#This Row],[TASA 0%]],0)</f>
        <v>5,772,081</v>
      </c>
      <c r="M500" t="str">
        <f>FIXED(Tabla1[[#This Row],[TASA EXE.]],0)</f>
        <v>42,836</v>
      </c>
      <c r="N500" t="str">
        <f>FIXED(Tabla1[[#This Row],[IVA]],0)</f>
        <v>581,798</v>
      </c>
      <c r="O500" t="str">
        <f>FIXED(Tabla1[[#This Row],[ISR RET]],0)</f>
        <v>0</v>
      </c>
      <c r="P500" t="str">
        <f>FIXED(Tabla1[[#This Row],[IVA RET]],0)</f>
        <v>0</v>
      </c>
      <c r="R500" s="40">
        <f>Tabla1[[#This Row],[TASA 16]]*16%</f>
        <v>581797.92000000004</v>
      </c>
    </row>
    <row r="501" spans="2:20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40">
        <f>Tabla1[[#This Row],[TASA 16]]*16%</f>
        <v>0</v>
      </c>
    </row>
    <row r="502" spans="2:20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40">
        <f>Tabla1[[#This Row],[TASA 16]]*16%</f>
        <v>0</v>
      </c>
    </row>
    <row r="503" spans="2:20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40">
        <f>Tabla1[[#This Row],[TASA 16]]*16%</f>
        <v>0</v>
      </c>
    </row>
    <row r="504" spans="2:20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40">
        <f>Tabla1[[#This Row],[TASA 16]]*16%</f>
        <v>0</v>
      </c>
    </row>
    <row r="505" spans="2:20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40">
        <f>Tabla1[[#This Row],[TASA 16]]*16%</f>
        <v>0</v>
      </c>
    </row>
    <row r="506" spans="2:20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40">
        <f>Tabla1[[#This Row],[TASA 16]]*16%</f>
        <v>0</v>
      </c>
    </row>
    <row r="507" spans="2:20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40">
        <f>Tabla1[[#This Row],[TASA 16]]*16%</f>
        <v>0</v>
      </c>
    </row>
    <row r="508" spans="2:20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40">
        <f>Tabla1[[#This Row],[TASA 16]]*16%</f>
        <v>0</v>
      </c>
    </row>
    <row r="509" spans="2:20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40">
        <f>Tabla1[[#This Row],[TASA 16]]*16%</f>
        <v>0</v>
      </c>
      <c r="T509" s="76"/>
    </row>
    <row r="510" spans="2:20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135295.8125</v>
      </c>
      <c r="F510" s="28">
        <f>SUMIFS(Tabla16[TASA 0%],Tabla16[NUM],Tabla1[[#This Row],[CODIGO]])</f>
        <v>3.7500000005820766E-2</v>
      </c>
      <c r="G510" s="28">
        <f>SUMIFS(Tabla16[[EXENTO ]],Tabla16[NUM],Tabla1[[#This Row],[CODIGO]])</f>
        <v>0</v>
      </c>
      <c r="H510" s="28">
        <f>SUMIFS(Tabla16[IVA],Tabla16[NUM],Tabla1[[#This Row],[CODIGO]])</f>
        <v>21647.33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135,296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21,647</v>
      </c>
      <c r="O510" t="str">
        <f>FIXED(Tabla1[[#This Row],[ISR RET]],0)</f>
        <v>0</v>
      </c>
      <c r="P510" t="str">
        <f>FIXED(Tabla1[[#This Row],[IVA RET]],0)</f>
        <v>0</v>
      </c>
      <c r="R510" s="40">
        <f>Tabla1[[#This Row],[TASA 16]]*16%</f>
        <v>21647.360000000001</v>
      </c>
    </row>
    <row r="511" spans="2:20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40">
        <f>Tabla1[[#This Row],[TASA 16]]*16%</f>
        <v>0</v>
      </c>
    </row>
    <row r="512" spans="2:20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40">
        <f>Tabla1[[#This Row],[TASA 16]]*16%</f>
        <v>0</v>
      </c>
    </row>
    <row r="513" spans="2:18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40">
        <f>Tabla1[[#This Row],[TASA 16]]*16%</f>
        <v>0</v>
      </c>
    </row>
    <row r="514" spans="2:18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40">
        <f>Tabla1[[#This Row],[TASA 16]]*16%</f>
        <v>0</v>
      </c>
    </row>
    <row r="515" spans="2:18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40">
        <f>Tabla1[[#This Row],[TASA 16]]*16%</f>
        <v>0</v>
      </c>
    </row>
    <row r="516" spans="2:18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40">
        <f>Tabla1[[#This Row],[TASA 16]]*16%</f>
        <v>0</v>
      </c>
    </row>
    <row r="517" spans="2:18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40">
        <f>Tabla1[[#This Row],[TASA 16]]*16%</f>
        <v>0</v>
      </c>
    </row>
    <row r="518" spans="2:18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40">
        <f>Tabla1[[#This Row],[TASA 16]]*16%</f>
        <v>0</v>
      </c>
    </row>
    <row r="519" spans="2:18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40">
        <f>Tabla1[[#This Row],[TASA 16]]*16%</f>
        <v>0</v>
      </c>
    </row>
    <row r="520" spans="2:18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40">
        <f>Tabla1[[#This Row],[TASA 16]]*16%</f>
        <v>0</v>
      </c>
    </row>
    <row r="521" spans="2:18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40">
        <f>Tabla1[[#This Row],[TASA 16]]*16%</f>
        <v>0</v>
      </c>
    </row>
    <row r="522" spans="2:18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40">
        <f>Tabla1[[#This Row],[TASA 16]]*16%</f>
        <v>0</v>
      </c>
    </row>
    <row r="523" spans="2:18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40">
        <f>Tabla1[[#This Row],[TASA 16]]*16%</f>
        <v>0</v>
      </c>
    </row>
    <row r="524" spans="2:18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40">
        <f>Tabla1[[#This Row],[TASA 16]]*16%</f>
        <v>0</v>
      </c>
    </row>
    <row r="525" spans="2:18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40">
        <f>Tabla1[[#This Row],[TASA 16]]*16%</f>
        <v>0</v>
      </c>
    </row>
    <row r="526" spans="2:18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40">
        <f>Tabla1[[#This Row],[TASA 16]]*16%</f>
        <v>0</v>
      </c>
    </row>
    <row r="527" spans="2:18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40">
        <f>Tabla1[[#This Row],[TASA 16]]*16%</f>
        <v>0</v>
      </c>
    </row>
    <row r="528" spans="2:18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40">
        <f>Tabla1[[#This Row],[TASA 16]]*16%</f>
        <v>0</v>
      </c>
    </row>
    <row r="529" spans="2:18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40">
        <f>Tabla1[[#This Row],[TASA 16]]*16%</f>
        <v>0</v>
      </c>
    </row>
    <row r="530" spans="2:18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40">
        <f>Tabla1[[#This Row],[TASA 16]]*16%</f>
        <v>0</v>
      </c>
    </row>
    <row r="531" spans="2:18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40">
        <f>Tabla1[[#This Row],[TASA 16]]*16%</f>
        <v>0</v>
      </c>
    </row>
    <row r="532" spans="2:18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40">
        <f>Tabla1[[#This Row],[TASA 16]]*16%</f>
        <v>0</v>
      </c>
    </row>
    <row r="533" spans="2:18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40">
        <f>Tabla1[[#This Row],[TASA 16]]*16%</f>
        <v>0</v>
      </c>
    </row>
    <row r="534" spans="2:18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40">
        <f>Tabla1[[#This Row],[TASA 16]]*16%</f>
        <v>0</v>
      </c>
    </row>
    <row r="535" spans="2:18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40">
        <f>Tabla1[[#This Row],[TASA 16]]*16%</f>
        <v>0</v>
      </c>
    </row>
    <row r="536" spans="2:18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40">
        <f>Tabla1[[#This Row],[TASA 16]]*16%</f>
        <v>0</v>
      </c>
    </row>
    <row r="537" spans="2:18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65054.8125</v>
      </c>
      <c r="F537" s="28">
        <f>SUMIFS(Tabla16[TASA 0%],Tabla16[NUM],Tabla1[[#This Row],[CODIGO]])</f>
        <v>1.750000000174623E-2</v>
      </c>
      <c r="G537" s="28">
        <f>SUMIFS(Tabla16[[EXENTO ]],Tabla16[NUM],Tabla1[[#This Row],[CODIGO]])</f>
        <v>0</v>
      </c>
      <c r="H537" s="28">
        <f>SUMIFS(Tabla16[IVA],Tabla16[NUM],Tabla1[[#This Row],[CODIGO]])</f>
        <v>10408.77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65,055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10,409</v>
      </c>
      <c r="O537" t="str">
        <f>FIXED(Tabla1[[#This Row],[ISR RET]],0)</f>
        <v>0</v>
      </c>
      <c r="P537" t="str">
        <f>FIXED(Tabla1[[#This Row],[IVA RET]],0)</f>
        <v>0</v>
      </c>
      <c r="R537" s="40">
        <f>Tabla1[[#This Row],[TASA 16]]*16%</f>
        <v>10408.800000000001</v>
      </c>
    </row>
    <row r="538" spans="2:18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40">
        <f>Tabla1[[#This Row],[TASA 16]]*16%</f>
        <v>0</v>
      </c>
    </row>
    <row r="539" spans="2:18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40">
        <f>Tabla1[[#This Row],[TASA 16]]*16%</f>
        <v>0</v>
      </c>
    </row>
    <row r="540" spans="2:18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40">
        <f>Tabla1[[#This Row],[TASA 16]]*16%</f>
        <v>0</v>
      </c>
    </row>
    <row r="541" spans="2:18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40">
        <f>Tabla1[[#This Row],[TASA 16]]*16%</f>
        <v>0</v>
      </c>
    </row>
    <row r="542" spans="2:18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40">
        <f>Tabla1[[#This Row],[TASA 16]]*16%</f>
        <v>0</v>
      </c>
    </row>
    <row r="543" spans="2:18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40">
        <f>Tabla1[[#This Row],[TASA 16]]*16%</f>
        <v>0</v>
      </c>
    </row>
    <row r="544" spans="2:18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40">
        <f>Tabla1[[#This Row],[TASA 16]]*16%</f>
        <v>0</v>
      </c>
    </row>
    <row r="545" spans="2:20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40">
        <f>Tabla1[[#This Row],[TASA 16]]*16%</f>
        <v>0</v>
      </c>
    </row>
    <row r="546" spans="2:20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40">
        <f>Tabla1[[#This Row],[TASA 16]]*16%</f>
        <v>0</v>
      </c>
    </row>
    <row r="547" spans="2:20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40">
        <f>Tabla1[[#This Row],[TASA 16]]*16%</f>
        <v>0</v>
      </c>
    </row>
    <row r="548" spans="2:20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40">
        <f>Tabla1[[#This Row],[TASA 16]]*16%</f>
        <v>0</v>
      </c>
    </row>
    <row r="549" spans="2:20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40">
        <f>Tabla1[[#This Row],[TASA 16]]*16%</f>
        <v>0</v>
      </c>
    </row>
    <row r="550" spans="2:20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40">
        <f>Tabla1[[#This Row],[TASA 16]]*16%</f>
        <v>0</v>
      </c>
      <c r="T550" s="76"/>
    </row>
    <row r="551" spans="2:20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53826.812500000007</v>
      </c>
      <c r="F551" s="28">
        <f>SUMIFS(Tabla16[TASA 0%],Tabla16[NUM],Tabla1[[#This Row],[CODIGO]])</f>
        <v>0.10749999999097781</v>
      </c>
      <c r="G551" s="28">
        <f>SUMIFS(Tabla16[[EXENTO ]],Tabla16[NUM],Tabla1[[#This Row],[CODIGO]])</f>
        <v>0</v>
      </c>
      <c r="H551" s="28">
        <f>SUMIFS(Tabla16[IVA],Tabla16[NUM],Tabla1[[#This Row],[CODIGO]])</f>
        <v>8612.2900000000009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53,827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8,612</v>
      </c>
      <c r="O551" t="str">
        <f>FIXED(Tabla1[[#This Row],[ISR RET]],0)</f>
        <v>0</v>
      </c>
      <c r="P551" t="str">
        <f>FIXED(Tabla1[[#This Row],[IVA RET]],0)</f>
        <v>0</v>
      </c>
      <c r="R551" s="40">
        <f>Tabla1[[#This Row],[TASA 16]]*16%</f>
        <v>8612.32</v>
      </c>
    </row>
    <row r="552" spans="2:20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40">
        <f>Tabla1[[#This Row],[TASA 16]]*16%</f>
        <v>0</v>
      </c>
    </row>
    <row r="553" spans="2:20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40">
        <f>Tabla1[[#This Row],[TASA 16]]*16%</f>
        <v>0</v>
      </c>
    </row>
    <row r="554" spans="2:20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3346.3124999999995</v>
      </c>
      <c r="F554" s="28">
        <f>SUMIFS(Tabla16[TASA 0%],Tabla16[NUM],Tabla1[[#This Row],[CODIGO]])</f>
        <v>176121.1275</v>
      </c>
      <c r="G554" s="28">
        <f>SUMIFS(Tabla16[[EXENTO ]],Tabla16[NUM],Tabla1[[#This Row],[CODIGO]])</f>
        <v>0</v>
      </c>
      <c r="H554" s="28">
        <f>SUMIFS(Tabla16[IVA],Tabla16[NUM],Tabla1[[#This Row],[CODIGO]])</f>
        <v>535.41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3,346</v>
      </c>
      <c r="L554" t="str">
        <f>FIXED(Tabla1[[#This Row],[TASA 0%]],0)</f>
        <v>176,121</v>
      </c>
      <c r="M554" t="str">
        <f>FIXED(Tabla1[[#This Row],[TASA EXE.]],0)</f>
        <v>0</v>
      </c>
      <c r="N554" t="str">
        <f>FIXED(Tabla1[[#This Row],[IVA]],0)</f>
        <v>535</v>
      </c>
      <c r="O554" t="str">
        <f>FIXED(Tabla1[[#This Row],[ISR RET]],0)</f>
        <v>0</v>
      </c>
      <c r="P554" t="str">
        <f>FIXED(Tabla1[[#This Row],[IVA RET]],0)</f>
        <v>0</v>
      </c>
      <c r="R554" s="40">
        <f>Tabla1[[#This Row],[TASA 16]]*16%</f>
        <v>535.36</v>
      </c>
      <c r="T554" s="76"/>
    </row>
    <row r="555" spans="2:20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15755.25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2520.84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15,755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2,521</v>
      </c>
      <c r="O555" t="str">
        <f>FIXED(Tabla1[[#This Row],[ISR RET]],0)</f>
        <v>0</v>
      </c>
      <c r="P555" t="str">
        <f>FIXED(Tabla1[[#This Row],[IVA RET]],0)</f>
        <v>0</v>
      </c>
      <c r="R555" s="40">
        <f>Tabla1[[#This Row],[TASA 16]]*16%</f>
        <v>2520.8000000000002</v>
      </c>
    </row>
    <row r="556" spans="2:20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40">
        <f>Tabla1[[#This Row],[TASA 16]]*16%</f>
        <v>0</v>
      </c>
    </row>
    <row r="557" spans="2:20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425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68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425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68</v>
      </c>
      <c r="O557" t="str">
        <f>FIXED(Tabla1[[#This Row],[ISR RET]],0)</f>
        <v>0</v>
      </c>
      <c r="P557" t="str">
        <f>FIXED(Tabla1[[#This Row],[IVA RET]],0)</f>
        <v>0</v>
      </c>
      <c r="R557" s="40">
        <f>Tabla1[[#This Row],[TASA 16]]*16%</f>
        <v>68</v>
      </c>
    </row>
    <row r="558" spans="2:20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40">
        <f>Tabla1[[#This Row],[TASA 16]]*16%</f>
        <v>0</v>
      </c>
    </row>
    <row r="559" spans="2:20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40">
        <f>Tabla1[[#This Row],[TASA 16]]*16%</f>
        <v>0</v>
      </c>
    </row>
    <row r="560" spans="2:20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40">
        <f>Tabla1[[#This Row],[TASA 16]]*16%</f>
        <v>0</v>
      </c>
    </row>
    <row r="561" spans="2:20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40">
        <f>Tabla1[[#This Row],[TASA 16]]*16%</f>
        <v>0</v>
      </c>
    </row>
    <row r="562" spans="2:20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40">
        <f>Tabla1[[#This Row],[TASA 16]]*16%</f>
        <v>0</v>
      </c>
    </row>
    <row r="563" spans="2:20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40">
        <f>Tabla1[[#This Row],[TASA 16]]*16%</f>
        <v>0</v>
      </c>
      <c r="T563" s="76"/>
    </row>
    <row r="564" spans="2:20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465760.25</v>
      </c>
      <c r="F564" s="28">
        <f>SUMIFS(Tabla16[TASA 0%],Tabla16[NUM],Tabla1[[#This Row],[CODIGO]])</f>
        <v>-9.9999999802093953E-3</v>
      </c>
      <c r="G564" s="28">
        <f>SUMIFS(Tabla16[[EXENTO ]],Tabla16[NUM],Tabla1[[#This Row],[CODIGO]])</f>
        <v>0</v>
      </c>
      <c r="H564" s="28">
        <f>SUMIFS(Tabla16[IVA],Tabla16[NUM],Tabla1[[#This Row],[CODIGO]])</f>
        <v>74521.64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465,760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74,522</v>
      </c>
      <c r="O564" t="str">
        <f>FIXED(Tabla1[[#This Row],[ISR RET]],0)</f>
        <v>0</v>
      </c>
      <c r="P564" t="str">
        <f>FIXED(Tabla1[[#This Row],[IVA RET]],0)</f>
        <v>0</v>
      </c>
      <c r="R564" s="40">
        <f>Tabla1[[#This Row],[TASA 16]]*16%</f>
        <v>74521.600000000006</v>
      </c>
    </row>
    <row r="565" spans="2:20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40">
        <f>Tabla1[[#This Row],[TASA 16]]*16%</f>
        <v>0</v>
      </c>
    </row>
    <row r="566" spans="2:20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40">
        <f>Tabla1[[#This Row],[TASA 16]]*16%</f>
        <v>0</v>
      </c>
    </row>
    <row r="567" spans="2:20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40">
        <f>Tabla1[[#This Row],[TASA 16]]*16%</f>
        <v>0</v>
      </c>
    </row>
    <row r="568" spans="2:20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40">
        <f>Tabla1[[#This Row],[TASA 16]]*16%</f>
        <v>0</v>
      </c>
    </row>
    <row r="569" spans="2:20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40">
        <f>Tabla1[[#This Row],[TASA 16]]*16%</f>
        <v>0</v>
      </c>
    </row>
    <row r="570" spans="2:20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40">
        <f>Tabla1[[#This Row],[TASA 16]]*16%</f>
        <v>0</v>
      </c>
    </row>
    <row r="571" spans="2:20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40">
        <f>Tabla1[[#This Row],[TASA 16]]*16%</f>
        <v>0</v>
      </c>
    </row>
    <row r="572" spans="2:20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40">
        <f>Tabla1[[#This Row],[TASA 16]]*16%</f>
        <v>0</v>
      </c>
      <c r="T572" s="76"/>
    </row>
    <row r="573" spans="2:20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7016.25</v>
      </c>
      <c r="F573" s="28">
        <f>SUMIFS(Tabla16[TASA 0%],Tabla16[NUM],Tabla1[[#This Row],[CODIGO]])</f>
        <v>-1.0000000000218279E-2</v>
      </c>
      <c r="G573" s="28">
        <f>SUMIFS(Tabla16[[EXENTO ]],Tabla16[NUM],Tabla1[[#This Row],[CODIGO]])</f>
        <v>0</v>
      </c>
      <c r="H573" s="28">
        <f>SUMIFS(Tabla16[IVA],Tabla16[NUM],Tabla1[[#This Row],[CODIGO]])</f>
        <v>1122.6000000000001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7,016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1,123</v>
      </c>
      <c r="O573" t="str">
        <f>FIXED(Tabla1[[#This Row],[ISR RET]],0)</f>
        <v>0</v>
      </c>
      <c r="P573" t="str">
        <f>FIXED(Tabla1[[#This Row],[IVA RET]],0)</f>
        <v>0</v>
      </c>
      <c r="R573" s="40">
        <f>Tabla1[[#This Row],[TASA 16]]*16%</f>
        <v>1122.56</v>
      </c>
    </row>
    <row r="574" spans="2:20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40">
        <f>Tabla1[[#This Row],[TASA 16]]*16%</f>
        <v>0</v>
      </c>
    </row>
    <row r="575" spans="2:20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0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0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0</v>
      </c>
      <c r="O575" t="str">
        <f>FIXED(Tabla1[[#This Row],[ISR RET]],0)</f>
        <v>0</v>
      </c>
      <c r="P575" t="str">
        <f>FIXED(Tabla1[[#This Row],[IVA RET]],0)</f>
        <v>0</v>
      </c>
      <c r="R575" s="40">
        <f>Tabla1[[#This Row],[TASA 16]]*16%</f>
        <v>0</v>
      </c>
    </row>
    <row r="576" spans="2:20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3551.7499999999995</v>
      </c>
      <c r="F576" s="28">
        <f>SUMIFS(Tabla16[TASA 0%],Tabla16[NUM],Tabla1[[#This Row],[CODIGO]])</f>
        <v>-2.9999999999290594E-2</v>
      </c>
      <c r="G576" s="28">
        <f>SUMIFS(Tabla16[[EXENTO ]],Tabla16[NUM],Tabla1[[#This Row],[CODIGO]])</f>
        <v>0</v>
      </c>
      <c r="H576" s="28">
        <f>SUMIFS(Tabla16[IVA],Tabla16[NUM],Tabla1[[#This Row],[CODIGO]])</f>
        <v>568.28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3,552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568</v>
      </c>
      <c r="O576" t="str">
        <f>FIXED(Tabla1[[#This Row],[ISR RET]],0)</f>
        <v>0</v>
      </c>
      <c r="P576" t="str">
        <f>FIXED(Tabla1[[#This Row],[IVA RET]],0)</f>
        <v>0</v>
      </c>
      <c r="R576" s="40">
        <f>Tabla1[[#This Row],[TASA 16]]*16%</f>
        <v>568.32000000000005</v>
      </c>
    </row>
    <row r="577" spans="2:20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5958.625</v>
      </c>
      <c r="F577" s="28">
        <f>SUMIFS(Tabla16[TASA 0%],Tabla16[NUM],Tabla1[[#This Row],[CODIGO]])</f>
        <v>10263.595000000001</v>
      </c>
      <c r="G577" s="28">
        <f>SUMIFS(Tabla16[[EXENTO ]],Tabla16[NUM],Tabla1[[#This Row],[CODIGO]])</f>
        <v>0</v>
      </c>
      <c r="H577" s="28">
        <f>SUMIFS(Tabla16[IVA],Tabla16[NUM],Tabla1[[#This Row],[CODIGO]])</f>
        <v>953.38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5,959</v>
      </c>
      <c r="L577" t="str">
        <f>FIXED(Tabla1[[#This Row],[TASA 0%]],0)</f>
        <v>10,264</v>
      </c>
      <c r="M577" t="str">
        <f>FIXED(Tabla1[[#This Row],[TASA EXE.]],0)</f>
        <v>0</v>
      </c>
      <c r="N577" t="str">
        <f>FIXED(Tabla1[[#This Row],[IVA]],0)</f>
        <v>953</v>
      </c>
      <c r="O577" t="str">
        <f>FIXED(Tabla1[[#This Row],[ISR RET]],0)</f>
        <v>0</v>
      </c>
      <c r="P577" t="str">
        <f>FIXED(Tabla1[[#This Row],[IVA RET]],0)</f>
        <v>0</v>
      </c>
      <c r="R577" s="40">
        <f>Tabla1[[#This Row],[TASA 16]]*16%</f>
        <v>953.44</v>
      </c>
    </row>
    <row r="578" spans="2:20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40">
        <f>Tabla1[[#This Row],[TASA 16]]*16%</f>
        <v>0</v>
      </c>
    </row>
    <row r="579" spans="2:20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40">
        <f>Tabla1[[#This Row],[TASA 16]]*16%</f>
        <v>0</v>
      </c>
      <c r="T579" s="76"/>
    </row>
    <row r="580" spans="2:20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29622.375</v>
      </c>
      <c r="F580" s="28">
        <f>SUMIFS(Tabla16[TASA 0%],Tabla16[NUM],Tabla1[[#This Row],[CODIGO]])</f>
        <v>2.5000000001455192E-2</v>
      </c>
      <c r="G580" s="28">
        <f>SUMIFS(Tabla16[[EXENTO ]],Tabla16[NUM],Tabla1[[#This Row],[CODIGO]])</f>
        <v>0</v>
      </c>
      <c r="H580" s="28">
        <f>SUMIFS(Tabla16[IVA],Tabla16[NUM],Tabla1[[#This Row],[CODIGO]])</f>
        <v>4739.58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29,622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4,740</v>
      </c>
      <c r="O580" t="str">
        <f>FIXED(Tabla1[[#This Row],[ISR RET]],0)</f>
        <v>0</v>
      </c>
      <c r="P580" t="str">
        <f>FIXED(Tabla1[[#This Row],[IVA RET]],0)</f>
        <v>0</v>
      </c>
      <c r="R580" s="40">
        <f>Tabla1[[#This Row],[TASA 16]]*16%</f>
        <v>4739.5200000000004</v>
      </c>
    </row>
    <row r="581" spans="2:20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40">
        <f>Tabla1[[#This Row],[TASA 16]]*16%</f>
        <v>0</v>
      </c>
    </row>
    <row r="582" spans="2:20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40">
        <f>Tabla1[[#This Row],[TASA 16]]*16%</f>
        <v>0</v>
      </c>
    </row>
    <row r="583" spans="2:20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40">
        <f>Tabla1[[#This Row],[TASA 16]]*16%</f>
        <v>0</v>
      </c>
    </row>
    <row r="584" spans="2:20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40">
        <f>Tabla1[[#This Row],[TASA 16]]*16%</f>
        <v>0</v>
      </c>
    </row>
    <row r="585" spans="2:20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40">
        <f>Tabla1[[#This Row],[TASA 16]]*16%</f>
        <v>0</v>
      </c>
    </row>
    <row r="586" spans="2:20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40">
        <f>Tabla1[[#This Row],[TASA 16]]*16%</f>
        <v>0</v>
      </c>
    </row>
    <row r="587" spans="2:20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40">
        <f>Tabla1[[#This Row],[TASA 16]]*16%</f>
        <v>0</v>
      </c>
    </row>
    <row r="588" spans="2:20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40">
        <f>Tabla1[[#This Row],[TASA 16]]*16%</f>
        <v>0</v>
      </c>
    </row>
    <row r="589" spans="2:20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40">
        <f>Tabla1[[#This Row],[TASA 16]]*16%</f>
        <v>0</v>
      </c>
    </row>
    <row r="590" spans="2:20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40">
        <f>Tabla1[[#This Row],[TASA 16]]*16%</f>
        <v>0</v>
      </c>
    </row>
    <row r="591" spans="2:20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40">
        <f>Tabla1[[#This Row],[TASA 16]]*16%</f>
        <v>0</v>
      </c>
    </row>
    <row r="592" spans="2:20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19800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19,800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40">
        <f>Tabla1[[#This Row],[TASA 16]]*16%</f>
        <v>0</v>
      </c>
    </row>
    <row r="593" spans="2:20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40">
        <f>Tabla1[[#This Row],[TASA 16]]*16%</f>
        <v>0</v>
      </c>
      <c r="T593" s="76"/>
    </row>
    <row r="594" spans="2:20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18620.75</v>
      </c>
      <c r="F594" s="28">
        <f>SUMIFS(Tabla16[TASA 0%],Tabla16[NUM],Tabla1[[#This Row],[CODIGO]])</f>
        <v>-2.0000000000436557E-2</v>
      </c>
      <c r="G594" s="28">
        <f>SUMIFS(Tabla16[[EXENTO ]],Tabla16[NUM],Tabla1[[#This Row],[CODIGO]])</f>
        <v>0</v>
      </c>
      <c r="H594" s="28">
        <f>SUMIFS(Tabla16[IVA],Tabla16[NUM],Tabla1[[#This Row],[CODIGO]])</f>
        <v>2979.32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18,621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2,979</v>
      </c>
      <c r="O594" t="str">
        <f>FIXED(Tabla1[[#This Row],[ISR RET]],0)</f>
        <v>0</v>
      </c>
      <c r="P594" t="str">
        <f>FIXED(Tabla1[[#This Row],[IVA RET]],0)</f>
        <v>0</v>
      </c>
      <c r="R594" s="40">
        <f>Tabla1[[#This Row],[TASA 16]]*16%</f>
        <v>2979.36</v>
      </c>
    </row>
    <row r="595" spans="2:20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40">
        <f>Tabla1[[#This Row],[TASA 16]]*16%</f>
        <v>0</v>
      </c>
    </row>
    <row r="596" spans="2:20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40">
        <f>Tabla1[[#This Row],[TASA 16]]*16%</f>
        <v>0</v>
      </c>
    </row>
    <row r="597" spans="2:20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40">
        <f>Tabla1[[#This Row],[TASA 16]]*16%</f>
        <v>0</v>
      </c>
    </row>
    <row r="598" spans="2:20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40">
        <f>Tabla1[[#This Row],[TASA 16]]*16%</f>
        <v>0</v>
      </c>
    </row>
    <row r="599" spans="2:20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40">
        <f>Tabla1[[#This Row],[TASA 16]]*16%</f>
        <v>0</v>
      </c>
    </row>
    <row r="600" spans="2:20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40">
        <f>Tabla1[[#This Row],[TASA 16]]*16%</f>
        <v>0</v>
      </c>
    </row>
    <row r="601" spans="2:20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40">
        <f>Tabla1[[#This Row],[TASA 16]]*16%</f>
        <v>0</v>
      </c>
    </row>
    <row r="602" spans="2:20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40">
        <f>Tabla1[[#This Row],[TASA 16]]*16%</f>
        <v>0</v>
      </c>
    </row>
    <row r="603" spans="2:20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40">
        <f>Tabla1[[#This Row],[TASA 16]]*16%</f>
        <v>0</v>
      </c>
    </row>
    <row r="604" spans="2:20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40">
        <f>Tabla1[[#This Row],[TASA 16]]*16%</f>
        <v>0</v>
      </c>
      <c r="T604" s="76"/>
    </row>
    <row r="605" spans="2:20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24275.875</v>
      </c>
      <c r="F605" s="28">
        <f>SUMIFS(Tabla16[TASA 0%],Tabla16[NUM],Tabla1[[#This Row],[CODIGO]])</f>
        <v>23206.985000000001</v>
      </c>
      <c r="G605" s="28">
        <f>SUMIFS(Tabla16[[EXENTO ]],Tabla16[NUM],Tabla1[[#This Row],[CODIGO]])</f>
        <v>0</v>
      </c>
      <c r="H605" s="28">
        <f>SUMIFS(Tabla16[IVA],Tabla16[NUM],Tabla1[[#This Row],[CODIGO]])</f>
        <v>3884.14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24,276</v>
      </c>
      <c r="L605" t="str">
        <f>FIXED(Tabla1[[#This Row],[TASA 0%]],0)</f>
        <v>23,207</v>
      </c>
      <c r="M605" t="str">
        <f>FIXED(Tabla1[[#This Row],[TASA EXE.]],0)</f>
        <v>0</v>
      </c>
      <c r="N605" t="str">
        <f>FIXED(Tabla1[[#This Row],[IVA]],0)</f>
        <v>3,884</v>
      </c>
      <c r="O605" t="str">
        <f>FIXED(Tabla1[[#This Row],[ISR RET]],0)</f>
        <v>0</v>
      </c>
      <c r="P605" t="str">
        <f>FIXED(Tabla1[[#This Row],[IVA RET]],0)</f>
        <v>0</v>
      </c>
      <c r="R605" s="40">
        <f>Tabla1[[#This Row],[TASA 16]]*16%</f>
        <v>3884.16</v>
      </c>
      <c r="T605" s="76"/>
    </row>
    <row r="606" spans="2:20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110195.0625</v>
      </c>
      <c r="F606" s="28">
        <f>SUMIFS(Tabla16[TASA 0%],Tabla16[NUM],Tabla1[[#This Row],[CODIGO]])</f>
        <v>0.17750000000069122</v>
      </c>
      <c r="G606" s="28">
        <f>SUMIFS(Tabla16[[EXENTO ]],Tabla16[NUM],Tabla1[[#This Row],[CODIGO]])</f>
        <v>0</v>
      </c>
      <c r="H606" s="28">
        <f>SUMIFS(Tabla16[IVA],Tabla16[NUM],Tabla1[[#This Row],[CODIGO]])</f>
        <v>17631.21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110,195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17,631</v>
      </c>
      <c r="O606" t="str">
        <f>FIXED(Tabla1[[#This Row],[ISR RET]],0)</f>
        <v>0</v>
      </c>
      <c r="P606" t="str">
        <f>FIXED(Tabla1[[#This Row],[IVA RET]],0)</f>
        <v>0</v>
      </c>
      <c r="R606" s="40">
        <f>Tabla1[[#This Row],[TASA 16]]*16%</f>
        <v>17631.2</v>
      </c>
    </row>
    <row r="607" spans="2:20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40">
        <f>Tabla1[[#This Row],[TASA 16]]*16%</f>
        <v>0</v>
      </c>
    </row>
    <row r="608" spans="2:20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40">
        <f>Tabla1[[#This Row],[TASA 16]]*16%</f>
        <v>0</v>
      </c>
    </row>
    <row r="609" spans="2:20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13921.89</v>
      </c>
      <c r="G609" s="28">
        <f>SUMIFS(Tabla16[[EXENTO ]],Tabla16[NUM],Tabla1[[#This Row],[CODIGO]])</f>
        <v>1113.77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13,922</v>
      </c>
      <c r="M609" t="str">
        <f>FIXED(Tabla1[[#This Row],[TASA EXE.]],0)</f>
        <v>1,114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40">
        <f>Tabla1[[#This Row],[TASA 16]]*16%</f>
        <v>0</v>
      </c>
    </row>
    <row r="610" spans="2:20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40">
        <f>Tabla1[[#This Row],[TASA 16]]*16%</f>
        <v>0</v>
      </c>
    </row>
    <row r="611" spans="2:20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40">
        <f>Tabla1[[#This Row],[TASA 16]]*16%</f>
        <v>0</v>
      </c>
    </row>
    <row r="612" spans="2:20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40">
        <f>Tabla1[[#This Row],[TASA 16]]*16%</f>
        <v>0</v>
      </c>
    </row>
    <row r="613" spans="2:20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49565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49,565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40">
        <f>Tabla1[[#This Row],[TASA 16]]*16%</f>
        <v>0</v>
      </c>
    </row>
    <row r="614" spans="2:20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40">
        <f>Tabla1[[#This Row],[TASA 16]]*16%</f>
        <v>0</v>
      </c>
    </row>
    <row r="615" spans="2:20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40">
        <f>Tabla1[[#This Row],[TASA 16]]*16%</f>
        <v>0</v>
      </c>
    </row>
    <row r="616" spans="2:20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40">
        <f>Tabla1[[#This Row],[TASA 16]]*16%</f>
        <v>0</v>
      </c>
    </row>
    <row r="617" spans="2:20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40">
        <f>Tabla1[[#This Row],[TASA 16]]*16%</f>
        <v>0</v>
      </c>
    </row>
    <row r="618" spans="2:20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40">
        <f>Tabla1[[#This Row],[TASA 16]]*16%</f>
        <v>0</v>
      </c>
    </row>
    <row r="619" spans="2:20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40">
        <f>Tabla1[[#This Row],[TASA 16]]*16%</f>
        <v>0</v>
      </c>
    </row>
    <row r="620" spans="2:20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40">
        <f>Tabla1[[#This Row],[TASA 16]]*16%</f>
        <v>0</v>
      </c>
    </row>
    <row r="621" spans="2:20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40">
        <f>Tabla1[[#This Row],[TASA 16]]*16%</f>
        <v>0</v>
      </c>
    </row>
    <row r="622" spans="2:20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40">
        <f>Tabla1[[#This Row],[TASA 16]]*16%</f>
        <v>0</v>
      </c>
    </row>
    <row r="623" spans="2:20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40">
        <f>Tabla1[[#This Row],[TASA 16]]*16%</f>
        <v>0</v>
      </c>
      <c r="T623" s="76"/>
    </row>
    <row r="624" spans="2:20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236629.625</v>
      </c>
      <c r="F624" s="28">
        <f>SUMIFS(Tabla16[TASA 0%],Tabla16[NUM],Tabla1[[#This Row],[CODIGO]])</f>
        <v>280648.96500000008</v>
      </c>
      <c r="G624" s="28">
        <f>SUMIFS(Tabla16[[EXENTO ]],Tabla16[NUM],Tabla1[[#This Row],[CODIGO]])</f>
        <v>5155.58</v>
      </c>
      <c r="H624" s="28">
        <f>SUMIFS(Tabla16[IVA],Tabla16[NUM],Tabla1[[#This Row],[CODIGO]])</f>
        <v>37860.740000000005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236,630</v>
      </c>
      <c r="L624" t="str">
        <f>FIXED(Tabla1[[#This Row],[TASA 0%]],0)</f>
        <v>280,649</v>
      </c>
      <c r="M624" t="str">
        <f>FIXED(Tabla1[[#This Row],[TASA EXE.]],0)</f>
        <v>5,156</v>
      </c>
      <c r="N624" t="str">
        <f>FIXED(Tabla1[[#This Row],[IVA]],0)</f>
        <v>37,861</v>
      </c>
      <c r="O624" t="str">
        <f>FIXED(Tabla1[[#This Row],[ISR RET]],0)</f>
        <v>0</v>
      </c>
      <c r="P624" t="str">
        <f>FIXED(Tabla1[[#This Row],[IVA RET]],0)</f>
        <v>0</v>
      </c>
      <c r="R624" s="40">
        <f>Tabla1[[#This Row],[TASA 16]]*16%</f>
        <v>37860.800000000003</v>
      </c>
    </row>
    <row r="625" spans="2:20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40">
        <f>Tabla1[[#This Row],[TASA 16]]*16%</f>
        <v>0</v>
      </c>
    </row>
    <row r="626" spans="2:20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40">
        <f>Tabla1[[#This Row],[TASA 16]]*16%</f>
        <v>0</v>
      </c>
      <c r="T626" s="76"/>
    </row>
    <row r="627" spans="2:20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0</v>
      </c>
      <c r="F627" s="28">
        <f>SUMIFS(Tabla16[TASA 0%],Tabla16[NUM],Tabla1[[#This Row],[CODIGO]])</f>
        <v>0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40">
        <f>Tabla1[[#This Row],[TASA 16]]*16%</f>
        <v>0</v>
      </c>
    </row>
    <row r="628" spans="2:20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65882.69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65,883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40">
        <f>Tabla1[[#This Row],[TASA 16]]*16%</f>
        <v>0</v>
      </c>
    </row>
    <row r="629" spans="2:20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40">
        <f>Tabla1[[#This Row],[TASA 16]]*16%</f>
        <v>0</v>
      </c>
    </row>
    <row r="630" spans="2:20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139916.09</v>
      </c>
      <c r="G630" s="28">
        <f>SUMIFS(Tabla16[[EXENTO ]],Tabla16[NUM],Tabla1[[#This Row],[CODIGO]])</f>
        <v>568.66999999999996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139,916</v>
      </c>
      <c r="M630" t="str">
        <f>FIXED(Tabla1[[#This Row],[TASA EXE.]],0)</f>
        <v>569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40">
        <f>Tabla1[[#This Row],[TASA 16]]*16%</f>
        <v>0</v>
      </c>
    </row>
    <row r="631" spans="2:20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40">
        <f>Tabla1[[#This Row],[TASA 16]]*16%</f>
        <v>0</v>
      </c>
    </row>
    <row r="632" spans="2:20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40">
        <f>Tabla1[[#This Row],[TASA 16]]*16%</f>
        <v>0</v>
      </c>
    </row>
    <row r="633" spans="2:20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40">
        <f>Tabla1[[#This Row],[TASA 16]]*16%</f>
        <v>0</v>
      </c>
    </row>
    <row r="634" spans="2:20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40">
        <f>Tabla1[[#This Row],[TASA 16]]*16%</f>
        <v>0</v>
      </c>
    </row>
    <row r="635" spans="2:20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40">
        <f>Tabla1[[#This Row],[TASA 16]]*16%</f>
        <v>0</v>
      </c>
    </row>
    <row r="636" spans="2:20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40">
        <f>Tabla1[[#This Row],[TASA 16]]*16%</f>
        <v>0</v>
      </c>
    </row>
    <row r="637" spans="2:20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40">
        <f>Tabla1[[#This Row],[TASA 16]]*16%</f>
        <v>0</v>
      </c>
    </row>
    <row r="638" spans="2:20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425044.88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425,045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40">
        <f>Tabla1[[#This Row],[TASA 16]]*16%</f>
        <v>0</v>
      </c>
    </row>
    <row r="639" spans="2:20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40">
        <f>Tabla1[[#This Row],[TASA 16]]*16%</f>
        <v>0</v>
      </c>
    </row>
    <row r="640" spans="2:20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40">
        <f>Tabla1[[#This Row],[TASA 16]]*16%</f>
        <v>0</v>
      </c>
    </row>
    <row r="641" spans="2:18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832.75</v>
      </c>
      <c r="F641" s="28">
        <f>SUMIFS(Tabla16[TASA 0%],Tabla16[NUM],Tabla1[[#This Row],[CODIGO]])</f>
        <v>4.2188474935755949E-14</v>
      </c>
      <c r="G641" s="28">
        <f>SUMIFS(Tabla16[[EXENTO ]],Tabla16[NUM],Tabla1[[#This Row],[CODIGO]])</f>
        <v>22.89</v>
      </c>
      <c r="H641" s="28">
        <f>SUMIFS(Tabla16[IVA],Tabla16[NUM],Tabla1[[#This Row],[CODIGO]])</f>
        <v>133.24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833</v>
      </c>
      <c r="L641" t="str">
        <f>FIXED(Tabla1[[#This Row],[TASA 0%]],0)</f>
        <v>0</v>
      </c>
      <c r="M641" t="str">
        <f>FIXED(Tabla1[[#This Row],[TASA EXE.]],0)</f>
        <v>23</v>
      </c>
      <c r="N641" t="str">
        <f>FIXED(Tabla1[[#This Row],[IVA]],0)</f>
        <v>133</v>
      </c>
      <c r="O641" t="str">
        <f>FIXED(Tabla1[[#This Row],[ISR RET]],0)</f>
        <v>0</v>
      </c>
      <c r="P641" t="str">
        <f>FIXED(Tabla1[[#This Row],[IVA RET]],0)</f>
        <v>0</v>
      </c>
      <c r="R641" s="40">
        <f>Tabla1[[#This Row],[TASA 16]]*16%</f>
        <v>133.28</v>
      </c>
    </row>
    <row r="642" spans="2:18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40">
        <f>Tabla1[[#This Row],[TASA 16]]*16%</f>
        <v>0</v>
      </c>
    </row>
    <row r="643" spans="2:18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40">
        <f>Tabla1[[#This Row],[TASA 16]]*16%</f>
        <v>0</v>
      </c>
    </row>
    <row r="644" spans="2:18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40">
        <f>Tabla1[[#This Row],[TASA 16]]*16%</f>
        <v>0</v>
      </c>
    </row>
    <row r="645" spans="2:18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40">
        <f>Tabla1[[#This Row],[TASA 16]]*16%</f>
        <v>0</v>
      </c>
    </row>
    <row r="646" spans="2:18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40">
        <f>Tabla1[[#This Row],[TASA 16]]*16%</f>
        <v>0</v>
      </c>
    </row>
    <row r="647" spans="2:18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21670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21,670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40">
        <f>Tabla1[[#This Row],[TASA 16]]*16%</f>
        <v>0</v>
      </c>
    </row>
    <row r="648" spans="2:18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4946.8599999999997</v>
      </c>
      <c r="G648" s="28">
        <f>SUMIFS(Tabla16[[EXENTO ]],Tabla16[NUM],Tabla1[[#This Row],[CODIGO]])</f>
        <v>395.75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4,947</v>
      </c>
      <c r="M648" t="str">
        <f>FIXED(Tabla1[[#This Row],[TASA EXE.]],0)</f>
        <v>396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40">
        <f>Tabla1[[#This Row],[TASA 16]]*16%</f>
        <v>0</v>
      </c>
    </row>
    <row r="649" spans="2:18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40">
        <f>Tabla1[[#This Row],[TASA 16]]*16%</f>
        <v>0</v>
      </c>
    </row>
    <row r="650" spans="2:18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40">
        <f>Tabla1[[#This Row],[TASA 16]]*16%</f>
        <v>0</v>
      </c>
    </row>
    <row r="651" spans="2:18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40">
        <f>Tabla1[[#This Row],[TASA 16]]*16%</f>
        <v>0</v>
      </c>
    </row>
    <row r="652" spans="2:18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40">
        <f>Tabla1[[#This Row],[TASA 16]]*16%</f>
        <v>0</v>
      </c>
    </row>
    <row r="653" spans="2:18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40">
        <f>Tabla1[[#This Row],[TASA 16]]*16%</f>
        <v>0</v>
      </c>
    </row>
    <row r="654" spans="2:18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40">
        <f>Tabla1[[#This Row],[TASA 16]]*16%</f>
        <v>0</v>
      </c>
    </row>
    <row r="655" spans="2:18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40">
        <f>Tabla1[[#This Row],[TASA 16]]*16%</f>
        <v>0</v>
      </c>
    </row>
    <row r="656" spans="2:18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40">
        <f>Tabla1[[#This Row],[TASA 16]]*16%</f>
        <v>0</v>
      </c>
    </row>
    <row r="657" spans="2:20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40">
        <f>Tabla1[[#This Row],[TASA 16]]*16%</f>
        <v>0</v>
      </c>
    </row>
    <row r="658" spans="2:20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40">
        <f>Tabla1[[#This Row],[TASA 16]]*16%</f>
        <v>0</v>
      </c>
    </row>
    <row r="659" spans="2:20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40">
        <f>Tabla1[[#This Row],[TASA 16]]*16%</f>
        <v>0</v>
      </c>
    </row>
    <row r="660" spans="2:20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40">
        <f>Tabla1[[#This Row],[TASA 16]]*16%</f>
        <v>0</v>
      </c>
    </row>
    <row r="661" spans="2:20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40">
        <f>Tabla1[[#This Row],[TASA 16]]*16%</f>
        <v>0</v>
      </c>
    </row>
    <row r="662" spans="2:20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40">
        <f>Tabla1[[#This Row],[TASA 16]]*16%</f>
        <v>0</v>
      </c>
    </row>
    <row r="663" spans="2:20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40">
        <f>Tabla1[[#This Row],[TASA 16]]*16%</f>
        <v>0</v>
      </c>
      <c r="T663" s="76"/>
    </row>
    <row r="664" spans="2:20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29118</v>
      </c>
      <c r="F664" s="28">
        <f>SUMIFS(Tabla16[TASA 0%],Tabla16[NUM],Tabla1[[#This Row],[CODIGO]])</f>
        <v>-3.637978807091713E-12</v>
      </c>
      <c r="G664" s="28">
        <f>SUMIFS(Tabla16[[EXENTO ]],Tabla16[NUM],Tabla1[[#This Row],[CODIGO]])</f>
        <v>0</v>
      </c>
      <c r="H664" s="28">
        <f>SUMIFS(Tabla16[IVA],Tabla16[NUM],Tabla1[[#This Row],[CODIGO]])</f>
        <v>4658.88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29,118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4,659</v>
      </c>
      <c r="O664" t="str">
        <f>FIXED(Tabla1[[#This Row],[ISR RET]],0)</f>
        <v>0</v>
      </c>
      <c r="P664" t="str">
        <f>FIXED(Tabla1[[#This Row],[IVA RET]],0)</f>
        <v>0</v>
      </c>
      <c r="R664" s="40">
        <f>Tabla1[[#This Row],[TASA 16]]*16%</f>
        <v>4658.88</v>
      </c>
    </row>
    <row r="665" spans="2:20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40">
        <f>Tabla1[[#This Row],[TASA 16]]*16%</f>
        <v>0</v>
      </c>
    </row>
    <row r="666" spans="2:20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40">
        <f>Tabla1[[#This Row],[TASA 16]]*16%</f>
        <v>0</v>
      </c>
    </row>
    <row r="667" spans="2:20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40">
        <f>Tabla1[[#This Row],[TASA 16]]*16%</f>
        <v>0</v>
      </c>
    </row>
    <row r="668" spans="2:20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40">
        <f>Tabla1[[#This Row],[TASA 16]]*16%</f>
        <v>0</v>
      </c>
      <c r="T668" s="76"/>
    </row>
    <row r="669" spans="2:20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545474.5</v>
      </c>
      <c r="F669" s="28">
        <f>SUMIFS(Tabla16[TASA 0%],Tabla16[NUM],Tabla1[[#This Row],[CODIGO]])</f>
        <v>9.0000000032887328E-2</v>
      </c>
      <c r="G669" s="28">
        <f>SUMIFS(Tabla16[[EXENTO ]],Tabla16[NUM],Tabla1[[#This Row],[CODIGO]])</f>
        <v>0</v>
      </c>
      <c r="H669" s="28">
        <f>SUMIFS(Tabla16[IVA],Tabla16[NUM],Tabla1[[#This Row],[CODIGO]])</f>
        <v>87275.92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545,475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87,276</v>
      </c>
      <c r="O669" t="str">
        <f>FIXED(Tabla1[[#This Row],[ISR RET]],0)</f>
        <v>0</v>
      </c>
      <c r="P669" t="str">
        <f>FIXED(Tabla1[[#This Row],[IVA RET]],0)</f>
        <v>0</v>
      </c>
      <c r="R669" s="40">
        <f>Tabla1[[#This Row],[TASA 16]]*16%</f>
        <v>87276</v>
      </c>
    </row>
    <row r="670" spans="2:20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40">
        <f>Tabla1[[#This Row],[TASA 16]]*16%</f>
        <v>0</v>
      </c>
    </row>
    <row r="671" spans="2:20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40">
        <f>Tabla1[[#This Row],[TASA 16]]*16%</f>
        <v>0</v>
      </c>
    </row>
    <row r="672" spans="2:20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40">
        <f>Tabla1[[#This Row],[TASA 16]]*16%</f>
        <v>0</v>
      </c>
    </row>
    <row r="673" spans="2:20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40">
        <f>Tabla1[[#This Row],[TASA 16]]*16%</f>
        <v>0</v>
      </c>
      <c r="T673" s="76"/>
    </row>
    <row r="674" spans="2:20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6355.1875</v>
      </c>
      <c r="F674" s="28">
        <f>SUMIFS(Tabla16[TASA 0%],Tabla16[NUM],Tabla1[[#This Row],[CODIGO]])</f>
        <v>-1.749999999992724E-2</v>
      </c>
      <c r="G674" s="28">
        <f>SUMIFS(Tabla16[[EXENTO ]],Tabla16[NUM],Tabla1[[#This Row],[CODIGO]])</f>
        <v>0</v>
      </c>
      <c r="H674" s="28">
        <f>SUMIFS(Tabla16[IVA],Tabla16[NUM],Tabla1[[#This Row],[CODIGO]])</f>
        <v>1016.83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6,355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1,017</v>
      </c>
      <c r="O674" t="str">
        <f>FIXED(Tabla1[[#This Row],[ISR RET]],0)</f>
        <v>0</v>
      </c>
      <c r="P674" t="str">
        <f>FIXED(Tabla1[[#This Row],[IVA RET]],0)</f>
        <v>0</v>
      </c>
      <c r="R674" s="40">
        <f>Tabla1[[#This Row],[TASA 16]]*16%</f>
        <v>1016.8000000000001</v>
      </c>
    </row>
    <row r="675" spans="2:20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40">
        <f>Tabla1[[#This Row],[TASA 16]]*16%</f>
        <v>0</v>
      </c>
    </row>
    <row r="676" spans="2:20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40">
        <f>Tabla1[[#This Row],[TASA 16]]*16%</f>
        <v>0</v>
      </c>
    </row>
    <row r="677" spans="2:20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40">
        <f>Tabla1[[#This Row],[TASA 16]]*16%</f>
        <v>0</v>
      </c>
    </row>
    <row r="678" spans="2:20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40">
        <f>Tabla1[[#This Row],[TASA 16]]*16%</f>
        <v>0</v>
      </c>
    </row>
    <row r="679" spans="2:20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40">
        <f>Tabla1[[#This Row],[TASA 16]]*16%</f>
        <v>0</v>
      </c>
    </row>
    <row r="680" spans="2:20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40">
        <f>Tabla1[[#This Row],[TASA 16]]*16%</f>
        <v>0</v>
      </c>
    </row>
    <row r="681" spans="2:20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40">
        <f>Tabla1[[#This Row],[TASA 16]]*16%</f>
        <v>0</v>
      </c>
    </row>
    <row r="682" spans="2:20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40">
        <f>Tabla1[[#This Row],[TASA 16]]*16%</f>
        <v>0</v>
      </c>
    </row>
    <row r="683" spans="2:20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40">
        <f>Tabla1[[#This Row],[TASA 16]]*16%</f>
        <v>0</v>
      </c>
    </row>
    <row r="684" spans="2:20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40">
        <f>Tabla1[[#This Row],[TASA 16]]*16%</f>
        <v>0</v>
      </c>
    </row>
    <row r="685" spans="2:20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40">
        <f>Tabla1[[#This Row],[TASA 16]]*16%</f>
        <v>0</v>
      </c>
    </row>
    <row r="686" spans="2:20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40">
        <f>Tabla1[[#This Row],[TASA 16]]*16%</f>
        <v>0</v>
      </c>
    </row>
    <row r="687" spans="2:20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40">
        <f>Tabla1[[#This Row],[TASA 16]]*16%</f>
        <v>0</v>
      </c>
    </row>
    <row r="688" spans="2:20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40">
        <f>Tabla1[[#This Row],[TASA 16]]*16%</f>
        <v>0</v>
      </c>
    </row>
    <row r="689" spans="2:20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40">
        <f>Tabla1[[#This Row],[TASA 16]]*16%</f>
        <v>0</v>
      </c>
    </row>
    <row r="690" spans="2:20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297.4375</v>
      </c>
      <c r="F690" s="28">
        <f>SUMIFS(Tabla16[TASA 0%],Tabla16[NUM],Tabla1[[#This Row],[CODIGO]])</f>
        <v>-2.7500000000031832E-2</v>
      </c>
      <c r="G690" s="28">
        <f>SUMIFS(Tabla16[[EXENTO ]],Tabla16[NUM],Tabla1[[#This Row],[CODIGO]])</f>
        <v>0</v>
      </c>
      <c r="H690" s="28">
        <f>SUMIFS(Tabla16[IVA],Tabla16[NUM],Tabla1[[#This Row],[CODIGO]])</f>
        <v>47.59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297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48</v>
      </c>
      <c r="O690" t="str">
        <f>FIXED(Tabla1[[#This Row],[ISR RET]],0)</f>
        <v>0</v>
      </c>
      <c r="P690" t="str">
        <f>FIXED(Tabla1[[#This Row],[IVA RET]],0)</f>
        <v>0</v>
      </c>
      <c r="R690" s="40">
        <f>Tabla1[[#This Row],[TASA 16]]*16%</f>
        <v>47.52</v>
      </c>
    </row>
    <row r="691" spans="2:20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40">
        <f>Tabla1[[#This Row],[TASA 16]]*16%</f>
        <v>0</v>
      </c>
    </row>
    <row r="692" spans="2:20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40">
        <f>Tabla1[[#This Row],[TASA 16]]*16%</f>
        <v>0</v>
      </c>
    </row>
    <row r="693" spans="2:20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40">
        <f>Tabla1[[#This Row],[TASA 16]]*16%</f>
        <v>0</v>
      </c>
    </row>
    <row r="694" spans="2:20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40">
        <f>Tabla1[[#This Row],[TASA 16]]*16%</f>
        <v>0</v>
      </c>
    </row>
    <row r="695" spans="2:20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40">
        <f>Tabla1[[#This Row],[TASA 16]]*16%</f>
        <v>0</v>
      </c>
    </row>
    <row r="696" spans="2:20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40">
        <f>Tabla1[[#This Row],[TASA 16]]*16%</f>
        <v>0</v>
      </c>
      <c r="T696" s="76"/>
    </row>
    <row r="697" spans="2:20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12394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1983.04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12,394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1,983</v>
      </c>
      <c r="O697" t="str">
        <f>FIXED(Tabla1[[#This Row],[ISR RET]],0)</f>
        <v>0</v>
      </c>
      <c r="P697" t="str">
        <f>FIXED(Tabla1[[#This Row],[IVA RET]],0)</f>
        <v>0</v>
      </c>
      <c r="R697" s="40">
        <f>Tabla1[[#This Row],[TASA 16]]*16%</f>
        <v>1983.04</v>
      </c>
    </row>
    <row r="698" spans="2:20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40">
        <f>Tabla1[[#This Row],[TASA 16]]*16%</f>
        <v>0</v>
      </c>
    </row>
    <row r="699" spans="2:20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40">
        <f>Tabla1[[#This Row],[TASA 16]]*16%</f>
        <v>0</v>
      </c>
    </row>
    <row r="700" spans="2:20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40">
        <f>Tabla1[[#This Row],[TASA 16]]*16%</f>
        <v>0</v>
      </c>
    </row>
    <row r="701" spans="2:20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40">
        <f>Tabla1[[#This Row],[TASA 16]]*16%</f>
        <v>0</v>
      </c>
    </row>
    <row r="702" spans="2:20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40">
        <f>Tabla1[[#This Row],[TASA 16]]*16%</f>
        <v>0</v>
      </c>
    </row>
    <row r="703" spans="2:20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40">
        <f>Tabla1[[#This Row],[TASA 16]]*16%</f>
        <v>0</v>
      </c>
    </row>
    <row r="704" spans="2:20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40">
        <f>Tabla1[[#This Row],[TASA 16]]*16%</f>
        <v>0</v>
      </c>
    </row>
    <row r="705" spans="2:20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40">
        <f>Tabla1[[#This Row],[TASA 16]]*16%</f>
        <v>0</v>
      </c>
    </row>
    <row r="706" spans="2:20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40">
        <f>Tabla1[[#This Row],[TASA 16]]*16%</f>
        <v>0</v>
      </c>
    </row>
    <row r="707" spans="2:20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40">
        <f>Tabla1[[#This Row],[TASA 16]]*16%</f>
        <v>0</v>
      </c>
    </row>
    <row r="708" spans="2:20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40">
        <f>Tabla1[[#This Row],[TASA 16]]*16%</f>
        <v>0</v>
      </c>
    </row>
    <row r="709" spans="2:20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40">
        <f>Tabla1[[#This Row],[TASA 16]]*16%</f>
        <v>0</v>
      </c>
    </row>
    <row r="710" spans="2:20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40">
        <f>Tabla1[[#This Row],[TASA 16]]*16%</f>
        <v>0</v>
      </c>
    </row>
    <row r="711" spans="2:20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40">
        <f>Tabla1[[#This Row],[TASA 16]]*16%</f>
        <v>0</v>
      </c>
    </row>
    <row r="712" spans="2:20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40">
        <f>Tabla1[[#This Row],[TASA 16]]*16%</f>
        <v>0</v>
      </c>
    </row>
    <row r="713" spans="2:20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40">
        <f>Tabla1[[#This Row],[TASA 16]]*16%</f>
        <v>0</v>
      </c>
    </row>
    <row r="714" spans="2:20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40">
        <f>Tabla1[[#This Row],[TASA 16]]*16%</f>
        <v>0</v>
      </c>
    </row>
    <row r="715" spans="2:20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0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40">
        <f>Tabla1[[#This Row],[TASA 16]]*16%</f>
        <v>0</v>
      </c>
      <c r="T715" s="76"/>
    </row>
    <row r="716" spans="2:20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108914.375</v>
      </c>
      <c r="F716" s="28">
        <f>SUMIFS(Tabla16[TASA 0%],Tabla16[NUM],Tabla1[[#This Row],[CODIGO]])</f>
        <v>-2.5000000006002665E-2</v>
      </c>
      <c r="G716" s="28">
        <f>SUMIFS(Tabla16[[EXENTO ]],Tabla16[NUM],Tabla1[[#This Row],[CODIGO]])</f>
        <v>0</v>
      </c>
      <c r="H716" s="28">
        <f>SUMIFS(Tabla16[IVA],Tabla16[NUM],Tabla1[[#This Row],[CODIGO]])</f>
        <v>17426.3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108,914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17,426</v>
      </c>
      <c r="O716" t="str">
        <f>FIXED(Tabla1[[#This Row],[ISR RET]],0)</f>
        <v>0</v>
      </c>
      <c r="P716" t="str">
        <f>FIXED(Tabla1[[#This Row],[IVA RET]],0)</f>
        <v>0</v>
      </c>
      <c r="R716" s="40">
        <f>Tabla1[[#This Row],[TASA 16]]*16%</f>
        <v>17426.240000000002</v>
      </c>
    </row>
    <row r="717" spans="2:20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40">
        <f>Tabla1[[#This Row],[TASA 16]]*16%</f>
        <v>0</v>
      </c>
    </row>
    <row r="718" spans="2:20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40">
        <f>Tabla1[[#This Row],[TASA 16]]*16%</f>
        <v>0</v>
      </c>
    </row>
    <row r="719" spans="2:20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40">
        <f>Tabla1[[#This Row],[TASA 16]]*16%</f>
        <v>0</v>
      </c>
    </row>
    <row r="720" spans="2:20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40">
        <f>Tabla1[[#This Row],[TASA 16]]*16%</f>
        <v>0</v>
      </c>
    </row>
    <row r="721" spans="2:20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40">
        <f>Tabla1[[#This Row],[TASA 16]]*16%</f>
        <v>0</v>
      </c>
    </row>
    <row r="722" spans="2:20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29037.75</v>
      </c>
      <c r="F722" s="28">
        <f>SUMIFS(Tabla16[TASA 0%],Tabla16[NUM],Tabla1[[#This Row],[CODIGO]])</f>
        <v>-0.20999999999912689</v>
      </c>
      <c r="G722" s="28">
        <f>SUMIFS(Tabla16[[EXENTO ]],Tabla16[NUM],Tabla1[[#This Row],[CODIGO]])</f>
        <v>0</v>
      </c>
      <c r="H722" s="28">
        <f>SUMIFS(Tabla16[IVA],Tabla16[NUM],Tabla1[[#This Row],[CODIGO]])</f>
        <v>4646.04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29,038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4,646</v>
      </c>
      <c r="O722" t="str">
        <f>FIXED(Tabla1[[#This Row],[ISR RET]],0)</f>
        <v>0</v>
      </c>
      <c r="P722" t="str">
        <f>FIXED(Tabla1[[#This Row],[IVA RET]],0)</f>
        <v>0</v>
      </c>
      <c r="R722" s="40">
        <f>Tabla1[[#This Row],[TASA 16]]*16%</f>
        <v>4646.08</v>
      </c>
      <c r="T722" s="76"/>
    </row>
    <row r="723" spans="2:20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24613.875</v>
      </c>
      <c r="F723" s="28">
        <f>SUMIFS(Tabla16[TASA 0%],Tabla16[NUM],Tabla1[[#This Row],[CODIGO]])</f>
        <v>1.4999999999417923E-2</v>
      </c>
      <c r="G723" s="28">
        <f>SUMIFS(Tabla16[[EXENTO ]],Tabla16[NUM],Tabla1[[#This Row],[CODIGO]])</f>
        <v>0</v>
      </c>
      <c r="H723" s="28">
        <f>SUMIFS(Tabla16[IVA],Tabla16[NUM],Tabla1[[#This Row],[CODIGO]])</f>
        <v>3938.22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24,614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3,938</v>
      </c>
      <c r="O723" t="str">
        <f>FIXED(Tabla1[[#This Row],[ISR RET]],0)</f>
        <v>0</v>
      </c>
      <c r="P723" t="str">
        <f>FIXED(Tabla1[[#This Row],[IVA RET]],0)</f>
        <v>0</v>
      </c>
      <c r="R723" s="40">
        <f>Tabla1[[#This Row],[TASA 16]]*16%</f>
        <v>3938.2400000000002</v>
      </c>
      <c r="T723" s="76"/>
    </row>
    <row r="724" spans="2:20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40">
        <f>Tabla1[[#This Row],[TASA 16]]*16%</f>
        <v>0</v>
      </c>
    </row>
    <row r="725" spans="2:20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40">
        <f>Tabla1[[#This Row],[TASA 16]]*16%</f>
        <v>0</v>
      </c>
    </row>
    <row r="726" spans="2:20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40">
        <f>Tabla1[[#This Row],[TASA 16]]*16%</f>
        <v>0</v>
      </c>
    </row>
    <row r="727" spans="2:20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40">
        <f>Tabla1[[#This Row],[TASA 16]]*16%</f>
        <v>0</v>
      </c>
      <c r="T727" s="76"/>
    </row>
    <row r="728" spans="2:20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40">
        <f>Tabla1[[#This Row],[TASA 16]]*16%</f>
        <v>0</v>
      </c>
    </row>
    <row r="729" spans="2:20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40">
        <f>Tabla1[[#This Row],[TASA 16]]*16%</f>
        <v>0</v>
      </c>
    </row>
    <row r="730" spans="2:20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40">
        <f>Tabla1[[#This Row],[TASA 16]]*16%</f>
        <v>0</v>
      </c>
    </row>
    <row r="731" spans="2:20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40">
        <f>Tabla1[[#This Row],[TASA 16]]*16%</f>
        <v>0</v>
      </c>
    </row>
    <row r="732" spans="2:20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40">
        <f>Tabla1[[#This Row],[TASA 16]]*16%</f>
        <v>0</v>
      </c>
    </row>
    <row r="733" spans="2:20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40">
        <f>Tabla1[[#This Row],[TASA 16]]*16%</f>
        <v>0</v>
      </c>
    </row>
    <row r="734" spans="2:20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40">
        <f>Tabla1[[#This Row],[TASA 16]]*16%</f>
        <v>0</v>
      </c>
    </row>
    <row r="735" spans="2:20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40">
        <f>Tabla1[[#This Row],[TASA 16]]*16%</f>
        <v>0</v>
      </c>
    </row>
    <row r="736" spans="2:20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40">
        <f>Tabla1[[#This Row],[TASA 16]]*16%</f>
        <v>0</v>
      </c>
    </row>
    <row r="737" spans="2:20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40">
        <f>Tabla1[[#This Row],[TASA 16]]*16%</f>
        <v>0</v>
      </c>
    </row>
    <row r="738" spans="2:20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40">
        <f>Tabla1[[#This Row],[TASA 16]]*16%</f>
        <v>0</v>
      </c>
    </row>
    <row r="739" spans="2:20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40">
        <f>Tabla1[[#This Row],[TASA 16]]*16%</f>
        <v>0</v>
      </c>
      <c r="T739" s="76"/>
    </row>
    <row r="740" spans="2:20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40">
        <f>Tabla1[[#This Row],[TASA 16]]*16%</f>
        <v>16400</v>
      </c>
      <c r="T740" s="76"/>
    </row>
    <row r="741" spans="2:20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71800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11488</v>
      </c>
      <c r="I741" s="28">
        <f>SUMIFS(Tabla16[ISR RET.],Tabla16[NUM],Tabla1[[#This Row],[CODIGO]])</f>
        <v>-897.5</v>
      </c>
      <c r="J741" s="28">
        <f>SUMIFS(Tabla16[IVA RET.],Tabla16[NUM],Tabla1[[#This Row],[CODIGO]])</f>
        <v>0</v>
      </c>
      <c r="K741" t="str">
        <f>FIXED(Tabla1[[#This Row],[TASA 16%]],0)</f>
        <v>71,800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11,488</v>
      </c>
      <c r="O741" t="str">
        <f>FIXED(Tabla1[[#This Row],[ISR RET]],0)</f>
        <v>-898</v>
      </c>
      <c r="P741" t="str">
        <f>FIXED(Tabla1[[#This Row],[IVA RET]],0)</f>
        <v>0</v>
      </c>
      <c r="R741" s="40">
        <f>Tabla1[[#This Row],[TASA 16]]*16%</f>
        <v>11488</v>
      </c>
      <c r="T741" s="76"/>
    </row>
    <row r="742" spans="2:20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40">
        <f>Tabla1[[#This Row],[TASA 16]]*16%</f>
        <v>16400</v>
      </c>
    </row>
    <row r="743" spans="2:20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40">
        <f>Tabla1[[#This Row],[TASA 16]]*16%</f>
        <v>0</v>
      </c>
    </row>
    <row r="744" spans="2:20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40">
        <f>Tabla1[[#This Row],[TASA 16]]*16%</f>
        <v>0</v>
      </c>
    </row>
    <row r="745" spans="2:20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40">
        <f>Tabla1[[#This Row],[TASA 16]]*16%</f>
        <v>0</v>
      </c>
    </row>
    <row r="746" spans="2:20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40">
        <f>Tabla1[[#This Row],[TASA 16]]*16%</f>
        <v>0</v>
      </c>
    </row>
    <row r="747" spans="2:20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40">
        <f>Tabla1[[#This Row],[TASA 16]]*16%</f>
        <v>0</v>
      </c>
    </row>
    <row r="748" spans="2:20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40">
        <f>Tabla1[[#This Row],[TASA 16]]*16%</f>
        <v>0</v>
      </c>
    </row>
    <row r="749" spans="2:20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40">
        <f>Tabla1[[#This Row],[TASA 16]]*16%</f>
        <v>0</v>
      </c>
    </row>
    <row r="750" spans="2:20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23360.3125</v>
      </c>
      <c r="F750" s="28">
        <f>SUMIFS(Tabla16[TASA 0%],Tabla16[NUM],Tabla1[[#This Row],[CODIGO]])</f>
        <v>-1.2500000000727596E-2</v>
      </c>
      <c r="G750" s="28">
        <f>SUMIFS(Tabla16[[EXENTO ]],Tabla16[NUM],Tabla1[[#This Row],[CODIGO]])</f>
        <v>0</v>
      </c>
      <c r="H750" s="28">
        <f>SUMIFS(Tabla16[IVA],Tabla16[NUM],Tabla1[[#This Row],[CODIGO]])</f>
        <v>3737.65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23,360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3,738</v>
      </c>
      <c r="O750" t="str">
        <f>FIXED(Tabla1[[#This Row],[ISR RET]],0)</f>
        <v>0</v>
      </c>
      <c r="P750" t="str">
        <f>FIXED(Tabla1[[#This Row],[IVA RET]],0)</f>
        <v>0</v>
      </c>
      <c r="R750" s="40">
        <f>Tabla1[[#This Row],[TASA 16]]*16%</f>
        <v>3737.6</v>
      </c>
    </row>
    <row r="751" spans="2:20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40">
        <f>Tabla1[[#This Row],[TASA 16]]*16%</f>
        <v>0</v>
      </c>
    </row>
    <row r="752" spans="2:20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40">
        <f>Tabla1[[#This Row],[TASA 16]]*16%</f>
        <v>0</v>
      </c>
      <c r="T752" s="76"/>
    </row>
    <row r="753" spans="2:20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40">
        <f>Tabla1[[#This Row],[TASA 16]]*16%</f>
        <v>0</v>
      </c>
      <c r="T753" s="76"/>
    </row>
    <row r="754" spans="2:20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991429.1875</v>
      </c>
      <c r="F754" s="28">
        <f>SUMIFS(Tabla16[TASA 0%],Tabla16[NUM],Tabla1[[#This Row],[CODIGO]])</f>
        <v>145158.09249999997</v>
      </c>
      <c r="G754" s="28">
        <f>SUMIFS(Tabla16[[EXENTO ]],Tabla16[NUM],Tabla1[[#This Row],[CODIGO]])</f>
        <v>1802.29</v>
      </c>
      <c r="H754" s="28">
        <f>SUMIFS(Tabla16[IVA],Tabla16[NUM],Tabla1[[#This Row],[CODIGO]])</f>
        <v>158628.66999999998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991,429</v>
      </c>
      <c r="L754" t="str">
        <f>FIXED(Tabla1[[#This Row],[TASA 0%]],0)</f>
        <v>145,158</v>
      </c>
      <c r="M754" t="str">
        <f>FIXED(Tabla1[[#This Row],[TASA EXE.]],0)</f>
        <v>1,802</v>
      </c>
      <c r="N754" t="str">
        <f>FIXED(Tabla1[[#This Row],[IVA]],0)</f>
        <v>158,629</v>
      </c>
      <c r="O754" t="str">
        <f>FIXED(Tabla1[[#This Row],[ISR RET]],0)</f>
        <v>0</v>
      </c>
      <c r="P754" t="str">
        <f>FIXED(Tabla1[[#This Row],[IVA RET]],0)</f>
        <v>0</v>
      </c>
      <c r="R754" s="40">
        <f>Tabla1[[#This Row],[TASA 16]]*16%</f>
        <v>158628.64000000001</v>
      </c>
      <c r="T754" s="76"/>
    </row>
    <row r="755" spans="2:20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0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0</v>
      </c>
      <c r="O755" t="str">
        <f>FIXED(Tabla1[[#This Row],[ISR RET]],0)</f>
        <v>0</v>
      </c>
      <c r="P755" t="str">
        <f>FIXED(Tabla1[[#This Row],[IVA RET]],0)</f>
        <v>0</v>
      </c>
      <c r="R755" s="40">
        <f>Tabla1[[#This Row],[TASA 16]]*16%</f>
        <v>0</v>
      </c>
      <c r="T755" s="76"/>
    </row>
    <row r="756" spans="2:20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40">
        <f>Tabla1[[#This Row],[TASA 16]]*16%</f>
        <v>0</v>
      </c>
    </row>
    <row r="757" spans="2:20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40">
        <f>Tabla1[[#This Row],[TASA 16]]*16%</f>
        <v>0</v>
      </c>
    </row>
    <row r="758" spans="2:20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134270.75</v>
      </c>
      <c r="F758" s="28">
        <f>SUMIFS(Tabla16[TASA 0%],Tabla16[NUM],Tabla1[[#This Row],[CODIGO]])</f>
        <v>1.0000000005675247E-2</v>
      </c>
      <c r="G758" s="28">
        <f>SUMIFS(Tabla16[[EXENTO ]],Tabla16[NUM],Tabla1[[#This Row],[CODIGO]])</f>
        <v>0</v>
      </c>
      <c r="H758" s="28">
        <f>SUMIFS(Tabla16[IVA],Tabla16[NUM],Tabla1[[#This Row],[CODIGO]])</f>
        <v>21483.32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134,271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21,483</v>
      </c>
      <c r="O758" t="str">
        <f>FIXED(Tabla1[[#This Row],[ISR RET]],0)</f>
        <v>0</v>
      </c>
      <c r="P758" t="str">
        <f>FIXED(Tabla1[[#This Row],[IVA RET]],0)</f>
        <v>0</v>
      </c>
      <c r="R758" s="40">
        <f>Tabla1[[#This Row],[TASA 16]]*16%</f>
        <v>21483.360000000001</v>
      </c>
    </row>
    <row r="759" spans="2:20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40">
        <f>Tabla1[[#This Row],[TASA 16]]*16%</f>
        <v>0</v>
      </c>
    </row>
    <row r="760" spans="2:20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40">
        <f>Tabla1[[#This Row],[TASA 16]]*16%</f>
        <v>0</v>
      </c>
    </row>
    <row r="761" spans="2:20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40">
        <f>Tabla1[[#This Row],[TASA 16]]*16%</f>
        <v>0</v>
      </c>
    </row>
    <row r="762" spans="2:20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0</v>
      </c>
      <c r="O762" t="str">
        <f>FIXED(Tabla1[[#This Row],[ISR RET]],0)</f>
        <v>0</v>
      </c>
      <c r="P762" t="str">
        <f>FIXED(Tabla1[[#This Row],[IVA RET]],0)</f>
        <v>0</v>
      </c>
      <c r="R762" s="40">
        <f>Tabla1[[#This Row],[TASA 16]]*16%</f>
        <v>0</v>
      </c>
    </row>
    <row r="763" spans="2:20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40">
        <f>Tabla1[[#This Row],[TASA 16]]*16%</f>
        <v>0</v>
      </c>
    </row>
    <row r="764" spans="2:20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40">
        <f>Tabla1[[#This Row],[TASA 16]]*16%</f>
        <v>0</v>
      </c>
    </row>
    <row r="765" spans="2:20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40">
        <f>Tabla1[[#This Row],[TASA 16]]*16%</f>
        <v>0</v>
      </c>
    </row>
    <row r="766" spans="2:20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40">
        <f>Tabla1[[#This Row],[TASA 16]]*16%</f>
        <v>0</v>
      </c>
    </row>
    <row r="767" spans="2:20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40">
        <f>Tabla1[[#This Row],[TASA 16]]*16%</f>
        <v>0</v>
      </c>
    </row>
    <row r="768" spans="2:20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40">
        <f>Tabla1[[#This Row],[TASA 16]]*16%</f>
        <v>0</v>
      </c>
    </row>
    <row r="769" spans="2:20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40">
        <f>Tabla1[[#This Row],[TASA 16]]*16%</f>
        <v>0</v>
      </c>
    </row>
    <row r="770" spans="2:20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40">
        <f>Tabla1[[#This Row],[TASA 16]]*16%</f>
        <v>0</v>
      </c>
    </row>
    <row r="771" spans="2:20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40">
        <f>Tabla1[[#This Row],[TASA 16]]*16%</f>
        <v>0</v>
      </c>
    </row>
    <row r="772" spans="2:20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40">
        <f>Tabla1[[#This Row],[TASA 16]]*16%</f>
        <v>0</v>
      </c>
    </row>
    <row r="773" spans="2:20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40">
        <f>Tabla1[[#This Row],[TASA 16]]*16%</f>
        <v>0</v>
      </c>
    </row>
    <row r="774" spans="2:20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40">
        <f>Tabla1[[#This Row],[TASA 16]]*16%</f>
        <v>0</v>
      </c>
      <c r="T774" s="76"/>
    </row>
    <row r="775" spans="2:20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8286.75</v>
      </c>
      <c r="F775" s="28">
        <f>SUMIFS(Tabla16[TASA 0%],Tabla16[NUM],Tabla1[[#This Row],[CODIGO]])</f>
        <v>-4.0000000000873115E-2</v>
      </c>
      <c r="G775" s="28">
        <f>SUMIFS(Tabla16[[EXENTO ]],Tabla16[NUM],Tabla1[[#This Row],[CODIGO]])</f>
        <v>0</v>
      </c>
      <c r="H775" s="28">
        <f>SUMIFS(Tabla16[IVA],Tabla16[NUM],Tabla1[[#This Row],[CODIGO]])</f>
        <v>1325.88</v>
      </c>
      <c r="I775" s="28">
        <f>SUMIFS(Tabla16[ISR RET.],Tabla16[NUM],Tabla1[[#This Row],[CODIGO]])</f>
        <v>-828.67</v>
      </c>
      <c r="J775" s="28">
        <f>SUMIFS(Tabla16[IVA RET.],Tabla16[NUM],Tabla1[[#This Row],[CODIGO]])</f>
        <v>-883.92</v>
      </c>
      <c r="K775" t="str">
        <f>FIXED(Tabla1[[#This Row],[TASA 16%]],0)</f>
        <v>8,287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1,326</v>
      </c>
      <c r="O775" t="str">
        <f>FIXED(Tabla1[[#This Row],[ISR RET]],0)</f>
        <v>-829</v>
      </c>
      <c r="P775" t="str">
        <f>FIXED(Tabla1[[#This Row],[IVA RET]],0)</f>
        <v>-884</v>
      </c>
      <c r="R775" s="40">
        <f>Tabla1[[#This Row],[TASA 16]]*16%</f>
        <v>1325.92</v>
      </c>
    </row>
    <row r="776" spans="2:20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40">
        <f>Tabla1[[#This Row],[TASA 16]]*16%</f>
        <v>0</v>
      </c>
    </row>
    <row r="777" spans="2:20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40">
        <f>Tabla1[[#This Row],[TASA 16]]*16%</f>
        <v>0</v>
      </c>
    </row>
    <row r="778" spans="2:20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40">
        <f>Tabla1[[#This Row],[TASA 16]]*16%</f>
        <v>0</v>
      </c>
    </row>
    <row r="779" spans="2:20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40">
        <f>Tabla1[[#This Row],[TASA 16]]*16%</f>
        <v>0</v>
      </c>
    </row>
    <row r="780" spans="2:20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40">
        <f>Tabla1[[#This Row],[TASA 16]]*16%</f>
        <v>0</v>
      </c>
    </row>
    <row r="781" spans="2:20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40">
        <f>Tabla1[[#This Row],[TASA 16]]*16%</f>
        <v>0</v>
      </c>
    </row>
    <row r="782" spans="2:20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40">
        <f>Tabla1[[#This Row],[TASA 16]]*16%</f>
        <v>0</v>
      </c>
    </row>
    <row r="783" spans="2:20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40">
        <f>Tabla1[[#This Row],[TASA 16]]*16%</f>
        <v>0</v>
      </c>
    </row>
    <row r="784" spans="2:20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40">
        <f>Tabla1[[#This Row],[TASA 16]]*16%</f>
        <v>0</v>
      </c>
    </row>
    <row r="785" spans="2:20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40">
        <f>Tabla1[[#This Row],[TASA 16]]*16%</f>
        <v>0</v>
      </c>
      <c r="T785" s="76"/>
    </row>
    <row r="786" spans="2:20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233477.25</v>
      </c>
      <c r="F786" s="28">
        <f>SUMIFS(Tabla16[TASA 0%],Tabla16[NUM],Tabla1[[#This Row],[CODIGO]])</f>
        <v>1512.0099999999948</v>
      </c>
      <c r="G786" s="28">
        <f>SUMIFS(Tabla16[[EXENTO ]],Tabla16[NUM],Tabla1[[#This Row],[CODIGO]])</f>
        <v>0</v>
      </c>
      <c r="H786" s="28">
        <f>SUMIFS(Tabla16[IVA],Tabla16[NUM],Tabla1[[#This Row],[CODIGO]])</f>
        <v>37356.36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233,477</v>
      </c>
      <c r="L786" t="str">
        <f>FIXED(Tabla1[[#This Row],[TASA 0%]],0)</f>
        <v>1,512</v>
      </c>
      <c r="M786" t="str">
        <f>FIXED(Tabla1[[#This Row],[TASA EXE.]],0)</f>
        <v>0</v>
      </c>
      <c r="N786" t="str">
        <f>FIXED(Tabla1[[#This Row],[IVA]],0)</f>
        <v>37,356</v>
      </c>
      <c r="O786" t="str">
        <f>FIXED(Tabla1[[#This Row],[ISR RET]],0)</f>
        <v>0</v>
      </c>
      <c r="P786" t="str">
        <f>FIXED(Tabla1[[#This Row],[IVA RET]],0)</f>
        <v>0</v>
      </c>
      <c r="R786" s="40">
        <f>Tabla1[[#This Row],[TASA 16]]*16%</f>
        <v>37356.32</v>
      </c>
      <c r="T786" s="76"/>
    </row>
    <row r="787" spans="2:20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21719.3125</v>
      </c>
      <c r="F787" s="28">
        <f>SUMIFS(Tabla16[TASA 0%],Tabla16[NUM],Tabla1[[#This Row],[CODIGO]])</f>
        <v>0.13749999999890861</v>
      </c>
      <c r="G787" s="28">
        <f>SUMIFS(Tabla16[[EXENTO ]],Tabla16[NUM],Tabla1[[#This Row],[CODIGO]])</f>
        <v>0</v>
      </c>
      <c r="H787" s="28">
        <f>SUMIFS(Tabla16[IVA],Tabla16[NUM],Tabla1[[#This Row],[CODIGO]])</f>
        <v>3475.0899999999997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21,719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3,475</v>
      </c>
      <c r="O787" t="str">
        <f>FIXED(Tabla1[[#This Row],[ISR RET]],0)</f>
        <v>0</v>
      </c>
      <c r="P787" t="str">
        <f>FIXED(Tabla1[[#This Row],[IVA RET]],0)</f>
        <v>0</v>
      </c>
      <c r="R787" s="40">
        <f>Tabla1[[#This Row],[TASA 16]]*16%</f>
        <v>3475.04</v>
      </c>
    </row>
    <row r="788" spans="2:20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40">
        <f>Tabla1[[#This Row],[TASA 16]]*16%</f>
        <v>0</v>
      </c>
      <c r="T788" s="76"/>
    </row>
    <row r="789" spans="2:20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50068.125</v>
      </c>
      <c r="F789" s="28">
        <f>SUMIFS(Tabla16[TASA 0%],Tabla16[NUM],Tabla1[[#This Row],[CODIGO]])</f>
        <v>4.9999999991143795E-3</v>
      </c>
      <c r="G789" s="28">
        <f>SUMIFS(Tabla16[[EXENTO ]],Tabla16[NUM],Tabla1[[#This Row],[CODIGO]])</f>
        <v>1363.58</v>
      </c>
      <c r="H789" s="28">
        <f>SUMIFS(Tabla16[IVA],Tabla16[NUM],Tabla1[[#This Row],[CODIGO]])</f>
        <v>8010.9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50,068</v>
      </c>
      <c r="L789" t="str">
        <f>FIXED(Tabla1[[#This Row],[TASA 0%]],0)</f>
        <v>0</v>
      </c>
      <c r="M789" t="str">
        <f>FIXED(Tabla1[[#This Row],[TASA EXE.]],0)</f>
        <v>1,364</v>
      </c>
      <c r="N789" t="str">
        <f>FIXED(Tabla1[[#This Row],[IVA]],0)</f>
        <v>8,011</v>
      </c>
      <c r="O789" t="str">
        <f>FIXED(Tabla1[[#This Row],[ISR RET]],0)</f>
        <v>0</v>
      </c>
      <c r="P789" t="str">
        <f>FIXED(Tabla1[[#This Row],[IVA RET]],0)</f>
        <v>0</v>
      </c>
      <c r="R789" s="40">
        <f>Tabla1[[#This Row],[TASA 16]]*16%</f>
        <v>8010.88</v>
      </c>
      <c r="T789" s="76"/>
    </row>
    <row r="790" spans="2:20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40">
        <f>Tabla1[[#This Row],[TASA 16]]*16%</f>
        <v>0</v>
      </c>
    </row>
    <row r="791" spans="2:20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40">
        <f>Tabla1[[#This Row],[TASA 16]]*16%</f>
        <v>0</v>
      </c>
    </row>
    <row r="792" spans="2:20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40">
        <f>Tabla1[[#This Row],[TASA 16]]*16%</f>
        <v>0</v>
      </c>
    </row>
    <row r="793" spans="2:20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40">
        <f>Tabla1[[#This Row],[TASA 16]]*16%</f>
        <v>0</v>
      </c>
    </row>
    <row r="794" spans="2:20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40">
        <f>Tabla1[[#This Row],[TASA 16]]*16%</f>
        <v>0</v>
      </c>
    </row>
    <row r="795" spans="2:20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40">
        <f>Tabla1[[#This Row],[TASA 16]]*16%</f>
        <v>0</v>
      </c>
    </row>
    <row r="796" spans="2:20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40">
        <f>Tabla1[[#This Row],[TASA 16]]*16%</f>
        <v>0</v>
      </c>
    </row>
    <row r="797" spans="2:20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56599.74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56,600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40">
        <f>Tabla1[[#This Row],[TASA 16]]*16%</f>
        <v>0</v>
      </c>
    </row>
    <row r="798" spans="2:20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40">
        <f>Tabla1[[#This Row],[TASA 16]]*16%</f>
        <v>0</v>
      </c>
    </row>
    <row r="799" spans="2:20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40">
        <f>Tabla1[[#This Row],[TASA 16]]*16%</f>
        <v>0</v>
      </c>
    </row>
    <row r="800" spans="2:20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40">
        <f>Tabla1[[#This Row],[TASA 16]]*16%</f>
        <v>0</v>
      </c>
    </row>
    <row r="801" spans="2:20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40">
        <f>Tabla1[[#This Row],[TASA 16]]*16%</f>
        <v>0</v>
      </c>
    </row>
    <row r="802" spans="2:20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40">
        <f>Tabla1[[#This Row],[TASA 16]]*16%</f>
        <v>0</v>
      </c>
    </row>
    <row r="803" spans="2:20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40">
        <f>Tabla1[[#This Row],[TASA 16]]*16%</f>
        <v>0</v>
      </c>
    </row>
    <row r="804" spans="2:20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40">
        <f>Tabla1[[#This Row],[TASA 16]]*16%</f>
        <v>0</v>
      </c>
      <c r="T804" s="76"/>
    </row>
    <row r="805" spans="2:20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0</v>
      </c>
      <c r="O805" t="str">
        <f>FIXED(Tabla1[[#This Row],[ISR RET]],0)</f>
        <v>0</v>
      </c>
      <c r="P805" t="str">
        <f>FIXED(Tabla1[[#This Row],[IVA RET]],0)</f>
        <v>0</v>
      </c>
      <c r="R805" s="40">
        <f>Tabla1[[#This Row],[TASA 16]]*16%</f>
        <v>0</v>
      </c>
    </row>
    <row r="806" spans="2:20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40">
        <f>Tabla1[[#This Row],[TASA 16]]*16%</f>
        <v>720</v>
      </c>
    </row>
    <row r="807" spans="2:20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40">
        <f>Tabla1[[#This Row],[TASA 16]]*16%</f>
        <v>0</v>
      </c>
    </row>
    <row r="808" spans="2:20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40">
        <f>Tabla1[[#This Row],[TASA 16]]*16%</f>
        <v>0</v>
      </c>
    </row>
    <row r="809" spans="2:20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40">
        <f>Tabla1[[#This Row],[TASA 16]]*16%</f>
        <v>0</v>
      </c>
    </row>
    <row r="810" spans="2:20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26849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26,849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40">
        <f>Tabla1[[#This Row],[TASA 16]]*16%</f>
        <v>0</v>
      </c>
    </row>
    <row r="811" spans="2:20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40">
        <f>Tabla1[[#This Row],[TASA 16]]*16%</f>
        <v>0</v>
      </c>
    </row>
    <row r="812" spans="2:20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40">
        <f>Tabla1[[#This Row],[TASA 16]]*16%</f>
        <v>0</v>
      </c>
    </row>
    <row r="813" spans="2:20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40">
        <f>Tabla1[[#This Row],[TASA 16]]*16%</f>
        <v>0</v>
      </c>
    </row>
    <row r="814" spans="2:20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40">
        <f>Tabla1[[#This Row],[TASA 16]]*16%</f>
        <v>0</v>
      </c>
    </row>
    <row r="815" spans="2:20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801670.4</v>
      </c>
      <c r="G815" s="28">
        <f>SUMIFS(Tabla16[[EXENTO ]],Tabla16[NUM],Tabla1[[#This Row],[CODIGO]])</f>
        <v>14975.380000000001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801,670</v>
      </c>
      <c r="M815" t="str">
        <f>FIXED(Tabla1[[#This Row],[TASA EXE.]],0)</f>
        <v>14,975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40">
        <f>Tabla1[[#This Row],[TASA 16]]*16%</f>
        <v>0</v>
      </c>
    </row>
    <row r="816" spans="2:20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40">
        <f>Tabla1[[#This Row],[TASA 16]]*16%</f>
        <v>0</v>
      </c>
    </row>
    <row r="817" spans="2:20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40">
        <f>Tabla1[[#This Row],[TASA 16]]*16%</f>
        <v>0</v>
      </c>
    </row>
    <row r="818" spans="2:20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40">
        <f>Tabla1[[#This Row],[TASA 16]]*16%</f>
        <v>0</v>
      </c>
    </row>
    <row r="819" spans="2:20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1116653.1000000001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1,116,653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40">
        <f>Tabla1[[#This Row],[TASA 16]]*16%</f>
        <v>0</v>
      </c>
    </row>
    <row r="820" spans="2:20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40">
        <f>Tabla1[[#This Row],[TASA 16]]*16%</f>
        <v>0</v>
      </c>
    </row>
    <row r="821" spans="2:20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40">
        <f>Tabla1[[#This Row],[TASA 16]]*16%</f>
        <v>0</v>
      </c>
    </row>
    <row r="822" spans="2:20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34500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5520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34,500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5,520</v>
      </c>
      <c r="O822" t="str">
        <f>FIXED(Tabla1[[#This Row],[ISR RET]],0)</f>
        <v>0</v>
      </c>
      <c r="P822" t="str">
        <f>FIXED(Tabla1[[#This Row],[IVA RET]],0)</f>
        <v>0</v>
      </c>
      <c r="R822" s="40">
        <f>Tabla1[[#This Row],[TASA 16]]*16%</f>
        <v>5520</v>
      </c>
    </row>
    <row r="823" spans="2:20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40">
        <f>Tabla1[[#This Row],[TASA 16]]*16%</f>
        <v>0</v>
      </c>
    </row>
    <row r="824" spans="2:20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40">
        <f>Tabla1[[#This Row],[TASA 16]]*16%</f>
        <v>0</v>
      </c>
    </row>
    <row r="825" spans="2:20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40">
        <f>Tabla1[[#This Row],[TASA 16]]*16%</f>
        <v>0</v>
      </c>
    </row>
    <row r="826" spans="2:20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40">
        <f>Tabla1[[#This Row],[TASA 16]]*16%</f>
        <v>0</v>
      </c>
    </row>
    <row r="827" spans="2:20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40">
        <f>Tabla1[[#This Row],[TASA 16]]*16%</f>
        <v>0</v>
      </c>
    </row>
    <row r="828" spans="2:20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40">
        <f>Tabla1[[#This Row],[TASA 16]]*16%</f>
        <v>0</v>
      </c>
      <c r="T828" s="76"/>
    </row>
    <row r="829" spans="2:20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11852.625</v>
      </c>
      <c r="F829" s="28">
        <f>SUMIFS(Tabla16[TASA 0%],Tabla16[NUM],Tabla1[[#This Row],[CODIGO]])</f>
        <v>-4.4999999999845386E-2</v>
      </c>
      <c r="G829" s="28">
        <f>SUMIFS(Tabla16[[EXENTO ]],Tabla16[NUM],Tabla1[[#This Row],[CODIGO]])</f>
        <v>0</v>
      </c>
      <c r="H829" s="28">
        <f>SUMIFS(Tabla16[IVA],Tabla16[NUM],Tabla1[[#This Row],[CODIGO]])</f>
        <v>1896.4199999999998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11,853</v>
      </c>
      <c r="L829" t="str">
        <f>FIXED(Tabla1[[#This Row],[TASA 0%]],0)</f>
        <v>0</v>
      </c>
      <c r="M829" t="str">
        <f>FIXED(Tabla1[[#This Row],[TASA EXE.]],0)</f>
        <v>0</v>
      </c>
      <c r="N829" t="str">
        <f>FIXED(Tabla1[[#This Row],[IVA]],0)</f>
        <v>1,896</v>
      </c>
      <c r="O829" t="str">
        <f>FIXED(Tabla1[[#This Row],[ISR RET]],0)</f>
        <v>0</v>
      </c>
      <c r="P829" t="str">
        <f>FIXED(Tabla1[[#This Row],[IVA RET]],0)</f>
        <v>0</v>
      </c>
      <c r="R829" s="40">
        <f>Tabla1[[#This Row],[TASA 16]]*16%</f>
        <v>1896.48</v>
      </c>
    </row>
    <row r="830" spans="2:20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40">
        <f>Tabla1[[#This Row],[TASA 16]]*16%</f>
        <v>0</v>
      </c>
    </row>
    <row r="831" spans="2:20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40">
        <f>Tabla1[[#This Row],[TASA 16]]*16%</f>
        <v>0</v>
      </c>
    </row>
    <row r="832" spans="2:20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12931.93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12,932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40">
        <f>Tabla1[[#This Row],[TASA 16]]*16%</f>
        <v>0</v>
      </c>
    </row>
    <row r="833" spans="2:20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40">
        <f>Tabla1[[#This Row],[TASA 16]]*16%</f>
        <v>0</v>
      </c>
    </row>
    <row r="834" spans="2:20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40">
        <f>Tabla1[[#This Row],[TASA 16]]*16%</f>
        <v>0</v>
      </c>
    </row>
    <row r="835" spans="2:20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40">
        <f>Tabla1[[#This Row],[TASA 16]]*16%</f>
        <v>0</v>
      </c>
    </row>
    <row r="836" spans="2:20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40">
        <f>Tabla1[[#This Row],[TASA 16]]*16%</f>
        <v>0</v>
      </c>
    </row>
    <row r="837" spans="2:20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40">
        <f>Tabla1[[#This Row],[TASA 16]]*16%</f>
        <v>0</v>
      </c>
    </row>
    <row r="838" spans="2:20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12787.8125</v>
      </c>
      <c r="F838" s="28">
        <f>SUMIFS(Tabla16[TASA 0%],Tabla16[NUM],Tabla1[[#This Row],[CODIGO]])</f>
        <v>2.7499999999406555E-2</v>
      </c>
      <c r="G838" s="28">
        <f>SUMIFS(Tabla16[[EXENTO ]],Tabla16[NUM],Tabla1[[#This Row],[CODIGO]])</f>
        <v>0</v>
      </c>
      <c r="H838" s="28">
        <f>SUMIFS(Tabla16[IVA],Tabla16[NUM],Tabla1[[#This Row],[CODIGO]])</f>
        <v>2046.0500000000002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12,788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2,046</v>
      </c>
      <c r="O838" t="str">
        <f>FIXED(Tabla1[[#This Row],[ISR RET]],0)</f>
        <v>0</v>
      </c>
      <c r="P838" t="str">
        <f>FIXED(Tabla1[[#This Row],[IVA RET]],0)</f>
        <v>0</v>
      </c>
      <c r="R838" s="40">
        <f>Tabla1[[#This Row],[TASA 16]]*16%</f>
        <v>2046.0800000000002</v>
      </c>
    </row>
    <row r="839" spans="2:20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506496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506,496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40">
        <f>Tabla1[[#This Row],[TASA 16]]*16%</f>
        <v>0</v>
      </c>
    </row>
    <row r="840" spans="2:20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40">
        <f>Tabla1[[#This Row],[TASA 16]]*16%</f>
        <v>0</v>
      </c>
    </row>
    <row r="841" spans="2:20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40">
        <f>Tabla1[[#This Row],[TASA 16]]*16%</f>
        <v>0</v>
      </c>
    </row>
    <row r="842" spans="2:20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40">
        <f>Tabla1[[#This Row],[TASA 16]]*16%</f>
        <v>0</v>
      </c>
    </row>
    <row r="843" spans="2:20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40">
        <f>Tabla1[[#This Row],[TASA 16]]*16%</f>
        <v>0</v>
      </c>
    </row>
    <row r="844" spans="2:20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40">
        <f>Tabla1[[#This Row],[TASA 16]]*16%</f>
        <v>0</v>
      </c>
    </row>
    <row r="845" spans="2:20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40">
        <f>Tabla1[[#This Row],[TASA 16]]*16%</f>
        <v>0</v>
      </c>
      <c r="T845" s="76"/>
    </row>
    <row r="846" spans="2:20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16307.75</v>
      </c>
      <c r="F846" s="28">
        <f>SUMIFS(Tabla16[TASA 0%],Tabla16[NUM],Tabla1[[#This Row],[CODIGO]])</f>
        <v>9.9999999988540367E-3</v>
      </c>
      <c r="G846" s="28">
        <f>SUMIFS(Tabla16[[EXENTO ]],Tabla16[NUM],Tabla1[[#This Row],[CODIGO]])</f>
        <v>0</v>
      </c>
      <c r="H846" s="28">
        <f>SUMIFS(Tabla16[IVA],Tabla16[NUM],Tabla1[[#This Row],[CODIGO]])</f>
        <v>2609.2400000000002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16,308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2,609</v>
      </c>
      <c r="O846" t="str">
        <f>FIXED(Tabla1[[#This Row],[ISR RET]],0)</f>
        <v>0</v>
      </c>
      <c r="P846" t="str">
        <f>FIXED(Tabla1[[#This Row],[IVA RET]],0)</f>
        <v>0</v>
      </c>
      <c r="R846" s="40">
        <f>Tabla1[[#This Row],[TASA 16]]*16%</f>
        <v>2609.2800000000002</v>
      </c>
    </row>
    <row r="847" spans="2:20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40">
        <f>Tabla1[[#This Row],[TASA 16]]*16%</f>
        <v>0</v>
      </c>
    </row>
    <row r="848" spans="2:20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40">
        <f>Tabla1[[#This Row],[TASA 16]]*16%</f>
        <v>0</v>
      </c>
    </row>
    <row r="849" spans="2:20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40">
        <f>Tabla1[[#This Row],[TASA 16]]*16%</f>
        <v>0</v>
      </c>
    </row>
    <row r="850" spans="2:20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40">
        <f>Tabla1[[#This Row],[TASA 16]]*16%</f>
        <v>0</v>
      </c>
    </row>
    <row r="851" spans="2:20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40">
        <f>Tabla1[[#This Row],[TASA 16]]*16%</f>
        <v>0</v>
      </c>
    </row>
    <row r="852" spans="2:20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40">
        <f>Tabla1[[#This Row],[TASA 16]]*16%</f>
        <v>0</v>
      </c>
      <c r="T852" s="76"/>
    </row>
    <row r="853" spans="2:20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40">
        <f>Tabla1[[#This Row],[TASA 16]]*16%</f>
        <v>0</v>
      </c>
    </row>
    <row r="854" spans="2:20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40">
        <f>Tabla1[[#This Row],[TASA 16]]*16%</f>
        <v>0</v>
      </c>
    </row>
    <row r="855" spans="2:20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40">
        <f>Tabla1[[#This Row],[TASA 16]]*16%</f>
        <v>0</v>
      </c>
    </row>
    <row r="856" spans="2:20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15177.5625</v>
      </c>
      <c r="F856" s="28">
        <f>SUMIFS(Tabla16[TASA 0%],Tabla16[NUM],Tabla1[[#This Row],[CODIGO]])</f>
        <v>1113584.9475</v>
      </c>
      <c r="G856" s="28">
        <f>SUMIFS(Tabla16[[EXENTO ]],Tabla16[NUM],Tabla1[[#This Row],[CODIGO]])</f>
        <v>0</v>
      </c>
      <c r="H856" s="28">
        <f>SUMIFS(Tabla16[IVA],Tabla16[NUM],Tabla1[[#This Row],[CODIGO]])</f>
        <v>2428.41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15,178</v>
      </c>
      <c r="L856" t="str">
        <f>FIXED(Tabla1[[#This Row],[TASA 0%]],0)</f>
        <v>1,113,585</v>
      </c>
      <c r="M856" t="str">
        <f>FIXED(Tabla1[[#This Row],[TASA EXE.]],0)</f>
        <v>0</v>
      </c>
      <c r="N856" t="str">
        <f>FIXED(Tabla1[[#This Row],[IVA]],0)</f>
        <v>2,428</v>
      </c>
      <c r="O856" t="str">
        <f>FIXED(Tabla1[[#This Row],[ISR RET]],0)</f>
        <v>0</v>
      </c>
      <c r="P856" t="str">
        <f>FIXED(Tabla1[[#This Row],[IVA RET]],0)</f>
        <v>0</v>
      </c>
      <c r="R856" s="40">
        <f>Tabla1[[#This Row],[TASA 16]]*16%</f>
        <v>2428.48</v>
      </c>
    </row>
    <row r="857" spans="2:20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40">
        <f>Tabla1[[#This Row],[TASA 16]]*16%</f>
        <v>0</v>
      </c>
    </row>
    <row r="858" spans="2:20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40">
        <f>Tabla1[[#This Row],[TASA 16]]*16%</f>
        <v>0</v>
      </c>
    </row>
    <row r="859" spans="2:20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48323.199999999997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48,323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40">
        <f>Tabla1[[#This Row],[TASA 16]]*16%</f>
        <v>0</v>
      </c>
    </row>
    <row r="860" spans="2:20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40">
        <f>Tabla1[[#This Row],[TASA 16]]*16%</f>
        <v>0</v>
      </c>
    </row>
    <row r="861" spans="2:20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40">
        <f>Tabla1[[#This Row],[TASA 16]]*16%</f>
        <v>0</v>
      </c>
    </row>
    <row r="862" spans="2:20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3455.9375</v>
      </c>
      <c r="F862" s="28">
        <f>SUMIFS(Tabla16[TASA 0%],Tabla16[NUM],Tabla1[[#This Row],[CODIGO]])</f>
        <v>-7.4999999997089617E-3</v>
      </c>
      <c r="G862" s="28">
        <f>SUMIFS(Tabla16[[EXENTO ]],Tabla16[NUM],Tabla1[[#This Row],[CODIGO]])</f>
        <v>0</v>
      </c>
      <c r="H862" s="28">
        <f>SUMIFS(Tabla16[IVA],Tabla16[NUM],Tabla1[[#This Row],[CODIGO]])</f>
        <v>552.95000000000005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3,456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553</v>
      </c>
      <c r="O862" t="str">
        <f>FIXED(Tabla1[[#This Row],[ISR RET]],0)</f>
        <v>0</v>
      </c>
      <c r="P862" t="str">
        <f>FIXED(Tabla1[[#This Row],[IVA RET]],0)</f>
        <v>0</v>
      </c>
      <c r="R862" s="40">
        <f>Tabla1[[#This Row],[TASA 16]]*16%</f>
        <v>552.96</v>
      </c>
    </row>
    <row r="863" spans="2:20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40">
        <f>Tabla1[[#This Row],[TASA 16]]*16%</f>
        <v>0</v>
      </c>
      <c r="T863" s="76"/>
    </row>
    <row r="864" spans="2:20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24200.4375</v>
      </c>
      <c r="F864" s="28">
        <f>SUMIFS(Tabla16[TASA 0%],Tabla16[NUM],Tabla1[[#This Row],[CODIGO]])</f>
        <v>-7.4999999997089617E-3</v>
      </c>
      <c r="G864" s="28">
        <f>SUMIFS(Tabla16[[EXENTO ]],Tabla16[NUM],Tabla1[[#This Row],[CODIGO]])</f>
        <v>0</v>
      </c>
      <c r="H864" s="28">
        <f>SUMIFS(Tabla16[IVA],Tabla16[NUM],Tabla1[[#This Row],[CODIGO]])</f>
        <v>3872.07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24,200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3,872</v>
      </c>
      <c r="O864" t="str">
        <f>FIXED(Tabla1[[#This Row],[ISR RET]],0)</f>
        <v>0</v>
      </c>
      <c r="P864" t="str">
        <f>FIXED(Tabla1[[#This Row],[IVA RET]],0)</f>
        <v>0</v>
      </c>
      <c r="R864" s="40">
        <f>Tabla1[[#This Row],[TASA 16]]*16%</f>
        <v>3872</v>
      </c>
    </row>
    <row r="865" spans="2:20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40">
        <f>Tabla1[[#This Row],[TASA 16]]*16%</f>
        <v>0</v>
      </c>
    </row>
    <row r="866" spans="2:20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40">
        <f>Tabla1[[#This Row],[TASA 16]]*16%</f>
        <v>0</v>
      </c>
    </row>
    <row r="867" spans="2:20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40">
        <f>Tabla1[[#This Row],[TASA 16]]*16%</f>
        <v>0</v>
      </c>
    </row>
    <row r="868" spans="2:20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40">
        <f>Tabla1[[#This Row],[TASA 16]]*16%</f>
        <v>0</v>
      </c>
      <c r="T868" s="76"/>
    </row>
    <row r="869" spans="2:20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77583.5625</v>
      </c>
      <c r="F869" s="28">
        <f>SUMIFS(Tabla16[TASA 0%],Tabla16[NUM],Tabla1[[#This Row],[CODIGO]])</f>
        <v>6.7500000004656613E-2</v>
      </c>
      <c r="G869" s="28">
        <f>SUMIFS(Tabla16[[EXENTO ]],Tabla16[NUM],Tabla1[[#This Row],[CODIGO]])</f>
        <v>0</v>
      </c>
      <c r="H869" s="28">
        <f>SUMIFS(Tabla16[IVA],Tabla16[NUM],Tabla1[[#This Row],[CODIGO]])</f>
        <v>12413.37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77,584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12,413</v>
      </c>
      <c r="O869" t="str">
        <f>FIXED(Tabla1[[#This Row],[ISR RET]],0)</f>
        <v>0</v>
      </c>
      <c r="P869" t="str">
        <f>FIXED(Tabla1[[#This Row],[IVA RET]],0)</f>
        <v>0</v>
      </c>
      <c r="R869" s="40">
        <f>Tabla1[[#This Row],[TASA 16]]*16%</f>
        <v>12413.44</v>
      </c>
    </row>
    <row r="870" spans="2:20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40">
        <f>Tabla1[[#This Row],[TASA 16]]*16%</f>
        <v>0</v>
      </c>
      <c r="T870" s="76"/>
    </row>
    <row r="871" spans="2:20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40">
        <f>Tabla1[[#This Row],[TASA 16]]*16%</f>
        <v>0</v>
      </c>
    </row>
    <row r="872" spans="2:20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40">
        <f>Tabla1[[#This Row],[TASA 16]]*16%</f>
        <v>0</v>
      </c>
    </row>
    <row r="873" spans="2:20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40">
        <f>Tabla1[[#This Row],[TASA 16]]*16%</f>
        <v>0</v>
      </c>
    </row>
    <row r="874" spans="2:20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40">
        <f>Tabla1[[#This Row],[TASA 16]]*16%</f>
        <v>0</v>
      </c>
    </row>
    <row r="875" spans="2:20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40">
        <f>Tabla1[[#This Row],[TASA 16]]*16%</f>
        <v>0</v>
      </c>
    </row>
    <row r="876" spans="2:20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4900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784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4,900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784</v>
      </c>
      <c r="O876" t="str">
        <f>FIXED(Tabla1[[#This Row],[ISR RET]],0)</f>
        <v>0</v>
      </c>
      <c r="P876" t="str">
        <f>FIXED(Tabla1[[#This Row],[IVA RET]],0)</f>
        <v>0</v>
      </c>
      <c r="R876" s="40">
        <f>Tabla1[[#This Row],[TASA 16]]*16%</f>
        <v>784</v>
      </c>
    </row>
    <row r="877" spans="2:20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40">
        <f>Tabla1[[#This Row],[TASA 16]]*16%</f>
        <v>0</v>
      </c>
    </row>
    <row r="878" spans="2:20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40">
        <f>Tabla1[[#This Row],[TASA 16]]*16%</f>
        <v>0</v>
      </c>
    </row>
    <row r="879" spans="2:20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40">
        <f>Tabla1[[#This Row],[TASA 16]]*16%</f>
        <v>0</v>
      </c>
    </row>
    <row r="880" spans="2:20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228170.5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228,171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40">
        <f>Tabla1[[#This Row],[TASA 16]]*16%</f>
        <v>0</v>
      </c>
    </row>
    <row r="881" spans="2:20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40">
        <f>Tabla1[[#This Row],[TASA 16]]*16%</f>
        <v>0</v>
      </c>
    </row>
    <row r="882" spans="2:20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40">
        <f>Tabla1[[#This Row],[TASA 16]]*16%</f>
        <v>0</v>
      </c>
    </row>
    <row r="883" spans="2:20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40">
        <f>Tabla1[[#This Row],[TASA 16]]*16%</f>
        <v>0</v>
      </c>
    </row>
    <row r="884" spans="2:20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40">
        <f>Tabla1[[#This Row],[TASA 16]]*16%</f>
        <v>0</v>
      </c>
    </row>
    <row r="885" spans="2:20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40">
        <f>Tabla1[[#This Row],[TASA 16]]*16%</f>
        <v>0</v>
      </c>
    </row>
    <row r="886" spans="2:20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40">
        <f>Tabla1[[#This Row],[TASA 16]]*16%</f>
        <v>0</v>
      </c>
    </row>
    <row r="887" spans="2:20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40">
        <f>Tabla1[[#This Row],[TASA 16]]*16%</f>
        <v>0</v>
      </c>
    </row>
    <row r="888" spans="2:20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40">
        <f>Tabla1[[#This Row],[TASA 16]]*16%</f>
        <v>0</v>
      </c>
    </row>
    <row r="889" spans="2:20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40">
        <f>Tabla1[[#This Row],[TASA 16]]*16%</f>
        <v>0</v>
      </c>
      <c r="T889" s="76"/>
    </row>
    <row r="890" spans="2:20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9687.0625</v>
      </c>
      <c r="F890" s="28">
        <f>SUMIFS(Tabla16[TASA 0%],Tabla16[NUM],Tabla1[[#This Row],[CODIGO]])</f>
        <v>1.749999999992724E-2</v>
      </c>
      <c r="G890" s="28">
        <f>SUMIFS(Tabla16[[EXENTO ]],Tabla16[NUM],Tabla1[[#This Row],[CODIGO]])</f>
        <v>0</v>
      </c>
      <c r="H890" s="28">
        <f>SUMIFS(Tabla16[IVA],Tabla16[NUM],Tabla1[[#This Row],[CODIGO]])</f>
        <v>1549.93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9,687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1,550</v>
      </c>
      <c r="O890" t="str">
        <f>FIXED(Tabla1[[#This Row],[ISR RET]],0)</f>
        <v>0</v>
      </c>
      <c r="P890" t="str">
        <f>FIXED(Tabla1[[#This Row],[IVA RET]],0)</f>
        <v>0</v>
      </c>
      <c r="R890" s="40">
        <f>Tabla1[[#This Row],[TASA 16]]*16%</f>
        <v>1549.92</v>
      </c>
    </row>
    <row r="891" spans="2:20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40">
        <f>Tabla1[[#This Row],[TASA 16]]*16%</f>
        <v>0</v>
      </c>
    </row>
    <row r="892" spans="2:20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40">
        <f>Tabla1[[#This Row],[TASA 16]]*16%</f>
        <v>0</v>
      </c>
      <c r="T892" s="76"/>
    </row>
    <row r="893" spans="2:20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109113.3125</v>
      </c>
      <c r="F893" s="28">
        <f>SUMIFS(Tabla16[TASA 0%],Tabla16[NUM],Tabla1[[#This Row],[CODIGO]])</f>
        <v>2.749999999650754E-2</v>
      </c>
      <c r="G893" s="28">
        <f>SUMIFS(Tabla16[[EXENTO ]],Tabla16[NUM],Tabla1[[#This Row],[CODIGO]])</f>
        <v>0</v>
      </c>
      <c r="H893" s="28">
        <f>SUMIFS(Tabla16[IVA],Tabla16[NUM],Tabla1[[#This Row],[CODIGO]])</f>
        <v>17458.129999999997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109,113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17,458</v>
      </c>
      <c r="O893" t="str">
        <f>FIXED(Tabla1[[#This Row],[ISR RET]],0)</f>
        <v>0</v>
      </c>
      <c r="P893" t="str">
        <f>FIXED(Tabla1[[#This Row],[IVA RET]],0)</f>
        <v>0</v>
      </c>
      <c r="R893" s="40">
        <f>Tabla1[[#This Row],[TASA 16]]*16%</f>
        <v>17458.080000000002</v>
      </c>
    </row>
    <row r="894" spans="2:20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40">
        <f>Tabla1[[#This Row],[TASA 16]]*16%</f>
        <v>0</v>
      </c>
    </row>
    <row r="895" spans="2:20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40">
        <f>Tabla1[[#This Row],[TASA 16]]*16%</f>
        <v>0</v>
      </c>
      <c r="T895" s="76"/>
    </row>
    <row r="896" spans="2:20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12905.125</v>
      </c>
      <c r="F896" s="28">
        <f>SUMIFS(Tabla16[TASA 0%],Tabla16[NUM],Tabla1[[#This Row],[CODIGO]])</f>
        <v>3312.875</v>
      </c>
      <c r="G896" s="28">
        <f>SUMIFS(Tabla16[[EXENTO ]],Tabla16[NUM],Tabla1[[#This Row],[CODIGO]])</f>
        <v>0</v>
      </c>
      <c r="H896" s="28">
        <f>SUMIFS(Tabla16[IVA],Tabla16[NUM],Tabla1[[#This Row],[CODIGO]])</f>
        <v>2064.8200000000002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12,905</v>
      </c>
      <c r="L896" t="str">
        <f>FIXED(Tabla1[[#This Row],[TASA 0%]],0)</f>
        <v>3,313</v>
      </c>
      <c r="M896" t="str">
        <f>FIXED(Tabla1[[#This Row],[TASA EXE.]],0)</f>
        <v>0</v>
      </c>
      <c r="N896" t="str">
        <f>FIXED(Tabla1[[#This Row],[IVA]],0)</f>
        <v>2,065</v>
      </c>
      <c r="O896" t="str">
        <f>FIXED(Tabla1[[#This Row],[ISR RET]],0)</f>
        <v>0</v>
      </c>
      <c r="P896" t="str">
        <f>FIXED(Tabla1[[#This Row],[IVA RET]],0)</f>
        <v>0</v>
      </c>
      <c r="R896" s="40">
        <f>Tabla1[[#This Row],[TASA 16]]*16%</f>
        <v>2064.8000000000002</v>
      </c>
    </row>
    <row r="897" spans="2:20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40">
        <f>Tabla1[[#This Row],[TASA 16]]*16%</f>
        <v>0</v>
      </c>
    </row>
    <row r="898" spans="2:20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40">
        <f>Tabla1[[#This Row],[TASA 16]]*16%</f>
        <v>0</v>
      </c>
    </row>
    <row r="899" spans="2:20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40">
        <f>Tabla1[[#This Row],[TASA 16]]*16%</f>
        <v>0</v>
      </c>
    </row>
    <row r="900" spans="2:20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40">
        <f>Tabla1[[#This Row],[TASA 16]]*16%</f>
        <v>0</v>
      </c>
      <c r="T900" s="76"/>
    </row>
    <row r="901" spans="2:20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40">
        <f>Tabla1[[#This Row],[TASA 16]]*16%</f>
        <v>0</v>
      </c>
    </row>
    <row r="902" spans="2:20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2456.5700000000002</v>
      </c>
      <c r="G902" s="28">
        <f>SUMIFS(Tabla16[[EXENTO ]],Tabla16[NUM],Tabla1[[#This Row],[CODIGO]])</f>
        <v>196.51999999999998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2,457</v>
      </c>
      <c r="M902" t="str">
        <f>FIXED(Tabla1[[#This Row],[TASA EXE.]],0)</f>
        <v>197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40">
        <f>Tabla1[[#This Row],[TASA 16]]*16%</f>
        <v>0</v>
      </c>
    </row>
    <row r="903" spans="2:20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40">
        <f>Tabla1[[#This Row],[TASA 16]]*16%</f>
        <v>0</v>
      </c>
    </row>
    <row r="904" spans="2:20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36181.625</v>
      </c>
      <c r="F904" s="28">
        <f>SUMIFS(Tabla16[TASA 0%],Tabla16[NUM],Tabla1[[#This Row],[CODIGO]])</f>
        <v>-2.4999999994179234E-2</v>
      </c>
      <c r="G904" s="28">
        <f>SUMIFS(Tabla16[[EXENTO ]],Tabla16[NUM],Tabla1[[#This Row],[CODIGO]])</f>
        <v>0</v>
      </c>
      <c r="H904" s="28">
        <f>SUMIFS(Tabla16[IVA],Tabla16[NUM],Tabla1[[#This Row],[CODIGO]])</f>
        <v>5789.06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36,182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5,789</v>
      </c>
      <c r="O904" t="str">
        <f>FIXED(Tabla1[[#This Row],[ISR RET]],0)</f>
        <v>0</v>
      </c>
      <c r="P904" t="str">
        <f>FIXED(Tabla1[[#This Row],[IVA RET]],0)</f>
        <v>0</v>
      </c>
      <c r="R904" s="40">
        <f>Tabla1[[#This Row],[TASA 16]]*16%</f>
        <v>5789.12</v>
      </c>
    </row>
    <row r="905" spans="2:20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40">
        <f>Tabla1[[#This Row],[TASA 16]]*16%</f>
        <v>0</v>
      </c>
    </row>
    <row r="906" spans="2:20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40">
        <f>Tabla1[[#This Row],[TASA 16]]*16%</f>
        <v>0</v>
      </c>
      <c r="T906" s="76"/>
    </row>
    <row r="907" spans="2:20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59063.062499999993</v>
      </c>
      <c r="F907" s="28">
        <f>SUMIFS(Tabla16[TASA 0%],Tabla16[NUM],Tabla1[[#This Row],[CODIGO]])</f>
        <v>-0.17249999999444299</v>
      </c>
      <c r="G907" s="28">
        <f>SUMIFS(Tabla16[[EXENTO ]],Tabla16[NUM],Tabla1[[#This Row],[CODIGO]])</f>
        <v>0</v>
      </c>
      <c r="H907" s="28">
        <f>SUMIFS(Tabla16[IVA],Tabla16[NUM],Tabla1[[#This Row],[CODIGO]])</f>
        <v>9450.09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59,063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9,450</v>
      </c>
      <c r="O907" t="str">
        <f>FIXED(Tabla1[[#This Row],[ISR RET]],0)</f>
        <v>0</v>
      </c>
      <c r="P907" t="str">
        <f>FIXED(Tabla1[[#This Row],[IVA RET]],0)</f>
        <v>0</v>
      </c>
      <c r="R907" s="40">
        <f>Tabla1[[#This Row],[TASA 16]]*16%</f>
        <v>9450.08</v>
      </c>
    </row>
    <row r="908" spans="2:20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40">
        <f>Tabla1[[#This Row],[TASA 16]]*16%</f>
        <v>0</v>
      </c>
    </row>
    <row r="909" spans="2:20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40">
        <f>Tabla1[[#This Row],[TASA 16]]*16%</f>
        <v>0</v>
      </c>
    </row>
    <row r="910" spans="2:20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40">
        <f>Tabla1[[#This Row],[TASA 16]]*16%</f>
        <v>0</v>
      </c>
    </row>
    <row r="911" spans="2:20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40">
        <f>Tabla1[[#This Row],[TASA 16]]*16%</f>
        <v>0</v>
      </c>
    </row>
    <row r="912" spans="2:20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40">
        <f>Tabla1[[#This Row],[TASA 16]]*16%</f>
        <v>0</v>
      </c>
    </row>
    <row r="913" spans="2:18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40">
        <f>Tabla1[[#This Row],[TASA 16]]*16%</f>
        <v>0</v>
      </c>
    </row>
    <row r="914" spans="2:18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40">
        <f>Tabla1[[#This Row],[TASA 16]]*16%</f>
        <v>0</v>
      </c>
    </row>
    <row r="915" spans="2:18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40">
        <f>Tabla1[[#This Row],[TASA 16]]*16%</f>
        <v>0</v>
      </c>
    </row>
    <row r="916" spans="2:18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40">
        <f>Tabla1[[#This Row],[TASA 16]]*16%</f>
        <v>0</v>
      </c>
    </row>
    <row r="917" spans="2:18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916549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916,549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40">
        <f>Tabla1[[#This Row],[TASA 16]]*16%</f>
        <v>0</v>
      </c>
    </row>
    <row r="918" spans="2:18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40">
        <f>Tabla1[[#This Row],[TASA 16]]*16%</f>
        <v>0</v>
      </c>
    </row>
    <row r="919" spans="2:18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40">
        <f>Tabla1[[#This Row],[TASA 16]]*16%</f>
        <v>0</v>
      </c>
    </row>
    <row r="920" spans="2:18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40">
        <f>Tabla1[[#This Row],[TASA 16]]*16%</f>
        <v>0</v>
      </c>
    </row>
    <row r="921" spans="2:18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40">
        <f>Tabla1[[#This Row],[TASA 16]]*16%</f>
        <v>0</v>
      </c>
    </row>
    <row r="922" spans="2:18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40">
        <f>Tabla1[[#This Row],[TASA 16]]*16%</f>
        <v>0</v>
      </c>
    </row>
    <row r="923" spans="2:18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40">
        <f>Tabla1[[#This Row],[TASA 16]]*16%</f>
        <v>0</v>
      </c>
    </row>
    <row r="924" spans="2:18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40">
        <f>Tabla1[[#This Row],[TASA 16]]*16%</f>
        <v>0</v>
      </c>
    </row>
    <row r="925" spans="2:18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40">
        <f>Tabla1[[#This Row],[TASA 16]]*16%</f>
        <v>0</v>
      </c>
    </row>
    <row r="926" spans="2:18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40">
        <f>Tabla1[[#This Row],[TASA 16]]*16%</f>
        <v>0</v>
      </c>
    </row>
    <row r="927" spans="2:18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40">
        <f>Tabla1[[#This Row],[TASA 16]]*16%</f>
        <v>0</v>
      </c>
    </row>
    <row r="928" spans="2:18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40">
        <f>Tabla1[[#This Row],[TASA 16]]*16%</f>
        <v>0</v>
      </c>
    </row>
    <row r="929" spans="2:20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40">
        <f>Tabla1[[#This Row],[TASA 16]]*16%</f>
        <v>0</v>
      </c>
    </row>
    <row r="930" spans="2:20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40">
        <f>Tabla1[[#This Row],[TASA 16]]*16%</f>
        <v>0</v>
      </c>
    </row>
    <row r="931" spans="2:20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40">
        <f>Tabla1[[#This Row],[TASA 16]]*16%</f>
        <v>0</v>
      </c>
      <c r="T931" s="76"/>
    </row>
    <row r="932" spans="2:20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10846.9375</v>
      </c>
      <c r="F932" s="28">
        <f>SUMIFS(Tabla16[TASA 0%],Tabla16[NUM],Tabla1[[#This Row],[CODIGO]])</f>
        <v>4151.4724999999999</v>
      </c>
      <c r="G932" s="28">
        <f>SUMIFS(Tabla16[[EXENTO ]],Tabla16[NUM],Tabla1[[#This Row],[CODIGO]])</f>
        <v>0</v>
      </c>
      <c r="H932" s="28">
        <f>SUMIFS(Tabla16[IVA],Tabla16[NUM],Tabla1[[#This Row],[CODIGO]])</f>
        <v>1735.51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10,847</v>
      </c>
      <c r="L932" t="str">
        <f>FIXED(Tabla1[[#This Row],[TASA 0%]],0)</f>
        <v>4,151</v>
      </c>
      <c r="M932" t="str">
        <f>FIXED(Tabla1[[#This Row],[TASA EXE.]],0)</f>
        <v>0</v>
      </c>
      <c r="N932" t="str">
        <f>FIXED(Tabla1[[#This Row],[IVA]],0)</f>
        <v>1,736</v>
      </c>
      <c r="O932" t="str">
        <f>FIXED(Tabla1[[#This Row],[ISR RET]],0)</f>
        <v>0</v>
      </c>
      <c r="P932" t="str">
        <f>FIXED(Tabla1[[#This Row],[IVA RET]],0)</f>
        <v>0</v>
      </c>
      <c r="R932" s="40">
        <f>Tabla1[[#This Row],[TASA 16]]*16%</f>
        <v>1735.52</v>
      </c>
    </row>
    <row r="933" spans="2:20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40">
        <f>Tabla1[[#This Row],[TASA 16]]*16%</f>
        <v>0</v>
      </c>
    </row>
    <row r="934" spans="2:20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40">
        <f>Tabla1[[#This Row],[TASA 16]]*16%</f>
        <v>0</v>
      </c>
    </row>
    <row r="935" spans="2:20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40">
        <f>Tabla1[[#This Row],[TASA 16]]*16%</f>
        <v>0</v>
      </c>
    </row>
    <row r="936" spans="2:20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40">
        <f>Tabla1[[#This Row],[TASA 16]]*16%</f>
        <v>0</v>
      </c>
    </row>
    <row r="937" spans="2:20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40">
        <f>Tabla1[[#This Row],[TASA 16]]*16%</f>
        <v>0</v>
      </c>
    </row>
    <row r="938" spans="2:20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40">
        <f>Tabla1[[#This Row],[TASA 16]]*16%</f>
        <v>0</v>
      </c>
    </row>
    <row r="939" spans="2:20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40">
        <f>Tabla1[[#This Row],[TASA 16]]*16%</f>
        <v>0</v>
      </c>
    </row>
    <row r="940" spans="2:20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40">
        <f>Tabla1[[#This Row],[TASA 16]]*16%</f>
        <v>0</v>
      </c>
    </row>
    <row r="941" spans="2:20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22259.170000000002</v>
      </c>
      <c r="G941" s="28">
        <f>SUMIFS(Tabla16[[EXENTO ]],Tabla16[NUM],Tabla1[[#This Row],[CODIGO]])</f>
        <v>1780.7600000000002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22,259</v>
      </c>
      <c r="M941" t="str">
        <f>FIXED(Tabla1[[#This Row],[TASA EXE.]],0)</f>
        <v>1,781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40">
        <f>Tabla1[[#This Row],[TASA 16]]*16%</f>
        <v>0</v>
      </c>
    </row>
    <row r="942" spans="2:20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40">
        <f>Tabla1[[#This Row],[TASA 16]]*16%</f>
        <v>0</v>
      </c>
    </row>
    <row r="943" spans="2:20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40">
        <f>Tabla1[[#This Row],[TASA 16]]*16%</f>
        <v>0</v>
      </c>
    </row>
    <row r="944" spans="2:20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10237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10,237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40">
        <f>Tabla1[[#This Row],[TASA 16]]*16%</f>
        <v>0</v>
      </c>
    </row>
    <row r="945" spans="2:20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40">
        <f>Tabla1[[#This Row],[TASA 16]]*16%</f>
        <v>0</v>
      </c>
    </row>
    <row r="946" spans="2:20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40">
        <f>Tabla1[[#This Row],[TASA 16]]*16%</f>
        <v>0</v>
      </c>
    </row>
    <row r="947" spans="2:20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40">
        <f>Tabla1[[#This Row],[TASA 16]]*16%</f>
        <v>0</v>
      </c>
    </row>
    <row r="948" spans="2:20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40">
        <f>Tabla1[[#This Row],[TASA 16]]*16%</f>
        <v>0</v>
      </c>
    </row>
    <row r="949" spans="2:20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40">
        <f>Tabla1[[#This Row],[TASA 16]]*16%</f>
        <v>0</v>
      </c>
    </row>
    <row r="950" spans="2:20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40">
        <f>Tabla1[[#This Row],[TASA 16]]*16%</f>
        <v>0</v>
      </c>
    </row>
    <row r="951" spans="2:20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40">
        <f>Tabla1[[#This Row],[TASA 16]]*16%</f>
        <v>0</v>
      </c>
      <c r="T951" s="76"/>
    </row>
    <row r="952" spans="2:20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3000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480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3,000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480</v>
      </c>
      <c r="O952" t="str">
        <f>FIXED(Tabla1[[#This Row],[ISR RET]],0)</f>
        <v>0</v>
      </c>
      <c r="P952" t="str">
        <f>FIXED(Tabla1[[#This Row],[IVA RET]],0)</f>
        <v>0</v>
      </c>
      <c r="R952" s="40">
        <f>Tabla1[[#This Row],[TASA 16]]*16%</f>
        <v>480</v>
      </c>
    </row>
    <row r="953" spans="2:20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40">
        <f>Tabla1[[#This Row],[TASA 16]]*16%</f>
        <v>0</v>
      </c>
    </row>
    <row r="954" spans="2:20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40">
        <f>Tabla1[[#This Row],[TASA 16]]*16%</f>
        <v>0</v>
      </c>
    </row>
    <row r="955" spans="2:20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40">
        <f>Tabla1[[#This Row],[TASA 16]]*16%</f>
        <v>0</v>
      </c>
    </row>
    <row r="956" spans="2:20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40">
        <f>Tabla1[[#This Row],[TASA 16]]*16%</f>
        <v>0</v>
      </c>
    </row>
    <row r="957" spans="2:20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40">
        <f>Tabla1[[#This Row],[TASA 16]]*16%</f>
        <v>0</v>
      </c>
    </row>
    <row r="958" spans="2:20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40">
        <f>Tabla1[[#This Row],[TASA 16]]*16%</f>
        <v>0</v>
      </c>
    </row>
    <row r="959" spans="2:20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40">
        <f>Tabla1[[#This Row],[TASA 16]]*16%</f>
        <v>0</v>
      </c>
    </row>
    <row r="960" spans="2:20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40">
        <f>Tabla1[[#This Row],[TASA 16]]*16%</f>
        <v>0</v>
      </c>
    </row>
    <row r="961" spans="2:20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40">
        <f>Tabla1[[#This Row],[TASA 16]]*16%</f>
        <v>0</v>
      </c>
    </row>
    <row r="962" spans="2:20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40">
        <f>Tabla1[[#This Row],[TASA 16]]*16%</f>
        <v>0</v>
      </c>
    </row>
    <row r="963" spans="2:20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40">
        <f>Tabla1[[#This Row],[TASA 16]]*16%</f>
        <v>0</v>
      </c>
    </row>
    <row r="964" spans="2:20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40">
        <f>Tabla1[[#This Row],[TASA 16]]*16%</f>
        <v>0</v>
      </c>
    </row>
    <row r="965" spans="2:20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40">
        <f>Tabla1[[#This Row],[TASA 16]]*16%</f>
        <v>0</v>
      </c>
    </row>
    <row r="966" spans="2:20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40">
        <f>Tabla1[[#This Row],[TASA 16]]*16%</f>
        <v>0</v>
      </c>
      <c r="T966" s="76"/>
    </row>
    <row r="967" spans="2:20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116183.56249999999</v>
      </c>
      <c r="F967" s="28">
        <f>SUMIFS(Tabla16[TASA 0%],Tabla16[NUM],Tabla1[[#This Row],[CODIGO]])</f>
        <v>-8.2499999992251105E-2</v>
      </c>
      <c r="G967" s="28">
        <f>SUMIFS(Tabla16[[EXENTO ]],Tabla16[NUM],Tabla1[[#This Row],[CODIGO]])</f>
        <v>0</v>
      </c>
      <c r="H967" s="28">
        <f>SUMIFS(Tabla16[IVA],Tabla16[NUM],Tabla1[[#This Row],[CODIGO]])</f>
        <v>18589.37</v>
      </c>
      <c r="I967" s="28">
        <f>SUMIFS(Tabla16[ISR RET.],Tabla16[NUM],Tabla1[[#This Row],[CODIGO]])</f>
        <v>-1452.3</v>
      </c>
      <c r="J967" s="28">
        <f>SUMIFS(Tabla16[IVA RET.],Tabla16[NUM],Tabla1[[#This Row],[CODIGO]])</f>
        <v>0</v>
      </c>
      <c r="K967" t="str">
        <f>FIXED(Tabla1[[#This Row],[TASA 16%]],0)</f>
        <v>116,184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18,589</v>
      </c>
      <c r="O967" t="str">
        <f>FIXED(Tabla1[[#This Row],[ISR RET]],0)</f>
        <v>-1,452</v>
      </c>
      <c r="P967" t="str">
        <f>FIXED(Tabla1[[#This Row],[IVA RET]],0)</f>
        <v>0</v>
      </c>
      <c r="R967" s="40">
        <f>Tabla1[[#This Row],[TASA 16]]*16%</f>
        <v>18589.439999999999</v>
      </c>
    </row>
    <row r="968" spans="2:20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40">
        <f>Tabla1[[#This Row],[TASA 16]]*16%</f>
        <v>0</v>
      </c>
      <c r="T968" s="76"/>
    </row>
    <row r="969" spans="2:20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54010.5</v>
      </c>
      <c r="F969" s="28">
        <f>SUMIFS(Tabla16[TASA 0%],Tabla16[NUM],Tabla1[[#This Row],[CODIGO]])</f>
        <v>1.9999999996798579E-2</v>
      </c>
      <c r="G969" s="28">
        <f>SUMIFS(Tabla16[[EXENTO ]],Tabla16[NUM],Tabla1[[#This Row],[CODIGO]])</f>
        <v>0</v>
      </c>
      <c r="H969" s="28">
        <f>SUMIFS(Tabla16[IVA],Tabla16[NUM],Tabla1[[#This Row],[CODIGO]])</f>
        <v>8641.68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54,011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8,642</v>
      </c>
      <c r="O969" t="str">
        <f>FIXED(Tabla1[[#This Row],[ISR RET]],0)</f>
        <v>0</v>
      </c>
      <c r="P969" t="str">
        <f>FIXED(Tabla1[[#This Row],[IVA RET]],0)</f>
        <v>0</v>
      </c>
      <c r="R969" s="40">
        <f>Tabla1[[#This Row],[TASA 16]]*16%</f>
        <v>8641.76</v>
      </c>
    </row>
    <row r="970" spans="2:20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3420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3,420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40">
        <f>Tabla1[[#This Row],[TASA 16]]*16%</f>
        <v>0</v>
      </c>
    </row>
    <row r="971" spans="2:20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30521.040000000001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30,521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40">
        <f>Tabla1[[#This Row],[TASA 16]]*16%</f>
        <v>0</v>
      </c>
    </row>
    <row r="972" spans="2:20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40">
        <f>Tabla1[[#This Row],[TASA 16]]*16%</f>
        <v>0</v>
      </c>
    </row>
    <row r="973" spans="2:20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40">
        <f>Tabla1[[#This Row],[TASA 16]]*16%</f>
        <v>0</v>
      </c>
    </row>
    <row r="974" spans="2:20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40">
        <f>Tabla1[[#This Row],[TASA 16]]*16%</f>
        <v>0</v>
      </c>
    </row>
    <row r="975" spans="2:20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40">
        <f>Tabla1[[#This Row],[TASA 16]]*16%</f>
        <v>0</v>
      </c>
    </row>
    <row r="976" spans="2:20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40">
        <f>Tabla1[[#This Row],[TASA 16]]*16%</f>
        <v>0</v>
      </c>
    </row>
    <row r="977" spans="2:20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40">
        <f>Tabla1[[#This Row],[TASA 16]]*16%</f>
        <v>0</v>
      </c>
      <c r="T977" s="76"/>
    </row>
    <row r="978" spans="2:20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17371.25</v>
      </c>
      <c r="F978" s="28">
        <f>SUMIFS(Tabla16[TASA 0%],Tabla16[NUM],Tabla1[[#This Row],[CODIGO]])</f>
        <v>-1.4210854715202004E-13</v>
      </c>
      <c r="G978" s="28">
        <f>SUMIFS(Tabla16[[EXENTO ]],Tabla16[NUM],Tabla1[[#This Row],[CODIGO]])</f>
        <v>32.659999999999997</v>
      </c>
      <c r="H978" s="28">
        <f>SUMIFS(Tabla16[IVA],Tabla16[NUM],Tabla1[[#This Row],[CODIGO]])</f>
        <v>2779.4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17,371</v>
      </c>
      <c r="L978" t="str">
        <f>FIXED(Tabla1[[#This Row],[TASA 0%]],0)</f>
        <v>0</v>
      </c>
      <c r="M978" t="str">
        <f>FIXED(Tabla1[[#This Row],[TASA EXE.]],0)</f>
        <v>33</v>
      </c>
      <c r="N978" t="str">
        <f>FIXED(Tabla1[[#This Row],[IVA]],0)</f>
        <v>2,779</v>
      </c>
      <c r="O978" t="str">
        <f>FIXED(Tabla1[[#This Row],[ISR RET]],0)</f>
        <v>0</v>
      </c>
      <c r="P978" t="str">
        <f>FIXED(Tabla1[[#This Row],[IVA RET]],0)</f>
        <v>0</v>
      </c>
      <c r="R978" s="40">
        <f>Tabla1[[#This Row],[TASA 16]]*16%</f>
        <v>2779.36</v>
      </c>
    </row>
    <row r="979" spans="2:20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40">
        <f>Tabla1[[#This Row],[TASA 16]]*16%</f>
        <v>0</v>
      </c>
    </row>
    <row r="980" spans="2:20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40">
        <f>Tabla1[[#This Row],[TASA 16]]*16%</f>
        <v>0</v>
      </c>
    </row>
    <row r="981" spans="2:20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40">
        <f>Tabla1[[#This Row],[TASA 16]]*16%</f>
        <v>0</v>
      </c>
    </row>
    <row r="982" spans="2:20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40">
        <f>Tabla1[[#This Row],[TASA 16]]*16%</f>
        <v>0</v>
      </c>
    </row>
    <row r="983" spans="2:20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40">
        <f>Tabla1[[#This Row],[TASA 16]]*16%</f>
        <v>0</v>
      </c>
    </row>
    <row r="984" spans="2:20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40">
        <f>Tabla1[[#This Row],[TASA 16]]*16%</f>
        <v>0</v>
      </c>
    </row>
    <row r="985" spans="2:20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40">
        <f>Tabla1[[#This Row],[TASA 16]]*16%</f>
        <v>0</v>
      </c>
    </row>
    <row r="986" spans="2:20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40">
        <f>Tabla1[[#This Row],[TASA 16]]*16%</f>
        <v>0</v>
      </c>
    </row>
    <row r="987" spans="2:20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40">
        <f>Tabla1[[#This Row],[TASA 16]]*16%</f>
        <v>0</v>
      </c>
    </row>
    <row r="988" spans="2:20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40">
        <f>Tabla1[[#This Row],[TASA 16]]*16%</f>
        <v>0</v>
      </c>
      <c r="T988" s="76"/>
    </row>
    <row r="989" spans="2:20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40">
        <f>Tabla1[[#This Row],[TASA 16]]*16%</f>
        <v>0</v>
      </c>
    </row>
    <row r="990" spans="2:20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40">
        <f>Tabla1[[#This Row],[TASA 16]]*16%</f>
        <v>0</v>
      </c>
    </row>
    <row r="991" spans="2:20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40">
        <f>Tabla1[[#This Row],[TASA 16]]*16%</f>
        <v>0</v>
      </c>
    </row>
    <row r="992" spans="2:20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40">
        <f>Tabla1[[#This Row],[TASA 16]]*16%</f>
        <v>0</v>
      </c>
      <c r="T992" s="76"/>
    </row>
    <row r="993" spans="2:20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15413.874999999998</v>
      </c>
      <c r="F993" s="28">
        <f>SUMIFS(Tabla16[TASA 0%],Tabla16[NUM],Tabla1[[#This Row],[CODIGO]])</f>
        <v>2.5000000001455192E-2</v>
      </c>
      <c r="G993" s="28">
        <f>SUMIFS(Tabla16[[EXENTO ]],Tabla16[NUM],Tabla1[[#This Row],[CODIGO]])</f>
        <v>0</v>
      </c>
      <c r="H993" s="28">
        <f>SUMIFS(Tabla16[IVA],Tabla16[NUM],Tabla1[[#This Row],[CODIGO]])</f>
        <v>2466.2199999999998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15,414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2,466</v>
      </c>
      <c r="O993" t="str">
        <f>FIXED(Tabla1[[#This Row],[ISR RET]],0)</f>
        <v>0</v>
      </c>
      <c r="P993" t="str">
        <f>FIXED(Tabla1[[#This Row],[IVA RET]],0)</f>
        <v>0</v>
      </c>
      <c r="R993" s="40">
        <f>Tabla1[[#This Row],[TASA 16]]*16%</f>
        <v>2466.2400000000002</v>
      </c>
    </row>
    <row r="994" spans="2:20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40">
        <f>Tabla1[[#This Row],[TASA 16]]*16%</f>
        <v>0</v>
      </c>
    </row>
    <row r="995" spans="2:20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40">
        <f>Tabla1[[#This Row],[TASA 16]]*16%</f>
        <v>0</v>
      </c>
      <c r="T995" s="76"/>
    </row>
    <row r="996" spans="2:20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40">
        <f>Tabla1[[#This Row],[TASA 16]]*16%</f>
        <v>0</v>
      </c>
    </row>
    <row r="997" spans="2:20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40">
        <f>Tabla1[[#This Row],[TASA 16]]*16%</f>
        <v>0</v>
      </c>
      <c r="T997" s="76"/>
    </row>
    <row r="998" spans="2:20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558867</v>
      </c>
      <c r="F998" s="28">
        <f>SUMIFS(Tabla16[TASA 0%],Tabla16[NUM],Tabla1[[#This Row],[CODIGO]])</f>
        <v>6784952.6699999999</v>
      </c>
      <c r="G998" s="28">
        <f>SUMIFS(Tabla16[[EXENTO ]],Tabla16[NUM],Tabla1[[#This Row],[CODIGO]])</f>
        <v>0</v>
      </c>
      <c r="H998" s="28">
        <f>SUMIFS(Tabla16[IVA],Tabla16[NUM],Tabla1[[#This Row],[CODIGO]])</f>
        <v>89418.72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558,867</v>
      </c>
      <c r="L998" t="str">
        <f>FIXED(Tabla1[[#This Row],[TASA 0%]],0)</f>
        <v>6,784,953</v>
      </c>
      <c r="M998" t="str">
        <f>FIXED(Tabla1[[#This Row],[TASA EXE.]],0)</f>
        <v>0</v>
      </c>
      <c r="N998" t="str">
        <f>FIXED(Tabla1[[#This Row],[IVA]],0)</f>
        <v>89,419</v>
      </c>
      <c r="O998" t="str">
        <f>FIXED(Tabla1[[#This Row],[ISR RET]],0)</f>
        <v>0</v>
      </c>
      <c r="P998" t="str">
        <f>FIXED(Tabla1[[#This Row],[IVA RET]],0)</f>
        <v>0</v>
      </c>
      <c r="R998" s="40">
        <f>Tabla1[[#This Row],[TASA 16]]*16%</f>
        <v>89418.72</v>
      </c>
      <c r="T998" s="76"/>
    </row>
    <row r="999" spans="2:20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40">
        <f>Tabla1[[#This Row],[TASA 16]]*16%</f>
        <v>16400</v>
      </c>
    </row>
    <row r="1000" spans="2:20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40">
        <f>Tabla1[[#This Row],[TASA 16]]*16%</f>
        <v>0</v>
      </c>
    </row>
    <row r="1001" spans="2:20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40">
        <f>Tabla1[[#This Row],[TASA 16]]*16%</f>
        <v>0</v>
      </c>
    </row>
    <row r="1002" spans="2:20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9872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9,872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40">
        <f>Tabla1[[#This Row],[TASA 16]]*16%</f>
        <v>0</v>
      </c>
    </row>
    <row r="1003" spans="2:20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40">
        <f>Tabla1[[#This Row],[TASA 16]]*16%</f>
        <v>0</v>
      </c>
    </row>
    <row r="1004" spans="2:20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40">
        <f>Tabla1[[#This Row],[TASA 16]]*16%</f>
        <v>0</v>
      </c>
    </row>
    <row r="1005" spans="2:20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40">
        <f>Tabla1[[#This Row],[TASA 16]]*16%</f>
        <v>0</v>
      </c>
    </row>
    <row r="1006" spans="2:20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40">
        <f>Tabla1[[#This Row],[TASA 16]]*16%</f>
        <v>0</v>
      </c>
    </row>
    <row r="1007" spans="2:20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40">
        <f>Tabla1[[#This Row],[TASA 16]]*16%</f>
        <v>0</v>
      </c>
    </row>
    <row r="1008" spans="2:20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40">
        <f>Tabla1[[#This Row],[TASA 16]]*16%</f>
        <v>0</v>
      </c>
    </row>
    <row r="1009" spans="2:20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40">
        <f>Tabla1[[#This Row],[TASA 16]]*16%</f>
        <v>0</v>
      </c>
    </row>
    <row r="1010" spans="2:20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40">
        <f>Tabla1[[#This Row],[TASA 16]]*16%</f>
        <v>0</v>
      </c>
    </row>
    <row r="1011" spans="2:20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40">
        <f>Tabla1[[#This Row],[TASA 16]]*16%</f>
        <v>0</v>
      </c>
    </row>
    <row r="1012" spans="2:20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40">
        <f>Tabla1[[#This Row],[TASA 16]]*16%</f>
        <v>0</v>
      </c>
    </row>
    <row r="1013" spans="2:20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40">
        <f>Tabla1[[#This Row],[TASA 16]]*16%</f>
        <v>0</v>
      </c>
    </row>
    <row r="1014" spans="2:20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40">
        <f>Tabla1[[#This Row],[TASA 16]]*16%</f>
        <v>0</v>
      </c>
    </row>
    <row r="1015" spans="2:20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40">
        <f>Tabla1[[#This Row],[TASA 16]]*16%</f>
        <v>0</v>
      </c>
    </row>
    <row r="1016" spans="2:20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40">
        <f>Tabla1[[#This Row],[TASA 16]]*16%</f>
        <v>0</v>
      </c>
    </row>
    <row r="1017" spans="2:20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40">
        <f>Tabla1[[#This Row],[TASA 16]]*16%</f>
        <v>0</v>
      </c>
    </row>
    <row r="1018" spans="2:20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40">
        <f>Tabla1[[#This Row],[TASA 16]]*16%</f>
        <v>0</v>
      </c>
    </row>
    <row r="1019" spans="2:20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40">
        <f>Tabla1[[#This Row],[TASA 16]]*16%</f>
        <v>0</v>
      </c>
    </row>
    <row r="1020" spans="2:20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40">
        <f>Tabla1[[#This Row],[TASA 16]]*16%</f>
        <v>0</v>
      </c>
    </row>
    <row r="1021" spans="2:20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40">
        <f>Tabla1[[#This Row],[TASA 16]]*16%</f>
        <v>0</v>
      </c>
      <c r="T1021" s="76"/>
    </row>
    <row r="1022" spans="2:20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0</v>
      </c>
      <c r="F1022" s="28">
        <f>SUMIFS(Tabla16[TASA 0%],Tabla16[NUM],Tabla1[[#This Row],[CODIGO]])</f>
        <v>0</v>
      </c>
      <c r="G1022" s="28">
        <f>SUMIFS(Tabla16[[EXENTO ]],Tabla16[NUM],Tabla1[[#This Row],[CODIGO]])</f>
        <v>0</v>
      </c>
      <c r="H1022" s="28">
        <f>SUMIFS(Tabla16[IVA],Tabla16[NUM],Tabla1[[#This Row],[CODIGO]])</f>
        <v>0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0</v>
      </c>
      <c r="O1022" t="str">
        <f>FIXED(Tabla1[[#This Row],[ISR RET]],0)</f>
        <v>0</v>
      </c>
      <c r="P1022" t="str">
        <f>FIXED(Tabla1[[#This Row],[IVA RET]],0)</f>
        <v>0</v>
      </c>
      <c r="R1022" s="40">
        <f>Tabla1[[#This Row],[TASA 16]]*16%</f>
        <v>0</v>
      </c>
    </row>
    <row r="1023" spans="2:20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40">
        <f>Tabla1[[#This Row],[TASA 16]]*16%</f>
        <v>0</v>
      </c>
    </row>
    <row r="1024" spans="2:20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12605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2016.8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12,605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2,017</v>
      </c>
      <c r="O1024" t="str">
        <f>FIXED(Tabla1[[#This Row],[ISR RET]],0)</f>
        <v>0</v>
      </c>
      <c r="P1024" t="str">
        <f>FIXED(Tabla1[[#This Row],[IVA RET]],0)</f>
        <v>0</v>
      </c>
      <c r="R1024" s="40">
        <f>Tabla1[[#This Row],[TASA 16]]*16%</f>
        <v>2016.8</v>
      </c>
    </row>
    <row r="1025" spans="2:20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40">
        <f>Tabla1[[#This Row],[TASA 16]]*16%</f>
        <v>0</v>
      </c>
    </row>
    <row r="1026" spans="2:20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40">
        <f>Tabla1[[#This Row],[TASA 16]]*16%</f>
        <v>0</v>
      </c>
    </row>
    <row r="1027" spans="2:20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16936.2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16,936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40">
        <f>Tabla1[[#This Row],[TASA 16]]*16%</f>
        <v>0</v>
      </c>
    </row>
    <row r="1028" spans="2:20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40">
        <f>Tabla1[[#This Row],[TASA 16]]*16%</f>
        <v>0</v>
      </c>
    </row>
    <row r="1029" spans="2:20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0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0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40">
        <f>Tabla1[[#This Row],[TASA 16]]*16%</f>
        <v>0</v>
      </c>
    </row>
    <row r="1030" spans="2:20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40">
        <f>Tabla1[[#This Row],[TASA 16]]*16%</f>
        <v>0</v>
      </c>
    </row>
    <row r="1031" spans="2:20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40">
        <f>Tabla1[[#This Row],[TASA 16]]*16%</f>
        <v>0</v>
      </c>
    </row>
    <row r="1032" spans="2:20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12478.375</v>
      </c>
      <c r="F1032" s="28">
        <f>SUMIFS(Tabla16[TASA 0%],Tabla16[NUM],Tabla1[[#This Row],[CODIGO]])</f>
        <v>108949.545</v>
      </c>
      <c r="G1032" s="28">
        <f>SUMIFS(Tabla16[[EXENTO ]],Tabla16[NUM],Tabla1[[#This Row],[CODIGO]])</f>
        <v>8359.09</v>
      </c>
      <c r="H1032" s="28">
        <f>SUMIFS(Tabla16[IVA],Tabla16[NUM],Tabla1[[#This Row],[CODIGO]])</f>
        <v>1996.54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12,478</v>
      </c>
      <c r="L1032" t="str">
        <f>FIXED(Tabla1[[#This Row],[TASA 0%]],0)</f>
        <v>108,950</v>
      </c>
      <c r="M1032" t="str">
        <f>FIXED(Tabla1[[#This Row],[TASA EXE.]],0)</f>
        <v>8,359</v>
      </c>
      <c r="N1032" t="str">
        <f>FIXED(Tabla1[[#This Row],[IVA]],0)</f>
        <v>1,997</v>
      </c>
      <c r="O1032" t="str">
        <f>FIXED(Tabla1[[#This Row],[ISR RET]],0)</f>
        <v>0</v>
      </c>
      <c r="P1032" t="str">
        <f>FIXED(Tabla1[[#This Row],[IVA RET]],0)</f>
        <v>0</v>
      </c>
      <c r="R1032" s="40">
        <f>Tabla1[[#This Row],[TASA 16]]*16%</f>
        <v>1996.48</v>
      </c>
    </row>
    <row r="1033" spans="2:20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40">
        <f>Tabla1[[#This Row],[TASA 16]]*16%</f>
        <v>0</v>
      </c>
    </row>
    <row r="1034" spans="2:20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212780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212,780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40">
        <f>Tabla1[[#This Row],[TASA 16]]*16%</f>
        <v>0</v>
      </c>
    </row>
    <row r="1035" spans="2:20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40">
        <f>Tabla1[[#This Row],[TASA 16]]*16%</f>
        <v>0</v>
      </c>
      <c r="T1035" s="76"/>
    </row>
    <row r="1036" spans="2:20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19149.9375</v>
      </c>
      <c r="F1036" s="28">
        <f>SUMIFS(Tabla16[TASA 0%],Tabla16[NUM],Tabla1[[#This Row],[CODIGO]])</f>
        <v>7.2500000002037268E-2</v>
      </c>
      <c r="G1036" s="28">
        <f>SUMIFS(Tabla16[[EXENTO ]],Tabla16[NUM],Tabla1[[#This Row],[CODIGO]])</f>
        <v>0</v>
      </c>
      <c r="H1036" s="28">
        <f>SUMIFS(Tabla16[IVA],Tabla16[NUM],Tabla1[[#This Row],[CODIGO]])</f>
        <v>3063.99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19,150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3,064</v>
      </c>
      <c r="O1036" t="str">
        <f>FIXED(Tabla1[[#This Row],[ISR RET]],0)</f>
        <v>0</v>
      </c>
      <c r="P1036" t="str">
        <f>FIXED(Tabla1[[#This Row],[IVA RET]],0)</f>
        <v>0</v>
      </c>
      <c r="R1036" s="40">
        <f>Tabla1[[#This Row],[TASA 16]]*16%</f>
        <v>3064</v>
      </c>
    </row>
    <row r="1037" spans="2:20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40">
        <f>Tabla1[[#This Row],[TASA 16]]*16%</f>
        <v>0</v>
      </c>
    </row>
    <row r="1038" spans="2:20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40">
        <f>Tabla1[[#This Row],[TASA 16]]*16%</f>
        <v>0</v>
      </c>
    </row>
    <row r="1039" spans="2:20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40">
        <f>Tabla1[[#This Row],[TASA 16]]*16%</f>
        <v>0</v>
      </c>
    </row>
    <row r="1040" spans="2:20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40">
        <f>Tabla1[[#This Row],[TASA 16]]*16%</f>
        <v>0</v>
      </c>
    </row>
    <row r="1041" spans="2:18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40">
        <f>Tabla1[[#This Row],[TASA 16]]*16%</f>
        <v>0</v>
      </c>
    </row>
    <row r="1042" spans="2:18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40">
        <f>Tabla1[[#This Row],[TASA 16]]*16%</f>
        <v>0</v>
      </c>
    </row>
    <row r="1043" spans="2:18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40">
        <f>Tabla1[[#This Row],[TASA 16]]*16%</f>
        <v>0</v>
      </c>
    </row>
    <row r="1044" spans="2:18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40">
        <f>Tabla1[[#This Row],[TASA 16]]*16%</f>
        <v>0</v>
      </c>
    </row>
    <row r="1045" spans="2:18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18742</v>
      </c>
      <c r="G1045" s="28">
        <f>SUMIFS(Tabla16[[EXENTO ]],Tabla16[NUM],Tabla1[[#This Row],[CODIGO]])</f>
        <v>677.12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18,742</v>
      </c>
      <c r="M1045" t="str">
        <f>FIXED(Tabla1[[#This Row],[TASA EXE.]],0)</f>
        <v>677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40">
        <f>Tabla1[[#This Row],[TASA 16]]*16%</f>
        <v>0</v>
      </c>
    </row>
    <row r="1046" spans="2:18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40">
        <f>Tabla1[[#This Row],[TASA 16]]*16%</f>
        <v>0</v>
      </c>
    </row>
    <row r="1047" spans="2:18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0</v>
      </c>
      <c r="G1047" s="28">
        <f>SUMIFS(Tabla16[[EXENTO ]],Tabla16[NUM],Tabla1[[#This Row],[CODIGO]])</f>
        <v>0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0</v>
      </c>
      <c r="M1047" t="str">
        <f>FIXED(Tabla1[[#This Row],[TASA EXE.]],0)</f>
        <v>0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40">
        <f>Tabla1[[#This Row],[TASA 16]]*16%</f>
        <v>0</v>
      </c>
    </row>
    <row r="1048" spans="2:18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40">
        <f>Tabla1[[#This Row],[TASA 16]]*16%</f>
        <v>0</v>
      </c>
    </row>
    <row r="1049" spans="2:18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40">
        <f>Tabla1[[#This Row],[TASA 16]]*16%</f>
        <v>0</v>
      </c>
    </row>
    <row r="1050" spans="2:18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40">
        <f>Tabla1[[#This Row],[TASA 16]]*16%</f>
        <v>0</v>
      </c>
    </row>
    <row r="1051" spans="2:18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40">
        <f>Tabla1[[#This Row],[TASA 16]]*16%</f>
        <v>0</v>
      </c>
    </row>
    <row r="1052" spans="2:18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40">
        <f>Tabla1[[#This Row],[TASA 16]]*16%</f>
        <v>0</v>
      </c>
    </row>
    <row r="1053" spans="2:18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40">
        <f>Tabla1[[#This Row],[TASA 16]]*16%</f>
        <v>0</v>
      </c>
    </row>
    <row r="1054" spans="2:18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40">
        <f>Tabla1[[#This Row],[TASA 16]]*16%</f>
        <v>0</v>
      </c>
    </row>
    <row r="1055" spans="2:18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40">
        <f>Tabla1[[#This Row],[TASA 16]]*16%</f>
        <v>0</v>
      </c>
    </row>
    <row r="1056" spans="2:18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40">
        <f>Tabla1[[#This Row],[TASA 16]]*16%</f>
        <v>0</v>
      </c>
    </row>
    <row r="1057" spans="2:20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40">
        <f>Tabla1[[#This Row],[TASA 16]]*16%</f>
        <v>0</v>
      </c>
    </row>
    <row r="1058" spans="2:20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40">
        <f>Tabla1[[#This Row],[TASA 16]]*16%</f>
        <v>0</v>
      </c>
    </row>
    <row r="1059" spans="2:20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40">
        <f>Tabla1[[#This Row],[TASA 16]]*16%</f>
        <v>0</v>
      </c>
    </row>
    <row r="1060" spans="2:20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40">
        <f>Tabla1[[#This Row],[TASA 16]]*16%</f>
        <v>0</v>
      </c>
    </row>
    <row r="1061" spans="2:20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40">
        <f>Tabla1[[#This Row],[TASA 16]]*16%</f>
        <v>0</v>
      </c>
    </row>
    <row r="1062" spans="2:20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40">
        <f>Tabla1[[#This Row],[TASA 16]]*16%</f>
        <v>0</v>
      </c>
    </row>
    <row r="1063" spans="2:20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40">
        <f>Tabla1[[#This Row],[TASA 16]]*16%</f>
        <v>0</v>
      </c>
    </row>
    <row r="1064" spans="2:20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40">
        <f>Tabla1[[#This Row],[TASA 16]]*16%</f>
        <v>0</v>
      </c>
    </row>
    <row r="1065" spans="2:20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40">
        <f>Tabla1[[#This Row],[TASA 16]]*16%</f>
        <v>0</v>
      </c>
      <c r="T1065" s="76"/>
    </row>
    <row r="1066" spans="2:20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40">
        <f>Tabla1[[#This Row],[TASA 16]]*16%</f>
        <v>0</v>
      </c>
    </row>
    <row r="1067" spans="2:20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40">
        <f>Tabla1[[#This Row],[TASA 16]]*16%</f>
        <v>0</v>
      </c>
    </row>
    <row r="1068" spans="2:20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40">
        <f>Tabla1[[#This Row],[TASA 16]]*16%</f>
        <v>0</v>
      </c>
    </row>
    <row r="1069" spans="2:20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40">
        <f>Tabla1[[#This Row],[TASA 16]]*16%</f>
        <v>0</v>
      </c>
      <c r="T1069" s="76"/>
    </row>
    <row r="1070" spans="2:20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321792.3125</v>
      </c>
      <c r="F1070" s="28">
        <f>SUMIFS(Tabla16[TASA 0%],Tabla16[NUM],Tabla1[[#This Row],[CODIGO]])</f>
        <v>-1.2499999986175681E-2</v>
      </c>
      <c r="G1070" s="28">
        <f>SUMIFS(Tabla16[[EXENTO ]],Tabla16[NUM],Tabla1[[#This Row],[CODIGO]])</f>
        <v>0</v>
      </c>
      <c r="H1070" s="28">
        <f>SUMIFS(Tabla16[IVA],Tabla16[NUM],Tabla1[[#This Row],[CODIGO]])</f>
        <v>51486.770000000004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321,792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51,487</v>
      </c>
      <c r="O1070" t="str">
        <f>FIXED(Tabla1[[#This Row],[ISR RET]],0)</f>
        <v>0</v>
      </c>
      <c r="P1070" t="str">
        <f>FIXED(Tabla1[[#This Row],[IVA RET]],0)</f>
        <v>0</v>
      </c>
      <c r="R1070" s="40">
        <f>Tabla1[[#This Row],[TASA 16]]*16%</f>
        <v>51486.720000000001</v>
      </c>
    </row>
    <row r="1071" spans="2:20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5779.625</v>
      </c>
      <c r="F1071" s="28">
        <f>SUMIFS(Tabla16[TASA 0%],Tabla16[NUM],Tabla1[[#This Row],[CODIGO]])</f>
        <v>2.5000000000545697E-2</v>
      </c>
      <c r="G1071" s="28">
        <f>SUMIFS(Tabla16[[EXENTO ]],Tabla16[NUM],Tabla1[[#This Row],[CODIGO]])</f>
        <v>0</v>
      </c>
      <c r="H1071" s="28">
        <f>SUMIFS(Tabla16[IVA],Tabla16[NUM],Tabla1[[#This Row],[CODIGO]])</f>
        <v>924.74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5,780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925</v>
      </c>
      <c r="O1071" t="str">
        <f>FIXED(Tabla1[[#This Row],[ISR RET]],0)</f>
        <v>0</v>
      </c>
      <c r="P1071" t="str">
        <f>FIXED(Tabla1[[#This Row],[IVA RET]],0)</f>
        <v>0</v>
      </c>
      <c r="R1071" s="40">
        <f>Tabla1[[#This Row],[TASA 16]]*16%</f>
        <v>924.80000000000007</v>
      </c>
    </row>
    <row r="1072" spans="2:20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40">
        <f>Tabla1[[#This Row],[TASA 16]]*16%</f>
        <v>0</v>
      </c>
      <c r="T1072" s="76"/>
    </row>
    <row r="1073" spans="2:20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8788.625</v>
      </c>
      <c r="F1073" s="28">
        <f>SUMIFS(Tabla16[TASA 0%],Tabla16[NUM],Tabla1[[#This Row],[CODIGO]])</f>
        <v>227296.61499999999</v>
      </c>
      <c r="G1073" s="28">
        <f>SUMIFS(Tabla16[[EXENTO ]],Tabla16[NUM],Tabla1[[#This Row],[CODIGO]])</f>
        <v>0</v>
      </c>
      <c r="H1073" s="28">
        <f>SUMIFS(Tabla16[IVA],Tabla16[NUM],Tabla1[[#This Row],[CODIGO]])</f>
        <v>1406.18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8,789</v>
      </c>
      <c r="L1073" t="str">
        <f>FIXED(Tabla1[[#This Row],[TASA 0%]],0)</f>
        <v>227,297</v>
      </c>
      <c r="M1073" t="str">
        <f>FIXED(Tabla1[[#This Row],[TASA EXE.]],0)</f>
        <v>0</v>
      </c>
      <c r="N1073" t="str">
        <f>FIXED(Tabla1[[#This Row],[IVA]],0)</f>
        <v>1,406</v>
      </c>
      <c r="O1073" t="str">
        <f>FIXED(Tabla1[[#This Row],[ISR RET]],0)</f>
        <v>0</v>
      </c>
      <c r="P1073" t="str">
        <f>FIXED(Tabla1[[#This Row],[IVA RET]],0)</f>
        <v>0</v>
      </c>
      <c r="R1073" s="40">
        <f>Tabla1[[#This Row],[TASA 16]]*16%</f>
        <v>1406.24</v>
      </c>
    </row>
    <row r="1074" spans="2:20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0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40">
        <f>Tabla1[[#This Row],[TASA 16]]*16%</f>
        <v>0</v>
      </c>
    </row>
    <row r="1075" spans="2:20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40">
        <f>Tabla1[[#This Row],[TASA 16]]*16%</f>
        <v>0</v>
      </c>
    </row>
    <row r="1076" spans="2:20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40">
        <f>Tabla1[[#This Row],[TASA 16]]*16%</f>
        <v>0</v>
      </c>
    </row>
    <row r="1077" spans="2:20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73417.31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73,417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40">
        <f>Tabla1[[#This Row],[TASA 16]]*16%</f>
        <v>0</v>
      </c>
    </row>
    <row r="1078" spans="2:20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40">
        <f>Tabla1[[#This Row],[TASA 16]]*16%</f>
        <v>0</v>
      </c>
    </row>
    <row r="1079" spans="2:20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40">
        <f>Tabla1[[#This Row],[TASA 16]]*16%</f>
        <v>0</v>
      </c>
    </row>
    <row r="1080" spans="2:20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40">
        <f>Tabla1[[#This Row],[TASA 16]]*16%</f>
        <v>0</v>
      </c>
    </row>
    <row r="1081" spans="2:20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40">
        <f>Tabla1[[#This Row],[TASA 16]]*16%</f>
        <v>0</v>
      </c>
    </row>
    <row r="1082" spans="2:20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40">
        <f>Tabla1[[#This Row],[TASA 16]]*16%</f>
        <v>0</v>
      </c>
    </row>
    <row r="1083" spans="2:20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40">
        <f>Tabla1[[#This Row],[TASA 16]]*16%</f>
        <v>0</v>
      </c>
    </row>
    <row r="1084" spans="2:20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40655.125</v>
      </c>
      <c r="F1084" s="28">
        <f>SUMIFS(Tabla16[TASA 0%],Tabla16[NUM],Tabla1[[#This Row],[CODIGO]])</f>
        <v>5.5000000000291038E-2</v>
      </c>
      <c r="G1084" s="28">
        <f>SUMIFS(Tabla16[[EXENTO ]],Tabla16[NUM],Tabla1[[#This Row],[CODIGO]])</f>
        <v>0</v>
      </c>
      <c r="H1084" s="28">
        <f>SUMIFS(Tabla16[IVA],Tabla16[NUM],Tabla1[[#This Row],[CODIGO]])</f>
        <v>6504.82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40,655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6,505</v>
      </c>
      <c r="O1084" t="str">
        <f>FIXED(Tabla1[[#This Row],[ISR RET]],0)</f>
        <v>0</v>
      </c>
      <c r="P1084" t="str">
        <f>FIXED(Tabla1[[#This Row],[IVA RET]],0)</f>
        <v>0</v>
      </c>
      <c r="R1084" s="40">
        <f>Tabla1[[#This Row],[TASA 16]]*16%</f>
        <v>6504.8</v>
      </c>
    </row>
    <row r="1085" spans="2:20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40">
        <f>Tabla1[[#This Row],[TASA 16]]*16%</f>
        <v>0</v>
      </c>
    </row>
    <row r="1086" spans="2:20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40">
        <f>Tabla1[[#This Row],[TASA 16]]*16%</f>
        <v>0</v>
      </c>
      <c r="T1086" s="76"/>
    </row>
    <row r="1087" spans="2:20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38832.5</v>
      </c>
      <c r="G1087" s="28">
        <f>SUMIFS(Tabla16[[EXENTO ]],Tabla16[NUM],Tabla1[[#This Row],[CODIGO]])</f>
        <v>2992</v>
      </c>
      <c r="H1087" s="28">
        <f>SUMIFS(Tabla16[IVA],Tabla16[NUM],Tabla1[[#This Row],[CODIGO]])</f>
        <v>0</v>
      </c>
      <c r="I1087" s="28">
        <f>SUMIFS(Tabla16[ISR RET.],Tabla16[NUM],Tabla1[[#This Row],[CODIGO]])</f>
        <v>-485.41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38,833</v>
      </c>
      <c r="M1087" t="str">
        <f>FIXED(Tabla1[[#This Row],[TASA EXE.]],0)</f>
        <v>2,992</v>
      </c>
      <c r="N1087" t="str">
        <f>FIXED(Tabla1[[#This Row],[IVA]],0)</f>
        <v>0</v>
      </c>
      <c r="O1087" t="str">
        <f>FIXED(Tabla1[[#This Row],[ISR RET]],0)</f>
        <v>-485</v>
      </c>
      <c r="P1087" t="str">
        <f>FIXED(Tabla1[[#This Row],[IVA RET]],0)</f>
        <v>0</v>
      </c>
      <c r="R1087" s="40">
        <f>Tabla1[[#This Row],[TASA 16]]*16%</f>
        <v>0</v>
      </c>
    </row>
    <row r="1088" spans="2:20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40">
        <f>Tabla1[[#This Row],[TASA 16]]*16%</f>
        <v>0</v>
      </c>
      <c r="T1088" s="76"/>
    </row>
    <row r="1089" spans="2:20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40">
        <f>Tabla1[[#This Row],[TASA 16]]*16%</f>
        <v>0</v>
      </c>
    </row>
    <row r="1090" spans="2:20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40">
        <f>Tabla1[[#This Row],[TASA 16]]*16%</f>
        <v>0</v>
      </c>
    </row>
    <row r="1091" spans="2:20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40">
        <f>Tabla1[[#This Row],[TASA 16]]*16%</f>
        <v>0</v>
      </c>
    </row>
    <row r="1092" spans="2:20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40">
        <f>Tabla1[[#This Row],[TASA 16]]*16%</f>
        <v>0</v>
      </c>
    </row>
    <row r="1093" spans="2:20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40">
        <f>Tabla1[[#This Row],[TASA 16]]*16%</f>
        <v>0</v>
      </c>
    </row>
    <row r="1094" spans="2:20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40">
        <f>Tabla1[[#This Row],[TASA 16]]*16%</f>
        <v>0</v>
      </c>
    </row>
    <row r="1095" spans="2:20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40">
        <f>Tabla1[[#This Row],[TASA 16]]*16%</f>
        <v>0</v>
      </c>
    </row>
    <row r="1096" spans="2:20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40">
        <f>Tabla1[[#This Row],[TASA 16]]*16%</f>
        <v>0</v>
      </c>
    </row>
    <row r="1097" spans="2:20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40">
        <f>Tabla1[[#This Row],[TASA 16]]*16%</f>
        <v>0</v>
      </c>
      <c r="T1097" s="76"/>
    </row>
    <row r="1098" spans="2:20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321872</v>
      </c>
      <c r="F1098" s="28">
        <f>SUMIFS(Tabla16[TASA 0%],Tabla16[NUM],Tabla1[[#This Row],[CODIGO]])</f>
        <v>0</v>
      </c>
      <c r="G1098" s="28">
        <f>SUMIFS(Tabla16[[EXENTO ]],Tabla16[NUM],Tabla1[[#This Row],[CODIGO]])</f>
        <v>0</v>
      </c>
      <c r="H1098" s="28">
        <f>SUMIFS(Tabla16[IVA],Tabla16[NUM],Tabla1[[#This Row],[CODIGO]])</f>
        <v>51499.519999999997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321,872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51,500</v>
      </c>
      <c r="O1098" t="str">
        <f>FIXED(Tabla1[[#This Row],[ISR RET]],0)</f>
        <v>0</v>
      </c>
      <c r="P1098" t="str">
        <f>FIXED(Tabla1[[#This Row],[IVA RET]],0)</f>
        <v>0</v>
      </c>
      <c r="R1098" s="40">
        <f>Tabla1[[#This Row],[TASA 16]]*16%</f>
        <v>51499.520000000004</v>
      </c>
      <c r="T1098" s="76"/>
    </row>
    <row r="1099" spans="2:20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17600.8125</v>
      </c>
      <c r="F1099" s="28">
        <f>SUMIFS(Tabla16[TASA 0%],Tabla16[NUM],Tabla1[[#This Row],[CODIGO]])</f>
        <v>7.4999999997089617E-3</v>
      </c>
      <c r="G1099" s="28">
        <f>SUMIFS(Tabla16[[EXENTO ]],Tabla16[NUM],Tabla1[[#This Row],[CODIGO]])</f>
        <v>0</v>
      </c>
      <c r="H1099" s="28">
        <f>SUMIFS(Tabla16[IVA],Tabla16[NUM],Tabla1[[#This Row],[CODIGO]])</f>
        <v>2816.13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17,601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2,816</v>
      </c>
      <c r="O1099" t="str">
        <f>FIXED(Tabla1[[#This Row],[ISR RET]],0)</f>
        <v>0</v>
      </c>
      <c r="P1099" t="str">
        <f>FIXED(Tabla1[[#This Row],[IVA RET]],0)</f>
        <v>0</v>
      </c>
      <c r="R1099" s="40">
        <f>Tabla1[[#This Row],[TASA 16]]*16%</f>
        <v>2816.16</v>
      </c>
    </row>
    <row r="1100" spans="2:20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40">
        <f>Tabla1[[#This Row],[TASA 16]]*16%</f>
        <v>0</v>
      </c>
    </row>
    <row r="1101" spans="2:20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40">
        <f>Tabla1[[#This Row],[TASA 16]]*16%</f>
        <v>0</v>
      </c>
    </row>
    <row r="1102" spans="2:20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40">
        <f>Tabla1[[#This Row],[TASA 16]]*16%</f>
        <v>0</v>
      </c>
    </row>
    <row r="1103" spans="2:20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40">
        <f>Tabla1[[#This Row],[TASA 16]]*16%</f>
        <v>0</v>
      </c>
    </row>
    <row r="1104" spans="2:20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40">
        <f>Tabla1[[#This Row],[TASA 16]]*16%</f>
        <v>0</v>
      </c>
    </row>
    <row r="1105" spans="2:20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40">
        <f>Tabla1[[#This Row],[TASA 16]]*16%</f>
        <v>0</v>
      </c>
    </row>
    <row r="1106" spans="2:20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40">
        <f>Tabla1[[#This Row],[TASA 16]]*16%</f>
        <v>0</v>
      </c>
    </row>
    <row r="1107" spans="2:20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40">
        <f>Tabla1[[#This Row],[TASA 16]]*16%</f>
        <v>0</v>
      </c>
    </row>
    <row r="1108" spans="2:20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40">
        <f>Tabla1[[#This Row],[TASA 16]]*16%</f>
        <v>0</v>
      </c>
    </row>
    <row r="1109" spans="2:20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40">
        <f>Tabla1[[#This Row],[TASA 16]]*16%</f>
        <v>0</v>
      </c>
    </row>
    <row r="1110" spans="2:20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40">
        <f>Tabla1[[#This Row],[TASA 16]]*16%</f>
        <v>0</v>
      </c>
    </row>
    <row r="1111" spans="2:20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40">
        <f>Tabla1[[#This Row],[TASA 16]]*16%</f>
        <v>0</v>
      </c>
    </row>
    <row r="1112" spans="2:20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40">
        <f>Tabla1[[#This Row],[TASA 16]]*16%</f>
        <v>0</v>
      </c>
    </row>
    <row r="1113" spans="2:20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40">
        <f>Tabla1[[#This Row],[TASA 16]]*16%</f>
        <v>0</v>
      </c>
    </row>
    <row r="1114" spans="2:20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62174.52</v>
      </c>
      <c r="G1114" s="28">
        <f>SUMIFS(Tabla16[[EXENTO ]],Tabla16[NUM],Tabla1[[#This Row],[CODIGO]])</f>
        <v>4973.8899999999994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62,175</v>
      </c>
      <c r="M1114" t="str">
        <f>FIXED(Tabla1[[#This Row],[TASA EXE.]],0)</f>
        <v>4,974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40">
        <f>Tabla1[[#This Row],[TASA 16]]*16%</f>
        <v>0</v>
      </c>
      <c r="T1114" s="76"/>
    </row>
    <row r="1115" spans="2:20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6896.4375</v>
      </c>
      <c r="F1115" s="28">
        <f>SUMIFS(Tabla16[TASA 0%],Tabla16[NUM],Tabla1[[#This Row],[CODIGO]])</f>
        <v>68816.792499999996</v>
      </c>
      <c r="G1115" s="28">
        <f>SUMIFS(Tabla16[[EXENTO ]],Tabla16[NUM],Tabla1[[#This Row],[CODIGO]])</f>
        <v>0</v>
      </c>
      <c r="H1115" s="28">
        <f>SUMIFS(Tabla16[IVA],Tabla16[NUM],Tabla1[[#This Row],[CODIGO]])</f>
        <v>1103.4299999999998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6,896</v>
      </c>
      <c r="L1115" t="str">
        <f>FIXED(Tabla1[[#This Row],[TASA 0%]],0)</f>
        <v>68,817</v>
      </c>
      <c r="M1115" t="str">
        <f>FIXED(Tabla1[[#This Row],[TASA EXE.]],0)</f>
        <v>0</v>
      </c>
      <c r="N1115" t="str">
        <f>FIXED(Tabla1[[#This Row],[IVA]],0)</f>
        <v>1,103</v>
      </c>
      <c r="O1115" t="str">
        <f>FIXED(Tabla1[[#This Row],[ISR RET]],0)</f>
        <v>0</v>
      </c>
      <c r="P1115" t="str">
        <f>FIXED(Tabla1[[#This Row],[IVA RET]],0)</f>
        <v>0</v>
      </c>
      <c r="R1115" s="40">
        <f>Tabla1[[#This Row],[TASA 16]]*16%</f>
        <v>1103.3600000000001</v>
      </c>
    </row>
    <row r="1116" spans="2:20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40">
        <f>Tabla1[[#This Row],[TASA 16]]*16%</f>
        <v>0</v>
      </c>
    </row>
    <row r="1117" spans="2:20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40">
        <f>Tabla1[[#This Row],[TASA 16]]*16%</f>
        <v>0</v>
      </c>
    </row>
    <row r="1118" spans="2:20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40">
        <f>Tabla1[[#This Row],[TASA 16]]*16%</f>
        <v>0</v>
      </c>
      <c r="T1118" s="76"/>
    </row>
    <row r="1119" spans="2:20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258620.625</v>
      </c>
      <c r="F1119" s="28">
        <f>SUMIFS(Tabla16[TASA 0%],Tabla16[NUM],Tabla1[[#This Row],[CODIGO]])</f>
        <v>7.4999999982537702E-2</v>
      </c>
      <c r="G1119" s="28">
        <f>SUMIFS(Tabla16[[EXENTO ]],Tabla16[NUM],Tabla1[[#This Row],[CODIGO]])</f>
        <v>0</v>
      </c>
      <c r="H1119" s="28">
        <f>SUMIFS(Tabla16[IVA],Tabla16[NUM],Tabla1[[#This Row],[CODIGO]])</f>
        <v>41379.300000000003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258,621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41,379</v>
      </c>
      <c r="O1119" t="str">
        <f>FIXED(Tabla1[[#This Row],[ISR RET]],0)</f>
        <v>0</v>
      </c>
      <c r="P1119" t="str">
        <f>FIXED(Tabla1[[#This Row],[IVA RET]],0)</f>
        <v>0</v>
      </c>
      <c r="R1119" s="40">
        <f>Tabla1[[#This Row],[TASA 16]]*16%</f>
        <v>41379.360000000001</v>
      </c>
    </row>
    <row r="1120" spans="2:20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40">
        <f>Tabla1[[#This Row],[TASA 16]]*16%</f>
        <v>0</v>
      </c>
    </row>
    <row r="1121" spans="2:18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40">
        <f>Tabla1[[#This Row],[TASA 16]]*16%</f>
        <v>0</v>
      </c>
    </row>
    <row r="1122" spans="2:18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40">
        <f>Tabla1[[#This Row],[TASA 16]]*16%</f>
        <v>0</v>
      </c>
    </row>
    <row r="1123" spans="2:18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40">
        <f>Tabla1[[#This Row],[TASA 16]]*16%</f>
        <v>0</v>
      </c>
    </row>
    <row r="1124" spans="2:18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574994.37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574,994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40">
        <f>Tabla1[[#This Row],[TASA 16]]*16%</f>
        <v>0</v>
      </c>
    </row>
    <row r="1125" spans="2:18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40">
        <f>Tabla1[[#This Row],[TASA 16]]*16%</f>
        <v>0</v>
      </c>
    </row>
    <row r="1126" spans="2:18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40">
        <f>Tabla1[[#This Row],[TASA 16]]*16%</f>
        <v>0</v>
      </c>
    </row>
    <row r="1127" spans="2:18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40">
        <f>Tabla1[[#This Row],[TASA 16]]*16%</f>
        <v>0</v>
      </c>
    </row>
    <row r="1128" spans="2:18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40">
        <f>Tabla1[[#This Row],[TASA 16]]*16%</f>
        <v>0</v>
      </c>
    </row>
    <row r="1129" spans="2:18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40">
        <f>Tabla1[[#This Row],[TASA 16]]*16%</f>
        <v>0</v>
      </c>
    </row>
    <row r="1130" spans="2:18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40">
        <f>Tabla1[[#This Row],[TASA 16]]*16%</f>
        <v>0</v>
      </c>
    </row>
    <row r="1131" spans="2:18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40">
        <f>Tabla1[[#This Row],[TASA 16]]*16%</f>
        <v>0</v>
      </c>
    </row>
    <row r="1132" spans="2:18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40">
        <f>Tabla1[[#This Row],[TASA 16]]*16%</f>
        <v>0</v>
      </c>
    </row>
    <row r="1133" spans="2:18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40">
        <f>Tabla1[[#This Row],[TASA 16]]*16%</f>
        <v>0</v>
      </c>
    </row>
    <row r="1134" spans="2:18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40">
        <f>Tabla1[[#This Row],[TASA 16]]*16%</f>
        <v>0</v>
      </c>
    </row>
    <row r="1135" spans="2:18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40">
        <f>Tabla1[[#This Row],[TASA 16]]*16%</f>
        <v>0</v>
      </c>
    </row>
    <row r="1136" spans="2:18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40">
        <f>Tabla1[[#This Row],[TASA 16]]*16%</f>
        <v>0</v>
      </c>
    </row>
    <row r="1137" spans="2:20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40">
        <f>Tabla1[[#This Row],[TASA 16]]*16%</f>
        <v>0</v>
      </c>
    </row>
    <row r="1138" spans="2:20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206.875</v>
      </c>
      <c r="F1138" s="28">
        <f>SUMIFS(Tabla16[TASA 0%],Tabla16[NUM],Tabla1[[#This Row],[CODIGO]])</f>
        <v>6276.0249999999996</v>
      </c>
      <c r="G1138" s="28">
        <f>SUMIFS(Tabla16[[EXENTO ]],Tabla16[NUM],Tabla1[[#This Row],[CODIGO]])</f>
        <v>0</v>
      </c>
      <c r="H1138" s="28">
        <f>SUMIFS(Tabla16[IVA],Tabla16[NUM],Tabla1[[#This Row],[CODIGO]])</f>
        <v>33.1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207</v>
      </c>
      <c r="L1138" t="str">
        <f>FIXED(Tabla1[[#This Row],[TASA 0%]],0)</f>
        <v>6,276</v>
      </c>
      <c r="M1138" t="str">
        <f>FIXED(Tabla1[[#This Row],[TASA EXE.]],0)</f>
        <v>0</v>
      </c>
      <c r="N1138" t="str">
        <f>FIXED(Tabla1[[#This Row],[IVA]],0)</f>
        <v>33</v>
      </c>
      <c r="O1138" t="str">
        <f>FIXED(Tabla1[[#This Row],[ISR RET]],0)</f>
        <v>0</v>
      </c>
      <c r="P1138" t="str">
        <f>FIXED(Tabla1[[#This Row],[IVA RET]],0)</f>
        <v>0</v>
      </c>
      <c r="R1138" s="40">
        <f>Tabla1[[#This Row],[TASA 16]]*16%</f>
        <v>33.119999999999997</v>
      </c>
    </row>
    <row r="1139" spans="2:20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40">
        <f>Tabla1[[#This Row],[TASA 16]]*16%</f>
        <v>0</v>
      </c>
    </row>
    <row r="1140" spans="2:20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40">
        <f>Tabla1[[#This Row],[TASA 16]]*16%</f>
        <v>0</v>
      </c>
    </row>
    <row r="1141" spans="2:20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8814.5625</v>
      </c>
      <c r="F1141" s="28">
        <f>SUMIFS(Tabla16[TASA 0%],Tabla16[NUM],Tabla1[[#This Row],[CODIGO]])</f>
        <v>7.5000000008031975E-3</v>
      </c>
      <c r="G1141" s="28">
        <f>SUMIFS(Tabla16[[EXENTO ]],Tabla16[NUM],Tabla1[[#This Row],[CODIGO]])</f>
        <v>0</v>
      </c>
      <c r="H1141" s="28">
        <f>SUMIFS(Tabla16[IVA],Tabla16[NUM],Tabla1[[#This Row],[CODIGO]])</f>
        <v>1410.33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8,815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1,410</v>
      </c>
      <c r="O1141" t="str">
        <f>FIXED(Tabla1[[#This Row],[ISR RET]],0)</f>
        <v>0</v>
      </c>
      <c r="P1141" t="str">
        <f>FIXED(Tabla1[[#This Row],[IVA RET]],0)</f>
        <v>0</v>
      </c>
      <c r="R1141" s="40">
        <f>Tabla1[[#This Row],[TASA 16]]*16%</f>
        <v>1410.4</v>
      </c>
      <c r="T1141" s="76"/>
    </row>
    <row r="1142" spans="2:20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180829.75</v>
      </c>
      <c r="F1142" s="28">
        <f>SUMIFS(Tabla16[TASA 0%],Tabla16[NUM],Tabla1[[#This Row],[CODIGO]])</f>
        <v>-1.0000000002037268E-2</v>
      </c>
      <c r="G1142" s="28">
        <f>SUMIFS(Tabla16[[EXENTO ]],Tabla16[NUM],Tabla1[[#This Row],[CODIGO]])</f>
        <v>0</v>
      </c>
      <c r="H1142" s="28">
        <f>SUMIFS(Tabla16[IVA],Tabla16[NUM],Tabla1[[#This Row],[CODIGO]])</f>
        <v>28932.760000000002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180,830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28,933</v>
      </c>
      <c r="O1142" t="str">
        <f>FIXED(Tabla1[[#This Row],[ISR RET]],0)</f>
        <v>0</v>
      </c>
      <c r="P1142" t="str">
        <f>FIXED(Tabla1[[#This Row],[IVA RET]],0)</f>
        <v>0</v>
      </c>
      <c r="R1142" s="40">
        <f>Tabla1[[#This Row],[TASA 16]]*16%</f>
        <v>28932.799999999999</v>
      </c>
    </row>
    <row r="1143" spans="2:20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40">
        <f>Tabla1[[#This Row],[TASA 16]]*16%</f>
        <v>0</v>
      </c>
    </row>
    <row r="1144" spans="2:20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40">
        <f>Tabla1[[#This Row],[TASA 16]]*16%</f>
        <v>0</v>
      </c>
    </row>
    <row r="1145" spans="2:20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40">
        <f>Tabla1[[#This Row],[TASA 16]]*16%</f>
        <v>0</v>
      </c>
    </row>
    <row r="1146" spans="2:20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40">
        <f>Tabla1[[#This Row],[TASA 16]]*16%</f>
        <v>0</v>
      </c>
    </row>
    <row r="1147" spans="2:20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40">
        <f>Tabla1[[#This Row],[TASA 16]]*16%</f>
        <v>0</v>
      </c>
    </row>
    <row r="1148" spans="2:20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40">
        <f>Tabla1[[#This Row],[TASA 16]]*16%</f>
        <v>0</v>
      </c>
    </row>
    <row r="1149" spans="2:20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40">
        <f>Tabla1[[#This Row],[TASA 16]]*16%</f>
        <v>0</v>
      </c>
    </row>
    <row r="1150" spans="2:20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40">
        <f>Tabla1[[#This Row],[TASA 16]]*16%</f>
        <v>0</v>
      </c>
    </row>
    <row r="1151" spans="2:20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40">
        <f>Tabla1[[#This Row],[TASA 16]]*16%</f>
        <v>0</v>
      </c>
    </row>
    <row r="1152" spans="2:20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40">
        <f>Tabla1[[#This Row],[TASA 16]]*16%</f>
        <v>0</v>
      </c>
    </row>
    <row r="1153" spans="2:20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40">
        <f>Tabla1[[#This Row],[TASA 16]]*16%</f>
        <v>0</v>
      </c>
    </row>
    <row r="1154" spans="2:20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40">
        <f>Tabla1[[#This Row],[TASA 16]]*16%</f>
        <v>0</v>
      </c>
    </row>
    <row r="1155" spans="2:20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40">
        <f>Tabla1[[#This Row],[TASA 16]]*16%</f>
        <v>0</v>
      </c>
    </row>
    <row r="1156" spans="2:20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8886.1875</v>
      </c>
      <c r="F1156" s="28">
        <f>SUMIFS(Tabla16[TASA 0%],Tabla16[NUM],Tabla1[[#This Row],[CODIGO]])</f>
        <v>3.2499999999799911E-2</v>
      </c>
      <c r="G1156" s="28">
        <f>SUMIFS(Tabla16[[EXENTO ]],Tabla16[NUM],Tabla1[[#This Row],[CODIGO]])</f>
        <v>0</v>
      </c>
      <c r="H1156" s="28">
        <f>SUMIFS(Tabla16[IVA],Tabla16[NUM],Tabla1[[#This Row],[CODIGO]])</f>
        <v>1421.79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8,886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1,422</v>
      </c>
      <c r="O1156" t="str">
        <f>FIXED(Tabla1[[#This Row],[ISR RET]],0)</f>
        <v>0</v>
      </c>
      <c r="P1156" t="str">
        <f>FIXED(Tabla1[[#This Row],[IVA RET]],0)</f>
        <v>0</v>
      </c>
      <c r="R1156" s="40">
        <f>Tabla1[[#This Row],[TASA 16]]*16%</f>
        <v>1421.76</v>
      </c>
    </row>
    <row r="1157" spans="2:20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850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136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850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136</v>
      </c>
      <c r="O1157" t="str">
        <f>FIXED(Tabla1[[#This Row],[ISR RET]],0)</f>
        <v>0</v>
      </c>
      <c r="P1157" t="str">
        <f>FIXED(Tabla1[[#This Row],[IVA RET]],0)</f>
        <v>0</v>
      </c>
      <c r="R1157" s="40">
        <f>Tabla1[[#This Row],[TASA 16]]*16%</f>
        <v>136</v>
      </c>
    </row>
    <row r="1158" spans="2:20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40">
        <f>Tabla1[[#This Row],[TASA 16]]*16%</f>
        <v>0</v>
      </c>
    </row>
    <row r="1159" spans="2:20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40">
        <f>Tabla1[[#This Row],[TASA 16]]*16%</f>
        <v>0</v>
      </c>
    </row>
    <row r="1160" spans="2:20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169823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169,823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40">
        <f>Tabla1[[#This Row],[TASA 16]]*16%</f>
        <v>0</v>
      </c>
    </row>
    <row r="1161" spans="2:20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40">
        <f>Tabla1[[#This Row],[TASA 16]]*16%</f>
        <v>0</v>
      </c>
      <c r="T1161" s="76"/>
    </row>
    <row r="1162" spans="2:20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40">
        <f>Tabla1[[#This Row],[TASA 16]]*16%</f>
        <v>0</v>
      </c>
    </row>
    <row r="1163" spans="2:20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40">
        <f>Tabla1[[#This Row],[TASA 16]]*16%</f>
        <v>0</v>
      </c>
    </row>
    <row r="1164" spans="2:20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40">
        <f>Tabla1[[#This Row],[TASA 16]]*16%</f>
        <v>0</v>
      </c>
    </row>
    <row r="1165" spans="2:20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40">
        <f>Tabla1[[#This Row],[TASA 16]]*16%</f>
        <v>0</v>
      </c>
    </row>
    <row r="1166" spans="2:20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40">
        <f>Tabla1[[#This Row],[TASA 16]]*16%</f>
        <v>0</v>
      </c>
    </row>
    <row r="1167" spans="2:20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40">
        <f>Tabla1[[#This Row],[TASA 16]]*16%</f>
        <v>0</v>
      </c>
    </row>
    <row r="1168" spans="2:20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40">
        <f>Tabla1[[#This Row],[TASA 16]]*16%</f>
        <v>0</v>
      </c>
    </row>
    <row r="1169" spans="2:20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40">
        <f>Tabla1[[#This Row],[TASA 16]]*16%</f>
        <v>0</v>
      </c>
      <c r="T1169" s="76"/>
    </row>
    <row r="1170" spans="2:20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40">
        <f>Tabla1[[#This Row],[TASA 16]]*16%</f>
        <v>0</v>
      </c>
    </row>
    <row r="1171" spans="2:20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40">
        <f>Tabla1[[#This Row],[TASA 16]]*16%</f>
        <v>0</v>
      </c>
    </row>
    <row r="1172" spans="2:20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40">
        <f>Tabla1[[#This Row],[TASA 16]]*16%</f>
        <v>0</v>
      </c>
      <c r="T1172" s="76"/>
    </row>
    <row r="1173" spans="2:20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46069.125</v>
      </c>
      <c r="F1173" s="28">
        <f>SUMIFS(Tabla16[TASA 0%],Tabla16[NUM],Tabla1[[#This Row],[CODIGO]])</f>
        <v>-1.4999999999417923E-2</v>
      </c>
      <c r="G1173" s="28">
        <f>SUMIFS(Tabla16[[EXENTO ]],Tabla16[NUM],Tabla1[[#This Row],[CODIGO]])</f>
        <v>0</v>
      </c>
      <c r="H1173" s="28">
        <f>SUMIFS(Tabla16[IVA],Tabla16[NUM],Tabla1[[#This Row],[CODIGO]])</f>
        <v>7371.0599999999995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46,069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7,371</v>
      </c>
      <c r="O1173" t="str">
        <f>FIXED(Tabla1[[#This Row],[ISR RET]],0)</f>
        <v>0</v>
      </c>
      <c r="P1173" t="str">
        <f>FIXED(Tabla1[[#This Row],[IVA RET]],0)</f>
        <v>0</v>
      </c>
      <c r="R1173" s="40">
        <f>Tabla1[[#This Row],[TASA 16]]*16%</f>
        <v>7371.04</v>
      </c>
    </row>
    <row r="1174" spans="2:20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40">
        <f>Tabla1[[#This Row],[TASA 16]]*16%</f>
        <v>0</v>
      </c>
    </row>
    <row r="1175" spans="2:20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40">
        <f>Tabla1[[#This Row],[TASA 16]]*16%</f>
        <v>0</v>
      </c>
    </row>
    <row r="1176" spans="2:20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40">
        <f>Tabla1[[#This Row],[TASA 16]]*16%</f>
        <v>0</v>
      </c>
    </row>
    <row r="1177" spans="2:20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40">
        <f>Tabla1[[#This Row],[TASA 16]]*16%</f>
        <v>0</v>
      </c>
    </row>
    <row r="1178" spans="2:20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40">
        <f>Tabla1[[#This Row],[TASA 16]]*16%</f>
        <v>0</v>
      </c>
    </row>
    <row r="1179" spans="2:20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40">
        <f>Tabla1[[#This Row],[TASA 16]]*16%</f>
        <v>0</v>
      </c>
    </row>
    <row r="1180" spans="2:20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40">
        <f>Tabla1[[#This Row],[TASA 16]]*16%</f>
        <v>0</v>
      </c>
    </row>
    <row r="1181" spans="2:20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40">
        <f>Tabla1[[#This Row],[TASA 16]]*16%</f>
        <v>0</v>
      </c>
    </row>
    <row r="1182" spans="2:20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40">
        <f>Tabla1[[#This Row],[TASA 16]]*16%</f>
        <v>0</v>
      </c>
    </row>
    <row r="1183" spans="2:20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40">
        <f>Tabla1[[#This Row],[TASA 16]]*16%</f>
        <v>0</v>
      </c>
    </row>
    <row r="1184" spans="2:20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40">
        <f>Tabla1[[#This Row],[TASA 16]]*16%</f>
        <v>0</v>
      </c>
    </row>
    <row r="1185" spans="2:18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99679.12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99,679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40">
        <f>Tabla1[[#This Row],[TASA 16]]*16%</f>
        <v>0</v>
      </c>
    </row>
    <row r="1186" spans="2:18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40">
        <f>Tabla1[[#This Row],[TASA 16]]*16%</f>
        <v>0</v>
      </c>
    </row>
    <row r="1187" spans="2:18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11804.05</v>
      </c>
      <c r="G1187" s="28">
        <f>SUMIFS(Tabla16[[EXENTO ]],Tabla16[NUM],Tabla1[[#This Row],[CODIGO]])</f>
        <v>277.7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11,804</v>
      </c>
      <c r="M1187" t="str">
        <f>FIXED(Tabla1[[#This Row],[TASA EXE.]],0)</f>
        <v>278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40">
        <f>Tabla1[[#This Row],[TASA 16]]*16%</f>
        <v>0</v>
      </c>
    </row>
    <row r="1188" spans="2:18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40">
        <f>Tabla1[[#This Row],[TASA 16]]*16%</f>
        <v>0</v>
      </c>
    </row>
    <row r="1189" spans="2:18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34055.199999999997</v>
      </c>
      <c r="G1189" s="28">
        <f>SUMIFS(Tabla16[[EXENTO ]],Tabla16[NUM],Tabla1[[#This Row],[CODIGO]])</f>
        <v>2724.41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34,055</v>
      </c>
      <c r="M1189" t="str">
        <f>FIXED(Tabla1[[#This Row],[TASA EXE.]],0)</f>
        <v>2,724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40">
        <f>Tabla1[[#This Row],[TASA 16]]*16%</f>
        <v>0</v>
      </c>
    </row>
    <row r="1190" spans="2:18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40">
        <f>Tabla1[[#This Row],[TASA 16]]*16%</f>
        <v>0</v>
      </c>
    </row>
    <row r="1191" spans="2:18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40">
        <f>Tabla1[[#This Row],[TASA 16]]*16%</f>
        <v>0</v>
      </c>
    </row>
    <row r="1192" spans="2:18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40">
        <f>Tabla1[[#This Row],[TASA 16]]*16%</f>
        <v>0</v>
      </c>
    </row>
    <row r="1193" spans="2:18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40">
        <f>Tabla1[[#This Row],[TASA 16]]*16%</f>
        <v>0</v>
      </c>
    </row>
    <row r="1194" spans="2:18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40">
        <f>Tabla1[[#This Row],[TASA 16]]*16%</f>
        <v>0</v>
      </c>
    </row>
    <row r="1195" spans="2:18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1862.0625</v>
      </c>
      <c r="F1195" s="28">
        <f>SUMIFS(Tabla16[TASA 0%],Tabla16[NUM],Tabla1[[#This Row],[CODIGO]])</f>
        <v>4250.0074999999997</v>
      </c>
      <c r="G1195" s="28">
        <f>SUMIFS(Tabla16[[EXENTO ]],Tabla16[NUM],Tabla1[[#This Row],[CODIGO]])</f>
        <v>0</v>
      </c>
      <c r="H1195" s="28">
        <f>SUMIFS(Tabla16[IVA],Tabla16[NUM],Tabla1[[#This Row],[CODIGO]])</f>
        <v>297.93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1,862</v>
      </c>
      <c r="L1195" t="str">
        <f>FIXED(Tabla1[[#This Row],[TASA 0%]],0)</f>
        <v>4,250</v>
      </c>
      <c r="M1195" t="str">
        <f>FIXED(Tabla1[[#This Row],[TASA EXE.]],0)</f>
        <v>0</v>
      </c>
      <c r="N1195" t="str">
        <f>FIXED(Tabla1[[#This Row],[IVA]],0)</f>
        <v>298</v>
      </c>
      <c r="O1195" t="str">
        <f>FIXED(Tabla1[[#This Row],[ISR RET]],0)</f>
        <v>0</v>
      </c>
      <c r="P1195" t="str">
        <f>FIXED(Tabla1[[#This Row],[IVA RET]],0)</f>
        <v>0</v>
      </c>
      <c r="R1195" s="40">
        <f>Tabla1[[#This Row],[TASA 16]]*16%</f>
        <v>297.92</v>
      </c>
    </row>
    <row r="1196" spans="2:18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40">
        <f>Tabla1[[#This Row],[TASA 16]]*16%</f>
        <v>0</v>
      </c>
    </row>
    <row r="1197" spans="2:18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40">
        <f>Tabla1[[#This Row],[TASA 16]]*16%</f>
        <v>0</v>
      </c>
    </row>
    <row r="1198" spans="2:18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40">
        <f>Tabla1[[#This Row],[TASA 16]]*16%</f>
        <v>0</v>
      </c>
    </row>
    <row r="1199" spans="2:18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40">
        <f>Tabla1[[#This Row],[TASA 16]]*16%</f>
        <v>0</v>
      </c>
    </row>
    <row r="1200" spans="2:18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40">
        <f>Tabla1[[#This Row],[TASA 16]]*16%</f>
        <v>0</v>
      </c>
    </row>
    <row r="1201" spans="2:20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40">
        <f>Tabla1[[#This Row],[TASA 16]]*16%</f>
        <v>0</v>
      </c>
    </row>
    <row r="1202" spans="2:20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40">
        <f>Tabla1[[#This Row],[TASA 16]]*16%</f>
        <v>0</v>
      </c>
    </row>
    <row r="1203" spans="2:20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40">
        <f>Tabla1[[#This Row],[TASA 16]]*16%</f>
        <v>0</v>
      </c>
      <c r="T1203" s="76"/>
    </row>
    <row r="1204" spans="2:20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21098.875</v>
      </c>
      <c r="F1204" s="28">
        <f>SUMIFS(Tabla16[TASA 0%],Tabla16[NUM],Tabla1[[#This Row],[CODIGO]])</f>
        <v>30680.865000000002</v>
      </c>
      <c r="G1204" s="28">
        <f>SUMIFS(Tabla16[[EXENTO ]],Tabla16[NUM],Tabla1[[#This Row],[CODIGO]])</f>
        <v>1207.8</v>
      </c>
      <c r="H1204" s="28">
        <f>SUMIFS(Tabla16[IVA],Tabla16[NUM],Tabla1[[#This Row],[CODIGO]])</f>
        <v>3375.82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21,099</v>
      </c>
      <c r="L1204" t="str">
        <f>FIXED(Tabla1[[#This Row],[TASA 0%]],0)</f>
        <v>30,681</v>
      </c>
      <c r="M1204" t="str">
        <f>FIXED(Tabla1[[#This Row],[TASA EXE.]],0)</f>
        <v>1,208</v>
      </c>
      <c r="N1204" t="str">
        <f>FIXED(Tabla1[[#This Row],[IVA]],0)</f>
        <v>3,376</v>
      </c>
      <c r="O1204" t="str">
        <f>FIXED(Tabla1[[#This Row],[ISR RET]],0)</f>
        <v>0</v>
      </c>
      <c r="P1204" t="str">
        <f>FIXED(Tabla1[[#This Row],[IVA RET]],0)</f>
        <v>0</v>
      </c>
      <c r="R1204" s="40">
        <f>Tabla1[[#This Row],[TASA 16]]*16%</f>
        <v>3375.84</v>
      </c>
    </row>
    <row r="1205" spans="2:20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3948.25</v>
      </c>
      <c r="F1205" s="28">
        <f>SUMIFS(Tabla16[TASA 0%],Tabla16[NUM],Tabla1[[#This Row],[CODIGO]])</f>
        <v>2.9999999999745341E-2</v>
      </c>
      <c r="G1205" s="28">
        <f>SUMIFS(Tabla16[[EXENTO ]],Tabla16[NUM],Tabla1[[#This Row],[CODIGO]])</f>
        <v>0</v>
      </c>
      <c r="H1205" s="28">
        <f>SUMIFS(Tabla16[IVA],Tabla16[NUM],Tabla1[[#This Row],[CODIGO]])</f>
        <v>631.72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3,948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632</v>
      </c>
      <c r="O1205" t="str">
        <f>FIXED(Tabla1[[#This Row],[ISR RET]],0)</f>
        <v>0</v>
      </c>
      <c r="P1205" t="str">
        <f>FIXED(Tabla1[[#This Row],[IVA RET]],0)</f>
        <v>0</v>
      </c>
      <c r="R1205" s="40">
        <f>Tabla1[[#This Row],[TASA 16]]*16%</f>
        <v>631.68000000000006</v>
      </c>
    </row>
    <row r="1206" spans="2:20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40">
        <f>Tabla1[[#This Row],[TASA 16]]*16%</f>
        <v>0</v>
      </c>
    </row>
    <row r="1207" spans="2:20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40">
        <f>Tabla1[[#This Row],[TASA 16]]*16%</f>
        <v>0</v>
      </c>
    </row>
    <row r="1208" spans="2:20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40">
        <f>Tabla1[[#This Row],[TASA 16]]*16%</f>
        <v>0</v>
      </c>
    </row>
    <row r="1209" spans="2:20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40">
        <f>Tabla1[[#This Row],[TASA 16]]*16%</f>
        <v>0</v>
      </c>
    </row>
    <row r="1210" spans="2:20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40">
        <f>Tabla1[[#This Row],[TASA 16]]*16%</f>
        <v>0</v>
      </c>
    </row>
    <row r="1211" spans="2:20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40">
        <f>Tabla1[[#This Row],[TASA 16]]*16%</f>
        <v>0</v>
      </c>
    </row>
    <row r="1212" spans="2:20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40">
        <f>Tabla1[[#This Row],[TASA 16]]*16%</f>
        <v>0</v>
      </c>
    </row>
    <row r="1213" spans="2:20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543.125</v>
      </c>
      <c r="F1213" s="28">
        <f>SUMIFS(Tabla16[TASA 0%],Tabla16[NUM],Tabla1[[#This Row],[CODIGO]])</f>
        <v>-2.4999999999948841E-2</v>
      </c>
      <c r="G1213" s="28">
        <f>SUMIFS(Tabla16[[EXENTO ]],Tabla16[NUM],Tabla1[[#This Row],[CODIGO]])</f>
        <v>0</v>
      </c>
      <c r="H1213" s="28">
        <f>SUMIFS(Tabla16[IVA],Tabla16[NUM],Tabla1[[#This Row],[CODIGO]])</f>
        <v>86.9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543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87</v>
      </c>
      <c r="O1213" t="str">
        <f>FIXED(Tabla1[[#This Row],[ISR RET]],0)</f>
        <v>0</v>
      </c>
      <c r="P1213" t="str">
        <f>FIXED(Tabla1[[#This Row],[IVA RET]],0)</f>
        <v>0</v>
      </c>
      <c r="R1213" s="40">
        <f>Tabla1[[#This Row],[TASA 16]]*16%</f>
        <v>86.88</v>
      </c>
    </row>
    <row r="1214" spans="2:20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40">
        <f>Tabla1[[#This Row],[TASA 16]]*16%</f>
        <v>0</v>
      </c>
    </row>
    <row r="1215" spans="2:20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40">
        <f>Tabla1[[#This Row],[TASA 16]]*16%</f>
        <v>0</v>
      </c>
    </row>
    <row r="1216" spans="2:20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40">
        <f>Tabla1[[#This Row],[TASA 16]]*16%</f>
        <v>0</v>
      </c>
    </row>
    <row r="1217" spans="2:20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40">
        <f>Tabla1[[#This Row],[TASA 16]]*16%</f>
        <v>0</v>
      </c>
    </row>
    <row r="1218" spans="2:20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40">
        <f>Tabla1[[#This Row],[TASA 16]]*16%</f>
        <v>0</v>
      </c>
    </row>
    <row r="1219" spans="2:20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40">
        <f>Tabla1[[#This Row],[TASA 16]]*16%</f>
        <v>0</v>
      </c>
    </row>
    <row r="1220" spans="2:20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40">
        <f>Tabla1[[#This Row],[TASA 16]]*16%</f>
        <v>0</v>
      </c>
    </row>
    <row r="1221" spans="2:20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40">
        <f>Tabla1[[#This Row],[TASA 16]]*16%</f>
        <v>0</v>
      </c>
    </row>
    <row r="1222" spans="2:20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40">
        <f>Tabla1[[#This Row],[TASA 16]]*16%</f>
        <v>0</v>
      </c>
    </row>
    <row r="1223" spans="2:20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40">
        <f>Tabla1[[#This Row],[TASA 16]]*16%</f>
        <v>0</v>
      </c>
    </row>
    <row r="1224" spans="2:20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40">
        <f>Tabla1[[#This Row],[TASA 16]]*16%</f>
        <v>0</v>
      </c>
    </row>
    <row r="1225" spans="2:20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40">
        <f>Tabla1[[#This Row],[TASA 16]]*16%</f>
        <v>0</v>
      </c>
    </row>
    <row r="1226" spans="2:20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40">
        <f>Tabla1[[#This Row],[TASA 16]]*16%</f>
        <v>0</v>
      </c>
    </row>
    <row r="1227" spans="2:20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40">
        <f>Tabla1[[#This Row],[TASA 16]]*16%</f>
        <v>0</v>
      </c>
    </row>
    <row r="1228" spans="2:20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40">
        <f>Tabla1[[#This Row],[TASA 16]]*16%</f>
        <v>0</v>
      </c>
    </row>
    <row r="1229" spans="2:20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40">
        <f>Tabla1[[#This Row],[TASA 16]]*16%</f>
        <v>0</v>
      </c>
      <c r="T1229" s="76"/>
    </row>
    <row r="1230" spans="2:20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40">
        <f>Tabla1[[#This Row],[TASA 16]]*16%</f>
        <v>0</v>
      </c>
    </row>
    <row r="1231" spans="2:20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40">
        <f>Tabla1[[#This Row],[TASA 16]]*16%</f>
        <v>0</v>
      </c>
    </row>
    <row r="1232" spans="2:20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40">
        <f>Tabla1[[#This Row],[TASA 16]]*16%</f>
        <v>0</v>
      </c>
    </row>
    <row r="1233" spans="2:18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40">
        <f>Tabla1[[#This Row],[TASA 16]]*16%</f>
        <v>0</v>
      </c>
    </row>
    <row r="1234" spans="2:18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40">
        <f>Tabla1[[#This Row],[TASA 16]]*16%</f>
        <v>0</v>
      </c>
    </row>
    <row r="1235" spans="2:18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40">
        <f>Tabla1[[#This Row],[TASA 16]]*16%</f>
        <v>0</v>
      </c>
    </row>
    <row r="1236" spans="2:18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9981.625</v>
      </c>
      <c r="F1236" s="28">
        <f>SUMIFS(Tabla16[TASA 0%],Tabla16[NUM],Tabla1[[#This Row],[CODIGO]])</f>
        <v>-4.500000000007276E-2</v>
      </c>
      <c r="G1236" s="28">
        <f>SUMIFS(Tabla16[[EXENTO ]],Tabla16[NUM],Tabla1[[#This Row],[CODIGO]])</f>
        <v>0</v>
      </c>
      <c r="H1236" s="28">
        <f>SUMIFS(Tabla16[IVA],Tabla16[NUM],Tabla1[[#This Row],[CODIGO]])</f>
        <v>1597.06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9,982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1,597</v>
      </c>
      <c r="O1236" t="str">
        <f>FIXED(Tabla1[[#This Row],[ISR RET]],0)</f>
        <v>0</v>
      </c>
      <c r="P1236" t="str">
        <f>FIXED(Tabla1[[#This Row],[IVA RET]],0)</f>
        <v>0</v>
      </c>
      <c r="R1236" s="40">
        <f>Tabla1[[#This Row],[TASA 16]]*16%</f>
        <v>1597.1200000000001</v>
      </c>
    </row>
    <row r="1237" spans="2:18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40">
        <f>Tabla1[[#This Row],[TASA 16]]*16%</f>
        <v>0</v>
      </c>
    </row>
    <row r="1238" spans="2:18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40">
        <f>Tabla1[[#This Row],[TASA 16]]*16%</f>
        <v>0</v>
      </c>
    </row>
    <row r="1239" spans="2:18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40">
        <f>Tabla1[[#This Row],[TASA 16]]*16%</f>
        <v>0</v>
      </c>
    </row>
    <row r="1240" spans="2:18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40">
        <f>Tabla1[[#This Row],[TASA 16]]*16%</f>
        <v>0</v>
      </c>
    </row>
    <row r="1241" spans="2:18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40">
        <f>Tabla1[[#This Row],[TASA 16]]*16%</f>
        <v>0</v>
      </c>
    </row>
    <row r="1242" spans="2:18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40">
        <f>Tabla1[[#This Row],[TASA 16]]*16%</f>
        <v>0</v>
      </c>
    </row>
    <row r="1243" spans="2:18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40">
        <f>Tabla1[[#This Row],[TASA 16]]*16%</f>
        <v>0</v>
      </c>
    </row>
    <row r="1244" spans="2:18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40">
        <f>Tabla1[[#This Row],[TASA 16]]*16%</f>
        <v>0</v>
      </c>
    </row>
    <row r="1245" spans="2:18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40">
        <f>Tabla1[[#This Row],[TASA 16]]*16%</f>
        <v>0</v>
      </c>
    </row>
    <row r="1246" spans="2:18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40">
        <f>Tabla1[[#This Row],[TASA 16]]*16%</f>
        <v>0</v>
      </c>
    </row>
    <row r="1247" spans="2:18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40">
        <f>Tabla1[[#This Row],[TASA 16]]*16%</f>
        <v>0</v>
      </c>
    </row>
    <row r="1248" spans="2:18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40">
        <f>Tabla1[[#This Row],[TASA 16]]*16%</f>
        <v>0</v>
      </c>
    </row>
    <row r="1249" spans="2:18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40">
        <f>Tabla1[[#This Row],[TASA 16]]*16%</f>
        <v>0</v>
      </c>
    </row>
    <row r="1250" spans="2:18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40">
        <f>Tabla1[[#This Row],[TASA 16]]*16%</f>
        <v>0</v>
      </c>
    </row>
    <row r="1251" spans="2:18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40">
        <f>Tabla1[[#This Row],[TASA 16]]*16%</f>
        <v>0</v>
      </c>
    </row>
    <row r="1252" spans="2:18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40">
        <f>Tabla1[[#This Row],[TASA 16]]*16%</f>
        <v>0</v>
      </c>
    </row>
    <row r="1253" spans="2:18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40">
        <f>Tabla1[[#This Row],[TASA 16]]*16%</f>
        <v>0</v>
      </c>
    </row>
    <row r="1254" spans="2:18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40">
        <f>Tabla1[[#This Row],[TASA 16]]*16%</f>
        <v>0</v>
      </c>
    </row>
    <row r="1255" spans="2:18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40">
        <f>Tabla1[[#This Row],[TASA 16]]*16%</f>
        <v>0</v>
      </c>
    </row>
    <row r="1256" spans="2:18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40">
        <f>Tabla1[[#This Row],[TASA 16]]*16%</f>
        <v>0</v>
      </c>
    </row>
    <row r="1257" spans="2:18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40">
        <f>Tabla1[[#This Row],[TASA 16]]*16%</f>
        <v>0</v>
      </c>
    </row>
    <row r="1258" spans="2:18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40">
        <f>Tabla1[[#This Row],[TASA 16]]*16%</f>
        <v>0</v>
      </c>
    </row>
    <row r="1259" spans="2:18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40">
        <f>Tabla1[[#This Row],[TASA 16]]*16%</f>
        <v>0</v>
      </c>
    </row>
    <row r="1260" spans="2:18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40">
        <f>Tabla1[[#This Row],[TASA 16]]*16%</f>
        <v>0</v>
      </c>
    </row>
    <row r="1261" spans="2:18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40">
        <f>Tabla1[[#This Row],[TASA 16]]*16%</f>
        <v>0</v>
      </c>
    </row>
    <row r="1262" spans="2:18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24436.079999999998</v>
      </c>
      <c r="G1262" s="28">
        <f>SUMIFS(Tabla16[[EXENTO ]],Tabla16[NUM],Tabla1[[#This Row],[CODIGO]])</f>
        <v>1954.9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24,436</v>
      </c>
      <c r="M1262" t="str">
        <f>FIXED(Tabla1[[#This Row],[TASA EXE.]],0)</f>
        <v>1,955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40">
        <f>Tabla1[[#This Row],[TASA 16]]*16%</f>
        <v>0</v>
      </c>
    </row>
    <row r="1263" spans="2:18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40">
        <f>Tabla1[[#This Row],[TASA 16]]*16%</f>
        <v>0</v>
      </c>
    </row>
    <row r="1264" spans="2:18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40">
        <f>Tabla1[[#This Row],[TASA 16]]*16%</f>
        <v>0</v>
      </c>
    </row>
    <row r="1265" spans="2:20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40">
        <f>Tabla1[[#This Row],[TASA 16]]*16%</f>
        <v>0</v>
      </c>
    </row>
    <row r="1266" spans="2:20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40">
        <f>Tabla1[[#This Row],[TASA 16]]*16%</f>
        <v>0</v>
      </c>
    </row>
    <row r="1267" spans="2:20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40">
        <f>Tabla1[[#This Row],[TASA 16]]*16%</f>
        <v>0</v>
      </c>
    </row>
    <row r="1268" spans="2:20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40">
        <f>Tabla1[[#This Row],[TASA 16]]*16%</f>
        <v>0</v>
      </c>
    </row>
    <row r="1269" spans="2:20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40">
        <f>Tabla1[[#This Row],[TASA 16]]*16%</f>
        <v>0</v>
      </c>
    </row>
    <row r="1270" spans="2:20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40">
        <f>Tabla1[[#This Row],[TASA 16]]*16%</f>
        <v>0</v>
      </c>
      <c r="T1270" s="76"/>
    </row>
    <row r="1271" spans="2:20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0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0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0</v>
      </c>
      <c r="O1271" t="str">
        <f>FIXED(Tabla1[[#This Row],[ISR RET]],0)</f>
        <v>0</v>
      </c>
      <c r="P1271" t="str">
        <f>FIXED(Tabla1[[#This Row],[IVA RET]],0)</f>
        <v>0</v>
      </c>
      <c r="R1271" s="40">
        <f>Tabla1[[#This Row],[TASA 16]]*16%</f>
        <v>0</v>
      </c>
    </row>
    <row r="1272" spans="2:20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40">
        <f>Tabla1[[#This Row],[TASA 16]]*16%</f>
        <v>0</v>
      </c>
    </row>
    <row r="1273" spans="2:20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40">
        <f>Tabla1[[#This Row],[TASA 16]]*16%</f>
        <v>0</v>
      </c>
    </row>
    <row r="1274" spans="2:20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40">
        <f>Tabla1[[#This Row],[TASA 16]]*16%</f>
        <v>0</v>
      </c>
    </row>
    <row r="1275" spans="2:20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40">
        <f>Tabla1[[#This Row],[TASA 16]]*16%</f>
        <v>0</v>
      </c>
    </row>
    <row r="1276" spans="2:20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40">
        <f>Tabla1[[#This Row],[TASA 16]]*16%</f>
        <v>0</v>
      </c>
    </row>
    <row r="1277" spans="2:20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1907.9999999999998</v>
      </c>
      <c r="F1277" s="28">
        <f>SUMIFS(Tabla16[TASA 0%],Tabla16[NUM],Tabla1[[#This Row],[CODIGO]])</f>
        <v>4.5474735088646412E-13</v>
      </c>
      <c r="G1277" s="28">
        <f>SUMIFS(Tabla16[[EXENTO ]],Tabla16[NUM],Tabla1[[#This Row],[CODIGO]])</f>
        <v>0</v>
      </c>
      <c r="H1277" s="28">
        <f>SUMIFS(Tabla16[IVA],Tabla16[NUM],Tabla1[[#This Row],[CODIGO]])</f>
        <v>305.27999999999997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1,908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305</v>
      </c>
      <c r="O1277" t="str">
        <f>FIXED(Tabla1[[#This Row],[ISR RET]],0)</f>
        <v>0</v>
      </c>
      <c r="P1277" t="str">
        <f>FIXED(Tabla1[[#This Row],[IVA RET]],0)</f>
        <v>0</v>
      </c>
      <c r="R1277" s="40">
        <f>Tabla1[[#This Row],[TASA 16]]*16%</f>
        <v>305.28000000000003</v>
      </c>
    </row>
    <row r="1278" spans="2:20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40">
        <f>Tabla1[[#This Row],[TASA 16]]*16%</f>
        <v>0</v>
      </c>
    </row>
    <row r="1279" spans="2:20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40">
        <f>Tabla1[[#This Row],[TASA 16]]*16%</f>
        <v>0</v>
      </c>
    </row>
    <row r="1280" spans="2:20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40">
        <f>Tabla1[[#This Row],[TASA 16]]*16%</f>
        <v>0</v>
      </c>
    </row>
    <row r="1281" spans="2:18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40">
        <f>Tabla1[[#This Row],[TASA 16]]*16%</f>
        <v>0</v>
      </c>
    </row>
    <row r="1282" spans="2:18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40">
        <f>Tabla1[[#This Row],[TASA 16]]*16%</f>
        <v>0</v>
      </c>
    </row>
    <row r="1283" spans="2:18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40">
        <f>Tabla1[[#This Row],[TASA 16]]*16%</f>
        <v>0</v>
      </c>
    </row>
    <row r="1284" spans="2:18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3210</v>
      </c>
      <c r="G1284" s="28">
        <f>SUMIFS(Tabla16[[EXENTO ]],Tabla16[NUM],Tabla1[[#This Row],[CODIGO]])</f>
        <v>256.8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3,210</v>
      </c>
      <c r="M1284" t="str">
        <f>FIXED(Tabla1[[#This Row],[TASA EXE.]],0)</f>
        <v>257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40">
        <f>Tabla1[[#This Row],[TASA 16]]*16%</f>
        <v>0</v>
      </c>
    </row>
    <row r="1285" spans="2:18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14063.52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14,064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40">
        <f>Tabla1[[#This Row],[TASA 16]]*16%</f>
        <v>0</v>
      </c>
    </row>
    <row r="1286" spans="2:18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40">
        <f>Tabla1[[#This Row],[TASA 16]]*16%</f>
        <v>0</v>
      </c>
    </row>
    <row r="1287" spans="2:18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40">
        <f>Tabla1[[#This Row],[TASA 16]]*16%</f>
        <v>0</v>
      </c>
    </row>
    <row r="1288" spans="2:18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40">
        <f>Tabla1[[#This Row],[TASA 16]]*16%</f>
        <v>0</v>
      </c>
    </row>
    <row r="1289" spans="2:18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40">
        <f>Tabla1[[#This Row],[TASA 16]]*16%</f>
        <v>0</v>
      </c>
    </row>
    <row r="1290" spans="2:18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40">
        <f>Tabla1[[#This Row],[TASA 16]]*16%</f>
        <v>0</v>
      </c>
    </row>
    <row r="1291" spans="2:18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40">
        <f>Tabla1[[#This Row],[TASA 16]]*16%</f>
        <v>0</v>
      </c>
    </row>
    <row r="1292" spans="2:18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40">
        <f>Tabla1[[#This Row],[TASA 16]]*16%</f>
        <v>0</v>
      </c>
    </row>
    <row r="1293" spans="2:18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40">
        <f>Tabla1[[#This Row],[TASA 16]]*16%</f>
        <v>0</v>
      </c>
    </row>
    <row r="1294" spans="2:18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40">
        <f>Tabla1[[#This Row],[TASA 16]]*16%</f>
        <v>0</v>
      </c>
    </row>
    <row r="1295" spans="2:18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40">
        <f>Tabla1[[#This Row],[TASA 16]]*16%</f>
        <v>0</v>
      </c>
    </row>
    <row r="1296" spans="2:18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0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0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40">
        <f>Tabla1[[#This Row],[TASA 16]]*16%</f>
        <v>0</v>
      </c>
    </row>
    <row r="1297" spans="2:20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40">
        <f>Tabla1[[#This Row],[TASA 16]]*16%</f>
        <v>0</v>
      </c>
    </row>
    <row r="1298" spans="2:20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40">
        <f>Tabla1[[#This Row],[TASA 16]]*16%</f>
        <v>0</v>
      </c>
    </row>
    <row r="1299" spans="2:20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40">
        <f>Tabla1[[#This Row],[TASA 16]]*16%</f>
        <v>0</v>
      </c>
    </row>
    <row r="1300" spans="2:20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11656.9375</v>
      </c>
      <c r="F1300" s="28">
        <f>SUMIFS(Tabla16[TASA 0%],Tabla16[NUM],Tabla1[[#This Row],[CODIGO]])</f>
        <v>-4.7499999999672582E-2</v>
      </c>
      <c r="G1300" s="28">
        <f>SUMIFS(Tabla16[[EXENTO ]],Tabla16[NUM],Tabla1[[#This Row],[CODIGO]])</f>
        <v>0</v>
      </c>
      <c r="H1300" s="28">
        <f>SUMIFS(Tabla16[IVA],Tabla16[NUM],Tabla1[[#This Row],[CODIGO]])</f>
        <v>1865.1100000000001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11,657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1,865</v>
      </c>
      <c r="O1300" t="str">
        <f>FIXED(Tabla1[[#This Row],[ISR RET]],0)</f>
        <v>0</v>
      </c>
      <c r="P1300" t="str">
        <f>FIXED(Tabla1[[#This Row],[IVA RET]],0)</f>
        <v>0</v>
      </c>
      <c r="R1300" s="40">
        <f>Tabla1[[#This Row],[TASA 16]]*16%</f>
        <v>1865.1200000000001</v>
      </c>
    </row>
    <row r="1301" spans="2:20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7127.8125</v>
      </c>
      <c r="F1301" s="28">
        <f>SUMIFS(Tabla16[TASA 0%],Tabla16[NUM],Tabla1[[#This Row],[CODIGO]])</f>
        <v>-1.2499999999818101E-2</v>
      </c>
      <c r="G1301" s="28">
        <f>SUMIFS(Tabla16[[EXENTO ]],Tabla16[NUM],Tabla1[[#This Row],[CODIGO]])</f>
        <v>0</v>
      </c>
      <c r="H1301" s="28">
        <f>SUMIFS(Tabla16[IVA],Tabla16[NUM],Tabla1[[#This Row],[CODIGO]])</f>
        <v>1140.45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7,128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1,140</v>
      </c>
      <c r="O1301" t="str">
        <f>FIXED(Tabla1[[#This Row],[ISR RET]],0)</f>
        <v>0</v>
      </c>
      <c r="P1301" t="str">
        <f>FIXED(Tabla1[[#This Row],[IVA RET]],0)</f>
        <v>0</v>
      </c>
      <c r="R1301" s="40">
        <f>Tabla1[[#This Row],[TASA 16]]*16%</f>
        <v>1140.48</v>
      </c>
      <c r="T1301" s="76"/>
    </row>
    <row r="1302" spans="2:20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40">
        <f>Tabla1[[#This Row],[TASA 16]]*16%</f>
        <v>0</v>
      </c>
    </row>
    <row r="1303" spans="2:20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40">
        <f>Tabla1[[#This Row],[TASA 16]]*16%</f>
        <v>0</v>
      </c>
      <c r="T1303" s="76"/>
    </row>
    <row r="1304" spans="2:20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527457.0625</v>
      </c>
      <c r="F1304" s="28">
        <f>SUMIFS(Tabla16[TASA 0%],Tabla16[NUM],Tabla1[[#This Row],[CODIGO]])</f>
        <v>37283.057499999995</v>
      </c>
      <c r="G1304" s="28">
        <f>SUMIFS(Tabla16[[EXENTO ]],Tabla16[NUM],Tabla1[[#This Row],[CODIGO]])</f>
        <v>0</v>
      </c>
      <c r="H1304" s="28">
        <f>SUMIFS(Tabla16[IVA],Tabla16[NUM],Tabla1[[#This Row],[CODIGO]])</f>
        <v>84393.13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527,457</v>
      </c>
      <c r="L1304" t="str">
        <f>FIXED(Tabla1[[#This Row],[TASA 0%]],0)</f>
        <v>37,283</v>
      </c>
      <c r="M1304" t="str">
        <f>FIXED(Tabla1[[#This Row],[TASA EXE.]],0)</f>
        <v>0</v>
      </c>
      <c r="N1304" t="str">
        <f>FIXED(Tabla1[[#This Row],[IVA]],0)</f>
        <v>84,393</v>
      </c>
      <c r="O1304" t="str">
        <f>FIXED(Tabla1[[#This Row],[ISR RET]],0)</f>
        <v>0</v>
      </c>
      <c r="P1304" t="str">
        <f>FIXED(Tabla1[[#This Row],[IVA RET]],0)</f>
        <v>0</v>
      </c>
      <c r="R1304" s="40">
        <f>Tabla1[[#This Row],[TASA 16]]*16%</f>
        <v>84393.12</v>
      </c>
    </row>
    <row r="1305" spans="2:20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248011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248,011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40">
        <f>Tabla1[[#This Row],[TASA 16]]*16%</f>
        <v>0</v>
      </c>
    </row>
    <row r="1306" spans="2:20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40">
        <f>Tabla1[[#This Row],[TASA 16]]*16%</f>
        <v>0</v>
      </c>
    </row>
    <row r="1307" spans="2:20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40">
        <f>Tabla1[[#This Row],[TASA 16]]*16%</f>
        <v>0</v>
      </c>
    </row>
    <row r="1308" spans="2:20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40">
        <f>Tabla1[[#This Row],[TASA 16]]*16%</f>
        <v>0</v>
      </c>
    </row>
    <row r="1309" spans="2:20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40">
        <f>Tabla1[[#This Row],[TASA 16]]*16%</f>
        <v>0</v>
      </c>
    </row>
    <row r="1310" spans="2:20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40">
        <f>Tabla1[[#This Row],[TASA 16]]*16%</f>
        <v>0</v>
      </c>
    </row>
    <row r="1311" spans="2:20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40">
        <f>Tabla1[[#This Row],[TASA 16]]*16%</f>
        <v>0</v>
      </c>
    </row>
    <row r="1312" spans="2:20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40">
        <f>Tabla1[[#This Row],[TASA 16]]*16%</f>
        <v>0</v>
      </c>
    </row>
    <row r="1313" spans="2:18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40">
        <f>Tabla1[[#This Row],[TASA 16]]*16%</f>
        <v>0</v>
      </c>
    </row>
    <row r="1314" spans="2:18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40">
        <f>Tabla1[[#This Row],[TASA 16]]*16%</f>
        <v>0</v>
      </c>
    </row>
    <row r="1315" spans="2:18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40">
        <f>Tabla1[[#This Row],[TASA 16]]*16%</f>
        <v>0</v>
      </c>
    </row>
    <row r="1316" spans="2:18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40">
        <f>Tabla1[[#This Row],[TASA 16]]*16%</f>
        <v>0</v>
      </c>
    </row>
    <row r="1317" spans="2:18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40">
        <f>Tabla1[[#This Row],[TASA 16]]*16%</f>
        <v>0</v>
      </c>
    </row>
    <row r="1318" spans="2:18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40">
        <f>Tabla1[[#This Row],[TASA 16]]*16%</f>
        <v>0</v>
      </c>
    </row>
    <row r="1319" spans="2:18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40">
        <f>Tabla1[[#This Row],[TASA 16]]*16%</f>
        <v>0</v>
      </c>
    </row>
    <row r="1320" spans="2:18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40">
        <f>Tabla1[[#This Row],[TASA 16]]*16%</f>
        <v>0</v>
      </c>
    </row>
    <row r="1321" spans="2:18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40">
        <f>Tabla1[[#This Row],[TASA 16]]*16%</f>
        <v>0</v>
      </c>
    </row>
    <row r="1322" spans="2:18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40">
        <f>Tabla1[[#This Row],[TASA 16]]*16%</f>
        <v>0</v>
      </c>
    </row>
    <row r="1323" spans="2:18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40">
        <f>Tabla1[[#This Row],[TASA 16]]*16%</f>
        <v>0</v>
      </c>
    </row>
    <row r="1324" spans="2:18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40">
        <f>Tabla1[[#This Row],[TASA 16]]*16%</f>
        <v>0</v>
      </c>
    </row>
    <row r="1325" spans="2:18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40">
        <f>Tabla1[[#This Row],[TASA 16]]*16%</f>
        <v>0</v>
      </c>
    </row>
    <row r="1326" spans="2:18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40">
        <f>Tabla1[[#This Row],[TASA 16]]*16%</f>
        <v>0</v>
      </c>
    </row>
    <row r="1327" spans="2:18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40">
        <f>Tabla1[[#This Row],[TASA 16]]*16%</f>
        <v>0</v>
      </c>
    </row>
    <row r="1328" spans="2:18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40">
        <f>Tabla1[[#This Row],[TASA 16]]*16%</f>
        <v>0</v>
      </c>
    </row>
    <row r="1329" spans="2:20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40">
        <f>Tabla1[[#This Row],[TASA 16]]*16%</f>
        <v>0</v>
      </c>
    </row>
    <row r="1330" spans="2:20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40">
        <f>Tabla1[[#This Row],[TASA 16]]*16%</f>
        <v>0</v>
      </c>
    </row>
    <row r="1331" spans="2:20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40">
        <f>Tabla1[[#This Row],[TASA 16]]*16%</f>
        <v>0</v>
      </c>
    </row>
    <row r="1332" spans="2:20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40">
        <f>Tabla1[[#This Row],[TASA 16]]*16%</f>
        <v>0</v>
      </c>
    </row>
    <row r="1333" spans="2:20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40">
        <f>Tabla1[[#This Row],[TASA 16]]*16%</f>
        <v>0</v>
      </c>
    </row>
    <row r="1334" spans="2:20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40">
        <f>Tabla1[[#This Row],[TASA 16]]*16%</f>
        <v>0</v>
      </c>
    </row>
    <row r="1335" spans="2:20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40">
        <f>Tabla1[[#This Row],[TASA 16]]*16%</f>
        <v>0</v>
      </c>
    </row>
    <row r="1336" spans="2:20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40">
        <f>Tabla1[[#This Row],[TASA 16]]*16%</f>
        <v>0</v>
      </c>
    </row>
    <row r="1337" spans="2:20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40">
        <f>Tabla1[[#This Row],[TASA 16]]*16%</f>
        <v>0</v>
      </c>
    </row>
    <row r="1338" spans="2:20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40">
        <f>Tabla1[[#This Row],[TASA 16]]*16%</f>
        <v>0</v>
      </c>
    </row>
    <row r="1339" spans="2:20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40">
        <f>Tabla1[[#This Row],[TASA 16]]*16%</f>
        <v>0</v>
      </c>
    </row>
    <row r="1340" spans="2:20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40">
        <f>Tabla1[[#This Row],[TASA 16]]*16%</f>
        <v>0</v>
      </c>
      <c r="T1340" s="76"/>
    </row>
    <row r="1341" spans="2:20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43706.875</v>
      </c>
      <c r="F1341" s="28">
        <f>SUMIFS(Tabla16[TASA 0%],Tabla16[NUM],Tabla1[[#This Row],[CODIGO]])</f>
        <v>-0.11500000000160071</v>
      </c>
      <c r="G1341" s="28">
        <f>SUMIFS(Tabla16[[EXENTO ]],Tabla16[NUM],Tabla1[[#This Row],[CODIGO]])</f>
        <v>0</v>
      </c>
      <c r="H1341" s="28">
        <f>SUMIFS(Tabla16[IVA],Tabla16[NUM],Tabla1[[#This Row],[CODIGO]])</f>
        <v>6993.1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43,707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6,993</v>
      </c>
      <c r="O1341" t="str">
        <f>FIXED(Tabla1[[#This Row],[ISR RET]],0)</f>
        <v>0</v>
      </c>
      <c r="P1341" t="str">
        <f>FIXED(Tabla1[[#This Row],[IVA RET]],0)</f>
        <v>0</v>
      </c>
      <c r="R1341" s="40">
        <f>Tabla1[[#This Row],[TASA 16]]*16%</f>
        <v>6993.12</v>
      </c>
    </row>
    <row r="1342" spans="2:20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40">
        <f>Tabla1[[#This Row],[TASA 16]]*16%</f>
        <v>0</v>
      </c>
    </row>
    <row r="1343" spans="2:20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40">
        <f>Tabla1[[#This Row],[TASA 16]]*16%</f>
        <v>0</v>
      </c>
    </row>
    <row r="1344" spans="2:20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40">
        <f>Tabla1[[#This Row],[TASA 16]]*16%</f>
        <v>0</v>
      </c>
    </row>
    <row r="1345" spans="2:20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40">
        <f>Tabla1[[#This Row],[TASA 16]]*16%</f>
        <v>0</v>
      </c>
    </row>
    <row r="1346" spans="2:20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49428.5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49,429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40">
        <f>Tabla1[[#This Row],[TASA 16]]*16%</f>
        <v>0</v>
      </c>
    </row>
    <row r="1347" spans="2:20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40">
        <f>Tabla1[[#This Row],[TASA 16]]*16%</f>
        <v>0</v>
      </c>
    </row>
    <row r="1348" spans="2:20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40">
        <f>Tabla1[[#This Row],[TASA 16]]*16%</f>
        <v>0</v>
      </c>
    </row>
    <row r="1349" spans="2:20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40">
        <f>Tabla1[[#This Row],[TASA 16]]*16%</f>
        <v>0</v>
      </c>
    </row>
    <row r="1350" spans="2:20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40">
        <f>Tabla1[[#This Row],[TASA 16]]*16%</f>
        <v>0</v>
      </c>
    </row>
    <row r="1351" spans="2:20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40">
        <f>Tabla1[[#This Row],[TASA 16]]*16%</f>
        <v>0</v>
      </c>
    </row>
    <row r="1352" spans="2:20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40">
        <f>Tabla1[[#This Row],[TASA 16]]*16%</f>
        <v>0</v>
      </c>
      <c r="T1352" s="76"/>
    </row>
    <row r="1353" spans="2:20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40">
        <f>Tabla1[[#This Row],[TASA 16]]*16%</f>
        <v>0</v>
      </c>
    </row>
    <row r="1354" spans="2:20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40">
        <f>Tabla1[[#This Row],[TASA 16]]*16%</f>
        <v>0</v>
      </c>
    </row>
    <row r="1355" spans="2:20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40">
        <f>Tabla1[[#This Row],[TASA 16]]*16%</f>
        <v>0</v>
      </c>
    </row>
    <row r="1356" spans="2:20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40">
        <f>Tabla1[[#This Row],[TASA 16]]*16%</f>
        <v>0</v>
      </c>
    </row>
    <row r="1357" spans="2:20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40">
        <f>Tabla1[[#This Row],[TASA 16]]*16%</f>
        <v>0</v>
      </c>
    </row>
    <row r="1358" spans="2:20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40">
        <f>Tabla1[[#This Row],[TASA 16]]*16%</f>
        <v>0</v>
      </c>
    </row>
    <row r="1359" spans="2:20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40">
        <f>Tabla1[[#This Row],[TASA 16]]*16%</f>
        <v>0</v>
      </c>
    </row>
    <row r="1360" spans="2:20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40">
        <f>Tabla1[[#This Row],[TASA 16]]*16%</f>
        <v>0</v>
      </c>
    </row>
    <row r="1361" spans="2:18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40">
        <f>Tabla1[[#This Row],[TASA 16]]*16%</f>
        <v>0</v>
      </c>
    </row>
    <row r="1362" spans="2:18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40">
        <f>Tabla1[[#This Row],[TASA 16]]*16%</f>
        <v>0</v>
      </c>
    </row>
    <row r="1363" spans="2:18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40">
        <f>Tabla1[[#This Row],[TASA 16]]*16%</f>
        <v>0</v>
      </c>
    </row>
    <row r="1364" spans="2:18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0</v>
      </c>
      <c r="F1364" s="28">
        <f>SUMIFS(Tabla16[TASA 0%],Tabla16[NUM],Tabla1[[#This Row],[CODIGO]])</f>
        <v>1189262.79</v>
      </c>
      <c r="G1364" s="28">
        <f>SUMIFS(Tabla16[[EXENTO ]],Tabla16[NUM],Tabla1[[#This Row],[CODIGO]])</f>
        <v>8397.4700000000012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1,189,263</v>
      </c>
      <c r="M1364" t="str">
        <f>FIXED(Tabla1[[#This Row],[TASA EXE.]],0)</f>
        <v>8,397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40">
        <f>Tabla1[[#This Row],[TASA 16]]*16%</f>
        <v>0</v>
      </c>
    </row>
    <row r="1365" spans="2:18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40">
        <f>Tabla1[[#This Row],[TASA 16]]*16%</f>
        <v>0</v>
      </c>
    </row>
    <row r="1366" spans="2:18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40">
        <f>Tabla1[[#This Row],[TASA 16]]*16%</f>
        <v>0</v>
      </c>
    </row>
    <row r="1367" spans="2:18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40">
        <f>Tabla1[[#This Row],[TASA 16]]*16%</f>
        <v>0</v>
      </c>
    </row>
    <row r="1368" spans="2:18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40">
        <f>Tabla1[[#This Row],[TASA 16]]*16%</f>
        <v>0</v>
      </c>
    </row>
    <row r="1369" spans="2:18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40">
        <f>Tabla1[[#This Row],[TASA 16]]*16%</f>
        <v>0</v>
      </c>
    </row>
    <row r="1370" spans="2:18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40">
        <f>Tabla1[[#This Row],[TASA 16]]*16%</f>
        <v>0</v>
      </c>
    </row>
    <row r="1371" spans="2:18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40">
        <f>Tabla1[[#This Row],[TASA 16]]*16%</f>
        <v>0</v>
      </c>
    </row>
    <row r="1372" spans="2:18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40">
        <f>Tabla1[[#This Row],[TASA 16]]*16%</f>
        <v>0</v>
      </c>
    </row>
    <row r="1373" spans="2:18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40">
        <f>Tabla1[[#This Row],[TASA 16]]*16%</f>
        <v>0</v>
      </c>
    </row>
    <row r="1374" spans="2:18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40">
        <f>Tabla1[[#This Row],[TASA 16]]*16%</f>
        <v>0</v>
      </c>
    </row>
    <row r="1375" spans="2:18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25862.0625</v>
      </c>
      <c r="F1375" s="28">
        <f>SUMIFS(Tabla16[TASA 0%],Tabla16[NUM],Tabla1[[#This Row],[CODIGO]])</f>
        <v>7.4999999997089617E-3</v>
      </c>
      <c r="G1375" s="28">
        <f>SUMIFS(Tabla16[[EXENTO ]],Tabla16[NUM],Tabla1[[#This Row],[CODIGO]])</f>
        <v>0</v>
      </c>
      <c r="H1375" s="28">
        <f>SUMIFS(Tabla16[IVA],Tabla16[NUM],Tabla1[[#This Row],[CODIGO]])</f>
        <v>4137.93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25,862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4,138</v>
      </c>
      <c r="O1375" t="str">
        <f>FIXED(Tabla1[[#This Row],[ISR RET]],0)</f>
        <v>0</v>
      </c>
      <c r="P1375" t="str">
        <f>FIXED(Tabla1[[#This Row],[IVA RET]],0)</f>
        <v>0</v>
      </c>
      <c r="R1375" s="40">
        <f>Tabla1[[#This Row],[TASA 16]]*16%</f>
        <v>4137.92</v>
      </c>
    </row>
    <row r="1376" spans="2:18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40">
        <f>Tabla1[[#This Row],[TASA 16]]*16%</f>
        <v>0</v>
      </c>
    </row>
    <row r="1377" spans="2:20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40">
        <f>Tabla1[[#This Row],[TASA 16]]*16%</f>
        <v>0</v>
      </c>
    </row>
    <row r="1378" spans="2:20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40">
        <f>Tabla1[[#This Row],[TASA 16]]*16%</f>
        <v>0</v>
      </c>
    </row>
    <row r="1379" spans="2:20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40">
        <f>Tabla1[[#This Row],[TASA 16]]*16%</f>
        <v>0</v>
      </c>
    </row>
    <row r="1380" spans="2:20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40">
        <f>Tabla1[[#This Row],[TASA 16]]*16%</f>
        <v>0</v>
      </c>
    </row>
    <row r="1381" spans="2:20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14063.11</v>
      </c>
      <c r="G1381" s="28">
        <f>SUMIFS(Tabla16[[EXENTO ]],Tabla16[NUM],Tabla1[[#This Row],[CODIGO]])</f>
        <v>1125.02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14,063</v>
      </c>
      <c r="M1381" t="str">
        <f>FIXED(Tabla1[[#This Row],[TASA EXE.]],0)</f>
        <v>1,125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40">
        <f>Tabla1[[#This Row],[TASA 16]]*16%</f>
        <v>0</v>
      </c>
    </row>
    <row r="1382" spans="2:20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40">
        <f>Tabla1[[#This Row],[TASA 16]]*16%</f>
        <v>0</v>
      </c>
      <c r="T1382" s="76"/>
    </row>
    <row r="1383" spans="2:20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6866.3749999999991</v>
      </c>
      <c r="F1383" s="28">
        <f>SUMIFS(Tabla16[TASA 0%],Tabla16[NUM],Tabla1[[#This Row],[CODIGO]])</f>
        <v>5.0000000010186341E-3</v>
      </c>
      <c r="G1383" s="28">
        <f>SUMIFS(Tabla16[[EXENTO ]],Tabla16[NUM],Tabla1[[#This Row],[CODIGO]])</f>
        <v>0</v>
      </c>
      <c r="H1383" s="28">
        <f>SUMIFS(Tabla16[IVA],Tabla16[NUM],Tabla1[[#This Row],[CODIGO]])</f>
        <v>1098.6199999999999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6,866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1,099</v>
      </c>
      <c r="O1383" t="str">
        <f>FIXED(Tabla1[[#This Row],[ISR RET]],0)</f>
        <v>0</v>
      </c>
      <c r="P1383" t="str">
        <f>FIXED(Tabla1[[#This Row],[IVA RET]],0)</f>
        <v>0</v>
      </c>
      <c r="R1383" s="40">
        <f>Tabla1[[#This Row],[TASA 16]]*16%</f>
        <v>1098.56</v>
      </c>
    </row>
    <row r="1384" spans="2:20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40">
        <f>Tabla1[[#This Row],[TASA 16]]*16%</f>
        <v>0</v>
      </c>
    </row>
    <row r="1385" spans="2:20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40">
        <f>Tabla1[[#This Row],[TASA 16]]*16%</f>
        <v>0</v>
      </c>
    </row>
    <row r="1386" spans="2:20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40">
        <f>Tabla1[[#This Row],[TASA 16]]*16%</f>
        <v>0</v>
      </c>
    </row>
    <row r="1387" spans="2:20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40">
        <f>Tabla1[[#This Row],[TASA 16]]*16%</f>
        <v>0</v>
      </c>
    </row>
    <row r="1388" spans="2:20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40">
        <f>Tabla1[[#This Row],[TASA 16]]*16%</f>
        <v>0</v>
      </c>
    </row>
    <row r="1389" spans="2:20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40">
        <f>Tabla1[[#This Row],[TASA 16]]*16%</f>
        <v>0</v>
      </c>
    </row>
    <row r="1390" spans="2:20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40">
        <f>Tabla1[[#This Row],[TASA 16]]*16%</f>
        <v>0</v>
      </c>
    </row>
    <row r="1391" spans="2:20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40">
        <f>Tabla1[[#This Row],[TASA 16]]*16%</f>
        <v>0</v>
      </c>
    </row>
    <row r="1392" spans="2:20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40">
        <f>Tabla1[[#This Row],[TASA 16]]*16%</f>
        <v>0</v>
      </c>
    </row>
    <row r="1393" spans="2:18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40">
        <f>Tabla1[[#This Row],[TASA 16]]*16%</f>
        <v>0</v>
      </c>
    </row>
    <row r="1394" spans="2:18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40">
        <f>Tabla1[[#This Row],[TASA 16]]*16%</f>
        <v>0</v>
      </c>
    </row>
    <row r="1395" spans="2:18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40">
        <f>Tabla1[[#This Row],[TASA 16]]*16%</f>
        <v>0</v>
      </c>
    </row>
    <row r="1396" spans="2:18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40">
        <f>Tabla1[[#This Row],[TASA 16]]*16%</f>
        <v>0</v>
      </c>
    </row>
    <row r="1397" spans="2:18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40">
        <f>Tabla1[[#This Row],[TASA 16]]*16%</f>
        <v>0</v>
      </c>
    </row>
    <row r="1398" spans="2:18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40">
        <f>Tabla1[[#This Row],[TASA 16]]*16%</f>
        <v>0</v>
      </c>
    </row>
    <row r="1399" spans="2:18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40">
        <f>Tabla1[[#This Row],[TASA 16]]*16%</f>
        <v>0</v>
      </c>
    </row>
    <row r="1400" spans="2:18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40">
        <f>Tabla1[[#This Row],[TASA 16]]*16%</f>
        <v>0</v>
      </c>
    </row>
    <row r="1401" spans="2:18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40">
        <f>Tabla1[[#This Row],[TASA 16]]*16%</f>
        <v>0</v>
      </c>
    </row>
    <row r="1402" spans="2:18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40">
        <f>Tabla1[[#This Row],[TASA 16]]*16%</f>
        <v>0</v>
      </c>
    </row>
    <row r="1403" spans="2:18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40">
        <f>Tabla1[[#This Row],[TASA 16]]*16%</f>
        <v>0</v>
      </c>
    </row>
    <row r="1404" spans="2:18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40">
        <f>Tabla1[[#This Row],[TASA 16]]*16%</f>
        <v>0</v>
      </c>
    </row>
    <row r="1405" spans="2:18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40">
        <f>Tabla1[[#This Row],[TASA 16]]*16%</f>
        <v>0</v>
      </c>
    </row>
    <row r="1406" spans="2:18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40">
        <f>Tabla1[[#This Row],[TASA 16]]*16%</f>
        <v>0</v>
      </c>
    </row>
    <row r="1407" spans="2:18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40">
        <f>Tabla1[[#This Row],[TASA 16]]*16%</f>
        <v>0</v>
      </c>
    </row>
    <row r="1408" spans="2:18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0</v>
      </c>
      <c r="F1408" s="28">
        <f>SUMIFS(Tabla16[TASA 0%],Tabla16[NUM],Tabla1[[#This Row],[CODIGO]])</f>
        <v>0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40">
        <f>Tabla1[[#This Row],[TASA 16]]*16%</f>
        <v>0</v>
      </c>
    </row>
    <row r="1409" spans="2:20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27350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27,350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40">
        <f>Tabla1[[#This Row],[TASA 16]]*16%</f>
        <v>0</v>
      </c>
    </row>
    <row r="1410" spans="2:20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40">
        <f>Tabla1[[#This Row],[TASA 16]]*16%</f>
        <v>0</v>
      </c>
    </row>
    <row r="1411" spans="2:20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40">
        <f>Tabla1[[#This Row],[TASA 16]]*16%</f>
        <v>0</v>
      </c>
    </row>
    <row r="1412" spans="2:20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40">
        <f>Tabla1[[#This Row],[TASA 16]]*16%</f>
        <v>0</v>
      </c>
    </row>
    <row r="1413" spans="2:20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40">
        <f>Tabla1[[#This Row],[TASA 16]]*16%</f>
        <v>0</v>
      </c>
    </row>
    <row r="1414" spans="2:20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40">
        <f>Tabla1[[#This Row],[TASA 16]]*16%</f>
        <v>0</v>
      </c>
    </row>
    <row r="1415" spans="2:20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40">
        <f>Tabla1[[#This Row],[TASA 16]]*16%</f>
        <v>0</v>
      </c>
    </row>
    <row r="1416" spans="2:20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15892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-198.65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15,892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-199</v>
      </c>
      <c r="P1416" t="str">
        <f>FIXED(Tabla1[[#This Row],[IVA RET]],0)</f>
        <v>0</v>
      </c>
      <c r="R1416" s="40">
        <f>Tabla1[[#This Row],[TASA 16]]*16%</f>
        <v>0</v>
      </c>
    </row>
    <row r="1417" spans="2:20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40">
        <f>Tabla1[[#This Row],[TASA 16]]*16%</f>
        <v>0</v>
      </c>
    </row>
    <row r="1418" spans="2:20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40">
        <f>Tabla1[[#This Row],[TASA 16]]*16%</f>
        <v>0</v>
      </c>
    </row>
    <row r="1419" spans="2:20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40">
        <f>Tabla1[[#This Row],[TASA 16]]*16%</f>
        <v>0</v>
      </c>
    </row>
    <row r="1420" spans="2:20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40">
        <f>Tabla1[[#This Row],[TASA 16]]*16%</f>
        <v>0</v>
      </c>
    </row>
    <row r="1421" spans="2:20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40">
        <f>Tabla1[[#This Row],[TASA 16]]*16%</f>
        <v>0</v>
      </c>
    </row>
    <row r="1422" spans="2:20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8704.125</v>
      </c>
      <c r="F1422" s="28">
        <f>SUMIFS(Tabla16[TASA 0%],Tabla16[NUM],Tabla1[[#This Row],[CODIGO]])</f>
        <v>5.0000000001091394E-3</v>
      </c>
      <c r="G1422" s="28">
        <f>SUMIFS(Tabla16[[EXENTO ]],Tabla16[NUM],Tabla1[[#This Row],[CODIGO]])</f>
        <v>0</v>
      </c>
      <c r="H1422" s="28">
        <f>SUMIFS(Tabla16[IVA],Tabla16[NUM],Tabla1[[#This Row],[CODIGO]])</f>
        <v>1392.66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8,704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1,393</v>
      </c>
      <c r="O1422" t="str">
        <f>FIXED(Tabla1[[#This Row],[ISR RET]],0)</f>
        <v>0</v>
      </c>
      <c r="P1422" t="str">
        <f>FIXED(Tabla1[[#This Row],[IVA RET]],0)</f>
        <v>0</v>
      </c>
      <c r="R1422" s="40">
        <f>Tabla1[[#This Row],[TASA 16]]*16%</f>
        <v>1392.64</v>
      </c>
      <c r="T1422" s="76"/>
    </row>
    <row r="1423" spans="2:20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8993.1875</v>
      </c>
      <c r="F1423" s="28">
        <f>SUMIFS(Tabla16[TASA 0%],Tabla16[NUM],Tabla1[[#This Row],[CODIGO]])</f>
        <v>66590.3125</v>
      </c>
      <c r="G1423" s="28">
        <f>SUMIFS(Tabla16[[EXENTO ]],Tabla16[NUM],Tabla1[[#This Row],[CODIGO]])</f>
        <v>0</v>
      </c>
      <c r="H1423" s="28">
        <f>SUMIFS(Tabla16[IVA],Tabla16[NUM],Tabla1[[#This Row],[CODIGO]])</f>
        <v>1438.91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8,993</v>
      </c>
      <c r="L1423" t="str">
        <f>FIXED(Tabla1[[#This Row],[TASA 0%]],0)</f>
        <v>66,590</v>
      </c>
      <c r="M1423" t="str">
        <f>FIXED(Tabla1[[#This Row],[TASA EXE.]],0)</f>
        <v>0</v>
      </c>
      <c r="N1423" t="str">
        <f>FIXED(Tabla1[[#This Row],[IVA]],0)</f>
        <v>1,439</v>
      </c>
      <c r="O1423" t="str">
        <f>FIXED(Tabla1[[#This Row],[ISR RET]],0)</f>
        <v>0</v>
      </c>
      <c r="P1423" t="str">
        <f>FIXED(Tabla1[[#This Row],[IVA RET]],0)</f>
        <v>0</v>
      </c>
      <c r="R1423" s="40">
        <f>Tabla1[[#This Row],[TASA 16]]*16%</f>
        <v>1438.88</v>
      </c>
    </row>
    <row r="1424" spans="2:20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40">
        <f>Tabla1[[#This Row],[TASA 16]]*16%</f>
        <v>0</v>
      </c>
    </row>
    <row r="1425" spans="2:20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40">
        <f>Tabla1[[#This Row],[TASA 16]]*16%</f>
        <v>0</v>
      </c>
    </row>
    <row r="1426" spans="2:20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40">
        <f>Tabla1[[#This Row],[TASA 16]]*16%</f>
        <v>0</v>
      </c>
    </row>
    <row r="1427" spans="2:20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40">
        <f>Tabla1[[#This Row],[TASA 16]]*16%</f>
        <v>0</v>
      </c>
    </row>
    <row r="1428" spans="2:20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40">
        <f>Tabla1[[#This Row],[TASA 16]]*16%</f>
        <v>0</v>
      </c>
      <c r="T1428" s="76"/>
    </row>
    <row r="1429" spans="2:20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24130.8125</v>
      </c>
      <c r="F1429" s="28">
        <f>SUMIFS(Tabla16[TASA 0%],Tabla16[NUM],Tabla1[[#This Row],[CODIGO]])</f>
        <v>5.7499999998981366E-2</v>
      </c>
      <c r="G1429" s="28">
        <f>SUMIFS(Tabla16[[EXENTO ]],Tabla16[NUM],Tabla1[[#This Row],[CODIGO]])</f>
        <v>0</v>
      </c>
      <c r="H1429" s="28">
        <f>SUMIFS(Tabla16[IVA],Tabla16[NUM],Tabla1[[#This Row],[CODIGO]])</f>
        <v>3860.93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24,131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3,861</v>
      </c>
      <c r="O1429" t="str">
        <f>FIXED(Tabla1[[#This Row],[ISR RET]],0)</f>
        <v>0</v>
      </c>
      <c r="P1429" t="str">
        <f>FIXED(Tabla1[[#This Row],[IVA RET]],0)</f>
        <v>0</v>
      </c>
      <c r="R1429" s="40">
        <f>Tabla1[[#This Row],[TASA 16]]*16%</f>
        <v>3860.96</v>
      </c>
    </row>
    <row r="1430" spans="2:20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40">
        <f>Tabla1[[#This Row],[TASA 16]]*16%</f>
        <v>0</v>
      </c>
    </row>
    <row r="1431" spans="2:20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40">
        <f>Tabla1[[#This Row],[TASA 16]]*16%</f>
        <v>0</v>
      </c>
    </row>
    <row r="1432" spans="2:20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40">
        <f>Tabla1[[#This Row],[TASA 16]]*16%</f>
        <v>0</v>
      </c>
    </row>
    <row r="1433" spans="2:20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40">
        <f>Tabla1[[#This Row],[TASA 16]]*16%</f>
        <v>0</v>
      </c>
    </row>
    <row r="1434" spans="2:20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40">
        <f>Tabla1[[#This Row],[TASA 16]]*16%</f>
        <v>0</v>
      </c>
    </row>
    <row r="1435" spans="2:20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6434.4375</v>
      </c>
      <c r="F1435" s="28">
        <f>SUMIFS(Tabla16[TASA 0%],Tabla16[NUM],Tabla1[[#This Row],[CODIGO]])</f>
        <v>11536.302500000002</v>
      </c>
      <c r="G1435" s="28">
        <f>SUMIFS(Tabla16[[EXENTO ]],Tabla16[NUM],Tabla1[[#This Row],[CODIGO]])</f>
        <v>373.56</v>
      </c>
      <c r="H1435" s="28">
        <f>SUMIFS(Tabla16[IVA],Tabla16[NUM],Tabla1[[#This Row],[CODIGO]])</f>
        <v>1029.51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6,434</v>
      </c>
      <c r="L1435" t="str">
        <f>FIXED(Tabla1[[#This Row],[TASA 0%]],0)</f>
        <v>11,536</v>
      </c>
      <c r="M1435" t="str">
        <f>FIXED(Tabla1[[#This Row],[TASA EXE.]],0)</f>
        <v>374</v>
      </c>
      <c r="N1435" t="str">
        <f>FIXED(Tabla1[[#This Row],[IVA]],0)</f>
        <v>1,030</v>
      </c>
      <c r="O1435" t="str">
        <f>FIXED(Tabla1[[#This Row],[ISR RET]],0)</f>
        <v>0</v>
      </c>
      <c r="P1435" t="str">
        <f>FIXED(Tabla1[[#This Row],[IVA RET]],0)</f>
        <v>0</v>
      </c>
      <c r="R1435" s="40">
        <f>Tabla1[[#This Row],[TASA 16]]*16%</f>
        <v>1029.44</v>
      </c>
    </row>
    <row r="1436" spans="2:20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3185.8125</v>
      </c>
      <c r="F1436" s="28">
        <f>SUMIFS(Tabla16[TASA 0%],Tabla16[NUM],Tabla1[[#This Row],[CODIGO]])</f>
        <v>-2.4999999998378541E-3</v>
      </c>
      <c r="G1436" s="28">
        <f>SUMIFS(Tabla16[[EXENTO ]],Tabla16[NUM],Tabla1[[#This Row],[CODIGO]])</f>
        <v>87.13</v>
      </c>
      <c r="H1436" s="28">
        <f>SUMIFS(Tabla16[IVA],Tabla16[NUM],Tabla1[[#This Row],[CODIGO]])</f>
        <v>509.73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3,186</v>
      </c>
      <c r="L1436" t="str">
        <f>FIXED(Tabla1[[#This Row],[TASA 0%]],0)</f>
        <v>0</v>
      </c>
      <c r="M1436" t="str">
        <f>FIXED(Tabla1[[#This Row],[TASA EXE.]],0)</f>
        <v>87</v>
      </c>
      <c r="N1436" t="str">
        <f>FIXED(Tabla1[[#This Row],[IVA]],0)</f>
        <v>510</v>
      </c>
      <c r="O1436" t="str">
        <f>FIXED(Tabla1[[#This Row],[ISR RET]],0)</f>
        <v>0</v>
      </c>
      <c r="P1436" t="str">
        <f>FIXED(Tabla1[[#This Row],[IVA RET]],0)</f>
        <v>0</v>
      </c>
      <c r="R1436" s="40">
        <f>Tabla1[[#This Row],[TASA 16]]*16%</f>
        <v>509.76</v>
      </c>
    </row>
    <row r="1437" spans="2:20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40">
        <f>Tabla1[[#This Row],[TASA 16]]*16%</f>
        <v>0</v>
      </c>
    </row>
    <row r="1438" spans="2:20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40">
        <f>Tabla1[[#This Row],[TASA 16]]*16%</f>
        <v>0</v>
      </c>
    </row>
    <row r="1439" spans="2:20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40">
        <f>Tabla1[[#This Row],[TASA 16]]*16%</f>
        <v>0</v>
      </c>
    </row>
    <row r="1440" spans="2:20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40">
        <f>Tabla1[[#This Row],[TASA 16]]*16%</f>
        <v>0</v>
      </c>
    </row>
    <row r="1441" spans="2:20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40">
        <f>Tabla1[[#This Row],[TASA 16]]*16%</f>
        <v>0</v>
      </c>
    </row>
    <row r="1442" spans="2:20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9500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1520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9,500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1,520</v>
      </c>
      <c r="O1442" t="str">
        <f>FIXED(Tabla1[[#This Row],[ISR RET]],0)</f>
        <v>0</v>
      </c>
      <c r="P1442" t="str">
        <f>FIXED(Tabla1[[#This Row],[IVA RET]],0)</f>
        <v>0</v>
      </c>
      <c r="R1442" s="40">
        <f>Tabla1[[#This Row],[TASA 16]]*16%</f>
        <v>1520</v>
      </c>
    </row>
    <row r="1443" spans="2:20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40">
        <f>Tabla1[[#This Row],[TASA 16]]*16%</f>
        <v>0</v>
      </c>
    </row>
    <row r="1444" spans="2:20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40">
        <f>Tabla1[[#This Row],[TASA 16]]*16%</f>
        <v>0</v>
      </c>
    </row>
    <row r="1445" spans="2:20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40">
        <f>Tabla1[[#This Row],[TASA 16]]*16%</f>
        <v>0</v>
      </c>
    </row>
    <row r="1446" spans="2:20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40">
        <f>Tabla1[[#This Row],[TASA 16]]*16%</f>
        <v>0</v>
      </c>
    </row>
    <row r="1447" spans="2:20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40">
        <f>Tabla1[[#This Row],[TASA 16]]*16%</f>
        <v>0</v>
      </c>
    </row>
    <row r="1448" spans="2:20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40">
        <f>Tabla1[[#This Row],[TASA 16]]*16%</f>
        <v>0</v>
      </c>
      <c r="T1448" s="76"/>
    </row>
    <row r="1449" spans="2:20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40">
        <f>Tabla1[[#This Row],[TASA 16]]*16%</f>
        <v>21818.240000000002</v>
      </c>
    </row>
    <row r="1450" spans="2:20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40">
        <f>Tabla1[[#This Row],[TASA 16]]*16%</f>
        <v>0</v>
      </c>
    </row>
    <row r="1451" spans="2:20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40">
        <f>Tabla1[[#This Row],[TASA 16]]*16%</f>
        <v>0</v>
      </c>
    </row>
    <row r="1452" spans="2:20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40">
        <f>Tabla1[[#This Row],[TASA 16]]*16%</f>
        <v>0</v>
      </c>
    </row>
    <row r="1453" spans="2:20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40">
        <f>Tabla1[[#This Row],[TASA 16]]*16%</f>
        <v>0</v>
      </c>
    </row>
    <row r="1454" spans="2:20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40">
        <f>Tabla1[[#This Row],[TASA 16]]*16%</f>
        <v>0</v>
      </c>
    </row>
    <row r="1455" spans="2:20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40">
        <f>Tabla1[[#This Row],[TASA 16]]*16%</f>
        <v>0</v>
      </c>
    </row>
    <row r="1456" spans="2:20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40">
        <f>Tabla1[[#This Row],[TASA 16]]*16%</f>
        <v>0</v>
      </c>
    </row>
    <row r="1457" spans="2:18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40">
        <f>Tabla1[[#This Row],[TASA 16]]*16%</f>
        <v>0</v>
      </c>
    </row>
    <row r="1458" spans="2:18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40">
        <f>Tabla1[[#This Row],[TASA 16]]*16%</f>
        <v>0</v>
      </c>
    </row>
    <row r="1459" spans="2:18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40">
        <f>Tabla1[[#This Row],[TASA 16]]*16%</f>
        <v>0</v>
      </c>
    </row>
    <row r="1460" spans="2:18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40">
        <f>Tabla1[[#This Row],[TASA 16]]*16%</f>
        <v>0</v>
      </c>
    </row>
    <row r="1461" spans="2:18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40">
        <f>Tabla1[[#This Row],[TASA 16]]*16%</f>
        <v>0</v>
      </c>
    </row>
    <row r="1462" spans="2:18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40">
        <f>Tabla1[[#This Row],[TASA 16]]*16%</f>
        <v>0</v>
      </c>
    </row>
    <row r="1463" spans="2:18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40">
        <f>Tabla1[[#This Row],[TASA 16]]*16%</f>
        <v>0</v>
      </c>
    </row>
    <row r="1464" spans="2:18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40">
        <f>Tabla1[[#This Row],[TASA 16]]*16%</f>
        <v>0</v>
      </c>
    </row>
    <row r="1465" spans="2:18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40">
        <f>Tabla1[[#This Row],[TASA 16]]*16%</f>
        <v>0</v>
      </c>
    </row>
    <row r="1466" spans="2:18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40">
        <f>Tabla1[[#This Row],[TASA 16]]*16%</f>
        <v>0</v>
      </c>
    </row>
    <row r="1467" spans="2:18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40">
        <f>Tabla1[[#This Row],[TASA 16]]*16%</f>
        <v>0</v>
      </c>
    </row>
    <row r="1468" spans="2:18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40">
        <f>Tabla1[[#This Row],[TASA 16]]*16%</f>
        <v>0</v>
      </c>
    </row>
    <row r="1469" spans="2:18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40">
        <f>Tabla1[[#This Row],[TASA 16]]*16%</f>
        <v>0</v>
      </c>
    </row>
    <row r="1470" spans="2:18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40">
        <f>Tabla1[[#This Row],[TASA 16]]*16%</f>
        <v>0</v>
      </c>
    </row>
    <row r="1471" spans="2:18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49971.1875</v>
      </c>
      <c r="F1471" s="28">
        <f>SUMIFS(Tabla16[TASA 0%],Tabla16[NUM],Tabla1[[#This Row],[CODIGO]])</f>
        <v>-0.15750000000116415</v>
      </c>
      <c r="G1471" s="28">
        <f>SUMIFS(Tabla16[[EXENTO ]],Tabla16[NUM],Tabla1[[#This Row],[CODIGO]])</f>
        <v>0</v>
      </c>
      <c r="H1471" s="28">
        <f>SUMIFS(Tabla16[IVA],Tabla16[NUM],Tabla1[[#This Row],[CODIGO]])</f>
        <v>7995.39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49,971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7,995</v>
      </c>
      <c r="O1471" t="str">
        <f>FIXED(Tabla1[[#This Row],[ISR RET]],0)</f>
        <v>0</v>
      </c>
      <c r="P1471" t="str">
        <f>FIXED(Tabla1[[#This Row],[IVA RET]],0)</f>
        <v>0</v>
      </c>
      <c r="R1471" s="40">
        <f>Tabla1[[#This Row],[TASA 16]]*16%</f>
        <v>7995.3600000000006</v>
      </c>
    </row>
    <row r="1472" spans="2:18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40">
        <f>Tabla1[[#This Row],[TASA 16]]*16%</f>
        <v>0</v>
      </c>
    </row>
    <row r="1473" spans="2:20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40">
        <f>Tabla1[[#This Row],[TASA 16]]*16%</f>
        <v>0</v>
      </c>
    </row>
    <row r="1474" spans="2:20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40">
        <f>Tabla1[[#This Row],[TASA 16]]*16%</f>
        <v>0</v>
      </c>
    </row>
    <row r="1475" spans="2:20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40">
        <f>Tabla1[[#This Row],[TASA 16]]*16%</f>
        <v>0</v>
      </c>
    </row>
    <row r="1476" spans="2:20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40">
        <f>Tabla1[[#This Row],[TASA 16]]*16%</f>
        <v>0</v>
      </c>
    </row>
    <row r="1477" spans="2:20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40">
        <f>Tabla1[[#This Row],[TASA 16]]*16%</f>
        <v>0</v>
      </c>
    </row>
    <row r="1478" spans="2:20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40">
        <f>Tabla1[[#This Row],[TASA 16]]*16%</f>
        <v>0</v>
      </c>
      <c r="T1478" s="76"/>
    </row>
    <row r="1479" spans="2:20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7200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1152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7,200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1,152</v>
      </c>
      <c r="O1479" t="str">
        <f>FIXED(Tabla1[[#This Row],[ISR RET]],0)</f>
        <v>0</v>
      </c>
      <c r="P1479" t="str">
        <f>FIXED(Tabla1[[#This Row],[IVA RET]],0)</f>
        <v>0</v>
      </c>
      <c r="R1479" s="40">
        <f>Tabla1[[#This Row],[TASA 16]]*16%</f>
        <v>1152</v>
      </c>
    </row>
    <row r="1480" spans="2:20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40">
        <f>Tabla1[[#This Row],[TASA 16]]*16%</f>
        <v>0</v>
      </c>
    </row>
    <row r="1481" spans="2:20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40">
        <f>Tabla1[[#This Row],[TASA 16]]*16%</f>
        <v>0</v>
      </c>
    </row>
    <row r="1482" spans="2:20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40">
        <f>Tabla1[[#This Row],[TASA 16]]*16%</f>
        <v>0</v>
      </c>
    </row>
    <row r="1483" spans="2:20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40">
        <f>Tabla1[[#This Row],[TASA 16]]*16%</f>
        <v>0</v>
      </c>
    </row>
    <row r="1484" spans="2:20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40">
        <f>Tabla1[[#This Row],[TASA 16]]*16%</f>
        <v>0</v>
      </c>
    </row>
    <row r="1485" spans="2:20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40">
        <f>Tabla1[[#This Row],[TASA 16]]*16%</f>
        <v>0</v>
      </c>
    </row>
    <row r="1486" spans="2:20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40">
        <f>Tabla1[[#This Row],[TASA 16]]*16%</f>
        <v>0</v>
      </c>
    </row>
    <row r="1487" spans="2:20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40">
        <f>Tabla1[[#This Row],[TASA 16]]*16%</f>
        <v>0</v>
      </c>
    </row>
    <row r="1488" spans="2:20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40">
        <f>Tabla1[[#This Row],[TASA 16]]*16%</f>
        <v>0</v>
      </c>
    </row>
    <row r="1489" spans="2:20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16800</v>
      </c>
      <c r="G1489" s="28">
        <f>SUMIFS(Tabla16[[EXENTO ]],Tabla16[NUM],Tabla1[[#This Row],[CODIGO]])</f>
        <v>1344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16,800</v>
      </c>
      <c r="M1489" t="str">
        <f>FIXED(Tabla1[[#This Row],[TASA EXE.]],0)</f>
        <v>1,344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40">
        <f>Tabla1[[#This Row],[TASA 16]]*16%</f>
        <v>0</v>
      </c>
    </row>
    <row r="1490" spans="2:20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40">
        <f>Tabla1[[#This Row],[TASA 16]]*16%</f>
        <v>0</v>
      </c>
    </row>
    <row r="1491" spans="2:20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40">
        <f>Tabla1[[#This Row],[TASA 16]]*16%</f>
        <v>0</v>
      </c>
    </row>
    <row r="1492" spans="2:20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40">
        <f>Tabla1[[#This Row],[TASA 16]]*16%</f>
        <v>0</v>
      </c>
    </row>
    <row r="1493" spans="2:20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40">
        <f>Tabla1[[#This Row],[TASA 16]]*16%</f>
        <v>0</v>
      </c>
      <c r="T1493" s="76"/>
    </row>
    <row r="1494" spans="2:20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42961.5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6873.84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42,962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6,874</v>
      </c>
      <c r="O1494" t="str">
        <f>FIXED(Tabla1[[#This Row],[ISR RET]],0)</f>
        <v>0</v>
      </c>
      <c r="P1494" t="str">
        <f>FIXED(Tabla1[[#This Row],[IVA RET]],0)</f>
        <v>0</v>
      </c>
      <c r="R1494" s="40">
        <f>Tabla1[[#This Row],[TASA 16]]*16%</f>
        <v>6873.92</v>
      </c>
    </row>
    <row r="1495" spans="2:20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40">
        <f>Tabla1[[#This Row],[TASA 16]]*16%</f>
        <v>0</v>
      </c>
    </row>
    <row r="1496" spans="2:20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40">
        <f>Tabla1[[#This Row],[TASA 16]]*16%</f>
        <v>0</v>
      </c>
    </row>
    <row r="1497" spans="2:20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40">
        <f>Tabla1[[#This Row],[TASA 16]]*16%</f>
        <v>0</v>
      </c>
    </row>
    <row r="1498" spans="2:20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735119.69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735,120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40">
        <f>Tabla1[[#This Row],[TASA 16]]*16%</f>
        <v>0</v>
      </c>
    </row>
    <row r="1499" spans="2:20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40">
        <f>Tabla1[[#This Row],[TASA 16]]*16%</f>
        <v>0</v>
      </c>
    </row>
    <row r="1500" spans="2:20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40">
        <f>Tabla1[[#This Row],[TASA 16]]*16%</f>
        <v>0</v>
      </c>
    </row>
    <row r="1501" spans="2:20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40">
        <f>Tabla1[[#This Row],[TASA 16]]*16%</f>
        <v>0</v>
      </c>
    </row>
    <row r="1502" spans="2:20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40">
        <f>Tabla1[[#This Row],[TASA 16]]*16%</f>
        <v>0</v>
      </c>
    </row>
    <row r="1503" spans="2:20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40">
        <f>Tabla1[[#This Row],[TASA 16]]*16%</f>
        <v>0</v>
      </c>
    </row>
    <row r="1504" spans="2:20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7500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1200</v>
      </c>
      <c r="I1504" s="28">
        <f>SUMIFS(Tabla16[ISR RET.],Tabla16[NUM],Tabla1[[#This Row],[CODIGO]])</f>
        <v>-93.75</v>
      </c>
      <c r="J1504" s="28">
        <f>SUMIFS(Tabla16[IVA RET.],Tabla16[NUM],Tabla1[[#This Row],[CODIGO]])</f>
        <v>0</v>
      </c>
      <c r="K1504" t="str">
        <f>FIXED(Tabla1[[#This Row],[TASA 16%]],0)</f>
        <v>7,500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1,200</v>
      </c>
      <c r="O1504" t="str">
        <f>FIXED(Tabla1[[#This Row],[ISR RET]],0)</f>
        <v>-94</v>
      </c>
      <c r="P1504" t="str">
        <f>FIXED(Tabla1[[#This Row],[IVA RET]],0)</f>
        <v>0</v>
      </c>
      <c r="R1504" s="40">
        <f>Tabla1[[#This Row],[TASA 16]]*16%</f>
        <v>1200</v>
      </c>
    </row>
    <row r="1505" spans="2:18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40">
        <f>Tabla1[[#This Row],[TASA 16]]*16%</f>
        <v>0</v>
      </c>
    </row>
    <row r="1506" spans="2:18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40">
        <f>Tabla1[[#This Row],[TASA 16]]*16%</f>
        <v>0</v>
      </c>
    </row>
    <row r="1507" spans="2:18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40">
        <f>Tabla1[[#This Row],[TASA 16]]*16%</f>
        <v>0</v>
      </c>
    </row>
    <row r="1508" spans="2:18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40">
        <f>Tabla1[[#This Row],[TASA 16]]*16%</f>
        <v>0</v>
      </c>
    </row>
    <row r="1509" spans="2:18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40">
        <f>Tabla1[[#This Row],[TASA 16]]*16%</f>
        <v>0</v>
      </c>
    </row>
    <row r="1510" spans="2:18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40">
        <f>Tabla1[[#This Row],[TASA 16]]*16%</f>
        <v>0</v>
      </c>
    </row>
    <row r="1511" spans="2:18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40">
        <f>Tabla1[[#This Row],[TASA 16]]*16%</f>
        <v>0</v>
      </c>
    </row>
    <row r="1512" spans="2:18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40">
        <f>Tabla1[[#This Row],[TASA 16]]*16%</f>
        <v>0</v>
      </c>
    </row>
    <row r="1513" spans="2:18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40">
        <f>Tabla1[[#This Row],[TASA 16]]*16%</f>
        <v>0</v>
      </c>
    </row>
    <row r="1514" spans="2:18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40">
        <f>Tabla1[[#This Row],[TASA 16]]*16%</f>
        <v>0</v>
      </c>
    </row>
    <row r="1515" spans="2:18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40">
        <f>Tabla1[[#This Row],[TASA 16]]*16%</f>
        <v>0</v>
      </c>
    </row>
    <row r="1516" spans="2:18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40">
        <f>Tabla1[[#This Row],[TASA 16]]*16%</f>
        <v>0</v>
      </c>
    </row>
    <row r="1517" spans="2:18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40">
        <f>Tabla1[[#This Row],[TASA 16]]*16%</f>
        <v>0</v>
      </c>
    </row>
    <row r="1518" spans="2:18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40">
        <f>Tabla1[[#This Row],[TASA 16]]*16%</f>
        <v>0</v>
      </c>
    </row>
    <row r="1519" spans="2:18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40">
        <f>Tabla1[[#This Row],[TASA 16]]*16%</f>
        <v>0</v>
      </c>
    </row>
    <row r="1520" spans="2:18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40">
        <f>Tabla1[[#This Row],[TASA 16]]*16%</f>
        <v>0</v>
      </c>
    </row>
    <row r="1521" spans="2:18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40">
        <f>Tabla1[[#This Row],[TASA 16]]*16%</f>
        <v>0</v>
      </c>
    </row>
    <row r="1522" spans="2:18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40">
        <f>Tabla1[[#This Row],[TASA 16]]*16%</f>
        <v>0</v>
      </c>
    </row>
    <row r="1523" spans="2:18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40">
        <f>Tabla1[[#This Row],[TASA 16]]*16%</f>
        <v>0</v>
      </c>
    </row>
    <row r="1524" spans="2:18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40">
        <f>Tabla1[[#This Row],[TASA 16]]*16%</f>
        <v>0</v>
      </c>
    </row>
    <row r="1525" spans="2:18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40">
        <f>Tabla1[[#This Row],[TASA 16]]*16%</f>
        <v>0</v>
      </c>
    </row>
    <row r="1526" spans="2:18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40">
        <f>Tabla1[[#This Row],[TASA 16]]*16%</f>
        <v>0</v>
      </c>
    </row>
    <row r="1527" spans="2:18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40">
        <f>Tabla1[[#This Row],[TASA 16]]*16%</f>
        <v>0</v>
      </c>
    </row>
    <row r="1528" spans="2:18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40">
        <f>Tabla1[[#This Row],[TASA 16]]*16%</f>
        <v>0</v>
      </c>
    </row>
    <row r="1529" spans="2:18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40">
        <f>Tabla1[[#This Row],[TASA 16]]*16%</f>
        <v>0</v>
      </c>
    </row>
    <row r="1530" spans="2:18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40">
        <f>Tabla1[[#This Row],[TASA 16]]*16%</f>
        <v>0</v>
      </c>
    </row>
    <row r="1531" spans="2:18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40">
        <f>Tabla1[[#This Row],[TASA 16]]*16%</f>
        <v>0</v>
      </c>
    </row>
    <row r="1532" spans="2:18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40">
        <f>Tabla1[[#This Row],[TASA 16]]*16%</f>
        <v>0</v>
      </c>
    </row>
    <row r="1533" spans="2:18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40">
        <f>Tabla1[[#This Row],[TASA 16]]*16%</f>
        <v>0</v>
      </c>
    </row>
    <row r="1534" spans="2:18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40">
        <f>Tabla1[[#This Row],[TASA 16]]*16%</f>
        <v>0</v>
      </c>
    </row>
    <row r="1535" spans="2:18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40">
        <f>Tabla1[[#This Row],[TASA 16]]*16%</f>
        <v>0</v>
      </c>
    </row>
    <row r="1536" spans="2:18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40">
        <f>Tabla1[[#This Row],[TASA 16]]*16%</f>
        <v>0</v>
      </c>
    </row>
    <row r="1537" spans="2:20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40">
        <f>Tabla1[[#This Row],[TASA 16]]*16%</f>
        <v>0</v>
      </c>
    </row>
    <row r="1538" spans="2:20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40">
        <f>Tabla1[[#This Row],[TASA 16]]*16%</f>
        <v>0</v>
      </c>
    </row>
    <row r="1539" spans="2:20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40">
        <f>Tabla1[[#This Row],[TASA 16]]*16%</f>
        <v>0</v>
      </c>
    </row>
    <row r="1540" spans="2:20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40">
        <f>Tabla1[[#This Row],[TASA 16]]*16%</f>
        <v>0</v>
      </c>
    </row>
    <row r="1541" spans="2:20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40">
        <f>Tabla1[[#This Row],[TASA 16]]*16%</f>
        <v>0</v>
      </c>
    </row>
    <row r="1542" spans="2:20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40">
        <f>Tabla1[[#This Row],[TASA 16]]*16%</f>
        <v>0</v>
      </c>
    </row>
    <row r="1543" spans="2:20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40">
        <f>Tabla1[[#This Row],[TASA 16]]*16%</f>
        <v>0</v>
      </c>
    </row>
    <row r="1544" spans="2:20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40">
        <f>Tabla1[[#This Row],[TASA 16]]*16%</f>
        <v>0</v>
      </c>
      <c r="T1544" s="76"/>
    </row>
    <row r="1545" spans="2:20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40">
        <f>Tabla1[[#This Row],[TASA 16]]*16%</f>
        <v>0</v>
      </c>
    </row>
    <row r="1546" spans="2:20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40">
        <f>Tabla1[[#This Row],[TASA 16]]*16%</f>
        <v>0</v>
      </c>
    </row>
    <row r="1547" spans="2:20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40">
        <f>Tabla1[[#This Row],[TASA 16]]*16%</f>
        <v>0</v>
      </c>
    </row>
    <row r="1548" spans="2:20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40">
        <f>Tabla1[[#This Row],[TASA 16]]*16%</f>
        <v>0</v>
      </c>
    </row>
    <row r="1549" spans="2:20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40">
        <f>Tabla1[[#This Row],[TASA 16]]*16%</f>
        <v>0</v>
      </c>
    </row>
    <row r="1550" spans="2:20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40">
        <f>Tabla1[[#This Row],[TASA 16]]*16%</f>
        <v>0</v>
      </c>
    </row>
    <row r="1551" spans="2:20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40">
        <f>Tabla1[[#This Row],[TASA 16]]*16%</f>
        <v>0</v>
      </c>
    </row>
    <row r="1552" spans="2:20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40">
        <f>Tabla1[[#This Row],[TASA 16]]*16%</f>
        <v>0</v>
      </c>
    </row>
    <row r="1553" spans="2:18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40">
        <f>Tabla1[[#This Row],[TASA 16]]*16%</f>
        <v>0</v>
      </c>
    </row>
    <row r="1554" spans="2:18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40">
        <f>Tabla1[[#This Row],[TASA 16]]*16%</f>
        <v>0</v>
      </c>
    </row>
    <row r="1555" spans="2:18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40">
        <f>Tabla1[[#This Row],[TASA 16]]*16%</f>
        <v>0</v>
      </c>
    </row>
    <row r="1556" spans="2:18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40">
        <f>Tabla1[[#This Row],[TASA 16]]*16%</f>
        <v>0</v>
      </c>
    </row>
    <row r="1557" spans="2:18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40">
        <f>Tabla1[[#This Row],[TASA 16]]*16%</f>
        <v>0</v>
      </c>
    </row>
    <row r="1558" spans="2:18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753840.88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753,841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40">
        <f>Tabla1[[#This Row],[TASA 16]]*16%</f>
        <v>0</v>
      </c>
    </row>
    <row r="1559" spans="2:18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40">
        <f>Tabla1[[#This Row],[TASA 16]]*16%</f>
        <v>0</v>
      </c>
    </row>
    <row r="1560" spans="2:18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40">
        <f>Tabla1[[#This Row],[TASA 16]]*16%</f>
        <v>0</v>
      </c>
    </row>
    <row r="1561" spans="2:18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40">
        <f>Tabla1[[#This Row],[TASA 16]]*16%</f>
        <v>0</v>
      </c>
    </row>
    <row r="1562" spans="2:18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40">
        <f>Tabla1[[#This Row],[TASA 16]]*16%</f>
        <v>0</v>
      </c>
    </row>
    <row r="1563" spans="2:18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40">
        <f>Tabla1[[#This Row],[TASA 16]]*16%</f>
        <v>0</v>
      </c>
    </row>
    <row r="1564" spans="2:18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40">
        <f>Tabla1[[#This Row],[TASA 16]]*16%</f>
        <v>0</v>
      </c>
    </row>
    <row r="1565" spans="2:18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40">
        <f>Tabla1[[#This Row],[TASA 16]]*16%</f>
        <v>0</v>
      </c>
    </row>
    <row r="1566" spans="2:18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40">
        <f>Tabla1[[#This Row],[TASA 16]]*16%</f>
        <v>0</v>
      </c>
    </row>
    <row r="1567" spans="2:18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40">
        <f>Tabla1[[#This Row],[TASA 16]]*16%</f>
        <v>0</v>
      </c>
    </row>
    <row r="1568" spans="2:18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40">
        <f>Tabla1[[#This Row],[TASA 16]]*16%</f>
        <v>0</v>
      </c>
    </row>
    <row r="1569" spans="2:18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40">
        <f>Tabla1[[#This Row],[TASA 16]]*16%</f>
        <v>0</v>
      </c>
    </row>
    <row r="1570" spans="2:18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40">
        <f>Tabla1[[#This Row],[TASA 16]]*16%</f>
        <v>0</v>
      </c>
    </row>
    <row r="1571" spans="2:18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40">
        <f>Tabla1[[#This Row],[TASA 16]]*16%</f>
        <v>0</v>
      </c>
    </row>
    <row r="1572" spans="2:18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40">
        <f>Tabla1[[#This Row],[TASA 16]]*16%</f>
        <v>0</v>
      </c>
    </row>
    <row r="1573" spans="2:18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40">
        <f>Tabla1[[#This Row],[TASA 16]]*16%</f>
        <v>0</v>
      </c>
    </row>
    <row r="1574" spans="2:18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40">
        <f>Tabla1[[#This Row],[TASA 16]]*16%</f>
        <v>0</v>
      </c>
    </row>
    <row r="1575" spans="2:18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40">
        <f>Tabla1[[#This Row],[TASA 16]]*16%</f>
        <v>0</v>
      </c>
    </row>
    <row r="1576" spans="2:18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40">
        <f>Tabla1[[#This Row],[TASA 16]]*16%</f>
        <v>0</v>
      </c>
    </row>
    <row r="1577" spans="2:18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40">
        <f>Tabla1[[#This Row],[TASA 16]]*16%</f>
        <v>0</v>
      </c>
    </row>
    <row r="1578" spans="2:18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40">
        <f>Tabla1[[#This Row],[TASA 16]]*16%</f>
        <v>0</v>
      </c>
    </row>
    <row r="1579" spans="2:18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40">
        <f>Tabla1[[#This Row],[TASA 16]]*16%</f>
        <v>0</v>
      </c>
    </row>
    <row r="1580" spans="2:18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40">
        <f>Tabla1[[#This Row],[TASA 16]]*16%</f>
        <v>0</v>
      </c>
    </row>
    <row r="1581" spans="2:18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40">
        <f>Tabla1[[#This Row],[TASA 16]]*16%</f>
        <v>0</v>
      </c>
    </row>
    <row r="1582" spans="2:18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40">
        <f>Tabla1[[#This Row],[TASA 16]]*16%</f>
        <v>0</v>
      </c>
    </row>
    <row r="1583" spans="2:18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40">
        <f>Tabla1[[#This Row],[TASA 16]]*16%</f>
        <v>0</v>
      </c>
    </row>
    <row r="1584" spans="2:18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40">
        <f>Tabla1[[#This Row],[TASA 16]]*16%</f>
        <v>0</v>
      </c>
    </row>
    <row r="1585" spans="2:18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40">
        <f>Tabla1[[#This Row],[TASA 16]]*16%</f>
        <v>0</v>
      </c>
    </row>
    <row r="1586" spans="2:18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40">
        <f>Tabla1[[#This Row],[TASA 16]]*16%</f>
        <v>0</v>
      </c>
    </row>
    <row r="1587" spans="2:18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40">
        <f>Tabla1[[#This Row],[TASA 16]]*16%</f>
        <v>0</v>
      </c>
    </row>
    <row r="1588" spans="2:18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40">
        <f>Tabla1[[#This Row],[TASA 16]]*16%</f>
        <v>0</v>
      </c>
    </row>
    <row r="1589" spans="2:18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40">
        <f>Tabla1[[#This Row],[TASA 16]]*16%</f>
        <v>0</v>
      </c>
    </row>
    <row r="1590" spans="2:18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40">
        <f>Tabla1[[#This Row],[TASA 16]]*16%</f>
        <v>0</v>
      </c>
    </row>
    <row r="1591" spans="2:18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40">
        <f>Tabla1[[#This Row],[TASA 16]]*16%</f>
        <v>0</v>
      </c>
    </row>
    <row r="1592" spans="2:18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40">
        <f>Tabla1[[#This Row],[TASA 16]]*16%</f>
        <v>0</v>
      </c>
    </row>
    <row r="1593" spans="2:18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40">
        <f>Tabla1[[#This Row],[TASA 16]]*16%</f>
        <v>0</v>
      </c>
    </row>
    <row r="1594" spans="2:18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40">
        <f>Tabla1[[#This Row],[TASA 16]]*16%</f>
        <v>0</v>
      </c>
    </row>
    <row r="1595" spans="2:18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40">
        <f>Tabla1[[#This Row],[TASA 16]]*16%</f>
        <v>0</v>
      </c>
    </row>
    <row r="1596" spans="2:18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40">
        <f>Tabla1[[#This Row],[TASA 16]]*16%</f>
        <v>0</v>
      </c>
    </row>
    <row r="1597" spans="2:18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40">
        <f>Tabla1[[#This Row],[TASA 16]]*16%</f>
        <v>0</v>
      </c>
    </row>
    <row r="1598" spans="2:18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40">
        <f>Tabla1[[#This Row],[TASA 16]]*16%</f>
        <v>0</v>
      </c>
    </row>
    <row r="1599" spans="2:18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40">
        <f>Tabla1[[#This Row],[TASA 16]]*16%</f>
        <v>0</v>
      </c>
    </row>
    <row r="1600" spans="2:18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40">
        <f>Tabla1[[#This Row],[TASA 16]]*16%</f>
        <v>0</v>
      </c>
    </row>
    <row r="1601" spans="2:20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40">
        <f>Tabla1[[#This Row],[TASA 16]]*16%</f>
        <v>0</v>
      </c>
    </row>
    <row r="1602" spans="2:20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40">
        <f>Tabla1[[#This Row],[TASA 16]]*16%</f>
        <v>0</v>
      </c>
    </row>
    <row r="1603" spans="2:20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40">
        <f>Tabla1[[#This Row],[TASA 16]]*16%</f>
        <v>0</v>
      </c>
    </row>
    <row r="1604" spans="2:20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40">
        <f>Tabla1[[#This Row],[TASA 16]]*16%</f>
        <v>0</v>
      </c>
    </row>
    <row r="1605" spans="2:20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3290.9999999999995</v>
      </c>
      <c r="F1605" s="28">
        <f>SUMIFS(Tabla16[TASA 0%],Tabla16[NUM],Tabla1[[#This Row],[CODIGO]])</f>
        <v>4.5474735088646412E-13</v>
      </c>
      <c r="G1605" s="28">
        <f>SUMIFS(Tabla16[[EXENTO ]],Tabla16[NUM],Tabla1[[#This Row],[CODIGO]])</f>
        <v>0</v>
      </c>
      <c r="H1605" s="28">
        <f>SUMIFS(Tabla16[IVA],Tabla16[NUM],Tabla1[[#This Row],[CODIGO]])</f>
        <v>526.55999999999995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3,291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527</v>
      </c>
      <c r="O1605" t="str">
        <f>FIXED(Tabla1[[#This Row],[ISR RET]],0)</f>
        <v>0</v>
      </c>
      <c r="P1605" t="str">
        <f>FIXED(Tabla1[[#This Row],[IVA RET]],0)</f>
        <v>0</v>
      </c>
      <c r="R1605" s="40">
        <f>Tabla1[[#This Row],[TASA 16]]*16%</f>
        <v>526.56000000000006</v>
      </c>
      <c r="T1605" s="76"/>
    </row>
    <row r="1606" spans="2:20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0</v>
      </c>
      <c r="F1606" s="28">
        <f>SUMIFS(Tabla16[TASA 0%],Tabla16[NUM],Tabla1[[#This Row],[CODIGO]])</f>
        <v>125400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125,400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40">
        <f>Tabla1[[#This Row],[TASA 16]]*16%</f>
        <v>0</v>
      </c>
    </row>
    <row r="1607" spans="2:20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40">
        <f>Tabla1[[#This Row],[TASA 16]]*16%</f>
        <v>0</v>
      </c>
    </row>
    <row r="1608" spans="2:20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40">
        <f>Tabla1[[#This Row],[TASA 16]]*16%</f>
        <v>0</v>
      </c>
    </row>
    <row r="1609" spans="2:20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40">
        <f>Tabla1[[#This Row],[TASA 16]]*16%</f>
        <v>0</v>
      </c>
    </row>
    <row r="1610" spans="2:20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40">
        <f>Tabla1[[#This Row],[TASA 16]]*16%</f>
        <v>0</v>
      </c>
    </row>
    <row r="1611" spans="2:20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40">
        <f>Tabla1[[#This Row],[TASA 16]]*16%</f>
        <v>0</v>
      </c>
    </row>
    <row r="1612" spans="2:20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40">
        <f>Tabla1[[#This Row],[TASA 16]]*16%</f>
        <v>0</v>
      </c>
    </row>
    <row r="1613" spans="2:20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40">
        <f>Tabla1[[#This Row],[TASA 16]]*16%</f>
        <v>0</v>
      </c>
    </row>
    <row r="1614" spans="2:20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40">
        <f>Tabla1[[#This Row],[TASA 16]]*16%</f>
        <v>0</v>
      </c>
    </row>
    <row r="1615" spans="2:20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40">
        <f>Tabla1[[#This Row],[TASA 16]]*16%</f>
        <v>0</v>
      </c>
    </row>
    <row r="1616" spans="2:20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40">
        <f>Tabla1[[#This Row],[TASA 16]]*16%</f>
        <v>0</v>
      </c>
    </row>
    <row r="1617" spans="2:20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40">
        <f>Tabla1[[#This Row],[TASA 16]]*16%</f>
        <v>0</v>
      </c>
    </row>
    <row r="1618" spans="2:20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40">
        <f>Tabla1[[#This Row],[TASA 16]]*16%</f>
        <v>0</v>
      </c>
    </row>
    <row r="1619" spans="2:20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40">
        <f>Tabla1[[#This Row],[TASA 16]]*16%</f>
        <v>0</v>
      </c>
    </row>
    <row r="1620" spans="2:20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40">
        <f>Tabla1[[#This Row],[TASA 16]]*16%</f>
        <v>0</v>
      </c>
    </row>
    <row r="1621" spans="2:20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40">
        <f>Tabla1[[#This Row],[TASA 16]]*16%</f>
        <v>0</v>
      </c>
    </row>
    <row r="1622" spans="2:20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40">
        <f>Tabla1[[#This Row],[TASA 16]]*16%</f>
        <v>0</v>
      </c>
      <c r="T1622" s="76"/>
    </row>
    <row r="1623" spans="2:20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762457.25</v>
      </c>
      <c r="F1623" s="28">
        <f>SUMIFS(Tabla16[TASA 0%],Tabla16[NUM],Tabla1[[#This Row],[CODIGO]])</f>
        <v>469134.35000000015</v>
      </c>
      <c r="G1623" s="28">
        <f>SUMIFS(Tabla16[[EXENTO ]],Tabla16[NUM],Tabla1[[#This Row],[CODIGO]])</f>
        <v>8262.08</v>
      </c>
      <c r="H1623" s="28">
        <f>SUMIFS(Tabla16[IVA],Tabla16[NUM],Tabla1[[#This Row],[CODIGO]])</f>
        <v>121993.15999999999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762,457</v>
      </c>
      <c r="L1623" t="str">
        <f>FIXED(Tabla1[[#This Row],[TASA 0%]],0)</f>
        <v>469,134</v>
      </c>
      <c r="M1623" t="str">
        <f>FIXED(Tabla1[[#This Row],[TASA EXE.]],0)</f>
        <v>8,262</v>
      </c>
      <c r="N1623" t="str">
        <f>FIXED(Tabla1[[#This Row],[IVA]],0)</f>
        <v>121,993</v>
      </c>
      <c r="O1623" t="str">
        <f>FIXED(Tabla1[[#This Row],[ISR RET]],0)</f>
        <v>0</v>
      </c>
      <c r="P1623" t="str">
        <f>FIXED(Tabla1[[#This Row],[IVA RET]],0)</f>
        <v>0</v>
      </c>
      <c r="R1623" s="40">
        <f>Tabla1[[#This Row],[TASA 16]]*16%</f>
        <v>121993.12</v>
      </c>
    </row>
    <row r="1624" spans="2:20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40">
        <f>Tabla1[[#This Row],[TASA 16]]*16%</f>
        <v>0</v>
      </c>
    </row>
    <row r="1625" spans="2:20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40">
        <f>Tabla1[[#This Row],[TASA 16]]*16%</f>
        <v>0</v>
      </c>
    </row>
    <row r="1626" spans="2:20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40">
        <f>Tabla1[[#This Row],[TASA 16]]*16%</f>
        <v>0</v>
      </c>
    </row>
    <row r="1627" spans="2:20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40">
        <f>Tabla1[[#This Row],[TASA 16]]*16%</f>
        <v>0</v>
      </c>
    </row>
    <row r="1628" spans="2:20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40">
        <f>Tabla1[[#This Row],[TASA 16]]*16%</f>
        <v>0</v>
      </c>
    </row>
    <row r="1629" spans="2:20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40">
        <f>Tabla1[[#This Row],[TASA 16]]*16%</f>
        <v>0</v>
      </c>
    </row>
    <row r="1630" spans="2:20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40">
        <f>Tabla1[[#This Row],[TASA 16]]*16%</f>
        <v>0</v>
      </c>
    </row>
    <row r="1631" spans="2:20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40">
        <f>Tabla1[[#This Row],[TASA 16]]*16%</f>
        <v>0</v>
      </c>
      <c r="T1631" s="76"/>
    </row>
    <row r="1632" spans="2:20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43448.25</v>
      </c>
      <c r="F1632" s="28">
        <f>SUMIFS(Tabla16[TASA 0%],Tabla16[NUM],Tabla1[[#This Row],[CODIGO]])</f>
        <v>3.0000000000654836E-2</v>
      </c>
      <c r="G1632" s="28">
        <f>SUMIFS(Tabla16[[EXENTO ]],Tabla16[NUM],Tabla1[[#This Row],[CODIGO]])</f>
        <v>0</v>
      </c>
      <c r="H1632" s="28">
        <f>SUMIFS(Tabla16[IVA],Tabla16[NUM],Tabla1[[#This Row],[CODIGO]])</f>
        <v>6951.72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43,448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6,952</v>
      </c>
      <c r="O1632" t="str">
        <f>FIXED(Tabla1[[#This Row],[ISR RET]],0)</f>
        <v>0</v>
      </c>
      <c r="P1632" t="str">
        <f>FIXED(Tabla1[[#This Row],[IVA RET]],0)</f>
        <v>0</v>
      </c>
      <c r="R1632" s="40">
        <f>Tabla1[[#This Row],[TASA 16]]*16%</f>
        <v>6951.68</v>
      </c>
    </row>
    <row r="1633" spans="2:20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40">
        <f>Tabla1[[#This Row],[TASA 16]]*16%</f>
        <v>0</v>
      </c>
    </row>
    <row r="1634" spans="2:20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40">
        <f>Tabla1[[#This Row],[TASA 16]]*16%</f>
        <v>0</v>
      </c>
    </row>
    <row r="1635" spans="2:20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40">
        <f>Tabla1[[#This Row],[TASA 16]]*16%</f>
        <v>0</v>
      </c>
      <c r="T1635" s="76"/>
    </row>
    <row r="1636" spans="2:20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40">
        <f>Tabla1[[#This Row],[TASA 16]]*16%</f>
        <v>0</v>
      </c>
    </row>
    <row r="1637" spans="2:20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40">
        <f>Tabla1[[#This Row],[TASA 16]]*16%</f>
        <v>0</v>
      </c>
    </row>
    <row r="1638" spans="2:20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40">
        <f>Tabla1[[#This Row],[TASA 16]]*16%</f>
        <v>0</v>
      </c>
    </row>
    <row r="1639" spans="2:20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40">
        <f>Tabla1[[#This Row],[TASA 16]]*16%</f>
        <v>0</v>
      </c>
      <c r="T1639" s="76"/>
    </row>
    <row r="1640" spans="2:20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40">
        <f>Tabla1[[#This Row],[TASA 16]]*16%</f>
        <v>0</v>
      </c>
    </row>
    <row r="1641" spans="2:20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25529.300000000003</v>
      </c>
      <c r="G1641" s="28">
        <f>SUMIFS(Tabla16[[EXENTO ]],Tabla16[NUM],Tabla1[[#This Row],[CODIGO]])</f>
        <v>2041.6100000000001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25,529</v>
      </c>
      <c r="M1641" t="str">
        <f>FIXED(Tabla1[[#This Row],[TASA EXE.]],0)</f>
        <v>2,042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40">
        <f>Tabla1[[#This Row],[TASA 16]]*16%</f>
        <v>0</v>
      </c>
    </row>
    <row r="1642" spans="2:20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40">
        <f>Tabla1[[#This Row],[TASA 16]]*16%</f>
        <v>0</v>
      </c>
    </row>
    <row r="1643" spans="2:20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40">
        <f>Tabla1[[#This Row],[TASA 16]]*16%</f>
        <v>0</v>
      </c>
    </row>
    <row r="1644" spans="2:20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40">
        <f>Tabla1[[#This Row],[TASA 16]]*16%</f>
        <v>0</v>
      </c>
    </row>
    <row r="1645" spans="2:20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40">
        <f>Tabla1[[#This Row],[TASA 16]]*16%</f>
        <v>0</v>
      </c>
    </row>
    <row r="1646" spans="2:20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40">
        <f>Tabla1[[#This Row],[TASA 16]]*16%</f>
        <v>0</v>
      </c>
    </row>
    <row r="1647" spans="2:20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40">
        <f>Tabla1[[#This Row],[TASA 16]]*16%</f>
        <v>0</v>
      </c>
    </row>
    <row r="1648" spans="2:20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40">
        <f>Tabla1[[#This Row],[TASA 16]]*16%</f>
        <v>0</v>
      </c>
      <c r="T1648" s="76"/>
    </row>
    <row r="1649" spans="2:18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61659</v>
      </c>
      <c r="F1649" s="28">
        <f>SUMIFS(Tabla16[TASA 0%],Tabla16[NUM],Tabla1[[#This Row],[CODIGO]])</f>
        <v>1.8189894035458565E-12</v>
      </c>
      <c r="G1649" s="28">
        <f>SUMIFS(Tabla16[[EXENTO ]],Tabla16[NUM],Tabla1[[#This Row],[CODIGO]])</f>
        <v>0</v>
      </c>
      <c r="H1649" s="28">
        <f>SUMIFS(Tabla16[IVA],Tabla16[NUM],Tabla1[[#This Row],[CODIGO]])</f>
        <v>9865.44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61,659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9,865</v>
      </c>
      <c r="O1649" t="str">
        <f>FIXED(Tabla1[[#This Row],[ISR RET]],0)</f>
        <v>0</v>
      </c>
      <c r="P1649" t="str">
        <f>FIXED(Tabla1[[#This Row],[IVA RET]],0)</f>
        <v>0</v>
      </c>
      <c r="R1649" s="40">
        <f>Tabla1[[#This Row],[TASA 16]]*16%</f>
        <v>9865.44</v>
      </c>
    </row>
    <row r="1650" spans="2:18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40">
        <f>Tabla1[[#This Row],[TASA 16]]*16%</f>
        <v>0</v>
      </c>
    </row>
    <row r="1651" spans="2:18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40">
        <f>Tabla1[[#This Row],[TASA 16]]*16%</f>
        <v>0</v>
      </c>
    </row>
    <row r="1652" spans="2:18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40">
        <f>Tabla1[[#This Row],[TASA 16]]*16%</f>
        <v>0</v>
      </c>
    </row>
    <row r="1653" spans="2:18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40">
        <f>Tabla1[[#This Row],[TASA 16]]*16%</f>
        <v>0</v>
      </c>
    </row>
    <row r="1654" spans="2:18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40">
        <f>Tabla1[[#This Row],[TASA 16]]*16%</f>
        <v>0</v>
      </c>
    </row>
    <row r="1655" spans="2:18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40">
        <f>Tabla1[[#This Row],[TASA 16]]*16%</f>
        <v>0</v>
      </c>
    </row>
    <row r="1656" spans="2:18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40">
        <f>Tabla1[[#This Row],[TASA 16]]*16%</f>
        <v>0</v>
      </c>
    </row>
    <row r="1657" spans="2:18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40">
        <f>Tabla1[[#This Row],[TASA 16]]*16%</f>
        <v>0</v>
      </c>
    </row>
    <row r="1658" spans="2:18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40">
        <f>Tabla1[[#This Row],[TASA 16]]*16%</f>
        <v>0</v>
      </c>
    </row>
    <row r="1659" spans="2:18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40">
        <f>Tabla1[[#This Row],[TASA 16]]*16%</f>
        <v>0</v>
      </c>
    </row>
    <row r="1660" spans="2:18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40">
        <f>Tabla1[[#This Row],[TASA 16]]*16%</f>
        <v>0</v>
      </c>
    </row>
    <row r="1661" spans="2:18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40">
        <f>Tabla1[[#This Row],[TASA 16]]*16%</f>
        <v>0</v>
      </c>
    </row>
    <row r="1662" spans="2:18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40">
        <f>Tabla1[[#This Row],[TASA 16]]*16%</f>
        <v>0</v>
      </c>
    </row>
    <row r="1663" spans="2:18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40">
        <f>Tabla1[[#This Row],[TASA 16]]*16%</f>
        <v>0</v>
      </c>
    </row>
    <row r="1664" spans="2:18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40">
        <f>Tabla1[[#This Row],[TASA 16]]*16%</f>
        <v>0</v>
      </c>
    </row>
    <row r="1665" spans="2:18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40">
        <f>Tabla1[[#This Row],[TASA 16]]*16%</f>
        <v>0</v>
      </c>
    </row>
    <row r="1666" spans="2:18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40">
        <f>Tabla1[[#This Row],[TASA 16]]*16%</f>
        <v>0</v>
      </c>
    </row>
    <row r="1667" spans="2:18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40">
        <f>Tabla1[[#This Row],[TASA 16]]*16%</f>
        <v>0</v>
      </c>
    </row>
    <row r="1668" spans="2:18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40">
        <f>Tabla1[[#This Row],[TASA 16]]*16%</f>
        <v>0</v>
      </c>
    </row>
    <row r="1669" spans="2:18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40">
        <f>Tabla1[[#This Row],[TASA 16]]*16%</f>
        <v>0</v>
      </c>
    </row>
    <row r="1670" spans="2:18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40">
        <f>Tabla1[[#This Row],[TASA 16]]*16%</f>
        <v>0</v>
      </c>
    </row>
    <row r="1671" spans="2:18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40">
        <f>Tabla1[[#This Row],[TASA 16]]*16%</f>
        <v>0</v>
      </c>
    </row>
    <row r="1672" spans="2:18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40">
        <f>Tabla1[[#This Row],[TASA 16]]*16%</f>
        <v>0</v>
      </c>
    </row>
    <row r="1673" spans="2:18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40">
        <f>Tabla1[[#This Row],[TASA 16]]*16%</f>
        <v>0</v>
      </c>
    </row>
    <row r="1674" spans="2:18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40">
        <f>Tabla1[[#This Row],[TASA 16]]*16%</f>
        <v>0</v>
      </c>
    </row>
    <row r="1675" spans="2:18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40">
        <f>Tabla1[[#This Row],[TASA 16]]*16%</f>
        <v>0</v>
      </c>
    </row>
    <row r="1676" spans="2:18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40">
        <f>Tabla1[[#This Row],[TASA 16]]*16%</f>
        <v>0</v>
      </c>
    </row>
    <row r="1677" spans="2:18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40">
        <f>Tabla1[[#This Row],[TASA 16]]*16%</f>
        <v>0</v>
      </c>
    </row>
    <row r="1678" spans="2:18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40">
        <f>Tabla1[[#This Row],[TASA 16]]*16%</f>
        <v>0</v>
      </c>
    </row>
    <row r="1679" spans="2:18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40">
        <f>Tabla1[[#This Row],[TASA 16]]*16%</f>
        <v>0</v>
      </c>
    </row>
    <row r="1680" spans="2:18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40">
        <f>Tabla1[[#This Row],[TASA 16]]*16%</f>
        <v>0</v>
      </c>
    </row>
    <row r="1681" spans="2:20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40">
        <f>Tabla1[[#This Row],[TASA 16]]*16%</f>
        <v>0</v>
      </c>
    </row>
    <row r="1682" spans="2:20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40">
        <f>Tabla1[[#This Row],[TASA 16]]*16%</f>
        <v>0</v>
      </c>
    </row>
    <row r="1683" spans="2:20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40">
        <f>Tabla1[[#This Row],[TASA 16]]*16%</f>
        <v>0</v>
      </c>
    </row>
    <row r="1684" spans="2:20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40">
        <f>Tabla1[[#This Row],[TASA 16]]*16%</f>
        <v>0</v>
      </c>
      <c r="T1684" s="76"/>
    </row>
    <row r="1685" spans="2:20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23361.1875</v>
      </c>
      <c r="F1685" s="28">
        <f>SUMIFS(Tabla16[TASA 0%],Tabla16[NUM],Tabla1[[#This Row],[CODIGO]])</f>
        <v>2.2499999999126885E-2</v>
      </c>
      <c r="G1685" s="28">
        <f>SUMIFS(Tabla16[[EXENTO ]],Tabla16[NUM],Tabla1[[#This Row],[CODIGO]])</f>
        <v>0</v>
      </c>
      <c r="H1685" s="28">
        <f>SUMIFS(Tabla16[IVA],Tabla16[NUM],Tabla1[[#This Row],[CODIGO]])</f>
        <v>3737.79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23,361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3,738</v>
      </c>
      <c r="O1685" t="str">
        <f>FIXED(Tabla1[[#This Row],[ISR RET]],0)</f>
        <v>0</v>
      </c>
      <c r="P1685" t="str">
        <f>FIXED(Tabla1[[#This Row],[IVA RET]],0)</f>
        <v>0</v>
      </c>
      <c r="R1685" s="40">
        <f>Tabla1[[#This Row],[TASA 16]]*16%</f>
        <v>3737.76</v>
      </c>
    </row>
    <row r="1686" spans="2:20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40">
        <f>Tabla1[[#This Row],[TASA 16]]*16%</f>
        <v>0</v>
      </c>
    </row>
    <row r="1687" spans="2:20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40">
        <f>Tabla1[[#This Row],[TASA 16]]*16%</f>
        <v>0</v>
      </c>
    </row>
    <row r="1688" spans="2:20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40">
        <f>Tabla1[[#This Row],[TASA 16]]*16%</f>
        <v>0</v>
      </c>
    </row>
    <row r="1689" spans="2:20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40">
        <f>Tabla1[[#This Row],[TASA 16]]*16%</f>
        <v>0</v>
      </c>
    </row>
    <row r="1690" spans="2:20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40">
        <f>Tabla1[[#This Row],[TASA 16]]*16%</f>
        <v>0</v>
      </c>
    </row>
    <row r="1691" spans="2:20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40">
        <f>Tabla1[[#This Row],[TASA 16]]*16%</f>
        <v>0</v>
      </c>
    </row>
    <row r="1692" spans="2:20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40">
        <f>Tabla1[[#This Row],[TASA 16]]*16%</f>
        <v>0</v>
      </c>
    </row>
    <row r="1693" spans="2:20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40">
        <f>Tabla1[[#This Row],[TASA 16]]*16%</f>
        <v>0</v>
      </c>
    </row>
    <row r="1694" spans="2:20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40">
        <f>Tabla1[[#This Row],[TASA 16]]*16%</f>
        <v>0</v>
      </c>
    </row>
    <row r="1695" spans="2:20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40">
        <f>Tabla1[[#This Row],[TASA 16]]*16%</f>
        <v>0</v>
      </c>
    </row>
    <row r="1696" spans="2:20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40">
        <f>Tabla1[[#This Row],[TASA 16]]*16%</f>
        <v>0</v>
      </c>
    </row>
    <row r="1697" spans="2:18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40">
        <f>Tabla1[[#This Row],[TASA 16]]*16%</f>
        <v>0</v>
      </c>
    </row>
    <row r="1698" spans="2:18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40">
        <f>Tabla1[[#This Row],[TASA 16]]*16%</f>
        <v>0</v>
      </c>
    </row>
    <row r="1699" spans="2:18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40">
        <f>Tabla1[[#This Row],[TASA 16]]*16%</f>
        <v>0</v>
      </c>
    </row>
    <row r="1700" spans="2:18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40">
        <f>Tabla1[[#This Row],[TASA 16]]*16%</f>
        <v>0</v>
      </c>
    </row>
    <row r="1701" spans="2:18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40">
        <f>Tabla1[[#This Row],[TASA 16]]*16%</f>
        <v>0</v>
      </c>
    </row>
    <row r="1702" spans="2:18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5300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5,300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40">
        <f>Tabla1[[#This Row],[TASA 16]]*16%</f>
        <v>0</v>
      </c>
    </row>
    <row r="1703" spans="2:18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40">
        <f>Tabla1[[#This Row],[TASA 16]]*16%</f>
        <v>0</v>
      </c>
    </row>
    <row r="1704" spans="2:18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40">
        <f>Tabla1[[#This Row],[TASA 16]]*16%</f>
        <v>0</v>
      </c>
    </row>
    <row r="1705" spans="2:18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40">
        <f>Tabla1[[#This Row],[TASA 16]]*16%</f>
        <v>0</v>
      </c>
    </row>
    <row r="1706" spans="2:18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40">
        <f>Tabla1[[#This Row],[TASA 16]]*16%</f>
        <v>0</v>
      </c>
    </row>
    <row r="1707" spans="2:18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40">
        <f>Tabla1[[#This Row],[TASA 16]]*16%</f>
        <v>0</v>
      </c>
    </row>
    <row r="1708" spans="2:18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40">
        <f>Tabla1[[#This Row],[TASA 16]]*16%</f>
        <v>0</v>
      </c>
    </row>
    <row r="1709" spans="2:18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40">
        <f>Tabla1[[#This Row],[TASA 16]]*16%</f>
        <v>0</v>
      </c>
    </row>
    <row r="1710" spans="2:18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75971.75</v>
      </c>
      <c r="F1710" s="28">
        <f>SUMIFS(Tabla16[TASA 0%],Tabla16[NUM],Tabla1[[#This Row],[CODIGO]])</f>
        <v>-5.9999999997671694E-2</v>
      </c>
      <c r="G1710" s="28">
        <f>SUMIFS(Tabla16[[EXENTO ]],Tabla16[NUM],Tabla1[[#This Row],[CODIGO]])</f>
        <v>0</v>
      </c>
      <c r="H1710" s="28">
        <f>SUMIFS(Tabla16[IVA],Tabla16[NUM],Tabla1[[#This Row],[CODIGO]])</f>
        <v>12155.48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75,972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12,155</v>
      </c>
      <c r="O1710" t="str">
        <f>FIXED(Tabla1[[#This Row],[ISR RET]],0)</f>
        <v>0</v>
      </c>
      <c r="P1710" t="str">
        <f>FIXED(Tabla1[[#This Row],[IVA RET]],0)</f>
        <v>0</v>
      </c>
      <c r="R1710" s="40">
        <f>Tabla1[[#This Row],[TASA 16]]*16%</f>
        <v>12155.52</v>
      </c>
    </row>
    <row r="1711" spans="2:18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40">
        <f>Tabla1[[#This Row],[TASA 16]]*16%</f>
        <v>0</v>
      </c>
    </row>
    <row r="1712" spans="2:18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40">
        <f>Tabla1[[#This Row],[TASA 16]]*16%</f>
        <v>0</v>
      </c>
    </row>
    <row r="1713" spans="2:18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40">
        <f>Tabla1[[#This Row],[TASA 16]]*16%</f>
        <v>0</v>
      </c>
    </row>
    <row r="1714" spans="2:18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40">
        <f>Tabla1[[#This Row],[TASA 16]]*16%</f>
        <v>0</v>
      </c>
    </row>
    <row r="1715" spans="2:18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40">
        <f>Tabla1[[#This Row],[TASA 16]]*16%</f>
        <v>0</v>
      </c>
    </row>
    <row r="1716" spans="2:18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40">
        <f>Tabla1[[#This Row],[TASA 16]]*16%</f>
        <v>0</v>
      </c>
    </row>
    <row r="1717" spans="2:18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40">
        <f>Tabla1[[#This Row],[TASA 16]]*16%</f>
        <v>0</v>
      </c>
    </row>
    <row r="1718" spans="2:18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40">
        <f>Tabla1[[#This Row],[TASA 16]]*16%</f>
        <v>0</v>
      </c>
    </row>
    <row r="1719" spans="2:18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40">
        <f>Tabla1[[#This Row],[TASA 16]]*16%</f>
        <v>0</v>
      </c>
    </row>
    <row r="1720" spans="2:18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40">
        <f>Tabla1[[#This Row],[TASA 16]]*16%</f>
        <v>0</v>
      </c>
    </row>
    <row r="1721" spans="2:18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40">
        <f>Tabla1[[#This Row],[TASA 16]]*16%</f>
        <v>0</v>
      </c>
    </row>
    <row r="1722" spans="2:18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40">
        <f>Tabla1[[#This Row],[TASA 16]]*16%</f>
        <v>0</v>
      </c>
    </row>
    <row r="1723" spans="2:18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40">
        <f>Tabla1[[#This Row],[TASA 16]]*16%</f>
        <v>0</v>
      </c>
    </row>
    <row r="1724" spans="2:18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40">
        <f>Tabla1[[#This Row],[TASA 16]]*16%</f>
        <v>0</v>
      </c>
    </row>
    <row r="1725" spans="2:18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40">
        <f>Tabla1[[#This Row],[TASA 16]]*16%</f>
        <v>0</v>
      </c>
    </row>
    <row r="1726" spans="2:18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40">
        <f>Tabla1[[#This Row],[TASA 16]]*16%</f>
        <v>0</v>
      </c>
    </row>
    <row r="1727" spans="2:18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40">
        <f>Tabla1[[#This Row],[TASA 16]]*16%</f>
        <v>0</v>
      </c>
    </row>
    <row r="1728" spans="2:18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40">
        <f>Tabla1[[#This Row],[TASA 16]]*16%</f>
        <v>0</v>
      </c>
    </row>
    <row r="1729" spans="2:20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40">
        <f>Tabla1[[#This Row],[TASA 16]]*16%</f>
        <v>0</v>
      </c>
    </row>
    <row r="1730" spans="2:20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40">
        <f>Tabla1[[#This Row],[TASA 16]]*16%</f>
        <v>0</v>
      </c>
      <c r="T1730" s="76"/>
    </row>
    <row r="1731" spans="2:20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12417.1875</v>
      </c>
      <c r="F1731" s="28">
        <f>SUMIFS(Tabla16[TASA 0%],Tabla16[NUM],Tabla1[[#This Row],[CODIGO]])</f>
        <v>6.2499999999886313E-2</v>
      </c>
      <c r="G1731" s="28">
        <f>SUMIFS(Tabla16[[EXENTO ]],Tabla16[NUM],Tabla1[[#This Row],[CODIGO]])</f>
        <v>0</v>
      </c>
      <c r="H1731" s="28">
        <f>SUMIFS(Tabla16[IVA],Tabla16[NUM],Tabla1[[#This Row],[CODIGO]])</f>
        <v>1986.75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12,417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1,987</v>
      </c>
      <c r="O1731" t="str">
        <f>FIXED(Tabla1[[#This Row],[ISR RET]],0)</f>
        <v>0</v>
      </c>
      <c r="P1731" t="str">
        <f>FIXED(Tabla1[[#This Row],[IVA RET]],0)</f>
        <v>0</v>
      </c>
      <c r="R1731" s="40">
        <f>Tabla1[[#This Row],[TASA 16]]*16%</f>
        <v>1986.72</v>
      </c>
    </row>
    <row r="1732" spans="2:20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40">
        <f>Tabla1[[#This Row],[TASA 16]]*16%</f>
        <v>0</v>
      </c>
    </row>
    <row r="1733" spans="2:20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40">
        <f>Tabla1[[#This Row],[TASA 16]]*16%</f>
        <v>0</v>
      </c>
    </row>
    <row r="1734" spans="2:20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40">
        <f>Tabla1[[#This Row],[TASA 16]]*16%</f>
        <v>0</v>
      </c>
    </row>
    <row r="1735" spans="2:20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40">
        <f>Tabla1[[#This Row],[TASA 16]]*16%</f>
        <v>0</v>
      </c>
    </row>
    <row r="1736" spans="2:20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40">
        <f>Tabla1[[#This Row],[TASA 16]]*16%</f>
        <v>0</v>
      </c>
    </row>
    <row r="1737" spans="2:20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40">
        <f>Tabla1[[#This Row],[TASA 16]]*16%</f>
        <v>0</v>
      </c>
    </row>
    <row r="1738" spans="2:20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40">
        <f>Tabla1[[#This Row],[TASA 16]]*16%</f>
        <v>0</v>
      </c>
    </row>
    <row r="1739" spans="2:20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40">
        <f>Tabla1[[#This Row],[TASA 16]]*16%</f>
        <v>0</v>
      </c>
    </row>
    <row r="1740" spans="2:20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40">
        <f>Tabla1[[#This Row],[TASA 16]]*16%</f>
        <v>0</v>
      </c>
    </row>
    <row r="1741" spans="2:20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40">
        <f>Tabla1[[#This Row],[TASA 16]]*16%</f>
        <v>0</v>
      </c>
    </row>
    <row r="1742" spans="2:20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40">
        <f>Tabla1[[#This Row],[TASA 16]]*16%</f>
        <v>0</v>
      </c>
    </row>
    <row r="1743" spans="2:20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40">
        <f>Tabla1[[#This Row],[TASA 16]]*16%</f>
        <v>0</v>
      </c>
    </row>
    <row r="1744" spans="2:20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40">
        <f>Tabla1[[#This Row],[TASA 16]]*16%</f>
        <v>0</v>
      </c>
    </row>
    <row r="1745" spans="2:18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40">
        <f>Tabla1[[#This Row],[TASA 16]]*16%</f>
        <v>0</v>
      </c>
    </row>
    <row r="1746" spans="2:18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40">
        <f>Tabla1[[#This Row],[TASA 16]]*16%</f>
        <v>0</v>
      </c>
    </row>
    <row r="1747" spans="2:18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40">
        <f>Tabla1[[#This Row],[TASA 16]]*16%</f>
        <v>0</v>
      </c>
    </row>
    <row r="1748" spans="2:18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40">
        <f>Tabla1[[#This Row],[TASA 16]]*16%</f>
        <v>0</v>
      </c>
    </row>
    <row r="1749" spans="2:18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40">
        <f>Tabla1[[#This Row],[TASA 16]]*16%</f>
        <v>0</v>
      </c>
    </row>
    <row r="1750" spans="2:18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40">
        <f>Tabla1[[#This Row],[TASA 16]]*16%</f>
        <v>0</v>
      </c>
    </row>
    <row r="1751" spans="2:18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40">
        <f>Tabla1[[#This Row],[TASA 16]]*16%</f>
        <v>0</v>
      </c>
    </row>
    <row r="1752" spans="2:18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40">
        <f>Tabla1[[#This Row],[TASA 16]]*16%</f>
        <v>0</v>
      </c>
    </row>
    <row r="1753" spans="2:18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40">
        <f>Tabla1[[#This Row],[TASA 16]]*16%</f>
        <v>0</v>
      </c>
    </row>
    <row r="1754" spans="2:18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5310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-66.38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5,310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-66</v>
      </c>
      <c r="P1754" t="str">
        <f>FIXED(Tabla1[[#This Row],[IVA RET]],0)</f>
        <v>0</v>
      </c>
      <c r="R1754" s="40">
        <f>Tabla1[[#This Row],[TASA 16]]*16%</f>
        <v>0</v>
      </c>
    </row>
    <row r="1755" spans="2:18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40">
        <f>Tabla1[[#This Row],[TASA 16]]*16%</f>
        <v>0</v>
      </c>
    </row>
    <row r="1756" spans="2:18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40">
        <f>Tabla1[[#This Row],[TASA 16]]*16%</f>
        <v>0</v>
      </c>
    </row>
    <row r="1757" spans="2:18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40">
        <f>Tabla1[[#This Row],[TASA 16]]*16%</f>
        <v>0</v>
      </c>
    </row>
    <row r="1758" spans="2:18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40">
        <f>Tabla1[[#This Row],[TASA 16]]*16%</f>
        <v>0</v>
      </c>
    </row>
    <row r="1759" spans="2:18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40">
        <f>Tabla1[[#This Row],[TASA 16]]*16%</f>
        <v>0</v>
      </c>
    </row>
    <row r="1760" spans="2:18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40">
        <f>Tabla1[[#This Row],[TASA 16]]*16%</f>
        <v>0</v>
      </c>
    </row>
    <row r="1761" spans="2:20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40">
        <f>Tabla1[[#This Row],[TASA 16]]*16%</f>
        <v>0</v>
      </c>
    </row>
    <row r="1762" spans="2:20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40">
        <f>Tabla1[[#This Row],[TASA 16]]*16%</f>
        <v>0</v>
      </c>
    </row>
    <row r="1763" spans="2:20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40">
        <f>Tabla1[[#This Row],[TASA 16]]*16%</f>
        <v>0</v>
      </c>
      <c r="T1763" s="76"/>
    </row>
    <row r="1764" spans="2:20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1953448.9375</v>
      </c>
      <c r="F1764" s="28">
        <f>SUMIFS(Tabla16[TASA 0%],Tabla16[NUM],Tabla1[[#This Row],[CODIGO]])</f>
        <v>57741.842500000101</v>
      </c>
      <c r="G1764" s="28">
        <f>SUMIFS(Tabla16[[EXENTO ]],Tabla16[NUM],Tabla1[[#This Row],[CODIGO]])</f>
        <v>0</v>
      </c>
      <c r="H1764" s="28">
        <f>SUMIFS(Tabla16[IVA],Tabla16[NUM],Tabla1[[#This Row],[CODIGO]])</f>
        <v>312551.83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1,953,449</v>
      </c>
      <c r="L1764" t="str">
        <f>FIXED(Tabla1[[#This Row],[TASA 0%]],0)</f>
        <v>57,742</v>
      </c>
      <c r="M1764" t="str">
        <f>FIXED(Tabla1[[#This Row],[TASA EXE.]],0)</f>
        <v>0</v>
      </c>
      <c r="N1764" t="str">
        <f>FIXED(Tabla1[[#This Row],[IVA]],0)</f>
        <v>312,552</v>
      </c>
      <c r="O1764" t="str">
        <f>FIXED(Tabla1[[#This Row],[ISR RET]],0)</f>
        <v>0</v>
      </c>
      <c r="P1764" t="str">
        <f>FIXED(Tabla1[[#This Row],[IVA RET]],0)</f>
        <v>0</v>
      </c>
      <c r="R1764" s="40">
        <f>Tabla1[[#This Row],[TASA 16]]*16%</f>
        <v>312551.84000000003</v>
      </c>
    </row>
    <row r="1765" spans="2:20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40">
        <f>Tabla1[[#This Row],[TASA 16]]*16%</f>
        <v>0</v>
      </c>
    </row>
    <row r="1766" spans="2:20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40">
        <f>Tabla1[[#This Row],[TASA 16]]*16%</f>
        <v>0</v>
      </c>
    </row>
    <row r="1767" spans="2:20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40">
        <f>Tabla1[[#This Row],[TASA 16]]*16%</f>
        <v>0</v>
      </c>
    </row>
    <row r="1768" spans="2:20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2668.9375</v>
      </c>
      <c r="F1768" s="28">
        <f>SUMIFS(Tabla16[TASA 0%],Tabla16[NUM],Tabla1[[#This Row],[CODIGO]])</f>
        <v>16560.022500000003</v>
      </c>
      <c r="G1768" s="28">
        <f>SUMIFS(Tabla16[[EXENTO ]],Tabla16[NUM],Tabla1[[#This Row],[CODIGO]])</f>
        <v>0</v>
      </c>
      <c r="H1768" s="28">
        <f>SUMIFS(Tabla16[IVA],Tabla16[NUM],Tabla1[[#This Row],[CODIGO]])</f>
        <v>427.03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2,669</v>
      </c>
      <c r="L1768" t="str">
        <f>FIXED(Tabla1[[#This Row],[TASA 0%]],0)</f>
        <v>16,560</v>
      </c>
      <c r="M1768" t="str">
        <f>FIXED(Tabla1[[#This Row],[TASA EXE.]],0)</f>
        <v>0</v>
      </c>
      <c r="N1768" t="str">
        <f>FIXED(Tabla1[[#This Row],[IVA]],0)</f>
        <v>427</v>
      </c>
      <c r="O1768" t="str">
        <f>FIXED(Tabla1[[#This Row],[ISR RET]],0)</f>
        <v>0</v>
      </c>
      <c r="P1768" t="str">
        <f>FIXED(Tabla1[[#This Row],[IVA RET]],0)</f>
        <v>0</v>
      </c>
      <c r="R1768" s="40">
        <f>Tabla1[[#This Row],[TASA 16]]*16%</f>
        <v>427.04</v>
      </c>
    </row>
    <row r="1769" spans="2:20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40">
        <f>Tabla1[[#This Row],[TASA 16]]*16%</f>
        <v>0</v>
      </c>
    </row>
    <row r="1770" spans="2:20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40">
        <f>Tabla1[[#This Row],[TASA 16]]*16%</f>
        <v>0</v>
      </c>
    </row>
    <row r="1771" spans="2:20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40">
        <f>Tabla1[[#This Row],[TASA 16]]*16%</f>
        <v>0</v>
      </c>
    </row>
    <row r="1772" spans="2:20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40">
        <f>Tabla1[[#This Row],[TASA 16]]*16%</f>
        <v>0</v>
      </c>
      <c r="T1772" s="76"/>
    </row>
    <row r="1773" spans="2:20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1357827.625</v>
      </c>
      <c r="F1773" s="28">
        <f>SUMIFS(Tabla16[TASA 0%],Tabla16[NUM],Tabla1[[#This Row],[CODIGO]])</f>
        <v>1103111.155</v>
      </c>
      <c r="G1773" s="28">
        <f>SUMIFS(Tabla16[[EXENTO ]],Tabla16[NUM],Tabla1[[#This Row],[CODIGO]])</f>
        <v>28955.53</v>
      </c>
      <c r="H1773" s="28">
        <f>SUMIFS(Tabla16[IVA],Tabla16[NUM],Tabla1[[#This Row],[CODIGO]])</f>
        <v>217252.41999999998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1,357,828</v>
      </c>
      <c r="L1773" t="str">
        <f>FIXED(Tabla1[[#This Row],[TASA 0%]],0)</f>
        <v>1,103,111</v>
      </c>
      <c r="M1773" t="str">
        <f>FIXED(Tabla1[[#This Row],[TASA EXE.]],0)</f>
        <v>28,956</v>
      </c>
      <c r="N1773" t="str">
        <f>FIXED(Tabla1[[#This Row],[IVA]],0)</f>
        <v>217,252</v>
      </c>
      <c r="O1773" t="str">
        <f>FIXED(Tabla1[[#This Row],[ISR RET]],0)</f>
        <v>0</v>
      </c>
      <c r="P1773" t="str">
        <f>FIXED(Tabla1[[#This Row],[IVA RET]],0)</f>
        <v>0</v>
      </c>
      <c r="R1773" s="40">
        <f>Tabla1[[#This Row],[TASA 16]]*16%</f>
        <v>217252.48000000001</v>
      </c>
    </row>
    <row r="1774" spans="2:20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40">
        <f>Tabla1[[#This Row],[TASA 16]]*16%</f>
        <v>0</v>
      </c>
    </row>
    <row r="1775" spans="2:20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40">
        <f>Tabla1[[#This Row],[TASA 16]]*16%</f>
        <v>0</v>
      </c>
    </row>
    <row r="1776" spans="2:20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40">
        <f>Tabla1[[#This Row],[TASA 16]]*16%</f>
        <v>0</v>
      </c>
    </row>
    <row r="1777" spans="2:20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40">
        <f>Tabla1[[#This Row],[TASA 16]]*16%</f>
        <v>0</v>
      </c>
    </row>
    <row r="1778" spans="2:20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40">
        <f>Tabla1[[#This Row],[TASA 16]]*16%</f>
        <v>0</v>
      </c>
    </row>
    <row r="1779" spans="2:20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40">
        <f>Tabla1[[#This Row],[TASA 16]]*16%</f>
        <v>0</v>
      </c>
      <c r="T1779" s="76"/>
    </row>
    <row r="1780" spans="2:20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30956.25</v>
      </c>
      <c r="F1780" s="28">
        <f>SUMIFS(Tabla16[TASA 0%],Tabla16[NUM],Tabla1[[#This Row],[CODIGO]])</f>
        <v>2.0000000000436557E-2</v>
      </c>
      <c r="G1780" s="28">
        <f>SUMIFS(Tabla16[[EXENTO ]],Tabla16[NUM],Tabla1[[#This Row],[CODIGO]])</f>
        <v>0</v>
      </c>
      <c r="H1780" s="28">
        <f>SUMIFS(Tabla16[IVA],Tabla16[NUM],Tabla1[[#This Row],[CODIGO]])</f>
        <v>4953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30,956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4,953</v>
      </c>
      <c r="O1780" t="str">
        <f>FIXED(Tabla1[[#This Row],[ISR RET]],0)</f>
        <v>0</v>
      </c>
      <c r="P1780" t="str">
        <f>FIXED(Tabla1[[#This Row],[IVA RET]],0)</f>
        <v>0</v>
      </c>
      <c r="R1780" s="40">
        <f>Tabla1[[#This Row],[TASA 16]]*16%</f>
        <v>4952.96</v>
      </c>
    </row>
    <row r="1781" spans="2:20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40">
        <f>Tabla1[[#This Row],[TASA 16]]*16%</f>
        <v>0</v>
      </c>
    </row>
    <row r="1782" spans="2:20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40">
        <f>Tabla1[[#This Row],[TASA 16]]*16%</f>
        <v>0</v>
      </c>
    </row>
    <row r="1783" spans="2:20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40">
        <f>Tabla1[[#This Row],[TASA 16]]*16%</f>
        <v>0</v>
      </c>
    </row>
    <row r="1784" spans="2:20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40">
        <f>Tabla1[[#This Row],[TASA 16]]*16%</f>
        <v>0</v>
      </c>
    </row>
    <row r="1785" spans="2:20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0</v>
      </c>
      <c r="F1785" s="28">
        <f>SUMIFS(Tabla16[TASA 0%],Tabla16[NUM],Tabla1[[#This Row],[CODIGO]])</f>
        <v>59315.82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59,316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40">
        <f>Tabla1[[#This Row],[TASA 16]]*16%</f>
        <v>0</v>
      </c>
    </row>
    <row r="1786" spans="2:20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40">
        <f>Tabla1[[#This Row],[TASA 16]]*16%</f>
        <v>0</v>
      </c>
    </row>
    <row r="1787" spans="2:20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40">
        <f>Tabla1[[#This Row],[TASA 16]]*16%</f>
        <v>0</v>
      </c>
    </row>
    <row r="1788" spans="2:20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108147.96</v>
      </c>
      <c r="G1788" s="28">
        <f>SUMIFS(Tabla16[[EXENTO ]],Tabla16[NUM],Tabla1[[#This Row],[CODIGO]])</f>
        <v>8651.84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108,148</v>
      </c>
      <c r="M1788" t="str">
        <f>FIXED(Tabla1[[#This Row],[TASA EXE.]],0)</f>
        <v>8,652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40">
        <f>Tabla1[[#This Row],[TASA 16]]*16%</f>
        <v>0</v>
      </c>
    </row>
    <row r="1789" spans="2:20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40">
        <f>Tabla1[[#This Row],[TASA 16]]*16%</f>
        <v>0</v>
      </c>
    </row>
    <row r="1790" spans="2:20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40">
        <f>Tabla1[[#This Row],[TASA 16]]*16%</f>
        <v>0</v>
      </c>
    </row>
    <row r="1791" spans="2:20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40">
        <f>Tabla1[[#This Row],[TASA 16]]*16%</f>
        <v>0</v>
      </c>
    </row>
    <row r="1792" spans="2:20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42515.199999999997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42,515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40">
        <f>Tabla1[[#This Row],[TASA 16]]*16%</f>
        <v>0</v>
      </c>
    </row>
    <row r="1793" spans="2:18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40">
        <f>Tabla1[[#This Row],[TASA 16]]*16%</f>
        <v>0</v>
      </c>
    </row>
    <row r="1794" spans="2:18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40">
        <f>Tabla1[[#This Row],[TASA 16]]*16%</f>
        <v>0</v>
      </c>
    </row>
    <row r="1795" spans="2:18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40">
        <f>Tabla1[[#This Row],[TASA 16]]*16%</f>
        <v>0</v>
      </c>
    </row>
    <row r="1796" spans="2:18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40">
        <f>Tabla1[[#This Row],[TASA 16]]*16%</f>
        <v>0</v>
      </c>
    </row>
    <row r="1797" spans="2:18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40">
        <f>Tabla1[[#This Row],[TASA 16]]*16%</f>
        <v>0</v>
      </c>
    </row>
    <row r="1798" spans="2:18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40">
        <f>Tabla1[[#This Row],[TASA 16]]*16%</f>
        <v>0</v>
      </c>
    </row>
    <row r="1799" spans="2:18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40">
        <f>Tabla1[[#This Row],[TASA 16]]*16%</f>
        <v>0</v>
      </c>
    </row>
    <row r="1800" spans="2:18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40">
        <f>Tabla1[[#This Row],[TASA 16]]*16%</f>
        <v>0</v>
      </c>
    </row>
    <row r="1801" spans="2:18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40">
        <f>Tabla1[[#This Row],[TASA 16]]*16%</f>
        <v>0</v>
      </c>
    </row>
    <row r="1802" spans="2:18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40">
        <f>Tabla1[[#This Row],[TASA 16]]*16%</f>
        <v>0</v>
      </c>
    </row>
    <row r="1803" spans="2:18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40">
        <f>Tabla1[[#This Row],[TASA 16]]*16%</f>
        <v>0</v>
      </c>
    </row>
    <row r="1804" spans="2:18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40">
        <f>Tabla1[[#This Row],[TASA 16]]*16%</f>
        <v>0</v>
      </c>
    </row>
    <row r="1805" spans="2:18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40">
        <f>Tabla1[[#This Row],[TASA 16]]*16%</f>
        <v>0</v>
      </c>
    </row>
    <row r="1806" spans="2:18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40">
        <f>Tabla1[[#This Row],[TASA 16]]*16%</f>
        <v>0</v>
      </c>
    </row>
    <row r="1807" spans="2:18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40">
        <f>Tabla1[[#This Row],[TASA 16]]*16%</f>
        <v>0</v>
      </c>
    </row>
    <row r="1808" spans="2:18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40">
        <f>Tabla1[[#This Row],[TASA 16]]*16%</f>
        <v>0</v>
      </c>
    </row>
    <row r="1809" spans="2:18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40">
        <f>Tabla1[[#This Row],[TASA 16]]*16%</f>
        <v>0</v>
      </c>
    </row>
    <row r="1810" spans="2:18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40">
        <f>Tabla1[[#This Row],[TASA 16]]*16%</f>
        <v>0</v>
      </c>
    </row>
    <row r="1811" spans="2:18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40">
        <f>Tabla1[[#This Row],[TASA 16]]*16%</f>
        <v>0</v>
      </c>
    </row>
    <row r="1812" spans="2:18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40">
        <f>Tabla1[[#This Row],[TASA 16]]*16%</f>
        <v>0</v>
      </c>
    </row>
    <row r="1813" spans="2:18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40">
        <f>Tabla1[[#This Row],[TASA 16]]*16%</f>
        <v>0</v>
      </c>
    </row>
    <row r="1814" spans="2:18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40">
        <f>Tabla1[[#This Row],[TASA 16]]*16%</f>
        <v>0</v>
      </c>
    </row>
    <row r="1815" spans="2:18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40">
        <f>Tabla1[[#This Row],[TASA 16]]*16%</f>
        <v>0</v>
      </c>
    </row>
    <row r="1816" spans="2:18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40">
        <f>Tabla1[[#This Row],[TASA 16]]*16%</f>
        <v>0</v>
      </c>
    </row>
    <row r="1817" spans="2:18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40">
        <f>Tabla1[[#This Row],[TASA 16]]*16%</f>
        <v>0</v>
      </c>
    </row>
    <row r="1818" spans="2:18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40">
        <f>Tabla1[[#This Row],[TASA 16]]*16%</f>
        <v>0</v>
      </c>
    </row>
    <row r="1819" spans="2:18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40">
        <f>Tabla1[[#This Row],[TASA 16]]*16%</f>
        <v>0</v>
      </c>
    </row>
    <row r="1820" spans="2:18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40">
        <f>Tabla1[[#This Row],[TASA 16]]*16%</f>
        <v>0</v>
      </c>
    </row>
    <row r="1821" spans="2:18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40">
        <f>Tabla1[[#This Row],[TASA 16]]*16%</f>
        <v>0</v>
      </c>
    </row>
    <row r="1822" spans="2:18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40">
        <f>Tabla1[[#This Row],[TASA 16]]*16%</f>
        <v>0</v>
      </c>
    </row>
    <row r="1823" spans="2:18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40">
        <f>Tabla1[[#This Row],[TASA 16]]*16%</f>
        <v>0</v>
      </c>
    </row>
    <row r="1824" spans="2:18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40">
        <f>Tabla1[[#This Row],[TASA 16]]*16%</f>
        <v>0</v>
      </c>
    </row>
    <row r="1825" spans="2:18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40">
        <f>Tabla1[[#This Row],[TASA 16]]*16%</f>
        <v>0</v>
      </c>
    </row>
    <row r="1826" spans="2:18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40">
        <f>Tabla1[[#This Row],[TASA 16]]*16%</f>
        <v>0</v>
      </c>
    </row>
    <row r="1827" spans="2:18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40">
        <f>Tabla1[[#This Row],[TASA 16]]*16%</f>
        <v>0</v>
      </c>
    </row>
    <row r="1828" spans="2:18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40">
        <f>Tabla1[[#This Row],[TASA 16]]*16%</f>
        <v>0</v>
      </c>
    </row>
    <row r="1829" spans="2:18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40">
        <f>Tabla1[[#This Row],[TASA 16]]*16%</f>
        <v>0</v>
      </c>
    </row>
    <row r="1830" spans="2:18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40">
        <f>Tabla1[[#This Row],[TASA 16]]*16%</f>
        <v>0</v>
      </c>
    </row>
    <row r="1831" spans="2:18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40">
        <f>Tabla1[[#This Row],[TASA 16]]*16%</f>
        <v>0</v>
      </c>
    </row>
    <row r="1832" spans="2:18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40">
        <f>Tabla1[[#This Row],[TASA 16]]*16%</f>
        <v>0</v>
      </c>
    </row>
    <row r="1833" spans="2:18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40">
        <f>Tabla1[[#This Row],[TASA 16]]*16%</f>
        <v>0</v>
      </c>
    </row>
    <row r="1834" spans="2:18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40">
        <f>Tabla1[[#This Row],[TASA 16]]*16%</f>
        <v>0</v>
      </c>
    </row>
    <row r="1835" spans="2:18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40">
        <f>Tabla1[[#This Row],[TASA 16]]*16%</f>
        <v>0</v>
      </c>
    </row>
    <row r="1836" spans="2:18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40">
        <f>Tabla1[[#This Row],[TASA 16]]*16%</f>
        <v>0</v>
      </c>
    </row>
    <row r="1837" spans="2:18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40">
        <f>Tabla1[[#This Row],[TASA 16]]*16%</f>
        <v>0</v>
      </c>
    </row>
    <row r="1838" spans="2:18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120.68749999999999</v>
      </c>
      <c r="F1838" s="28">
        <f>SUMIFS(Tabla16[TASA 0%],Tabla16[NUM],Tabla1[[#This Row],[CODIGO]])</f>
        <v>2.5000000000119371E-3</v>
      </c>
      <c r="G1838" s="28">
        <f>SUMIFS(Tabla16[[EXENTO ]],Tabla16[NUM],Tabla1[[#This Row],[CODIGO]])</f>
        <v>0</v>
      </c>
      <c r="H1838" s="28">
        <f>SUMIFS(Tabla16[IVA],Tabla16[NUM],Tabla1[[#This Row],[CODIGO]])</f>
        <v>19.309999999999999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121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19</v>
      </c>
      <c r="O1838" t="str">
        <f>FIXED(Tabla1[[#This Row],[ISR RET]],0)</f>
        <v>0</v>
      </c>
      <c r="P1838" t="str">
        <f>FIXED(Tabla1[[#This Row],[IVA RET]],0)</f>
        <v>0</v>
      </c>
      <c r="R1838" s="40">
        <f>Tabla1[[#This Row],[TASA 16]]*16%</f>
        <v>19.36</v>
      </c>
    </row>
    <row r="1839" spans="2:18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40">
        <f>Tabla1[[#This Row],[TASA 16]]*16%</f>
        <v>0</v>
      </c>
    </row>
    <row r="1840" spans="2:18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793585.75</v>
      </c>
      <c r="F1840" s="28">
        <f>SUMIFS(Tabla16[TASA 0%],Tabla16[NUM],Tabla1[[#This Row],[CODIGO]])</f>
        <v>71413.98</v>
      </c>
      <c r="G1840" s="28">
        <f>SUMIFS(Tabla16[[EXENTO ]],Tabla16[NUM],Tabla1[[#This Row],[CODIGO]])</f>
        <v>829.78</v>
      </c>
      <c r="H1840" s="28">
        <f>SUMIFS(Tabla16[IVA],Tabla16[NUM],Tabla1[[#This Row],[CODIGO]])</f>
        <v>126973.72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793,586</v>
      </c>
      <c r="L1840" t="str">
        <f>FIXED(Tabla1[[#This Row],[TASA 0%]],0)</f>
        <v>71,414</v>
      </c>
      <c r="M1840" t="str">
        <f>FIXED(Tabla1[[#This Row],[TASA EXE.]],0)</f>
        <v>830</v>
      </c>
      <c r="N1840" t="str">
        <f>FIXED(Tabla1[[#This Row],[IVA]],0)</f>
        <v>126,974</v>
      </c>
      <c r="O1840" t="str">
        <f>FIXED(Tabla1[[#This Row],[ISR RET]],0)</f>
        <v>0</v>
      </c>
      <c r="P1840" t="str">
        <f>FIXED(Tabla1[[#This Row],[IVA RET]],0)</f>
        <v>0</v>
      </c>
      <c r="R1840" s="40">
        <f>Tabla1[[#This Row],[TASA 16]]*16%</f>
        <v>126973.76000000001</v>
      </c>
    </row>
    <row r="1841" spans="2:20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40">
        <f>Tabla1[[#This Row],[TASA 16]]*16%</f>
        <v>0</v>
      </c>
    </row>
    <row r="1842" spans="2:20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40">
        <f>Tabla1[[#This Row],[TASA 16]]*16%</f>
        <v>0</v>
      </c>
    </row>
    <row r="1843" spans="2:20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40">
        <f>Tabla1[[#This Row],[TASA 16]]*16%</f>
        <v>0</v>
      </c>
    </row>
    <row r="1844" spans="2:20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40">
        <f>Tabla1[[#This Row],[TASA 16]]*16%</f>
        <v>0</v>
      </c>
    </row>
    <row r="1845" spans="2:20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40">
        <f>Tabla1[[#This Row],[TASA 16]]*16%</f>
        <v>0</v>
      </c>
      <c r="T1845" s="76"/>
    </row>
    <row r="1846" spans="2:20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26601.624999999996</v>
      </c>
      <c r="F1846" s="28">
        <f>SUMIFS(Tabla16[TASA 0%],Tabla16[NUM],Tabla1[[#This Row],[CODIGO]])</f>
        <v>112464.465</v>
      </c>
      <c r="G1846" s="28">
        <f>SUMIFS(Tabla16[[EXENTO ]],Tabla16[NUM],Tabla1[[#This Row],[CODIGO]])</f>
        <v>8997.16</v>
      </c>
      <c r="H1846" s="28">
        <f>SUMIFS(Tabla16[IVA],Tabla16[NUM],Tabla1[[#This Row],[CODIGO]])</f>
        <v>4256.26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26,602</v>
      </c>
      <c r="L1846" t="str">
        <f>FIXED(Tabla1[[#This Row],[TASA 0%]],0)</f>
        <v>112,464</v>
      </c>
      <c r="M1846" t="str">
        <f>FIXED(Tabla1[[#This Row],[TASA EXE.]],0)</f>
        <v>8,997</v>
      </c>
      <c r="N1846" t="str">
        <f>FIXED(Tabla1[[#This Row],[IVA]],0)</f>
        <v>4,256</v>
      </c>
      <c r="O1846" t="str">
        <f>FIXED(Tabla1[[#This Row],[ISR RET]],0)</f>
        <v>0</v>
      </c>
      <c r="P1846" t="str">
        <f>FIXED(Tabla1[[#This Row],[IVA RET]],0)</f>
        <v>0</v>
      </c>
      <c r="R1846" s="40">
        <f>Tabla1[[#This Row],[TASA 16]]*16%</f>
        <v>4256.32</v>
      </c>
    </row>
    <row r="1847" spans="2:20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40">
        <f>Tabla1[[#This Row],[TASA 16]]*16%</f>
        <v>0</v>
      </c>
      <c r="T1847" s="76"/>
    </row>
    <row r="1848" spans="2:20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40">
        <f>Tabla1[[#This Row],[TASA 16]]*16%</f>
        <v>0</v>
      </c>
    </row>
    <row r="1849" spans="2:20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40">
        <f>Tabla1[[#This Row],[TASA 16]]*16%</f>
        <v>0</v>
      </c>
    </row>
    <row r="1850" spans="2:20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40">
        <f>Tabla1[[#This Row],[TASA 16]]*16%</f>
        <v>0</v>
      </c>
    </row>
    <row r="1851" spans="2:20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40">
        <f>Tabla1[[#This Row],[TASA 16]]*16%</f>
        <v>0</v>
      </c>
    </row>
    <row r="1852" spans="2:20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40">
        <f>Tabla1[[#This Row],[TASA 16]]*16%</f>
        <v>0</v>
      </c>
    </row>
    <row r="1853" spans="2:20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40">
        <f>Tabla1[[#This Row],[TASA 16]]*16%</f>
        <v>0</v>
      </c>
    </row>
    <row r="1854" spans="2:20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40">
        <f>Tabla1[[#This Row],[TASA 16]]*16%</f>
        <v>0</v>
      </c>
    </row>
    <row r="1855" spans="2:20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40">
        <f>Tabla1[[#This Row],[TASA 16]]*16%</f>
        <v>0</v>
      </c>
    </row>
    <row r="1856" spans="2:20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40">
        <f>Tabla1[[#This Row],[TASA 16]]*16%</f>
        <v>0</v>
      </c>
    </row>
    <row r="1857" spans="2:20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40">
        <f>Tabla1[[#This Row],[TASA 16]]*16%</f>
        <v>0</v>
      </c>
    </row>
    <row r="1858" spans="2:20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40">
        <f>Tabla1[[#This Row],[TASA 16]]*16%</f>
        <v>0</v>
      </c>
    </row>
    <row r="1859" spans="2:20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40">
        <f>Tabla1[[#This Row],[TASA 16]]*16%</f>
        <v>0</v>
      </c>
    </row>
    <row r="1860" spans="2:20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40">
        <f>Tabla1[[#This Row],[TASA 16]]*16%</f>
        <v>0</v>
      </c>
    </row>
    <row r="1861" spans="2:20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40">
        <f>Tabla1[[#This Row],[TASA 16]]*16%</f>
        <v>0</v>
      </c>
    </row>
    <row r="1862" spans="2:20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40">
        <f>Tabla1[[#This Row],[TASA 16]]*16%</f>
        <v>0</v>
      </c>
    </row>
    <row r="1863" spans="2:20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40">
        <f>Tabla1[[#This Row],[TASA 16]]*16%</f>
        <v>0</v>
      </c>
    </row>
    <row r="1864" spans="2:20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40">
        <f>Tabla1[[#This Row],[TASA 16]]*16%</f>
        <v>0</v>
      </c>
    </row>
    <row r="1865" spans="2:20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40">
        <f>Tabla1[[#This Row],[TASA 16]]*16%</f>
        <v>0</v>
      </c>
      <c r="T1865" s="76"/>
    </row>
    <row r="1866" spans="2:20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40">
        <f>Tabla1[[#This Row],[TASA 16]]*16%</f>
        <v>0</v>
      </c>
    </row>
    <row r="1867" spans="2:20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40">
        <f>Tabla1[[#This Row],[TASA 16]]*16%</f>
        <v>0</v>
      </c>
    </row>
    <row r="1868" spans="2:20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201543.5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201,544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40">
        <f>Tabla1[[#This Row],[TASA 16]]*16%</f>
        <v>0</v>
      </c>
    </row>
    <row r="1869" spans="2:20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40">
        <f>Tabla1[[#This Row],[TASA 16]]*16%</f>
        <v>0</v>
      </c>
    </row>
    <row r="1870" spans="2:20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40">
        <f>Tabla1[[#This Row],[TASA 16]]*16%</f>
        <v>0</v>
      </c>
    </row>
    <row r="1871" spans="2:20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40">
        <f>Tabla1[[#This Row],[TASA 16]]*16%</f>
        <v>0</v>
      </c>
    </row>
    <row r="1872" spans="2:20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40">
        <f>Tabla1[[#This Row],[TASA 16]]*16%</f>
        <v>0</v>
      </c>
    </row>
    <row r="1873" spans="2:20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40">
        <f>Tabla1[[#This Row],[TASA 16]]*16%</f>
        <v>0</v>
      </c>
    </row>
    <row r="1874" spans="2:20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40">
        <f>Tabla1[[#This Row],[TASA 16]]*16%</f>
        <v>0</v>
      </c>
    </row>
    <row r="1875" spans="2:20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40">
        <f>Tabla1[[#This Row],[TASA 16]]*16%</f>
        <v>0</v>
      </c>
    </row>
    <row r="1876" spans="2:20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40">
        <f>Tabla1[[#This Row],[TASA 16]]*16%</f>
        <v>0</v>
      </c>
      <c r="T1876" s="76"/>
    </row>
    <row r="1877" spans="2:20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37297</v>
      </c>
      <c r="F1877" s="28">
        <f>SUMIFS(Tabla16[TASA 0%],Tabla16[NUM],Tabla1[[#This Row],[CODIGO]])</f>
        <v>6.0000000003128662E-2</v>
      </c>
      <c r="G1877" s="28">
        <f>SUMIFS(Tabla16[[EXENTO ]],Tabla16[NUM],Tabla1[[#This Row],[CODIGO]])</f>
        <v>0</v>
      </c>
      <c r="H1877" s="28">
        <f>SUMIFS(Tabla16[IVA],Tabla16[NUM],Tabla1[[#This Row],[CODIGO]])</f>
        <v>5967.52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37,297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5,968</v>
      </c>
      <c r="O1877" t="str">
        <f>FIXED(Tabla1[[#This Row],[ISR RET]],0)</f>
        <v>0</v>
      </c>
      <c r="P1877" t="str">
        <f>FIXED(Tabla1[[#This Row],[IVA RET]],0)</f>
        <v>0</v>
      </c>
      <c r="R1877" s="40">
        <f>Tabla1[[#This Row],[TASA 16]]*16%</f>
        <v>5967.52</v>
      </c>
    </row>
    <row r="1878" spans="2:20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40">
        <f>Tabla1[[#This Row],[TASA 16]]*16%</f>
        <v>0</v>
      </c>
    </row>
    <row r="1879" spans="2:20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40">
        <f>Tabla1[[#This Row],[TASA 16]]*16%</f>
        <v>0</v>
      </c>
    </row>
    <row r="1880" spans="2:20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45850.6</v>
      </c>
      <c r="G1880" s="28">
        <f>SUMIFS(Tabla16[[EXENTO ]],Tabla16[NUM],Tabla1[[#This Row],[CODIGO]])</f>
        <v>3668.05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45,851</v>
      </c>
      <c r="M1880" t="str">
        <f>FIXED(Tabla1[[#This Row],[TASA EXE.]],0)</f>
        <v>3,668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40">
        <f>Tabla1[[#This Row],[TASA 16]]*16%</f>
        <v>0</v>
      </c>
    </row>
    <row r="1881" spans="2:20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40">
        <f>Tabla1[[#This Row],[TASA 16]]*16%</f>
        <v>0</v>
      </c>
    </row>
    <row r="1882" spans="2:20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40">
        <f>Tabla1[[#This Row],[TASA 16]]*16%</f>
        <v>0</v>
      </c>
    </row>
    <row r="1883" spans="2:20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40">
        <f>Tabla1[[#This Row],[TASA 16]]*16%</f>
        <v>0</v>
      </c>
      <c r="T1883" s="76"/>
    </row>
    <row r="1884" spans="2:20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108864.375</v>
      </c>
      <c r="F1884" s="28">
        <f>SUMIFS(Tabla16[TASA 0%],Tabla16[NUM],Tabla1[[#This Row],[CODIGO]])</f>
        <v>128660.89499999999</v>
      </c>
      <c r="G1884" s="28">
        <f>SUMIFS(Tabla16[[EXENTO ]],Tabla16[NUM],Tabla1[[#This Row],[CODIGO]])</f>
        <v>1065.78</v>
      </c>
      <c r="H1884" s="28">
        <f>SUMIFS(Tabla16[IVA],Tabla16[NUM],Tabla1[[#This Row],[CODIGO]])</f>
        <v>17418.3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108,864</v>
      </c>
      <c r="L1884" t="str">
        <f>FIXED(Tabla1[[#This Row],[TASA 0%]],0)</f>
        <v>128,661</v>
      </c>
      <c r="M1884" t="str">
        <f>FIXED(Tabla1[[#This Row],[TASA EXE.]],0)</f>
        <v>1,066</v>
      </c>
      <c r="N1884" t="str">
        <f>FIXED(Tabla1[[#This Row],[IVA]],0)</f>
        <v>17,418</v>
      </c>
      <c r="O1884" t="str">
        <f>FIXED(Tabla1[[#This Row],[ISR RET]],0)</f>
        <v>0</v>
      </c>
      <c r="P1884" t="str">
        <f>FIXED(Tabla1[[#This Row],[IVA RET]],0)</f>
        <v>0</v>
      </c>
      <c r="R1884" s="40">
        <f>Tabla1[[#This Row],[TASA 16]]*16%</f>
        <v>17418.240000000002</v>
      </c>
    </row>
    <row r="1885" spans="2:20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40">
        <f>Tabla1[[#This Row],[TASA 16]]*16%</f>
        <v>0</v>
      </c>
    </row>
    <row r="1886" spans="2:20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40">
        <f>Tabla1[[#This Row],[TASA 16]]*16%</f>
        <v>0</v>
      </c>
    </row>
    <row r="1887" spans="2:20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40">
        <f>Tabla1[[#This Row],[TASA 16]]*16%</f>
        <v>0</v>
      </c>
    </row>
    <row r="1888" spans="2:20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40">
        <f>Tabla1[[#This Row],[TASA 16]]*16%</f>
        <v>0</v>
      </c>
    </row>
    <row r="1889" spans="2:20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40">
        <f>Tabla1[[#This Row],[TASA 16]]*16%</f>
        <v>0</v>
      </c>
    </row>
    <row r="1890" spans="2:20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40">
        <f>Tabla1[[#This Row],[TASA 16]]*16%</f>
        <v>0</v>
      </c>
    </row>
    <row r="1891" spans="2:20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40">
        <f>Tabla1[[#This Row],[TASA 16]]*16%</f>
        <v>0</v>
      </c>
    </row>
    <row r="1892" spans="2:20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40">
        <f>Tabla1[[#This Row],[TASA 16]]*16%</f>
        <v>0</v>
      </c>
    </row>
    <row r="1893" spans="2:20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40">
        <f>Tabla1[[#This Row],[TASA 16]]*16%</f>
        <v>0</v>
      </c>
    </row>
    <row r="1894" spans="2:20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40">
        <f>Tabla1[[#This Row],[TASA 16]]*16%</f>
        <v>0</v>
      </c>
      <c r="T1894" s="76"/>
    </row>
    <row r="1895" spans="2:20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510113.25</v>
      </c>
      <c r="F1895" s="28">
        <f>SUMIFS(Tabla16[TASA 0%],Tabla16[NUM],Tabla1[[#This Row],[CODIGO]])</f>
        <v>576968.84</v>
      </c>
      <c r="G1895" s="28">
        <f>SUMIFS(Tabla16[[EXENTO ]],Tabla16[NUM],Tabla1[[#This Row],[CODIGO]])</f>
        <v>11806.73</v>
      </c>
      <c r="H1895" s="28">
        <f>SUMIFS(Tabla16[IVA],Tabla16[NUM],Tabla1[[#This Row],[CODIGO]])</f>
        <v>81618.12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510,113</v>
      </c>
      <c r="L1895" t="str">
        <f>FIXED(Tabla1[[#This Row],[TASA 0%]],0)</f>
        <v>576,969</v>
      </c>
      <c r="M1895" t="str">
        <f>FIXED(Tabla1[[#This Row],[TASA EXE.]],0)</f>
        <v>11,807</v>
      </c>
      <c r="N1895" t="str">
        <f>FIXED(Tabla1[[#This Row],[IVA]],0)</f>
        <v>81,618</v>
      </c>
      <c r="O1895" t="str">
        <f>FIXED(Tabla1[[#This Row],[ISR RET]],0)</f>
        <v>0</v>
      </c>
      <c r="P1895" t="str">
        <f>FIXED(Tabla1[[#This Row],[IVA RET]],0)</f>
        <v>0</v>
      </c>
      <c r="R1895" s="40">
        <f>Tabla1[[#This Row],[TASA 16]]*16%</f>
        <v>81618.080000000002</v>
      </c>
    </row>
    <row r="1896" spans="2:20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40">
        <f>Tabla1[[#This Row],[TASA 16]]*16%</f>
        <v>0</v>
      </c>
    </row>
    <row r="1897" spans="2:20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240953.1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240,953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40">
        <f>Tabla1[[#This Row],[TASA 16]]*16%</f>
        <v>0</v>
      </c>
    </row>
    <row r="1898" spans="2:20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40">
        <f>Tabla1[[#This Row],[TASA 16]]*16%</f>
        <v>0</v>
      </c>
    </row>
    <row r="1899" spans="2:20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40">
        <f>Tabla1[[#This Row],[TASA 16]]*16%</f>
        <v>0</v>
      </c>
      <c r="T1899" s="76"/>
    </row>
    <row r="1900" spans="2:20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177240.9375</v>
      </c>
      <c r="F1900" s="28">
        <f>SUMIFS(Tabla16[TASA 0%],Tabla16[NUM],Tabla1[[#This Row],[CODIGO]])</f>
        <v>12173.962500000023</v>
      </c>
      <c r="G1900" s="28">
        <f>SUMIFS(Tabla16[[EXENTO ]],Tabla16[NUM],Tabla1[[#This Row],[CODIGO]])</f>
        <v>0</v>
      </c>
      <c r="H1900" s="28">
        <f>SUMIFS(Tabla16[IVA],Tabla16[NUM],Tabla1[[#This Row],[CODIGO]])</f>
        <v>28358.55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177,241</v>
      </c>
      <c r="L1900" t="str">
        <f>FIXED(Tabla1[[#This Row],[TASA 0%]],0)</f>
        <v>12,174</v>
      </c>
      <c r="M1900" t="str">
        <f>FIXED(Tabla1[[#This Row],[TASA EXE.]],0)</f>
        <v>0</v>
      </c>
      <c r="N1900" t="str">
        <f>FIXED(Tabla1[[#This Row],[IVA]],0)</f>
        <v>28,359</v>
      </c>
      <c r="O1900" t="str">
        <f>FIXED(Tabla1[[#This Row],[ISR RET]],0)</f>
        <v>0</v>
      </c>
      <c r="P1900" t="str">
        <f>FIXED(Tabla1[[#This Row],[IVA RET]],0)</f>
        <v>0</v>
      </c>
      <c r="R1900" s="40">
        <f>Tabla1[[#This Row],[TASA 16]]*16%</f>
        <v>28358.560000000001</v>
      </c>
    </row>
    <row r="1901" spans="2:20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40">
        <f>Tabla1[[#This Row],[TASA 16]]*16%</f>
        <v>0</v>
      </c>
    </row>
    <row r="1902" spans="2:20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40">
        <f>Tabla1[[#This Row],[TASA 16]]*16%</f>
        <v>0</v>
      </c>
    </row>
    <row r="1903" spans="2:20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40">
        <f>Tabla1[[#This Row],[TASA 16]]*16%</f>
        <v>0</v>
      </c>
    </row>
    <row r="1904" spans="2:20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40">
        <f>Tabla1[[#This Row],[TASA 16]]*16%</f>
        <v>0</v>
      </c>
    </row>
    <row r="1905" spans="2:18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40">
        <f>Tabla1[[#This Row],[TASA 16]]*16%</f>
        <v>0</v>
      </c>
    </row>
    <row r="1906" spans="2:18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40">
        <f>Tabla1[[#This Row],[TASA 16]]*16%</f>
        <v>0</v>
      </c>
    </row>
    <row r="1907" spans="2:18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40">
        <f>Tabla1[[#This Row],[TASA 16]]*16%</f>
        <v>0</v>
      </c>
    </row>
    <row r="1908" spans="2:18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40">
        <f>Tabla1[[#This Row],[TASA 16]]*16%</f>
        <v>0</v>
      </c>
    </row>
    <row r="1909" spans="2:18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40">
        <f>Tabla1[[#This Row],[TASA 16]]*16%</f>
        <v>0</v>
      </c>
    </row>
    <row r="1910" spans="2:18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40">
        <f>Tabla1[[#This Row],[TASA 16]]*16%</f>
        <v>0</v>
      </c>
    </row>
    <row r="1911" spans="2:18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40">
        <f>Tabla1[[#This Row],[TASA 16]]*16%</f>
        <v>0</v>
      </c>
    </row>
    <row r="1912" spans="2:18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40">
        <f>Tabla1[[#This Row],[TASA 16]]*16%</f>
        <v>0</v>
      </c>
    </row>
    <row r="1913" spans="2:18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40">
        <f>Tabla1[[#This Row],[TASA 16]]*16%</f>
        <v>0</v>
      </c>
    </row>
    <row r="1914" spans="2:18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40">
        <f>Tabla1[[#This Row],[TASA 16]]*16%</f>
        <v>0</v>
      </c>
    </row>
    <row r="1915" spans="2:18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40">
        <f>Tabla1[[#This Row],[TASA 16]]*16%</f>
        <v>0</v>
      </c>
    </row>
    <row r="1916" spans="2:18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40">
        <f>Tabla1[[#This Row],[TASA 16]]*16%</f>
        <v>0</v>
      </c>
    </row>
    <row r="1917" spans="2:18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40">
        <f>Tabla1[[#This Row],[TASA 16]]*16%</f>
        <v>0</v>
      </c>
    </row>
    <row r="1918" spans="2:18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40">
        <f>Tabla1[[#This Row],[TASA 16]]*16%</f>
        <v>0</v>
      </c>
    </row>
    <row r="1919" spans="2:18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40">
        <f>Tabla1[[#This Row],[TASA 16]]*16%</f>
        <v>0</v>
      </c>
    </row>
    <row r="1920" spans="2:18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40">
        <f>Tabla1[[#This Row],[TASA 16]]*16%</f>
        <v>0</v>
      </c>
    </row>
    <row r="1921" spans="2:20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40">
        <f>Tabla1[[#This Row],[TASA 16]]*16%</f>
        <v>0</v>
      </c>
    </row>
    <row r="1922" spans="2:20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40">
        <f>Tabla1[[#This Row],[TASA 16]]*16%</f>
        <v>0</v>
      </c>
    </row>
    <row r="1923" spans="2:20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40">
        <f>Tabla1[[#This Row],[TASA 16]]*16%</f>
        <v>0</v>
      </c>
    </row>
    <row r="1924" spans="2:20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40">
        <f>Tabla1[[#This Row],[TASA 16]]*16%</f>
        <v>0</v>
      </c>
    </row>
    <row r="1925" spans="2:20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40">
        <f>Tabla1[[#This Row],[TASA 16]]*16%</f>
        <v>0</v>
      </c>
    </row>
    <row r="1926" spans="2:20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40">
        <f>Tabla1[[#This Row],[TASA 16]]*16%</f>
        <v>0</v>
      </c>
    </row>
    <row r="1927" spans="2:20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40">
        <f>Tabla1[[#This Row],[TASA 16]]*16%</f>
        <v>0</v>
      </c>
    </row>
    <row r="1928" spans="2:20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40">
        <f>Tabla1[[#This Row],[TASA 16]]*16%</f>
        <v>0</v>
      </c>
    </row>
    <row r="1929" spans="2:20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40">
        <f>Tabla1[[#This Row],[TASA 16]]*16%</f>
        <v>0</v>
      </c>
    </row>
    <row r="1930" spans="2:20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40">
        <f>Tabla1[[#This Row],[TASA 16]]*16%</f>
        <v>0</v>
      </c>
      <c r="T1930" s="76"/>
    </row>
    <row r="1931" spans="2:20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43965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7034.4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43,965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7,034</v>
      </c>
      <c r="O1931" t="str">
        <f>FIXED(Tabla1[[#This Row],[ISR RET]],0)</f>
        <v>0</v>
      </c>
      <c r="P1931" t="str">
        <f>FIXED(Tabla1[[#This Row],[IVA RET]],0)</f>
        <v>0</v>
      </c>
      <c r="R1931" s="40">
        <f>Tabla1[[#This Row],[TASA 16]]*16%</f>
        <v>7034.4000000000005</v>
      </c>
    </row>
    <row r="1932" spans="2:20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40">
        <f>Tabla1[[#This Row],[TASA 16]]*16%</f>
        <v>0</v>
      </c>
    </row>
    <row r="1933" spans="2:20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40">
        <f>Tabla1[[#This Row],[TASA 16]]*16%</f>
        <v>0</v>
      </c>
    </row>
    <row r="1934" spans="2:20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40">
        <f>Tabla1[[#This Row],[TASA 16]]*16%</f>
        <v>0</v>
      </c>
    </row>
    <row r="1935" spans="2:20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40">
        <f>Tabla1[[#This Row],[TASA 16]]*16%</f>
        <v>0</v>
      </c>
    </row>
    <row r="1936" spans="2:20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40">
        <f>Tabla1[[#This Row],[TASA 16]]*16%</f>
        <v>0</v>
      </c>
    </row>
    <row r="1937" spans="2:20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0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0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0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0</v>
      </c>
      <c r="O1937" t="str">
        <f>FIXED(Tabla1[[#This Row],[ISR RET]],0)</f>
        <v>0</v>
      </c>
      <c r="P1937" t="str">
        <f>FIXED(Tabla1[[#This Row],[IVA RET]],0)</f>
        <v>0</v>
      </c>
      <c r="R1937" s="40">
        <f>Tabla1[[#This Row],[TASA 16]]*16%</f>
        <v>0</v>
      </c>
      <c r="T1937" s="76"/>
    </row>
    <row r="1938" spans="2:20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10298.0625</v>
      </c>
      <c r="F1938" s="28">
        <f>SUMIFS(Tabla16[TASA 0%],Tabla16[NUM],Tabla1[[#This Row],[CODIGO]])</f>
        <v>2987.7675000000004</v>
      </c>
      <c r="G1938" s="28">
        <f>SUMIFS(Tabla16[[EXENTO ]],Tabla16[NUM],Tabla1[[#This Row],[CODIGO]])</f>
        <v>0</v>
      </c>
      <c r="H1938" s="28">
        <f>SUMIFS(Tabla16[IVA],Tabla16[NUM],Tabla1[[#This Row],[CODIGO]])</f>
        <v>1647.69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10,298</v>
      </c>
      <c r="L1938" t="str">
        <f>FIXED(Tabla1[[#This Row],[TASA 0%]],0)</f>
        <v>2,988</v>
      </c>
      <c r="M1938" t="str">
        <f>FIXED(Tabla1[[#This Row],[TASA EXE.]],0)</f>
        <v>0</v>
      </c>
      <c r="N1938" t="str">
        <f>FIXED(Tabla1[[#This Row],[IVA]],0)</f>
        <v>1,648</v>
      </c>
      <c r="O1938" t="str">
        <f>FIXED(Tabla1[[#This Row],[ISR RET]],0)</f>
        <v>0</v>
      </c>
      <c r="P1938" t="str">
        <f>FIXED(Tabla1[[#This Row],[IVA RET]],0)</f>
        <v>0</v>
      </c>
      <c r="R1938" s="40">
        <f>Tabla1[[#This Row],[TASA 16]]*16%</f>
        <v>1647.68</v>
      </c>
    </row>
    <row r="1939" spans="2:20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20050.080000000002</v>
      </c>
      <c r="G1939" s="28">
        <f>SUMIFS(Tabla16[[EXENTO ]],Tabla16[NUM],Tabla1[[#This Row],[CODIGO]])</f>
        <v>1604.01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20,050</v>
      </c>
      <c r="M1939" t="str">
        <f>FIXED(Tabla1[[#This Row],[TASA EXE.]],0)</f>
        <v>1,604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40">
        <f>Tabla1[[#This Row],[TASA 16]]*16%</f>
        <v>0</v>
      </c>
    </row>
    <row r="1940" spans="2:20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40">
        <f>Tabla1[[#This Row],[TASA 16]]*16%</f>
        <v>0</v>
      </c>
    </row>
    <row r="1941" spans="2:20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40">
        <f>Tabla1[[#This Row],[TASA 16]]*16%</f>
        <v>0</v>
      </c>
    </row>
    <row r="1942" spans="2:20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40">
        <f>Tabla1[[#This Row],[TASA 16]]*16%</f>
        <v>0</v>
      </c>
    </row>
    <row r="1943" spans="2:20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40">
        <f>Tabla1[[#This Row],[TASA 16]]*16%</f>
        <v>0</v>
      </c>
    </row>
    <row r="1944" spans="2:20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40">
        <f>Tabla1[[#This Row],[TASA 16]]*16%</f>
        <v>0</v>
      </c>
    </row>
    <row r="1945" spans="2:20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40">
        <f>Tabla1[[#This Row],[TASA 16]]*16%</f>
        <v>0</v>
      </c>
    </row>
    <row r="1946" spans="2:20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40">
        <f>Tabla1[[#This Row],[TASA 16]]*16%</f>
        <v>0</v>
      </c>
    </row>
    <row r="1947" spans="2:20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40">
        <f>Tabla1[[#This Row],[TASA 16]]*16%</f>
        <v>0</v>
      </c>
    </row>
    <row r="1948" spans="2:20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40">
        <f>Tabla1[[#This Row],[TASA 16]]*16%</f>
        <v>0</v>
      </c>
    </row>
    <row r="1949" spans="2:20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40">
        <f>Tabla1[[#This Row],[TASA 16]]*16%</f>
        <v>0</v>
      </c>
    </row>
    <row r="1950" spans="2:20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40">
        <f>Tabla1[[#This Row],[TASA 16]]*16%</f>
        <v>0</v>
      </c>
    </row>
    <row r="1951" spans="2:20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40">
        <f>Tabla1[[#This Row],[TASA 16]]*16%</f>
        <v>0</v>
      </c>
    </row>
    <row r="1952" spans="2:20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40">
        <f>Tabla1[[#This Row],[TASA 16]]*16%</f>
        <v>0</v>
      </c>
    </row>
    <row r="1953" spans="2:20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40">
        <f>Tabla1[[#This Row],[TASA 16]]*16%</f>
        <v>0</v>
      </c>
    </row>
    <row r="1954" spans="2:20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40">
        <f>Tabla1[[#This Row],[TASA 16]]*16%</f>
        <v>0</v>
      </c>
    </row>
    <row r="1955" spans="2:20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40">
        <f>Tabla1[[#This Row],[TASA 16]]*16%</f>
        <v>0</v>
      </c>
    </row>
    <row r="1956" spans="2:20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40">
        <f>Tabla1[[#This Row],[TASA 16]]*16%</f>
        <v>0</v>
      </c>
    </row>
    <row r="1957" spans="2:20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40">
        <f>Tabla1[[#This Row],[TASA 16]]*16%</f>
        <v>0</v>
      </c>
    </row>
    <row r="1958" spans="2:20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40">
        <f>Tabla1[[#This Row],[TASA 16]]*16%</f>
        <v>0</v>
      </c>
    </row>
    <row r="1959" spans="2:20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40">
        <f>Tabla1[[#This Row],[TASA 16]]*16%</f>
        <v>0</v>
      </c>
    </row>
    <row r="1960" spans="2:20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40">
        <f>Tabla1[[#This Row],[TASA 16]]*16%</f>
        <v>0</v>
      </c>
      <c r="T1960" s="76"/>
    </row>
    <row r="1961" spans="2:20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9979.25</v>
      </c>
      <c r="F1961" s="28">
        <f>SUMIFS(Tabla16[TASA 0%],Tabla16[NUM],Tabla1[[#This Row],[CODIGO]])</f>
        <v>-1.0000000000218279E-2</v>
      </c>
      <c r="G1961" s="28">
        <f>SUMIFS(Tabla16[[EXENTO ]],Tabla16[NUM],Tabla1[[#This Row],[CODIGO]])</f>
        <v>0</v>
      </c>
      <c r="H1961" s="28">
        <f>SUMIFS(Tabla16[IVA],Tabla16[NUM],Tabla1[[#This Row],[CODIGO]])</f>
        <v>1596.68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9,979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1,597</v>
      </c>
      <c r="O1961" t="str">
        <f>FIXED(Tabla1[[#This Row],[ISR RET]],0)</f>
        <v>0</v>
      </c>
      <c r="P1961" t="str">
        <f>FIXED(Tabla1[[#This Row],[IVA RET]],0)</f>
        <v>0</v>
      </c>
      <c r="R1961" s="40">
        <f>Tabla1[[#This Row],[TASA 16]]*16%</f>
        <v>1596.64</v>
      </c>
    </row>
    <row r="1962" spans="2:20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40">
        <f>Tabla1[[#This Row],[TASA 16]]*16%</f>
        <v>0</v>
      </c>
    </row>
    <row r="1963" spans="2:20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40">
        <f>Tabla1[[#This Row],[TASA 16]]*16%</f>
        <v>0</v>
      </c>
    </row>
    <row r="1964" spans="2:20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40">
        <f>Tabla1[[#This Row],[TASA 16]]*16%</f>
        <v>0</v>
      </c>
    </row>
    <row r="1965" spans="2:20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40">
        <f>Tabla1[[#This Row],[TASA 16]]*16%</f>
        <v>0</v>
      </c>
    </row>
    <row r="1966" spans="2:20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40">
        <f>Tabla1[[#This Row],[TASA 16]]*16%</f>
        <v>0</v>
      </c>
    </row>
    <row r="1967" spans="2:20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40">
        <f>Tabla1[[#This Row],[TASA 16]]*16%</f>
        <v>0</v>
      </c>
    </row>
    <row r="1968" spans="2:20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40">
        <f>Tabla1[[#This Row],[TASA 16]]*16%</f>
        <v>0</v>
      </c>
    </row>
    <row r="1969" spans="2:20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40">
        <f>Tabla1[[#This Row],[TASA 16]]*16%</f>
        <v>0</v>
      </c>
      <c r="T1969" s="76"/>
    </row>
    <row r="1970" spans="2:20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8900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1424</v>
      </c>
      <c r="I1970" s="28">
        <f>SUMIFS(Tabla16[ISR RET.],Tabla16[NUM],Tabla1[[#This Row],[CODIGO]])</f>
        <v>-111.25</v>
      </c>
      <c r="J1970" s="28">
        <f>SUMIFS(Tabla16[IVA RET.],Tabla16[NUM],Tabla1[[#This Row],[CODIGO]])</f>
        <v>0</v>
      </c>
      <c r="K1970" t="str">
        <f>FIXED(Tabla1[[#This Row],[TASA 16%]],0)</f>
        <v>8,900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1,424</v>
      </c>
      <c r="O1970" t="str">
        <f>FIXED(Tabla1[[#This Row],[ISR RET]],0)</f>
        <v>-111</v>
      </c>
      <c r="P1970" t="str">
        <f>FIXED(Tabla1[[#This Row],[IVA RET]],0)</f>
        <v>0</v>
      </c>
      <c r="R1970" s="40">
        <f>Tabla1[[#This Row],[TASA 16]]*16%</f>
        <v>1424</v>
      </c>
    </row>
    <row r="1971" spans="2:20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40">
        <f>Tabla1[[#This Row],[TASA 16]]*16%</f>
        <v>0</v>
      </c>
    </row>
    <row r="1972" spans="2:20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40">
        <f>Tabla1[[#This Row],[TASA 16]]*16%</f>
        <v>0</v>
      </c>
    </row>
    <row r="1973" spans="2:20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40">
        <f>Tabla1[[#This Row],[TASA 16]]*16%</f>
        <v>0</v>
      </c>
    </row>
    <row r="1974" spans="2:20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40">
        <f>Tabla1[[#This Row],[TASA 16]]*16%</f>
        <v>0</v>
      </c>
    </row>
    <row r="1975" spans="2:20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40">
        <f>Tabla1[[#This Row],[TASA 16]]*16%</f>
        <v>0</v>
      </c>
    </row>
    <row r="1976" spans="2:20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40">
        <f>Tabla1[[#This Row],[TASA 16]]*16%</f>
        <v>0</v>
      </c>
    </row>
    <row r="1977" spans="2:20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40">
        <f>Tabla1[[#This Row],[TASA 16]]*16%</f>
        <v>0</v>
      </c>
    </row>
    <row r="1978" spans="2:20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40">
        <f>Tabla1[[#This Row],[TASA 16]]*16%</f>
        <v>0</v>
      </c>
    </row>
    <row r="1979" spans="2:20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40">
        <f>Tabla1[[#This Row],[TASA 16]]*16%</f>
        <v>0</v>
      </c>
    </row>
    <row r="1980" spans="2:20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40">
        <f>Tabla1[[#This Row],[TASA 16]]*16%</f>
        <v>0</v>
      </c>
    </row>
    <row r="1981" spans="2:20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40">
        <f>Tabla1[[#This Row],[TASA 16]]*16%</f>
        <v>0</v>
      </c>
    </row>
    <row r="1982" spans="2:20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40">
        <f>Tabla1[[#This Row],[TASA 16]]*16%</f>
        <v>0</v>
      </c>
    </row>
    <row r="1983" spans="2:20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40">
        <f>Tabla1[[#This Row],[TASA 16]]*16%</f>
        <v>0</v>
      </c>
    </row>
    <row r="1984" spans="2:20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40">
        <f>Tabla1[[#This Row],[TASA 16]]*16%</f>
        <v>0</v>
      </c>
    </row>
    <row r="1985" spans="2:20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40">
        <f>Tabla1[[#This Row],[TASA 16]]*16%</f>
        <v>0</v>
      </c>
    </row>
    <row r="1986" spans="2:20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40">
        <f>Tabla1[[#This Row],[TASA 16]]*16%</f>
        <v>0</v>
      </c>
    </row>
    <row r="1987" spans="2:20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40">
        <f>Tabla1[[#This Row],[TASA 16]]*16%</f>
        <v>0</v>
      </c>
    </row>
    <row r="1988" spans="2:20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40">
        <f>Tabla1[[#This Row],[TASA 16]]*16%</f>
        <v>0</v>
      </c>
    </row>
    <row r="1989" spans="2:20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40">
        <f>Tabla1[[#This Row],[TASA 16]]*16%</f>
        <v>0</v>
      </c>
    </row>
    <row r="1990" spans="2:20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40">
        <f>Tabla1[[#This Row],[TASA 16]]*16%</f>
        <v>0</v>
      </c>
    </row>
    <row r="1991" spans="2:20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40">
        <f>Tabla1[[#This Row],[TASA 16]]*16%</f>
        <v>0</v>
      </c>
    </row>
    <row r="1992" spans="2:20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40">
        <f>Tabla1[[#This Row],[TASA 16]]*16%</f>
        <v>0</v>
      </c>
    </row>
    <row r="1993" spans="2:20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40">
        <f>Tabla1[[#This Row],[TASA 16]]*16%</f>
        <v>0</v>
      </c>
      <c r="T1993" s="76"/>
    </row>
    <row r="1994" spans="2:20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229357.125</v>
      </c>
      <c r="F1994" s="28">
        <f>SUMIFS(Tabla16[TASA 0%],Tabla16[NUM],Tabla1[[#This Row],[CODIGO]])</f>
        <v>-2.4999999981446308E-2</v>
      </c>
      <c r="G1994" s="28">
        <f>SUMIFS(Tabla16[[EXENTO ]],Tabla16[NUM],Tabla1[[#This Row],[CODIGO]])</f>
        <v>0</v>
      </c>
      <c r="H1994" s="28">
        <f>SUMIFS(Tabla16[IVA],Tabla16[NUM],Tabla1[[#This Row],[CODIGO]])</f>
        <v>36697.14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229,357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36,697</v>
      </c>
      <c r="O1994" t="str">
        <f>FIXED(Tabla1[[#This Row],[ISR RET]],0)</f>
        <v>0</v>
      </c>
      <c r="P1994" t="str">
        <f>FIXED(Tabla1[[#This Row],[IVA RET]],0)</f>
        <v>0</v>
      </c>
      <c r="R1994" s="40">
        <f>Tabla1[[#This Row],[TASA 16]]*16%</f>
        <v>36697.120000000003</v>
      </c>
    </row>
    <row r="1995" spans="2:20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40">
        <f>Tabla1[[#This Row],[TASA 16]]*16%</f>
        <v>0</v>
      </c>
    </row>
    <row r="1996" spans="2:20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40">
        <f>Tabla1[[#This Row],[TASA 16]]*16%</f>
        <v>0</v>
      </c>
    </row>
    <row r="1997" spans="2:20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40">
        <f>Tabla1[[#This Row],[TASA 16]]*16%</f>
        <v>0</v>
      </c>
    </row>
    <row r="1998" spans="2:20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40">
        <f>Tabla1[[#This Row],[TASA 16]]*16%</f>
        <v>0</v>
      </c>
    </row>
    <row r="1999" spans="2:20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40">
        <f>Tabla1[[#This Row],[TASA 16]]*16%</f>
        <v>0</v>
      </c>
    </row>
    <row r="2000" spans="2:20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40">
        <f>Tabla1[[#This Row],[TASA 16]]*16%</f>
        <v>0</v>
      </c>
    </row>
    <row r="2001" spans="2:18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40">
        <f>Tabla1[[#This Row],[TASA 16]]*16%</f>
        <v>0</v>
      </c>
    </row>
    <row r="2002" spans="2:18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40">
        <f>Tabla1[[#This Row],[TASA 16]]*16%</f>
        <v>0</v>
      </c>
    </row>
    <row r="2003" spans="2:18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40">
        <f>Tabla1[[#This Row],[TASA 16]]*16%</f>
        <v>0</v>
      </c>
    </row>
    <row r="2004" spans="2:18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40">
        <f>Tabla1[[#This Row],[TASA 16]]*16%</f>
        <v>0</v>
      </c>
    </row>
    <row r="2005" spans="2:18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40">
        <f>Tabla1[[#This Row],[TASA 16]]*16%</f>
        <v>0</v>
      </c>
    </row>
    <row r="2006" spans="2:18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40">
        <f>Tabla1[[#This Row],[TASA 16]]*16%</f>
        <v>0</v>
      </c>
    </row>
    <row r="2007" spans="2:18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40">
        <f>Tabla1[[#This Row],[TASA 16]]*16%</f>
        <v>0</v>
      </c>
    </row>
    <row r="2008" spans="2:18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40">
        <f>Tabla1[[#This Row],[TASA 16]]*16%</f>
        <v>0</v>
      </c>
    </row>
    <row r="2009" spans="2:18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40">
        <f>Tabla1[[#This Row],[TASA 16]]*16%</f>
        <v>0</v>
      </c>
    </row>
    <row r="2010" spans="2:18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40">
        <f>Tabla1[[#This Row],[TASA 16]]*16%</f>
        <v>0</v>
      </c>
    </row>
    <row r="2011" spans="2:18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40">
        <f>Tabla1[[#This Row],[TASA 16]]*16%</f>
        <v>0</v>
      </c>
    </row>
    <row r="2012" spans="2:18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40">
        <f>Tabla1[[#This Row],[TASA 16]]*16%</f>
        <v>0</v>
      </c>
    </row>
    <row r="2013" spans="2:18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40">
        <f>Tabla1[[#This Row],[TASA 16]]*16%</f>
        <v>0</v>
      </c>
    </row>
    <row r="2014" spans="2:18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189943.41</v>
      </c>
      <c r="G2014" s="28">
        <f>SUMIFS(Tabla16[[EXENTO ]],Tabla16[NUM],Tabla1[[#This Row],[CODIGO]])</f>
        <v>627.41000000000008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189,943</v>
      </c>
      <c r="M2014" t="str">
        <f>FIXED(Tabla1[[#This Row],[TASA EXE.]],0)</f>
        <v>627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40">
        <f>Tabla1[[#This Row],[TASA 16]]*16%</f>
        <v>0</v>
      </c>
    </row>
    <row r="2015" spans="2:18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40">
        <f>Tabla1[[#This Row],[TASA 16]]*16%</f>
        <v>0</v>
      </c>
    </row>
    <row r="2016" spans="2:18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40">
        <f>Tabla1[[#This Row],[TASA 16]]*16%</f>
        <v>0</v>
      </c>
    </row>
    <row r="2017" spans="2:18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40">
        <f>Tabla1[[#This Row],[TASA 16]]*16%</f>
        <v>0</v>
      </c>
    </row>
    <row r="2018" spans="2:18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40">
        <f>Tabla1[[#This Row],[TASA 16]]*16%</f>
        <v>0</v>
      </c>
    </row>
    <row r="2019" spans="2:18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40">
        <f>Tabla1[[#This Row],[TASA 16]]*16%</f>
        <v>0</v>
      </c>
    </row>
    <row r="2020" spans="2:18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40">
        <f>Tabla1[[#This Row],[TASA 16]]*16%</f>
        <v>0</v>
      </c>
    </row>
    <row r="2021" spans="2:18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40">
        <f>Tabla1[[#This Row],[TASA 16]]*16%</f>
        <v>0</v>
      </c>
    </row>
    <row r="2022" spans="2:18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40">
        <f>Tabla1[[#This Row],[TASA 16]]*16%</f>
        <v>0</v>
      </c>
    </row>
    <row r="2023" spans="2:18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40">
        <f>Tabla1[[#This Row],[TASA 16]]*16%</f>
        <v>0</v>
      </c>
    </row>
    <row r="2024" spans="2:18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40">
        <f>Tabla1[[#This Row],[TASA 16]]*16%</f>
        <v>0</v>
      </c>
    </row>
    <row r="2025" spans="2:18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40">
        <f>Tabla1[[#This Row],[TASA 16]]*16%</f>
        <v>0</v>
      </c>
    </row>
    <row r="2026" spans="2:18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40">
        <f>Tabla1[[#This Row],[TASA 16]]*16%</f>
        <v>0</v>
      </c>
    </row>
    <row r="2027" spans="2:18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40">
        <f>Tabla1[[#This Row],[TASA 16]]*16%</f>
        <v>0</v>
      </c>
    </row>
    <row r="2028" spans="2:18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40">
        <f>Tabla1[[#This Row],[TASA 16]]*16%</f>
        <v>0</v>
      </c>
    </row>
    <row r="2029" spans="2:18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40">
        <f>Tabla1[[#This Row],[TASA 16]]*16%</f>
        <v>0</v>
      </c>
    </row>
    <row r="2030" spans="2:18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40">
        <f>Tabla1[[#This Row],[TASA 16]]*16%</f>
        <v>0</v>
      </c>
    </row>
    <row r="2031" spans="2:18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40">
        <f>Tabla1[[#This Row],[TASA 16]]*16%</f>
        <v>0</v>
      </c>
    </row>
    <row r="2032" spans="2:18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40">
        <f>Tabla1[[#This Row],[TASA 16]]*16%</f>
        <v>0</v>
      </c>
    </row>
    <row r="2033" spans="2:18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40">
        <f>Tabla1[[#This Row],[TASA 16]]*16%</f>
        <v>0</v>
      </c>
    </row>
    <row r="2034" spans="2:18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40">
        <f>Tabla1[[#This Row],[TASA 16]]*16%</f>
        <v>0</v>
      </c>
    </row>
    <row r="2035" spans="2:18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40">
        <f>Tabla1[[#This Row],[TASA 16]]*16%</f>
        <v>0</v>
      </c>
    </row>
    <row r="2036" spans="2:18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40">
        <f>Tabla1[[#This Row],[TASA 16]]*16%</f>
        <v>0</v>
      </c>
    </row>
    <row r="2037" spans="2:18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40">
        <f>Tabla1[[#This Row],[TASA 16]]*16%</f>
        <v>0</v>
      </c>
    </row>
    <row r="2038" spans="2:18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19655.1875</v>
      </c>
      <c r="F2038" s="28">
        <f>SUMIFS(Tabla16[TASA 0%],Tabla16[NUM],Tabla1[[#This Row],[CODIGO]])</f>
        <v>-1.750000000174623E-2</v>
      </c>
      <c r="G2038" s="28">
        <f>SUMIFS(Tabla16[[EXENTO ]],Tabla16[NUM],Tabla1[[#This Row],[CODIGO]])</f>
        <v>0</v>
      </c>
      <c r="H2038" s="28">
        <f>SUMIFS(Tabla16[IVA],Tabla16[NUM],Tabla1[[#This Row],[CODIGO]])</f>
        <v>3144.83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19,655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3,145</v>
      </c>
      <c r="O2038" t="str">
        <f>FIXED(Tabla1[[#This Row],[ISR RET]],0)</f>
        <v>0</v>
      </c>
      <c r="P2038" t="str">
        <f>FIXED(Tabla1[[#This Row],[IVA RET]],0)</f>
        <v>0</v>
      </c>
      <c r="R2038" s="40">
        <f>Tabla1[[#This Row],[TASA 16]]*16%</f>
        <v>3144.8</v>
      </c>
    </row>
    <row r="2039" spans="2:18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40">
        <f>Tabla1[[#This Row],[TASA 16]]*16%</f>
        <v>0</v>
      </c>
    </row>
    <row r="2040" spans="2:18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40">
        <f>Tabla1[[#This Row],[TASA 16]]*16%</f>
        <v>0</v>
      </c>
    </row>
    <row r="2041" spans="2:18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40">
        <f>Tabla1[[#This Row],[TASA 16]]*16%</f>
        <v>0</v>
      </c>
    </row>
    <row r="2042" spans="2:18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40">
        <f>Tabla1[[#This Row],[TASA 16]]*16%</f>
        <v>0</v>
      </c>
    </row>
    <row r="2043" spans="2:18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40">
        <f>Tabla1[[#This Row],[TASA 16]]*16%</f>
        <v>0</v>
      </c>
    </row>
    <row r="2044" spans="2:18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40">
        <f>Tabla1[[#This Row],[TASA 16]]*16%</f>
        <v>0</v>
      </c>
    </row>
    <row r="2045" spans="2:18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40">
        <f>Tabla1[[#This Row],[TASA 16]]*16%</f>
        <v>0</v>
      </c>
    </row>
    <row r="2046" spans="2:18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1110.9375</v>
      </c>
      <c r="F2046" s="28">
        <f>SUMIFS(Tabla16[TASA 0%],Tabla16[NUM],Tabla1[[#This Row],[CODIGO]])</f>
        <v>-3.7500000000022737E-2</v>
      </c>
      <c r="G2046" s="28">
        <f>SUMIFS(Tabla16[[EXENTO ]],Tabla16[NUM],Tabla1[[#This Row],[CODIGO]])</f>
        <v>0</v>
      </c>
      <c r="H2046" s="28">
        <f>SUMIFS(Tabla16[IVA],Tabla16[NUM],Tabla1[[#This Row],[CODIGO]])</f>
        <v>177.75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1,111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178</v>
      </c>
      <c r="O2046" t="str">
        <f>FIXED(Tabla1[[#This Row],[ISR RET]],0)</f>
        <v>0</v>
      </c>
      <c r="P2046" t="str">
        <f>FIXED(Tabla1[[#This Row],[IVA RET]],0)</f>
        <v>0</v>
      </c>
      <c r="R2046" s="40">
        <f>Tabla1[[#This Row],[TASA 16]]*16%</f>
        <v>177.76</v>
      </c>
    </row>
    <row r="2047" spans="2:18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40">
        <f>Tabla1[[#This Row],[TASA 16]]*16%</f>
        <v>0</v>
      </c>
    </row>
    <row r="2048" spans="2:18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40">
        <f>Tabla1[[#This Row],[TASA 16]]*16%</f>
        <v>0</v>
      </c>
    </row>
    <row r="2049" spans="2:20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40">
        <f>Tabla1[[#This Row],[TASA 16]]*16%</f>
        <v>0</v>
      </c>
    </row>
    <row r="2050" spans="2:20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40">
        <f>Tabla1[[#This Row],[TASA 16]]*16%</f>
        <v>0</v>
      </c>
    </row>
    <row r="2051" spans="2:20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40">
        <f>Tabla1[[#This Row],[TASA 16]]*16%</f>
        <v>0</v>
      </c>
    </row>
    <row r="2052" spans="2:20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40">
        <f>Tabla1[[#This Row],[TASA 16]]*16%</f>
        <v>0</v>
      </c>
    </row>
    <row r="2053" spans="2:20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40">
        <f>Tabla1[[#This Row],[TASA 16]]*16%</f>
        <v>0</v>
      </c>
      <c r="T2053" s="76"/>
    </row>
    <row r="2054" spans="2:20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40">
        <f>Tabla1[[#This Row],[TASA 16]]*16%</f>
        <v>0</v>
      </c>
    </row>
    <row r="2055" spans="2:20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40">
        <f>Tabla1[[#This Row],[TASA 16]]*16%</f>
        <v>0</v>
      </c>
    </row>
    <row r="2056" spans="2:20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40">
        <f>Tabla1[[#This Row],[TASA 16]]*16%</f>
        <v>0</v>
      </c>
    </row>
    <row r="2057" spans="2:20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40">
        <f>Tabla1[[#This Row],[TASA 16]]*16%</f>
        <v>0</v>
      </c>
    </row>
    <row r="2058" spans="2:20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40">
        <f>Tabla1[[#This Row],[TASA 16]]*16%</f>
        <v>0</v>
      </c>
    </row>
    <row r="2059" spans="2:20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40">
        <f>Tabla1[[#This Row],[TASA 16]]*16%</f>
        <v>0</v>
      </c>
    </row>
    <row r="2060" spans="2:20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40">
        <f>Tabla1[[#This Row],[TASA 16]]*16%</f>
        <v>0</v>
      </c>
    </row>
    <row r="2061" spans="2:20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40">
        <f>Tabla1[[#This Row],[TASA 16]]*16%</f>
        <v>0</v>
      </c>
    </row>
    <row r="2062" spans="2:20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40">
        <f>Tabla1[[#This Row],[TASA 16]]*16%</f>
        <v>0</v>
      </c>
    </row>
    <row r="2063" spans="2:20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40">
        <f>Tabla1[[#This Row],[TASA 16]]*16%</f>
        <v>0</v>
      </c>
    </row>
    <row r="2064" spans="2:20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40">
        <f>Tabla1[[#This Row],[TASA 16]]*16%</f>
        <v>0</v>
      </c>
    </row>
    <row r="2065" spans="2:20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40">
        <f>Tabla1[[#This Row],[TASA 16]]*16%</f>
        <v>0</v>
      </c>
    </row>
    <row r="2066" spans="2:20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40">
        <f>Tabla1[[#This Row],[TASA 16]]*16%</f>
        <v>0</v>
      </c>
    </row>
    <row r="2067" spans="2:20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40">
        <f>Tabla1[[#This Row],[TASA 16]]*16%</f>
        <v>0</v>
      </c>
    </row>
    <row r="2068" spans="2:20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40">
        <f>Tabla1[[#This Row],[TASA 16]]*16%</f>
        <v>0</v>
      </c>
    </row>
    <row r="2069" spans="2:20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40">
        <f>Tabla1[[#This Row],[TASA 16]]*16%</f>
        <v>0</v>
      </c>
    </row>
    <row r="2070" spans="2:20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40">
        <f>Tabla1[[#This Row],[TASA 16]]*16%</f>
        <v>0</v>
      </c>
    </row>
    <row r="2071" spans="2:20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40">
        <f>Tabla1[[#This Row],[TASA 16]]*16%</f>
        <v>0</v>
      </c>
    </row>
    <row r="2072" spans="2:20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1017.2499999999999</v>
      </c>
      <c r="F2072" s="28">
        <f>SUMIFS(Tabla16[TASA 0%],Tabla16[NUM],Tabla1[[#This Row],[CODIGO]])</f>
        <v>-9.9999999998772182E-3</v>
      </c>
      <c r="G2072" s="28">
        <f>SUMIFS(Tabla16[[EXENTO ]],Tabla16[NUM],Tabla1[[#This Row],[CODIGO]])</f>
        <v>0</v>
      </c>
      <c r="H2072" s="28">
        <f>SUMIFS(Tabla16[IVA],Tabla16[NUM],Tabla1[[#This Row],[CODIGO]])</f>
        <v>162.76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1,017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163</v>
      </c>
      <c r="O2072" t="str">
        <f>FIXED(Tabla1[[#This Row],[ISR RET]],0)</f>
        <v>0</v>
      </c>
      <c r="P2072" t="str">
        <f>FIXED(Tabla1[[#This Row],[IVA RET]],0)</f>
        <v>0</v>
      </c>
      <c r="R2072" s="40">
        <f>Tabla1[[#This Row],[TASA 16]]*16%</f>
        <v>162.72</v>
      </c>
    </row>
    <row r="2073" spans="2:20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40">
        <f>Tabla1[[#This Row],[TASA 16]]*16%</f>
        <v>0</v>
      </c>
    </row>
    <row r="2074" spans="2:20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40">
        <f>Tabla1[[#This Row],[TASA 16]]*16%</f>
        <v>0</v>
      </c>
    </row>
    <row r="2075" spans="2:20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40">
        <f>Tabla1[[#This Row],[TASA 16]]*16%</f>
        <v>0</v>
      </c>
      <c r="T2075" s="76"/>
    </row>
    <row r="2076" spans="2:20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27057.5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4329.2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27,058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4,329</v>
      </c>
      <c r="O2076" t="str">
        <f>FIXED(Tabla1[[#This Row],[ISR RET]],0)</f>
        <v>0</v>
      </c>
      <c r="P2076" t="str">
        <f>FIXED(Tabla1[[#This Row],[IVA RET]],0)</f>
        <v>0</v>
      </c>
      <c r="R2076" s="40">
        <f>Tabla1[[#This Row],[TASA 16]]*16%</f>
        <v>4329.28</v>
      </c>
    </row>
    <row r="2077" spans="2:20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40">
        <f>Tabla1[[#This Row],[TASA 16]]*16%</f>
        <v>0</v>
      </c>
    </row>
    <row r="2078" spans="2:20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40">
        <f>Tabla1[[#This Row],[TASA 16]]*16%</f>
        <v>0</v>
      </c>
    </row>
    <row r="2079" spans="2:20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40">
        <f>Tabla1[[#This Row],[TASA 16]]*16%</f>
        <v>0</v>
      </c>
      <c r="T2079" s="76"/>
    </row>
    <row r="2080" spans="2:20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277380.1875</v>
      </c>
      <c r="F2080" s="28">
        <f>SUMIFS(Tabla16[TASA 0%],Tabla16[NUM],Tabla1[[#This Row],[CODIGO]])</f>
        <v>2.4999999995998223E-3</v>
      </c>
      <c r="G2080" s="28">
        <f>SUMIFS(Tabla16[[EXENTO ]],Tabla16[NUM],Tabla1[[#This Row],[CODIGO]])</f>
        <v>6685.7</v>
      </c>
      <c r="H2080" s="28">
        <f>SUMIFS(Tabla16[IVA],Tabla16[NUM],Tabla1[[#This Row],[CODIGO]])</f>
        <v>44380.83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277,380</v>
      </c>
      <c r="L2080" t="str">
        <f>FIXED(Tabla1[[#This Row],[TASA 0%]],0)</f>
        <v>0</v>
      </c>
      <c r="M2080" t="str">
        <f>FIXED(Tabla1[[#This Row],[TASA EXE.]],0)</f>
        <v>6,686</v>
      </c>
      <c r="N2080" t="str">
        <f>FIXED(Tabla1[[#This Row],[IVA]],0)</f>
        <v>44,381</v>
      </c>
      <c r="O2080" t="str">
        <f>FIXED(Tabla1[[#This Row],[ISR RET]],0)</f>
        <v>0</v>
      </c>
      <c r="P2080" t="str">
        <f>FIXED(Tabla1[[#This Row],[IVA RET]],0)</f>
        <v>0</v>
      </c>
      <c r="R2080" s="40">
        <f>Tabla1[[#This Row],[TASA 16]]*16%</f>
        <v>44380.800000000003</v>
      </c>
    </row>
    <row r="2081" spans="2:18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775.875</v>
      </c>
      <c r="F2081" s="28">
        <f>SUMIFS(Tabla16[TASA 0%],Tabla16[NUM],Tabla1[[#This Row],[CODIGO]])</f>
        <v>-1.4999999999986358E-2</v>
      </c>
      <c r="G2081" s="28">
        <f>SUMIFS(Tabla16[[EXENTO ]],Tabla16[NUM],Tabla1[[#This Row],[CODIGO]])</f>
        <v>0</v>
      </c>
      <c r="H2081" s="28">
        <f>SUMIFS(Tabla16[IVA],Tabla16[NUM],Tabla1[[#This Row],[CODIGO]])</f>
        <v>124.14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776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124</v>
      </c>
      <c r="O2081" t="str">
        <f>FIXED(Tabla1[[#This Row],[ISR RET]],0)</f>
        <v>0</v>
      </c>
      <c r="P2081" t="str">
        <f>FIXED(Tabla1[[#This Row],[IVA RET]],0)</f>
        <v>0</v>
      </c>
      <c r="R2081" s="40">
        <f>Tabla1[[#This Row],[TASA 16]]*16%</f>
        <v>124.16</v>
      </c>
    </row>
    <row r="2082" spans="2:18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40">
        <f>Tabla1[[#This Row],[TASA 16]]*16%</f>
        <v>0</v>
      </c>
    </row>
    <row r="2083" spans="2:18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40">
        <f>Tabla1[[#This Row],[TASA 16]]*16%</f>
        <v>0</v>
      </c>
    </row>
    <row r="2084" spans="2:18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40">
        <f>Tabla1[[#This Row],[TASA 16]]*16%</f>
        <v>0</v>
      </c>
    </row>
    <row r="2085" spans="2:18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40">
        <f>Tabla1[[#This Row],[TASA 16]]*16%</f>
        <v>0</v>
      </c>
    </row>
    <row r="2086" spans="2:18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40">
        <f>Tabla1[[#This Row],[TASA 16]]*16%</f>
        <v>0</v>
      </c>
    </row>
    <row r="2087" spans="2:18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40">
        <f>Tabla1[[#This Row],[TASA 16]]*16%</f>
        <v>0</v>
      </c>
    </row>
    <row r="2088" spans="2:18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40">
        <f>Tabla1[[#This Row],[TASA 16]]*16%</f>
        <v>0</v>
      </c>
    </row>
    <row r="2089" spans="2:18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40">
        <f>Tabla1[[#This Row],[TASA 16]]*16%</f>
        <v>0</v>
      </c>
    </row>
    <row r="2090" spans="2:18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40">
        <f>Tabla1[[#This Row],[TASA 16]]*16%</f>
        <v>0</v>
      </c>
    </row>
    <row r="2091" spans="2:18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40">
        <f>Tabla1[[#This Row],[TASA 16]]*16%</f>
        <v>0</v>
      </c>
    </row>
    <row r="2092" spans="2:18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40">
        <f>Tabla1[[#This Row],[TASA 16]]*16%</f>
        <v>0</v>
      </c>
    </row>
    <row r="2093" spans="2:18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40">
        <f>Tabla1[[#This Row],[TASA 16]]*16%</f>
        <v>0</v>
      </c>
    </row>
    <row r="2094" spans="2:18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40">
        <f>Tabla1[[#This Row],[TASA 16]]*16%</f>
        <v>0</v>
      </c>
    </row>
    <row r="2095" spans="2:18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40">
        <f>Tabla1[[#This Row],[TASA 16]]*16%</f>
        <v>0</v>
      </c>
    </row>
    <row r="2096" spans="2:18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40">
        <f>Tabla1[[#This Row],[TASA 16]]*16%</f>
        <v>0</v>
      </c>
    </row>
    <row r="2097" spans="2:20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40">
        <f>Tabla1[[#This Row],[TASA 16]]*16%</f>
        <v>0</v>
      </c>
    </row>
    <row r="2098" spans="2:20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40">
        <f>Tabla1[[#This Row],[TASA 16]]*16%</f>
        <v>0</v>
      </c>
    </row>
    <row r="2099" spans="2:20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2125</v>
      </c>
      <c r="F2099" s="28">
        <f>SUMIFS(Tabla16[TASA 0%],Tabla16[NUM],Tabla1[[#This Row],[CODIGO]])</f>
        <v>36416.400000000001</v>
      </c>
      <c r="G2099" s="28">
        <f>SUMIFS(Tabla16[[EXENTO ]],Tabla16[NUM],Tabla1[[#This Row],[CODIGO]])</f>
        <v>0</v>
      </c>
      <c r="H2099" s="28">
        <f>SUMIFS(Tabla16[IVA],Tabla16[NUM],Tabla1[[#This Row],[CODIGO]])</f>
        <v>340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2,125</v>
      </c>
      <c r="L2099" t="str">
        <f>FIXED(Tabla1[[#This Row],[TASA 0%]],0)</f>
        <v>36,416</v>
      </c>
      <c r="M2099" t="str">
        <f>FIXED(Tabla1[[#This Row],[TASA EXE.]],0)</f>
        <v>0</v>
      </c>
      <c r="N2099" t="str">
        <f>FIXED(Tabla1[[#This Row],[IVA]],0)</f>
        <v>340</v>
      </c>
      <c r="O2099" t="str">
        <f>FIXED(Tabla1[[#This Row],[ISR RET]],0)</f>
        <v>0</v>
      </c>
      <c r="P2099" t="str">
        <f>FIXED(Tabla1[[#This Row],[IVA RET]],0)</f>
        <v>0</v>
      </c>
      <c r="R2099" s="40">
        <f>Tabla1[[#This Row],[TASA 16]]*16%</f>
        <v>340</v>
      </c>
    </row>
    <row r="2100" spans="2:20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2100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2,100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40">
        <f>Tabla1[[#This Row],[TASA 16]]*16%</f>
        <v>0</v>
      </c>
      <c r="T2100" s="76"/>
    </row>
    <row r="2101" spans="2:20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103272.8125</v>
      </c>
      <c r="F2101" s="28">
        <f>SUMIFS(Tabla16[TASA 0%],Tabla16[NUM],Tabla1[[#This Row],[CODIGO]])</f>
        <v>-2.5000000023283064E-3</v>
      </c>
      <c r="G2101" s="28">
        <f>SUMIFS(Tabla16[[EXENTO ]],Tabla16[NUM],Tabla1[[#This Row],[CODIGO]])</f>
        <v>0</v>
      </c>
      <c r="H2101" s="28">
        <f>SUMIFS(Tabla16[IVA],Tabla16[NUM],Tabla1[[#This Row],[CODIGO]])</f>
        <v>16523.650000000001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103,273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16,524</v>
      </c>
      <c r="O2101" t="str">
        <f>FIXED(Tabla1[[#This Row],[ISR RET]],0)</f>
        <v>0</v>
      </c>
      <c r="P2101" t="str">
        <f>FIXED(Tabla1[[#This Row],[IVA RET]],0)</f>
        <v>0</v>
      </c>
      <c r="R2101" s="40">
        <f>Tabla1[[#This Row],[TASA 16]]*16%</f>
        <v>16523.68</v>
      </c>
    </row>
    <row r="2102" spans="2:20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40">
        <f>Tabla1[[#This Row],[TASA 16]]*16%</f>
        <v>0</v>
      </c>
    </row>
    <row r="2103" spans="2:20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40">
        <f>Tabla1[[#This Row],[TASA 16]]*16%</f>
        <v>0</v>
      </c>
    </row>
    <row r="2104" spans="2:20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40">
        <f>Tabla1[[#This Row],[TASA 16]]*16%</f>
        <v>0</v>
      </c>
    </row>
    <row r="2105" spans="2:20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40">
        <f>Tabla1[[#This Row],[TASA 16]]*16%</f>
        <v>0</v>
      </c>
    </row>
    <row r="2106" spans="2:20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40">
        <f>Tabla1[[#This Row],[TASA 16]]*16%</f>
        <v>0</v>
      </c>
    </row>
    <row r="2107" spans="2:20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40">
        <f>Tabla1[[#This Row],[TASA 16]]*16%</f>
        <v>0</v>
      </c>
    </row>
    <row r="2108" spans="2:20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40">
        <f>Tabla1[[#This Row],[TASA 16]]*16%</f>
        <v>0</v>
      </c>
    </row>
    <row r="2109" spans="2:20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40">
        <f>Tabla1[[#This Row],[TASA 16]]*16%</f>
        <v>0</v>
      </c>
    </row>
    <row r="2110" spans="2:20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40">
        <f>Tabla1[[#This Row],[TASA 16]]*16%</f>
        <v>0</v>
      </c>
    </row>
    <row r="2111" spans="2:20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40">
        <f>Tabla1[[#This Row],[TASA 16]]*16%</f>
        <v>0</v>
      </c>
    </row>
    <row r="2112" spans="2:20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40">
        <f>Tabla1[[#This Row],[TASA 16]]*16%</f>
        <v>0</v>
      </c>
    </row>
    <row r="2113" spans="2:18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40">
        <f>Tabla1[[#This Row],[TASA 16]]*16%</f>
        <v>0</v>
      </c>
    </row>
    <row r="2114" spans="2:18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40">
        <f>Tabla1[[#This Row],[TASA 16]]*16%</f>
        <v>0</v>
      </c>
    </row>
    <row r="2115" spans="2:18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40">
        <f>Tabla1[[#This Row],[TASA 16]]*16%</f>
        <v>0</v>
      </c>
    </row>
    <row r="2116" spans="2:18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40">
        <f>Tabla1[[#This Row],[TASA 16]]*16%</f>
        <v>0</v>
      </c>
    </row>
    <row r="2117" spans="2:18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40">
        <f>Tabla1[[#This Row],[TASA 16]]*16%</f>
        <v>0</v>
      </c>
    </row>
    <row r="2118" spans="2:18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40">
        <f>Tabla1[[#This Row],[TASA 16]]*16%</f>
        <v>0</v>
      </c>
    </row>
    <row r="2119" spans="2:18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40">
        <f>Tabla1[[#This Row],[TASA 16]]*16%</f>
        <v>0</v>
      </c>
    </row>
    <row r="2120" spans="2:18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40">
        <f>Tabla1[[#This Row],[TASA 16]]*16%</f>
        <v>0</v>
      </c>
    </row>
    <row r="2121" spans="2:18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40">
        <f>Tabla1[[#This Row],[TASA 16]]*16%</f>
        <v>0</v>
      </c>
    </row>
    <row r="2122" spans="2:18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264811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264,811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40">
        <f>Tabla1[[#This Row],[TASA 16]]*16%</f>
        <v>0</v>
      </c>
    </row>
    <row r="2123" spans="2:18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40">
        <f>Tabla1[[#This Row],[TASA 16]]*16%</f>
        <v>0</v>
      </c>
    </row>
    <row r="2124" spans="2:18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40">
        <f>Tabla1[[#This Row],[TASA 16]]*16%</f>
        <v>0</v>
      </c>
    </row>
    <row r="2125" spans="2:18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40">
        <f>Tabla1[[#This Row],[TASA 16]]*16%</f>
        <v>0</v>
      </c>
    </row>
    <row r="2126" spans="2:18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40">
        <f>Tabla1[[#This Row],[TASA 16]]*16%</f>
        <v>0</v>
      </c>
    </row>
    <row r="2127" spans="2:18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40">
        <f>Tabla1[[#This Row],[TASA 16]]*16%</f>
        <v>0</v>
      </c>
    </row>
    <row r="2128" spans="2:18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40">
        <f>Tabla1[[#This Row],[TASA 16]]*16%</f>
        <v>0</v>
      </c>
    </row>
    <row r="2129" spans="2:18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40">
        <f>Tabla1[[#This Row],[TASA 16]]*16%</f>
        <v>0</v>
      </c>
    </row>
    <row r="2130" spans="2:18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40">
        <f>Tabla1[[#This Row],[TASA 16]]*16%</f>
        <v>0</v>
      </c>
    </row>
    <row r="2131" spans="2:18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40">
        <f>Tabla1[[#This Row],[TASA 16]]*16%</f>
        <v>0</v>
      </c>
    </row>
    <row r="2132" spans="2:18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40">
        <f>Tabla1[[#This Row],[TASA 16]]*16%</f>
        <v>0</v>
      </c>
    </row>
    <row r="2133" spans="2:18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40">
        <f>Tabla1[[#This Row],[TASA 16]]*16%</f>
        <v>0</v>
      </c>
    </row>
    <row r="2134" spans="2:18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40">
        <f>Tabla1[[#This Row],[TASA 16]]*16%</f>
        <v>0</v>
      </c>
    </row>
    <row r="2135" spans="2:18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40">
        <f>Tabla1[[#This Row],[TASA 16]]*16%</f>
        <v>0</v>
      </c>
    </row>
    <row r="2136" spans="2:18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40">
        <f>Tabla1[[#This Row],[TASA 16]]*16%</f>
        <v>0</v>
      </c>
    </row>
    <row r="2137" spans="2:18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40">
        <f>Tabla1[[#This Row],[TASA 16]]*16%</f>
        <v>0</v>
      </c>
    </row>
    <row r="2138" spans="2:18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40">
        <f>Tabla1[[#This Row],[TASA 16]]*16%</f>
        <v>0</v>
      </c>
    </row>
    <row r="2139" spans="2:18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40">
        <f>Tabla1[[#This Row],[TASA 16]]*16%</f>
        <v>0</v>
      </c>
    </row>
    <row r="2140" spans="2:18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40">
        <f>Tabla1[[#This Row],[TASA 16]]*16%</f>
        <v>0</v>
      </c>
    </row>
    <row r="2141" spans="2:18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0</v>
      </c>
      <c r="F2141" s="28">
        <f>SUMIFS(Tabla16[TASA 0%],Tabla16[NUM],Tabla1[[#This Row],[CODIGO]])</f>
        <v>0</v>
      </c>
      <c r="G2141" s="28">
        <f>SUMIFS(Tabla16[[EXENTO ]],Tabla16[NUM],Tabla1[[#This Row],[CODIGO]])</f>
        <v>0</v>
      </c>
      <c r="H2141" s="28">
        <f>SUMIFS(Tabla16[IVA],Tabla16[NUM],Tabla1[[#This Row],[CODIGO]])</f>
        <v>0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0</v>
      </c>
      <c r="O2141" t="str">
        <f>FIXED(Tabla1[[#This Row],[ISR RET]],0)</f>
        <v>0</v>
      </c>
      <c r="P2141" t="str">
        <f>FIXED(Tabla1[[#This Row],[IVA RET]],0)</f>
        <v>0</v>
      </c>
      <c r="R2141" s="40">
        <f>Tabla1[[#This Row],[TASA 16]]*16%</f>
        <v>0</v>
      </c>
    </row>
    <row r="2142" spans="2:18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40">
        <f>Tabla1[[#This Row],[TASA 16]]*16%</f>
        <v>0</v>
      </c>
    </row>
    <row r="2143" spans="2:18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40">
        <f>Tabla1[[#This Row],[TASA 16]]*16%</f>
        <v>0</v>
      </c>
    </row>
    <row r="2144" spans="2:18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207067.35</v>
      </c>
      <c r="G2144" s="28">
        <f>SUMIFS(Tabla16[[EXENTO ]],Tabla16[NUM],Tabla1[[#This Row],[CODIGO]])</f>
        <v>3568.54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207,067</v>
      </c>
      <c r="M2144" t="str">
        <f>FIXED(Tabla1[[#This Row],[TASA EXE.]],0)</f>
        <v>3,569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40">
        <f>Tabla1[[#This Row],[TASA 16]]*16%</f>
        <v>0</v>
      </c>
    </row>
    <row r="2145" spans="2:20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40">
        <f>Tabla1[[#This Row],[TASA 16]]*16%</f>
        <v>0</v>
      </c>
    </row>
    <row r="2146" spans="2:20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40">
        <f>Tabla1[[#This Row],[TASA 16]]*16%</f>
        <v>0</v>
      </c>
    </row>
    <row r="2147" spans="2:20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40">
        <f>Tabla1[[#This Row],[TASA 16]]*16%</f>
        <v>0</v>
      </c>
    </row>
    <row r="2148" spans="2:20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40">
        <f>Tabla1[[#This Row],[TASA 16]]*16%</f>
        <v>0</v>
      </c>
    </row>
    <row r="2149" spans="2:20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40">
        <f>Tabla1[[#This Row],[TASA 16]]*16%</f>
        <v>0</v>
      </c>
    </row>
    <row r="2150" spans="2:20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40">
        <f>Tabla1[[#This Row],[TASA 16]]*16%</f>
        <v>0</v>
      </c>
    </row>
    <row r="2151" spans="2:20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40">
        <f>Tabla1[[#This Row],[TASA 16]]*16%</f>
        <v>0</v>
      </c>
    </row>
    <row r="2152" spans="2:20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40">
        <f>Tabla1[[#This Row],[TASA 16]]*16%</f>
        <v>0</v>
      </c>
    </row>
    <row r="2153" spans="2:20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40">
        <f>Tabla1[[#This Row],[TASA 16]]*16%</f>
        <v>0</v>
      </c>
    </row>
    <row r="2154" spans="2:20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40">
        <f>Tabla1[[#This Row],[TASA 16]]*16%</f>
        <v>0</v>
      </c>
    </row>
    <row r="2155" spans="2:20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40">
        <f>Tabla1[[#This Row],[TASA 16]]*16%</f>
        <v>0</v>
      </c>
    </row>
    <row r="2156" spans="2:20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40">
        <f>Tabla1[[#This Row],[TASA 16]]*16%</f>
        <v>0</v>
      </c>
    </row>
    <row r="2157" spans="2:20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40">
        <f>Tabla1[[#This Row],[TASA 16]]*16%</f>
        <v>0</v>
      </c>
    </row>
    <row r="2158" spans="2:20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40">
        <f>Tabla1[[#This Row],[TASA 16]]*16%</f>
        <v>0</v>
      </c>
      <c r="T2158" s="76"/>
    </row>
    <row r="2159" spans="2:20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193344.1875</v>
      </c>
      <c r="F2159" s="28">
        <f>SUMIFS(Tabla16[TASA 0%],Tabla16[NUM],Tabla1[[#This Row],[CODIGO]])</f>
        <v>88258.712499999994</v>
      </c>
      <c r="G2159" s="28">
        <f>SUMIFS(Tabla16[[EXENTO ]],Tabla16[NUM],Tabla1[[#This Row],[CODIGO]])</f>
        <v>985.18</v>
      </c>
      <c r="H2159" s="28">
        <f>SUMIFS(Tabla16[IVA],Tabla16[NUM],Tabla1[[#This Row],[CODIGO]])</f>
        <v>30935.07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193,344</v>
      </c>
      <c r="L2159" t="str">
        <f>FIXED(Tabla1[[#This Row],[TASA 0%]],0)</f>
        <v>88,259</v>
      </c>
      <c r="M2159" t="str">
        <f>FIXED(Tabla1[[#This Row],[TASA EXE.]],0)</f>
        <v>985</v>
      </c>
      <c r="N2159" t="str">
        <f>FIXED(Tabla1[[#This Row],[IVA]],0)</f>
        <v>30,935</v>
      </c>
      <c r="O2159" t="str">
        <f>FIXED(Tabla1[[#This Row],[ISR RET]],0)</f>
        <v>0</v>
      </c>
      <c r="P2159" t="str">
        <f>FIXED(Tabla1[[#This Row],[IVA RET]],0)</f>
        <v>0</v>
      </c>
      <c r="R2159" s="40">
        <f>Tabla1[[#This Row],[TASA 16]]*16%</f>
        <v>30935.040000000001</v>
      </c>
    </row>
    <row r="2160" spans="2:20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40">
        <f>Tabla1[[#This Row],[TASA 16]]*16%</f>
        <v>0</v>
      </c>
    </row>
    <row r="2161" spans="2:20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40">
        <f>Tabla1[[#This Row],[TASA 16]]*16%</f>
        <v>0</v>
      </c>
    </row>
    <row r="2162" spans="2:20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40">
        <f>Tabla1[[#This Row],[TASA 16]]*16%</f>
        <v>0</v>
      </c>
    </row>
    <row r="2163" spans="2:20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40">
        <f>Tabla1[[#This Row],[TASA 16]]*16%</f>
        <v>0</v>
      </c>
    </row>
    <row r="2164" spans="2:20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40">
        <f>Tabla1[[#This Row],[TASA 16]]*16%</f>
        <v>0</v>
      </c>
    </row>
    <row r="2165" spans="2:20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40">
        <f>Tabla1[[#This Row],[TASA 16]]*16%</f>
        <v>0</v>
      </c>
    </row>
    <row r="2166" spans="2:20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40">
        <f>Tabla1[[#This Row],[TASA 16]]*16%</f>
        <v>0</v>
      </c>
    </row>
    <row r="2167" spans="2:20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40">
        <f>Tabla1[[#This Row],[TASA 16]]*16%</f>
        <v>0</v>
      </c>
    </row>
    <row r="2168" spans="2:20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40">
        <f>Tabla1[[#This Row],[TASA 16]]*16%</f>
        <v>0</v>
      </c>
    </row>
    <row r="2169" spans="2:20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40">
        <f>Tabla1[[#This Row],[TASA 16]]*16%</f>
        <v>0</v>
      </c>
    </row>
    <row r="2170" spans="2:20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40">
        <f>Tabla1[[#This Row],[TASA 16]]*16%</f>
        <v>0</v>
      </c>
    </row>
    <row r="2171" spans="2:20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40">
        <f>Tabla1[[#This Row],[TASA 16]]*16%</f>
        <v>0</v>
      </c>
    </row>
    <row r="2172" spans="2:20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40">
        <f>Tabla1[[#This Row],[TASA 16]]*16%</f>
        <v>0</v>
      </c>
    </row>
    <row r="2173" spans="2:20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40">
        <f>Tabla1[[#This Row],[TASA 16]]*16%</f>
        <v>0</v>
      </c>
      <c r="T2173" s="76"/>
    </row>
    <row r="2174" spans="2:20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86238.25</v>
      </c>
      <c r="F2174" s="28">
        <f>SUMIFS(Tabla16[TASA 0%],Tabla16[NUM],Tabla1[[#This Row],[CODIGO]])</f>
        <v>0.20999999999412466</v>
      </c>
      <c r="G2174" s="28">
        <f>SUMIFS(Tabla16[[EXENTO ]],Tabla16[NUM],Tabla1[[#This Row],[CODIGO]])</f>
        <v>0</v>
      </c>
      <c r="H2174" s="28">
        <f>SUMIFS(Tabla16[IVA],Tabla16[NUM],Tabla1[[#This Row],[CODIGO]])</f>
        <v>13798.12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86,238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13,798</v>
      </c>
      <c r="O2174" t="str">
        <f>FIXED(Tabla1[[#This Row],[ISR RET]],0)</f>
        <v>0</v>
      </c>
      <c r="P2174" t="str">
        <f>FIXED(Tabla1[[#This Row],[IVA RET]],0)</f>
        <v>0</v>
      </c>
      <c r="R2174" s="40">
        <f>Tabla1[[#This Row],[TASA 16]]*16%</f>
        <v>13798.08</v>
      </c>
    </row>
    <row r="2175" spans="2:20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40">
        <f>Tabla1[[#This Row],[TASA 16]]*16%</f>
        <v>0</v>
      </c>
    </row>
    <row r="2176" spans="2:20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40">
        <f>Tabla1[[#This Row],[TASA 16]]*16%</f>
        <v>0</v>
      </c>
    </row>
    <row r="2177" spans="2:18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40">
        <f>Tabla1[[#This Row],[TASA 16]]*16%</f>
        <v>0</v>
      </c>
    </row>
    <row r="2178" spans="2:18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40">
        <f>Tabla1[[#This Row],[TASA 16]]*16%</f>
        <v>0</v>
      </c>
    </row>
    <row r="2179" spans="2:18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40">
        <f>Tabla1[[#This Row],[TASA 16]]*16%</f>
        <v>0</v>
      </c>
    </row>
    <row r="2180" spans="2:18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40">
        <f>Tabla1[[#This Row],[TASA 16]]*16%</f>
        <v>0</v>
      </c>
    </row>
    <row r="2181" spans="2:18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40">
        <f>Tabla1[[#This Row],[TASA 16]]*16%</f>
        <v>0</v>
      </c>
    </row>
    <row r="2182" spans="2:18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40">
        <f>Tabla1[[#This Row],[TASA 16]]*16%</f>
        <v>0</v>
      </c>
    </row>
    <row r="2183" spans="2:18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40">
        <f>Tabla1[[#This Row],[TASA 16]]*16%</f>
        <v>0</v>
      </c>
    </row>
    <row r="2184" spans="2:18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40">
        <f>Tabla1[[#This Row],[TASA 16]]*16%</f>
        <v>0</v>
      </c>
    </row>
    <row r="2185" spans="2:18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40">
        <f>Tabla1[[#This Row],[TASA 16]]*16%</f>
        <v>0</v>
      </c>
    </row>
    <row r="2186" spans="2:18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40">
        <f>Tabla1[[#This Row],[TASA 16]]*16%</f>
        <v>0</v>
      </c>
    </row>
    <row r="2187" spans="2:18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40">
        <f>Tabla1[[#This Row],[TASA 16]]*16%</f>
        <v>0</v>
      </c>
    </row>
    <row r="2188" spans="2:18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40">
        <f>Tabla1[[#This Row],[TASA 16]]*16%</f>
        <v>0</v>
      </c>
    </row>
    <row r="2189" spans="2:18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40">
        <f>Tabla1[[#This Row],[TASA 16]]*16%</f>
        <v>0</v>
      </c>
    </row>
    <row r="2190" spans="2:18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40">
        <f>Tabla1[[#This Row],[TASA 16]]*16%</f>
        <v>0</v>
      </c>
    </row>
    <row r="2191" spans="2:18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40">
        <f>Tabla1[[#This Row],[TASA 16]]*16%</f>
        <v>0</v>
      </c>
    </row>
    <row r="2192" spans="2:18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40">
        <f>Tabla1[[#This Row],[TASA 16]]*16%</f>
        <v>0</v>
      </c>
    </row>
    <row r="2193" spans="2:18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40">
        <f>Tabla1[[#This Row],[TASA 16]]*16%</f>
        <v>0</v>
      </c>
    </row>
    <row r="2194" spans="2:18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40">
        <f>Tabla1[[#This Row],[TASA 16]]*16%</f>
        <v>0</v>
      </c>
    </row>
    <row r="2195" spans="2:18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40">
        <f>Tabla1[[#This Row],[TASA 16]]*16%</f>
        <v>0</v>
      </c>
    </row>
    <row r="2196" spans="2:18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40">
        <f>Tabla1[[#This Row],[TASA 16]]*16%</f>
        <v>0</v>
      </c>
    </row>
    <row r="2197" spans="2:18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40">
        <f>Tabla1[[#This Row],[TASA 16]]*16%</f>
        <v>0</v>
      </c>
    </row>
    <row r="2198" spans="2:18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40">
        <f>Tabla1[[#This Row],[TASA 16]]*16%</f>
        <v>0</v>
      </c>
    </row>
    <row r="2199" spans="2:18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40">
        <f>Tabla1[[#This Row],[TASA 16]]*16%</f>
        <v>0</v>
      </c>
    </row>
    <row r="2200" spans="2:18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40">
        <f>Tabla1[[#This Row],[TASA 16]]*16%</f>
        <v>0</v>
      </c>
    </row>
    <row r="2201" spans="2:18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40">
        <f>Tabla1[[#This Row],[TASA 16]]*16%</f>
        <v>0</v>
      </c>
    </row>
    <row r="2202" spans="2:18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40">
        <f>Tabla1[[#This Row],[TASA 16]]*16%</f>
        <v>0</v>
      </c>
    </row>
    <row r="2203" spans="2:18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40">
        <f>Tabla1[[#This Row],[TASA 16]]*16%</f>
        <v>0</v>
      </c>
    </row>
    <row r="2204" spans="2:18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40">
        <f>Tabla1[[#This Row],[TASA 16]]*16%</f>
        <v>0</v>
      </c>
    </row>
    <row r="2205" spans="2:18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40">
        <f>Tabla1[[#This Row],[TASA 16]]*16%</f>
        <v>0</v>
      </c>
    </row>
    <row r="2206" spans="2:18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40">
        <f>Tabla1[[#This Row],[TASA 16]]*16%</f>
        <v>0</v>
      </c>
    </row>
    <row r="2207" spans="2:18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40">
        <f>Tabla1[[#This Row],[TASA 16]]*16%</f>
        <v>0</v>
      </c>
    </row>
    <row r="2208" spans="2:18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40">
        <f>Tabla1[[#This Row],[TASA 16]]*16%</f>
        <v>0</v>
      </c>
    </row>
    <row r="2209" spans="2:20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40">
        <f>Tabla1[[#This Row],[TASA 16]]*16%</f>
        <v>0</v>
      </c>
    </row>
    <row r="2210" spans="2:20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40">
        <f>Tabla1[[#This Row],[TASA 16]]*16%</f>
        <v>0</v>
      </c>
    </row>
    <row r="2211" spans="2:20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40">
        <f>Tabla1[[#This Row],[TASA 16]]*16%</f>
        <v>0</v>
      </c>
    </row>
    <row r="2212" spans="2:20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40">
        <f>Tabla1[[#This Row],[TASA 16]]*16%</f>
        <v>0</v>
      </c>
    </row>
    <row r="2213" spans="2:20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40">
        <f>Tabla1[[#This Row],[TASA 16]]*16%</f>
        <v>0</v>
      </c>
    </row>
    <row r="2214" spans="2:20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40">
        <f>Tabla1[[#This Row],[TASA 16]]*16%</f>
        <v>0</v>
      </c>
    </row>
    <row r="2215" spans="2:20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40">
        <f>Tabla1[[#This Row],[TASA 16]]*16%</f>
        <v>0</v>
      </c>
    </row>
    <row r="2216" spans="2:20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40">
        <f>Tabla1[[#This Row],[TASA 16]]*16%</f>
        <v>0</v>
      </c>
    </row>
    <row r="2217" spans="2:20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40">
        <f>Tabla1[[#This Row],[TASA 16]]*16%</f>
        <v>0</v>
      </c>
      <c r="T2217" s="76"/>
    </row>
    <row r="2218" spans="2:20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57796.5</v>
      </c>
      <c r="F2218" s="28">
        <f>SUMIFS(Tabla16[TASA 0%],Tabla16[NUM],Tabla1[[#This Row],[CODIGO]])</f>
        <v>2.9999999998835847E-2</v>
      </c>
      <c r="G2218" s="28">
        <f>SUMIFS(Tabla16[[EXENTO ]],Tabla16[NUM],Tabla1[[#This Row],[CODIGO]])</f>
        <v>0</v>
      </c>
      <c r="H2218" s="28">
        <f>SUMIFS(Tabla16[IVA],Tabla16[NUM],Tabla1[[#This Row],[CODIGO]])</f>
        <v>9247.4399999999987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57,797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9,247</v>
      </c>
      <c r="O2218" t="str">
        <f>FIXED(Tabla1[[#This Row],[ISR RET]],0)</f>
        <v>0</v>
      </c>
      <c r="P2218" t="str">
        <f>FIXED(Tabla1[[#This Row],[IVA RET]],0)</f>
        <v>0</v>
      </c>
      <c r="R2218" s="40">
        <f>Tabla1[[#This Row],[TASA 16]]*16%</f>
        <v>9247.52</v>
      </c>
    </row>
    <row r="2219" spans="2:20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40">
        <f>Tabla1[[#This Row],[TASA 16]]*16%</f>
        <v>0</v>
      </c>
    </row>
    <row r="2220" spans="2:20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40">
        <f>Tabla1[[#This Row],[TASA 16]]*16%</f>
        <v>0</v>
      </c>
    </row>
    <row r="2221" spans="2:20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40">
        <f>Tabla1[[#This Row],[TASA 16]]*16%</f>
        <v>0</v>
      </c>
    </row>
    <row r="2222" spans="2:20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40">
        <f>Tabla1[[#This Row],[TASA 16]]*16%</f>
        <v>0</v>
      </c>
    </row>
    <row r="2223" spans="2:20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0</v>
      </c>
      <c r="F2223" s="28">
        <f>SUMIFS(Tabla16[TASA 0%],Tabla16[NUM],Tabla1[[#This Row],[CODIGO]])</f>
        <v>0</v>
      </c>
      <c r="G2223" s="28">
        <f>SUMIFS(Tabla16[[EXENTO ]],Tabla16[NUM],Tabla1[[#This Row],[CODIGO]])</f>
        <v>0</v>
      </c>
      <c r="H2223" s="28">
        <f>SUMIFS(Tabla16[IVA],Tabla16[NUM],Tabla1[[#This Row],[CODIGO]])</f>
        <v>0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0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0</v>
      </c>
      <c r="O2223" t="str">
        <f>FIXED(Tabla1[[#This Row],[ISR RET]],0)</f>
        <v>0</v>
      </c>
      <c r="P2223" t="str">
        <f>FIXED(Tabla1[[#This Row],[IVA RET]],0)</f>
        <v>0</v>
      </c>
      <c r="R2223" s="40">
        <f>Tabla1[[#This Row],[TASA 16]]*16%</f>
        <v>0</v>
      </c>
      <c r="T2223" s="76"/>
    </row>
    <row r="2224" spans="2:20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5938.5</v>
      </c>
      <c r="F2224" s="28">
        <f>SUMIFS(Tabla16[TASA 0%],Tabla16[NUM],Tabla1[[#This Row],[CODIGO]])</f>
        <v>0</v>
      </c>
      <c r="G2224" s="28">
        <f>SUMIFS(Tabla16[[EXENTO ]],Tabla16[NUM],Tabla1[[#This Row],[CODIGO]])</f>
        <v>178.04</v>
      </c>
      <c r="H2224" s="28">
        <f>SUMIFS(Tabla16[IVA],Tabla16[NUM],Tabla1[[#This Row],[CODIGO]])</f>
        <v>950.16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5,939</v>
      </c>
      <c r="L2224" t="str">
        <f>FIXED(Tabla1[[#This Row],[TASA 0%]],0)</f>
        <v>0</v>
      </c>
      <c r="M2224" t="str">
        <f>FIXED(Tabla1[[#This Row],[TASA EXE.]],0)</f>
        <v>178</v>
      </c>
      <c r="N2224" t="str">
        <f>FIXED(Tabla1[[#This Row],[IVA]],0)</f>
        <v>950</v>
      </c>
      <c r="O2224" t="str">
        <f>FIXED(Tabla1[[#This Row],[ISR RET]],0)</f>
        <v>0</v>
      </c>
      <c r="P2224" t="str">
        <f>FIXED(Tabla1[[#This Row],[IVA RET]],0)</f>
        <v>0</v>
      </c>
      <c r="R2224" s="40">
        <f>Tabla1[[#This Row],[TASA 16]]*16%</f>
        <v>950.24</v>
      </c>
    </row>
    <row r="2225" spans="2:20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40">
        <f>Tabla1[[#This Row],[TASA 16]]*16%</f>
        <v>0</v>
      </c>
    </row>
    <row r="2226" spans="2:20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40">
        <f>Tabla1[[#This Row],[TASA 16]]*16%</f>
        <v>0</v>
      </c>
    </row>
    <row r="2227" spans="2:20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40">
        <f>Tabla1[[#This Row],[TASA 16]]*16%</f>
        <v>0</v>
      </c>
    </row>
    <row r="2228" spans="2:20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40">
        <f>Tabla1[[#This Row],[TASA 16]]*16%</f>
        <v>0</v>
      </c>
    </row>
    <row r="2229" spans="2:20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40">
        <f>Tabla1[[#This Row],[TASA 16]]*16%</f>
        <v>0</v>
      </c>
    </row>
    <row r="2230" spans="2:20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40">
        <f>Tabla1[[#This Row],[TASA 16]]*16%</f>
        <v>0</v>
      </c>
    </row>
    <row r="2231" spans="2:20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40">
        <f>Tabla1[[#This Row],[TASA 16]]*16%</f>
        <v>0</v>
      </c>
    </row>
    <row r="2232" spans="2:20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40">
        <f>Tabla1[[#This Row],[TASA 16]]*16%</f>
        <v>0</v>
      </c>
    </row>
    <row r="2233" spans="2:20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40">
        <f>Tabla1[[#This Row],[TASA 16]]*16%</f>
        <v>0</v>
      </c>
      <c r="T2233" s="76"/>
    </row>
    <row r="2234" spans="2:20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124391.75</v>
      </c>
      <c r="F2234" s="28">
        <f>SUMIFS(Tabla16[TASA 0%],Tabla16[NUM],Tabla1[[#This Row],[CODIGO]])</f>
        <v>-0.10999999998603016</v>
      </c>
      <c r="G2234" s="28">
        <f>SUMIFS(Tabla16[[EXENTO ]],Tabla16[NUM],Tabla1[[#This Row],[CODIGO]])</f>
        <v>0</v>
      </c>
      <c r="H2234" s="28">
        <f>SUMIFS(Tabla16[IVA],Tabla16[NUM],Tabla1[[#This Row],[CODIGO]])</f>
        <v>19902.68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124,392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19,903</v>
      </c>
      <c r="O2234" t="str">
        <f>FIXED(Tabla1[[#This Row],[ISR RET]],0)</f>
        <v>0</v>
      </c>
      <c r="P2234" t="str">
        <f>FIXED(Tabla1[[#This Row],[IVA RET]],0)</f>
        <v>0</v>
      </c>
      <c r="R2234" s="40">
        <f>Tabla1[[#This Row],[TASA 16]]*16%</f>
        <v>19902.72</v>
      </c>
    </row>
    <row r="2235" spans="2:20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40">
        <f>Tabla1[[#This Row],[TASA 16]]*16%</f>
        <v>0</v>
      </c>
    </row>
    <row r="2236" spans="2:20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40">
        <f>Tabla1[[#This Row],[TASA 16]]*16%</f>
        <v>0</v>
      </c>
    </row>
    <row r="2237" spans="2:20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40">
        <f>Tabla1[[#This Row],[TASA 16]]*16%</f>
        <v>0</v>
      </c>
    </row>
    <row r="2238" spans="2:20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40">
        <f>Tabla1[[#This Row],[TASA 16]]*16%</f>
        <v>0</v>
      </c>
    </row>
    <row r="2239" spans="2:20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40">
        <f>Tabla1[[#This Row],[TASA 16]]*16%</f>
        <v>0</v>
      </c>
    </row>
    <row r="2240" spans="2:20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40">
        <f>Tabla1[[#This Row],[TASA 16]]*16%</f>
        <v>0</v>
      </c>
    </row>
    <row r="2241" spans="2:20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40">
        <f>Tabla1[[#This Row],[TASA 16]]*16%</f>
        <v>0</v>
      </c>
    </row>
    <row r="2242" spans="2:20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40">
        <f>Tabla1[[#This Row],[TASA 16]]*16%</f>
        <v>0</v>
      </c>
    </row>
    <row r="2243" spans="2:20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647.375</v>
      </c>
      <c r="F2243" s="28">
        <f>SUMIFS(Tabla16[TASA 0%],Tabla16[NUM],Tabla1[[#This Row],[CODIGO]])</f>
        <v>300.02499999999998</v>
      </c>
      <c r="G2243" s="28">
        <f>SUMIFS(Tabla16[[EXENTO ]],Tabla16[NUM],Tabla1[[#This Row],[CODIGO]])</f>
        <v>0</v>
      </c>
      <c r="H2243" s="28">
        <f>SUMIFS(Tabla16[IVA],Tabla16[NUM],Tabla1[[#This Row],[CODIGO]])</f>
        <v>103.58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647</v>
      </c>
      <c r="L2243" t="str">
        <f>FIXED(Tabla1[[#This Row],[TASA 0%]],0)</f>
        <v>300</v>
      </c>
      <c r="M2243" t="str">
        <f>FIXED(Tabla1[[#This Row],[TASA EXE.]],0)</f>
        <v>0</v>
      </c>
      <c r="N2243" t="str">
        <f>FIXED(Tabla1[[#This Row],[IVA]],0)</f>
        <v>104</v>
      </c>
      <c r="O2243" t="str">
        <f>FIXED(Tabla1[[#This Row],[ISR RET]],0)</f>
        <v>0</v>
      </c>
      <c r="P2243" t="str">
        <f>FIXED(Tabla1[[#This Row],[IVA RET]],0)</f>
        <v>0</v>
      </c>
      <c r="R2243" s="40">
        <f>Tabla1[[#This Row],[TASA 16]]*16%</f>
        <v>103.52</v>
      </c>
    </row>
    <row r="2244" spans="2:20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40">
        <f>Tabla1[[#This Row],[TASA 16]]*16%</f>
        <v>0</v>
      </c>
    </row>
    <row r="2245" spans="2:20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40">
        <f>Tabla1[[#This Row],[TASA 16]]*16%</f>
        <v>0</v>
      </c>
    </row>
    <row r="2246" spans="2:20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40">
        <f>Tabla1[[#This Row],[TASA 16]]*16%</f>
        <v>0</v>
      </c>
      <c r="T2246" s="76"/>
    </row>
    <row r="2247" spans="2:20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0</v>
      </c>
      <c r="F2247" s="28">
        <f>SUMIFS(Tabla16[TASA 0%],Tabla16[NUM],Tabla1[[#This Row],[CODIGO]])</f>
        <v>16337.5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16,338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40">
        <f>Tabla1[[#This Row],[TASA 16]]*16%</f>
        <v>0</v>
      </c>
    </row>
    <row r="2248" spans="2:20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40">
        <f>Tabla1[[#This Row],[TASA 16]]*16%</f>
        <v>0</v>
      </c>
    </row>
    <row r="2249" spans="2:20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40">
        <f>Tabla1[[#This Row],[TASA 16]]*16%</f>
        <v>0</v>
      </c>
      <c r="T2249" s="76"/>
    </row>
    <row r="2250" spans="2:20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68757.1875</v>
      </c>
      <c r="F2250" s="28">
        <f>SUMIFS(Tabla16[TASA 0%],Tabla16[NUM],Tabla1[[#This Row],[CODIGO]])</f>
        <v>1.2500000011641532E-2</v>
      </c>
      <c r="G2250" s="28">
        <f>SUMIFS(Tabla16[[EXENTO ]],Tabla16[NUM],Tabla1[[#This Row],[CODIGO]])</f>
        <v>0</v>
      </c>
      <c r="H2250" s="28">
        <f>SUMIFS(Tabla16[IVA],Tabla16[NUM],Tabla1[[#This Row],[CODIGO]])</f>
        <v>11001.15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68,757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11,001</v>
      </c>
      <c r="O2250" t="str">
        <f>FIXED(Tabla1[[#This Row],[ISR RET]],0)</f>
        <v>0</v>
      </c>
      <c r="P2250" t="str">
        <f>FIXED(Tabla1[[#This Row],[IVA RET]],0)</f>
        <v>0</v>
      </c>
      <c r="R2250" s="40">
        <f>Tabla1[[#This Row],[TASA 16]]*16%</f>
        <v>11001.12</v>
      </c>
    </row>
    <row r="2251" spans="2:20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40">
        <f>Tabla1[[#This Row],[TASA 16]]*16%</f>
        <v>0</v>
      </c>
    </row>
    <row r="2252" spans="2:20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0</v>
      </c>
      <c r="F2252" s="28">
        <f>SUMIFS(Tabla16[TASA 0%],Tabla16[NUM],Tabla1[[#This Row],[CODIGO]])</f>
        <v>0</v>
      </c>
      <c r="G2252" s="28">
        <f>SUMIFS(Tabla16[[EXENTO ]],Tabla16[NUM],Tabla1[[#This Row],[CODIGO]])</f>
        <v>0</v>
      </c>
      <c r="H2252" s="28">
        <f>SUMIFS(Tabla16[IVA],Tabla16[NUM],Tabla1[[#This Row],[CODIGO]])</f>
        <v>0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0</v>
      </c>
      <c r="O2252" t="str">
        <f>FIXED(Tabla1[[#This Row],[ISR RET]],0)</f>
        <v>0</v>
      </c>
      <c r="P2252" t="str">
        <f>FIXED(Tabla1[[#This Row],[IVA RET]],0)</f>
        <v>0</v>
      </c>
      <c r="R2252" s="40">
        <f>Tabla1[[#This Row],[TASA 16]]*16%</f>
        <v>0</v>
      </c>
      <c r="T2252" s="76"/>
    </row>
    <row r="2253" spans="2:20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162212.8125</v>
      </c>
      <c r="F2253" s="28">
        <f>SUMIFS(Tabla16[TASA 0%],Tabla16[NUM],Tabla1[[#This Row],[CODIGO]])</f>
        <v>1.750000000174623E-2</v>
      </c>
      <c r="G2253" s="28">
        <f>SUMIFS(Tabla16[[EXENTO ]],Tabla16[NUM],Tabla1[[#This Row],[CODIGO]])</f>
        <v>0</v>
      </c>
      <c r="H2253" s="28">
        <f>SUMIFS(Tabla16[IVA],Tabla16[NUM],Tabla1[[#This Row],[CODIGO]])</f>
        <v>25954.050000000003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162,213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25,954</v>
      </c>
      <c r="O2253" t="str">
        <f>FIXED(Tabla1[[#This Row],[ISR RET]],0)</f>
        <v>0</v>
      </c>
      <c r="P2253" t="str">
        <f>FIXED(Tabla1[[#This Row],[IVA RET]],0)</f>
        <v>0</v>
      </c>
      <c r="R2253" s="40">
        <f>Tabla1[[#This Row],[TASA 16]]*16%</f>
        <v>25954.080000000002</v>
      </c>
    </row>
    <row r="2254" spans="2:20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40">
        <f>Tabla1[[#This Row],[TASA 16]]*16%</f>
        <v>0</v>
      </c>
    </row>
    <row r="2255" spans="2:20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40">
        <f>Tabla1[[#This Row],[TASA 16]]*16%</f>
        <v>0</v>
      </c>
    </row>
    <row r="2256" spans="2:20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40">
        <f>Tabla1[[#This Row],[TASA 16]]*16%</f>
        <v>0</v>
      </c>
    </row>
    <row r="2257" spans="2:18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40">
        <f>Tabla1[[#This Row],[TASA 16]]*16%</f>
        <v>0</v>
      </c>
    </row>
    <row r="2258" spans="2:18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40">
        <f>Tabla1[[#This Row],[TASA 16]]*16%</f>
        <v>0</v>
      </c>
    </row>
    <row r="2259" spans="2:18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40">
        <f>Tabla1[[#This Row],[TASA 16]]*16%</f>
        <v>0</v>
      </c>
    </row>
    <row r="2260" spans="2:18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40">
        <f>Tabla1[[#This Row],[TASA 16]]*16%</f>
        <v>0</v>
      </c>
    </row>
    <row r="2261" spans="2:18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40">
        <f>Tabla1[[#This Row],[TASA 16]]*16%</f>
        <v>0</v>
      </c>
    </row>
    <row r="2262" spans="2:18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7604.0000000000009</v>
      </c>
      <c r="F2262" s="28">
        <f>SUMIFS(Tabla16[TASA 0%],Tabla16[NUM],Tabla1[[#This Row],[CODIGO]])</f>
        <v>-1.8189894035458565E-12</v>
      </c>
      <c r="G2262" s="28">
        <f>SUMIFS(Tabla16[[EXENTO ]],Tabla16[NUM],Tabla1[[#This Row],[CODIGO]])</f>
        <v>0</v>
      </c>
      <c r="H2262" s="28">
        <f>SUMIFS(Tabla16[IVA],Tabla16[NUM],Tabla1[[#This Row],[CODIGO]])</f>
        <v>1216.6400000000001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7,604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1,217</v>
      </c>
      <c r="O2262" t="str">
        <f>FIXED(Tabla1[[#This Row],[ISR RET]],0)</f>
        <v>0</v>
      </c>
      <c r="P2262" t="str">
        <f>FIXED(Tabla1[[#This Row],[IVA RET]],0)</f>
        <v>0</v>
      </c>
      <c r="R2262" s="40">
        <f>Tabla1[[#This Row],[TASA 16]]*16%</f>
        <v>1216.6400000000001</v>
      </c>
    </row>
    <row r="2263" spans="2:18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40">
        <f>Tabla1[[#This Row],[TASA 16]]*16%</f>
        <v>0</v>
      </c>
    </row>
    <row r="2264" spans="2:18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40">
        <f>Tabla1[[#This Row],[TASA 16]]*16%</f>
        <v>0</v>
      </c>
    </row>
    <row r="2265" spans="2:18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40">
        <f>Tabla1[[#This Row],[TASA 16]]*16%</f>
        <v>0</v>
      </c>
    </row>
    <row r="2266" spans="2:18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40">
        <f>Tabla1[[#This Row],[TASA 16]]*16%</f>
        <v>0</v>
      </c>
    </row>
    <row r="2267" spans="2:18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40">
        <f>Tabla1[[#This Row],[TASA 16]]*16%</f>
        <v>0</v>
      </c>
    </row>
    <row r="2268" spans="2:18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40">
        <f>Tabla1[[#This Row],[TASA 16]]*16%</f>
        <v>0</v>
      </c>
    </row>
    <row r="2269" spans="2:18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40">
        <f>Tabla1[[#This Row],[TASA 16]]*16%</f>
        <v>0</v>
      </c>
    </row>
    <row r="2270" spans="2:18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40">
        <f>Tabla1[[#This Row],[TASA 16]]*16%</f>
        <v>0</v>
      </c>
    </row>
    <row r="2271" spans="2:18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40">
        <f>Tabla1[[#This Row],[TASA 16]]*16%</f>
        <v>0</v>
      </c>
    </row>
    <row r="2272" spans="2:18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40">
        <f>Tabla1[[#This Row],[TASA 16]]*16%</f>
        <v>0</v>
      </c>
    </row>
    <row r="2273" spans="2:20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40">
        <f>Tabla1[[#This Row],[TASA 16]]*16%</f>
        <v>0</v>
      </c>
    </row>
    <row r="2274" spans="2:20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40">
        <f>Tabla1[[#This Row],[TASA 16]]*16%</f>
        <v>0</v>
      </c>
      <c r="T2274" s="76"/>
    </row>
    <row r="2275" spans="2:20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17882.125</v>
      </c>
      <c r="F2275" s="28">
        <f>SUMIFS(Tabla16[TASA 0%],Tabla16[NUM],Tabla1[[#This Row],[CODIGO]])</f>
        <v>5.0000000010186341E-3</v>
      </c>
      <c r="G2275" s="28">
        <f>SUMIFS(Tabla16[[EXENTO ]],Tabla16[NUM],Tabla1[[#This Row],[CODIGO]])</f>
        <v>0</v>
      </c>
      <c r="H2275" s="28">
        <f>SUMIFS(Tabla16[IVA],Tabla16[NUM],Tabla1[[#This Row],[CODIGO]])</f>
        <v>2861.14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17,882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2,861</v>
      </c>
      <c r="O2275" t="str">
        <f>FIXED(Tabla1[[#This Row],[ISR RET]],0)</f>
        <v>0</v>
      </c>
      <c r="P2275" t="str">
        <f>FIXED(Tabla1[[#This Row],[IVA RET]],0)</f>
        <v>0</v>
      </c>
      <c r="R2275" s="40">
        <f>Tabla1[[#This Row],[TASA 16]]*16%</f>
        <v>2861.12</v>
      </c>
    </row>
    <row r="2276" spans="2:20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40">
        <f>Tabla1[[#This Row],[TASA 16]]*16%</f>
        <v>0</v>
      </c>
    </row>
    <row r="2277" spans="2:20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40">
        <f>Tabla1[[#This Row],[TASA 16]]*16%</f>
        <v>0</v>
      </c>
    </row>
    <row r="2278" spans="2:20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40">
        <f>Tabla1[[#This Row],[TASA 16]]*16%</f>
        <v>0</v>
      </c>
    </row>
    <row r="2279" spans="2:20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40">
        <f>Tabla1[[#This Row],[TASA 16]]*16%</f>
        <v>0</v>
      </c>
    </row>
    <row r="2280" spans="2:20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40">
        <f>Tabla1[[#This Row],[TASA 16]]*16%</f>
        <v>0</v>
      </c>
    </row>
    <row r="2281" spans="2:20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40">
        <f>Tabla1[[#This Row],[TASA 16]]*16%</f>
        <v>0</v>
      </c>
    </row>
    <row r="2282" spans="2:20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40">
        <f>Tabla1[[#This Row],[TASA 16]]*16%</f>
        <v>0</v>
      </c>
    </row>
    <row r="2283" spans="2:20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40">
        <f>Tabla1[[#This Row],[TASA 16]]*16%</f>
        <v>0</v>
      </c>
    </row>
    <row r="2284" spans="2:20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40">
        <f>Tabla1[[#This Row],[TASA 16]]*16%</f>
        <v>0</v>
      </c>
    </row>
    <row r="2285" spans="2:20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40">
        <f>Tabla1[[#This Row],[TASA 16]]*16%</f>
        <v>0</v>
      </c>
    </row>
    <row r="2286" spans="2:20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40">
        <f>Tabla1[[#This Row],[TASA 16]]*16%</f>
        <v>0</v>
      </c>
    </row>
    <row r="2287" spans="2:20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40">
        <f>Tabla1[[#This Row],[TASA 16]]*16%</f>
        <v>0</v>
      </c>
    </row>
    <row r="2288" spans="2:20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756.3125</v>
      </c>
      <c r="F2288" s="28">
        <f>SUMIFS(Tabla16[TASA 0%],Tabla16[NUM],Tabla1[[#This Row],[CODIGO]])</f>
        <v>344861.76749999996</v>
      </c>
      <c r="G2288" s="28">
        <f>SUMIFS(Tabla16[[EXENTO ]],Tabla16[NUM],Tabla1[[#This Row],[CODIGO]])</f>
        <v>26850.29</v>
      </c>
      <c r="H2288" s="28">
        <f>SUMIFS(Tabla16[IVA],Tabla16[NUM],Tabla1[[#This Row],[CODIGO]])</f>
        <v>121.00999999999999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756</v>
      </c>
      <c r="L2288" t="str">
        <f>FIXED(Tabla1[[#This Row],[TASA 0%]],0)</f>
        <v>344,862</v>
      </c>
      <c r="M2288" t="str">
        <f>FIXED(Tabla1[[#This Row],[TASA EXE.]],0)</f>
        <v>26,850</v>
      </c>
      <c r="N2288" t="str">
        <f>FIXED(Tabla1[[#This Row],[IVA]],0)</f>
        <v>121</v>
      </c>
      <c r="O2288" t="str">
        <f>FIXED(Tabla1[[#This Row],[ISR RET]],0)</f>
        <v>0</v>
      </c>
      <c r="P2288" t="str">
        <f>FIXED(Tabla1[[#This Row],[IVA RET]],0)</f>
        <v>0</v>
      </c>
      <c r="R2288" s="40">
        <f>Tabla1[[#This Row],[TASA 16]]*16%</f>
        <v>120.96000000000001</v>
      </c>
    </row>
    <row r="2289" spans="2:18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40">
        <f>Tabla1[[#This Row],[TASA 16]]*16%</f>
        <v>0</v>
      </c>
    </row>
    <row r="2290" spans="2:18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40">
        <f>Tabla1[[#This Row],[TASA 16]]*16%</f>
        <v>0</v>
      </c>
    </row>
    <row r="2291" spans="2:18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40">
        <f>Tabla1[[#This Row],[TASA 16]]*16%</f>
        <v>0</v>
      </c>
    </row>
    <row r="2292" spans="2:18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40">
        <f>Tabla1[[#This Row],[TASA 16]]*16%</f>
        <v>0</v>
      </c>
    </row>
    <row r="2293" spans="2:18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40">
        <f>Tabla1[[#This Row],[TASA 16]]*16%</f>
        <v>0</v>
      </c>
    </row>
    <row r="2294" spans="2:18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40">
        <f>Tabla1[[#This Row],[TASA 16]]*16%</f>
        <v>0</v>
      </c>
    </row>
    <row r="2295" spans="2:18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40">
        <f>Tabla1[[#This Row],[TASA 16]]*16%</f>
        <v>0</v>
      </c>
    </row>
    <row r="2296" spans="2:18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40">
        <f>Tabla1[[#This Row],[TASA 16]]*16%</f>
        <v>0</v>
      </c>
    </row>
    <row r="2297" spans="2:18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40">
        <f>Tabla1[[#This Row],[TASA 16]]*16%</f>
        <v>0</v>
      </c>
    </row>
    <row r="2298" spans="2:18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40">
        <f>Tabla1[[#This Row],[TASA 16]]*16%</f>
        <v>0</v>
      </c>
    </row>
    <row r="2299" spans="2:18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40">
        <f>Tabla1[[#This Row],[TASA 16]]*16%</f>
        <v>0</v>
      </c>
    </row>
    <row r="2300" spans="2:18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40">
        <f>Tabla1[[#This Row],[TASA 16]]*16%</f>
        <v>0</v>
      </c>
    </row>
    <row r="2301" spans="2:18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40">
        <f>Tabla1[[#This Row],[TASA 16]]*16%</f>
        <v>0</v>
      </c>
    </row>
    <row r="2302" spans="2:18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40">
        <f>Tabla1[[#This Row],[TASA 16]]*16%</f>
        <v>0</v>
      </c>
    </row>
    <row r="2303" spans="2:18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40">
        <f>Tabla1[[#This Row],[TASA 16]]*16%</f>
        <v>0</v>
      </c>
    </row>
    <row r="2304" spans="2:18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40">
        <f>Tabla1[[#This Row],[TASA 16]]*16%</f>
        <v>0</v>
      </c>
    </row>
    <row r="2305" spans="2:20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40">
        <f>Tabla1[[#This Row],[TASA 16]]*16%</f>
        <v>0</v>
      </c>
    </row>
    <row r="2306" spans="2:20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40">
        <f>Tabla1[[#This Row],[TASA 16]]*16%</f>
        <v>0</v>
      </c>
    </row>
    <row r="2307" spans="2:20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40">
        <f>Tabla1[[#This Row],[TASA 16]]*16%</f>
        <v>0</v>
      </c>
    </row>
    <row r="2308" spans="2:20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40">
        <f>Tabla1[[#This Row],[TASA 16]]*16%</f>
        <v>0</v>
      </c>
    </row>
    <row r="2309" spans="2:20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40">
        <f>Tabla1[[#This Row],[TASA 16]]*16%</f>
        <v>0</v>
      </c>
    </row>
    <row r="2310" spans="2:20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40">
        <f>Tabla1[[#This Row],[TASA 16]]*16%</f>
        <v>0</v>
      </c>
    </row>
    <row r="2311" spans="2:20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40">
        <f>Tabla1[[#This Row],[TASA 16]]*16%</f>
        <v>0</v>
      </c>
    </row>
    <row r="2312" spans="2:20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40">
        <f>Tabla1[[#This Row],[TASA 16]]*16%</f>
        <v>0</v>
      </c>
    </row>
    <row r="2313" spans="2:20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40">
        <f>Tabla1[[#This Row],[TASA 16]]*16%</f>
        <v>0</v>
      </c>
    </row>
    <row r="2314" spans="2:20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40">
        <f>Tabla1[[#This Row],[TASA 16]]*16%</f>
        <v>0</v>
      </c>
    </row>
    <row r="2315" spans="2:20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40">
        <f>Tabla1[[#This Row],[TASA 16]]*16%</f>
        <v>0</v>
      </c>
    </row>
    <row r="2316" spans="2:20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40">
        <f>Tabla1[[#This Row],[TASA 16]]*16%</f>
        <v>0</v>
      </c>
    </row>
    <row r="2317" spans="2:20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40">
        <f>Tabla1[[#This Row],[TASA 16]]*16%</f>
        <v>0</v>
      </c>
    </row>
    <row r="2318" spans="2:20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40">
        <f>Tabla1[[#This Row],[TASA 16]]*16%</f>
        <v>0</v>
      </c>
      <c r="T2318" s="76"/>
    </row>
    <row r="2319" spans="2:20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15769.6875</v>
      </c>
      <c r="F2319" s="28">
        <f>SUMIFS(Tabla16[TASA 0%],Tabla16[NUM],Tabla1[[#This Row],[CODIGO]])</f>
        <v>-7.4999999978899723E-3</v>
      </c>
      <c r="G2319" s="28">
        <f>SUMIFS(Tabla16[[EXENTO ]],Tabla16[NUM],Tabla1[[#This Row],[CODIGO]])</f>
        <v>0</v>
      </c>
      <c r="H2319" s="28">
        <f>SUMIFS(Tabla16[IVA],Tabla16[NUM],Tabla1[[#This Row],[CODIGO]])</f>
        <v>2523.15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15,770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2,523</v>
      </c>
      <c r="O2319" t="str">
        <f>FIXED(Tabla1[[#This Row],[ISR RET]],0)</f>
        <v>0</v>
      </c>
      <c r="P2319" t="str">
        <f>FIXED(Tabla1[[#This Row],[IVA RET]],0)</f>
        <v>0</v>
      </c>
      <c r="R2319" s="40">
        <f>Tabla1[[#This Row],[TASA 16]]*16%</f>
        <v>2523.2000000000003</v>
      </c>
    </row>
    <row r="2320" spans="2:20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40">
        <f>Tabla1[[#This Row],[TASA 16]]*16%</f>
        <v>0</v>
      </c>
    </row>
    <row r="2321" spans="2:20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40">
        <f>Tabla1[[#This Row],[TASA 16]]*16%</f>
        <v>0</v>
      </c>
    </row>
    <row r="2322" spans="2:20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40">
        <f>Tabla1[[#This Row],[TASA 16]]*16%</f>
        <v>0</v>
      </c>
    </row>
    <row r="2323" spans="2:20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40">
        <f>Tabla1[[#This Row],[TASA 16]]*16%</f>
        <v>0</v>
      </c>
    </row>
    <row r="2324" spans="2:20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40">
        <f>Tabla1[[#This Row],[TASA 16]]*16%</f>
        <v>0</v>
      </c>
    </row>
    <row r="2325" spans="2:20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40">
        <f>Tabla1[[#This Row],[TASA 16]]*16%</f>
        <v>0</v>
      </c>
    </row>
    <row r="2326" spans="2:20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40">
        <f>Tabla1[[#This Row],[TASA 16]]*16%</f>
        <v>0</v>
      </c>
    </row>
    <row r="2327" spans="2:20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40">
        <f>Tabla1[[#This Row],[TASA 16]]*16%</f>
        <v>0</v>
      </c>
    </row>
    <row r="2328" spans="2:20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15624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15,624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40">
        <f>Tabla1[[#This Row],[TASA 16]]*16%</f>
        <v>0</v>
      </c>
    </row>
    <row r="2329" spans="2:20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40">
        <f>Tabla1[[#This Row],[TASA 16]]*16%</f>
        <v>0</v>
      </c>
    </row>
    <row r="2330" spans="2:20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40">
        <f>Tabla1[[#This Row],[TASA 16]]*16%</f>
        <v>0</v>
      </c>
    </row>
    <row r="2331" spans="2:20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40">
        <f>Tabla1[[#This Row],[TASA 16]]*16%</f>
        <v>0</v>
      </c>
      <c r="T2331" s="76"/>
    </row>
    <row r="2332" spans="2:20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0</v>
      </c>
      <c r="F2332" s="28">
        <f>SUMIFS(Tabla16[TASA 0%],Tabla16[NUM],Tabla1[[#This Row],[CODIGO]])</f>
        <v>0</v>
      </c>
      <c r="G2332" s="28">
        <f>SUMIFS(Tabla16[[EXENTO ]],Tabla16[NUM],Tabla1[[#This Row],[CODIGO]])</f>
        <v>0</v>
      </c>
      <c r="H2332" s="28">
        <f>SUMIFS(Tabla16[IVA],Tabla16[NUM],Tabla1[[#This Row],[CODIGO]])</f>
        <v>0</v>
      </c>
      <c r="I2332" s="28">
        <f>SUMIFS(Tabla16[ISR RET.],Tabla16[NUM],Tabla1[[#This Row],[CODIGO]])</f>
        <v>0</v>
      </c>
      <c r="J2332" s="28">
        <f>SUMIFS(Tabla16[IVA RET.],Tabla16[NUM],Tabla1[[#This Row],[CODIGO]])</f>
        <v>0</v>
      </c>
      <c r="K2332" t="str">
        <f>FIXED(Tabla1[[#This Row],[TASA 16%]],0)</f>
        <v>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0</v>
      </c>
      <c r="O2332" t="str">
        <f>FIXED(Tabla1[[#This Row],[ISR RET]],0)</f>
        <v>0</v>
      </c>
      <c r="P2332" t="str">
        <f>FIXED(Tabla1[[#This Row],[IVA RET]],0)</f>
        <v>0</v>
      </c>
      <c r="R2332" s="40">
        <f>Tabla1[[#This Row],[TASA 16]]*16%</f>
        <v>0</v>
      </c>
    </row>
    <row r="2333" spans="2:20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40">
        <f>Tabla1[[#This Row],[TASA 16]]*16%</f>
        <v>0</v>
      </c>
    </row>
    <row r="2334" spans="2:20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40">
        <f>Tabla1[[#This Row],[TASA 16]]*16%</f>
        <v>0</v>
      </c>
    </row>
    <row r="2335" spans="2:20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40">
        <f>Tabla1[[#This Row],[TASA 16]]*16%</f>
        <v>0</v>
      </c>
    </row>
    <row r="2336" spans="2:20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40">
        <f>Tabla1[[#This Row],[TASA 16]]*16%</f>
        <v>0</v>
      </c>
    </row>
    <row r="2337" spans="2:20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40">
        <f>Tabla1[[#This Row],[TASA 16]]*16%</f>
        <v>0</v>
      </c>
    </row>
    <row r="2338" spans="2:20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40">
        <f>Tabla1[[#This Row],[TASA 16]]*16%</f>
        <v>0</v>
      </c>
    </row>
    <row r="2339" spans="2:20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40">
        <f>Tabla1[[#This Row],[TASA 16]]*16%</f>
        <v>0</v>
      </c>
    </row>
    <row r="2340" spans="2:20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40">
        <f>Tabla1[[#This Row],[TASA 16]]*16%</f>
        <v>0</v>
      </c>
    </row>
    <row r="2341" spans="2:20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40">
        <f>Tabla1[[#This Row],[TASA 16]]*16%</f>
        <v>0</v>
      </c>
    </row>
    <row r="2342" spans="2:20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40">
        <f>Tabla1[[#This Row],[TASA 16]]*16%</f>
        <v>0</v>
      </c>
    </row>
    <row r="2343" spans="2:20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40">
        <f>Tabla1[[#This Row],[TASA 16]]*16%</f>
        <v>0</v>
      </c>
    </row>
    <row r="2344" spans="2:20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40">
        <f>Tabla1[[#This Row],[TASA 16]]*16%</f>
        <v>0</v>
      </c>
    </row>
    <row r="2345" spans="2:20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40">
        <f>Tabla1[[#This Row],[TASA 16]]*16%</f>
        <v>0</v>
      </c>
      <c r="T2345" s="76"/>
    </row>
    <row r="2346" spans="2:20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10643.0625</v>
      </c>
      <c r="F2346" s="28">
        <f>SUMIFS(Tabla16[TASA 0%],Tabla16[NUM],Tabla1[[#This Row],[CODIGO]])</f>
        <v>4.7500000000582077E-2</v>
      </c>
      <c r="G2346" s="28">
        <f>SUMIFS(Tabla16[[EXENTO ]],Tabla16[NUM],Tabla1[[#This Row],[CODIGO]])</f>
        <v>0</v>
      </c>
      <c r="H2346" s="28">
        <f>SUMIFS(Tabla16[IVA],Tabla16[NUM],Tabla1[[#This Row],[CODIGO]])</f>
        <v>1702.89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10,643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1,703</v>
      </c>
      <c r="O2346" t="str">
        <f>FIXED(Tabla1[[#This Row],[ISR RET]],0)</f>
        <v>0</v>
      </c>
      <c r="P2346" t="str">
        <f>FIXED(Tabla1[[#This Row],[IVA RET]],0)</f>
        <v>0</v>
      </c>
      <c r="R2346" s="40">
        <f>Tabla1[[#This Row],[TASA 16]]*16%</f>
        <v>1702.88</v>
      </c>
    </row>
    <row r="2347" spans="2:20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40">
        <f>Tabla1[[#This Row],[TASA 16]]*16%</f>
        <v>0</v>
      </c>
    </row>
    <row r="2348" spans="2:20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40">
        <f>Tabla1[[#This Row],[TASA 16]]*16%</f>
        <v>0</v>
      </c>
    </row>
    <row r="2349" spans="2:20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40">
        <f>Tabla1[[#This Row],[TASA 16]]*16%</f>
        <v>0</v>
      </c>
    </row>
    <row r="2350" spans="2:20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40">
        <f>Tabla1[[#This Row],[TASA 16]]*16%</f>
        <v>0</v>
      </c>
    </row>
    <row r="2351" spans="2:20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40">
        <f>Tabla1[[#This Row],[TASA 16]]*16%</f>
        <v>0</v>
      </c>
    </row>
    <row r="2352" spans="2:20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40">
        <f>Tabla1[[#This Row],[TASA 16]]*16%</f>
        <v>0</v>
      </c>
    </row>
    <row r="2353" spans="2:20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3620.4375</v>
      </c>
      <c r="F2353" s="28">
        <f>SUMIFS(Tabla16[TASA 0%],Tabla16[NUM],Tabla1[[#This Row],[CODIGO]])</f>
        <v>3.2499999999799911E-2</v>
      </c>
      <c r="G2353" s="28">
        <f>SUMIFS(Tabla16[[EXENTO ]],Tabla16[NUM],Tabla1[[#This Row],[CODIGO]])</f>
        <v>0</v>
      </c>
      <c r="H2353" s="28">
        <f>SUMIFS(Tabla16[IVA],Tabla16[NUM],Tabla1[[#This Row],[CODIGO]])</f>
        <v>579.27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3,620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579</v>
      </c>
      <c r="O2353" t="str">
        <f>FIXED(Tabla1[[#This Row],[ISR RET]],0)</f>
        <v>0</v>
      </c>
      <c r="P2353" t="str">
        <f>FIXED(Tabla1[[#This Row],[IVA RET]],0)</f>
        <v>0</v>
      </c>
      <c r="R2353" s="40">
        <f>Tabla1[[#This Row],[TASA 16]]*16%</f>
        <v>579.20000000000005</v>
      </c>
    </row>
    <row r="2354" spans="2:20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40">
        <f>Tabla1[[#This Row],[TASA 16]]*16%</f>
        <v>0</v>
      </c>
    </row>
    <row r="2355" spans="2:20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40">
        <f>Tabla1[[#This Row],[TASA 16]]*16%</f>
        <v>0</v>
      </c>
    </row>
    <row r="2356" spans="2:20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40">
        <f>Tabla1[[#This Row],[TASA 16]]*16%</f>
        <v>0</v>
      </c>
    </row>
    <row r="2357" spans="2:20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40">
        <f>Tabla1[[#This Row],[TASA 16]]*16%</f>
        <v>0</v>
      </c>
    </row>
    <row r="2358" spans="2:20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40">
        <f>Tabla1[[#This Row],[TASA 16]]*16%</f>
        <v>0</v>
      </c>
    </row>
    <row r="2359" spans="2:20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40">
        <f>Tabla1[[#This Row],[TASA 16]]*16%</f>
        <v>0</v>
      </c>
    </row>
    <row r="2360" spans="2:20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40">
        <f>Tabla1[[#This Row],[TASA 16]]*16%</f>
        <v>0</v>
      </c>
    </row>
    <row r="2361" spans="2:20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40">
        <f>Tabla1[[#This Row],[TASA 16]]*16%</f>
        <v>0</v>
      </c>
    </row>
    <row r="2362" spans="2:20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40">
        <f>Tabla1[[#This Row],[TASA 16]]*16%</f>
        <v>0</v>
      </c>
    </row>
    <row r="2363" spans="2:20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40">
        <f>Tabla1[[#This Row],[TASA 16]]*16%</f>
        <v>0</v>
      </c>
    </row>
    <row r="2364" spans="2:20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40">
        <f>Tabla1[[#This Row],[TASA 16]]*16%</f>
        <v>0</v>
      </c>
      <c r="T2364" s="76"/>
    </row>
    <row r="2365" spans="2:20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133396.625</v>
      </c>
      <c r="F2365" s="28">
        <f>SUMIFS(Tabla16[TASA 0%],Tabla16[NUM],Tabla1[[#This Row],[CODIGO]])</f>
        <v>-8.4999999991850927E-2</v>
      </c>
      <c r="G2365" s="28">
        <f>SUMIFS(Tabla16[[EXENTO ]],Tabla16[NUM],Tabla1[[#This Row],[CODIGO]])</f>
        <v>0</v>
      </c>
      <c r="H2365" s="28">
        <f>SUMIFS(Tabla16[IVA],Tabla16[NUM],Tabla1[[#This Row],[CODIGO]])</f>
        <v>21343.46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133,397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21,343</v>
      </c>
      <c r="O2365" t="str">
        <f>FIXED(Tabla1[[#This Row],[ISR RET]],0)</f>
        <v>0</v>
      </c>
      <c r="P2365" t="str">
        <f>FIXED(Tabla1[[#This Row],[IVA RET]],0)</f>
        <v>0</v>
      </c>
      <c r="R2365" s="40">
        <f>Tabla1[[#This Row],[TASA 16]]*16%</f>
        <v>21343.52</v>
      </c>
    </row>
    <row r="2366" spans="2:20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2000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320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2,000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320</v>
      </c>
      <c r="O2366" t="str">
        <f>FIXED(Tabla1[[#This Row],[ISR RET]],0)</f>
        <v>0</v>
      </c>
      <c r="P2366" t="str">
        <f>FIXED(Tabla1[[#This Row],[IVA RET]],0)</f>
        <v>0</v>
      </c>
      <c r="R2366" s="40">
        <f>Tabla1[[#This Row],[TASA 16]]*16%</f>
        <v>320</v>
      </c>
    </row>
    <row r="2367" spans="2:20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40">
        <f>Tabla1[[#This Row],[TASA 16]]*16%</f>
        <v>0</v>
      </c>
    </row>
    <row r="2368" spans="2:20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40">
        <f>Tabla1[[#This Row],[TASA 16]]*16%</f>
        <v>0</v>
      </c>
    </row>
    <row r="2369" spans="2:20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40">
        <f>Tabla1[[#This Row],[TASA 16]]*16%</f>
        <v>0</v>
      </c>
    </row>
    <row r="2370" spans="2:20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853.56249999999989</v>
      </c>
      <c r="F2370" s="28">
        <f>SUMIFS(Tabla16[TASA 0%],Tabla16[NUM],Tabla1[[#This Row],[CODIGO]])</f>
        <v>2.7500000000031832E-2</v>
      </c>
      <c r="G2370" s="28">
        <f>SUMIFS(Tabla16[[EXENTO ]],Tabla16[NUM],Tabla1[[#This Row],[CODIGO]])</f>
        <v>0</v>
      </c>
      <c r="H2370" s="28">
        <f>SUMIFS(Tabla16[IVA],Tabla16[NUM],Tabla1[[#This Row],[CODIGO]])</f>
        <v>136.57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854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137</v>
      </c>
      <c r="O2370" t="str">
        <f>FIXED(Tabla1[[#This Row],[ISR RET]],0)</f>
        <v>0</v>
      </c>
      <c r="P2370" t="str">
        <f>FIXED(Tabla1[[#This Row],[IVA RET]],0)</f>
        <v>0</v>
      </c>
      <c r="R2370" s="40">
        <f>Tabla1[[#This Row],[TASA 16]]*16%</f>
        <v>136.64000000000001</v>
      </c>
    </row>
    <row r="2371" spans="2:20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40">
        <f>Tabla1[[#This Row],[TASA 16]]*16%</f>
        <v>0</v>
      </c>
    </row>
    <row r="2372" spans="2:20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40">
        <f>Tabla1[[#This Row],[TASA 16]]*16%</f>
        <v>0</v>
      </c>
    </row>
    <row r="2373" spans="2:20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810.375</v>
      </c>
      <c r="F2373" s="28">
        <f>SUMIFS(Tabla16[TASA 0%],Tabla16[NUM],Tabla1[[#This Row],[CODIGO]])</f>
        <v>-3.4999999999968168E-2</v>
      </c>
      <c r="G2373" s="28">
        <f>SUMIFS(Tabla16[[EXENTO ]],Tabla16[NUM],Tabla1[[#This Row],[CODIGO]])</f>
        <v>0</v>
      </c>
      <c r="H2373" s="28">
        <f>SUMIFS(Tabla16[IVA],Tabla16[NUM],Tabla1[[#This Row],[CODIGO]])</f>
        <v>129.66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810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130</v>
      </c>
      <c r="O2373" t="str">
        <f>FIXED(Tabla1[[#This Row],[ISR RET]],0)</f>
        <v>0</v>
      </c>
      <c r="P2373" t="str">
        <f>FIXED(Tabla1[[#This Row],[IVA RET]],0)</f>
        <v>0</v>
      </c>
      <c r="R2373" s="40">
        <f>Tabla1[[#This Row],[TASA 16]]*16%</f>
        <v>129.6</v>
      </c>
      <c r="T2373" s="76"/>
    </row>
    <row r="2374" spans="2:20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34404.8125</v>
      </c>
      <c r="F2374" s="28">
        <f>SUMIFS(Tabla16[TASA 0%],Tabla16[NUM],Tabla1[[#This Row],[CODIGO]])</f>
        <v>-2.5000000023283064E-3</v>
      </c>
      <c r="G2374" s="28">
        <f>SUMIFS(Tabla16[[EXENTO ]],Tabla16[NUM],Tabla1[[#This Row],[CODIGO]])</f>
        <v>0</v>
      </c>
      <c r="H2374" s="28">
        <f>SUMIFS(Tabla16[IVA],Tabla16[NUM],Tabla1[[#This Row],[CODIGO]])</f>
        <v>5504.77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34,405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5,505</v>
      </c>
      <c r="O2374" t="str">
        <f>FIXED(Tabla1[[#This Row],[ISR RET]],0)</f>
        <v>0</v>
      </c>
      <c r="P2374" t="str">
        <f>FIXED(Tabla1[[#This Row],[IVA RET]],0)</f>
        <v>0</v>
      </c>
      <c r="R2374" s="40">
        <f>Tabla1[[#This Row],[TASA 16]]*16%</f>
        <v>5504.8</v>
      </c>
    </row>
    <row r="2375" spans="2:20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40">
        <f>Tabla1[[#This Row],[TASA 16]]*16%</f>
        <v>0</v>
      </c>
    </row>
    <row r="2376" spans="2:20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40">
        <f>Tabla1[[#This Row],[TASA 16]]*16%</f>
        <v>0</v>
      </c>
      <c r="T2376" s="76"/>
    </row>
    <row r="2377" spans="2:20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21900.0625</v>
      </c>
      <c r="F2377" s="28">
        <f>SUMIFS(Tabla16[TASA 0%],Tabla16[NUM],Tabla1[[#This Row],[CODIGO]])</f>
        <v>-7.2500000002037268E-2</v>
      </c>
      <c r="G2377" s="28">
        <f>SUMIFS(Tabla16[[EXENTO ]],Tabla16[NUM],Tabla1[[#This Row],[CODIGO]])</f>
        <v>0</v>
      </c>
      <c r="H2377" s="28">
        <f>SUMIFS(Tabla16[IVA],Tabla16[NUM],Tabla1[[#This Row],[CODIGO]])</f>
        <v>3504.01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21,900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3,504</v>
      </c>
      <c r="O2377" t="str">
        <f>FIXED(Tabla1[[#This Row],[ISR RET]],0)</f>
        <v>0</v>
      </c>
      <c r="P2377" t="str">
        <f>FIXED(Tabla1[[#This Row],[IVA RET]],0)</f>
        <v>0</v>
      </c>
      <c r="R2377" s="40">
        <f>Tabla1[[#This Row],[TASA 16]]*16%</f>
        <v>3504</v>
      </c>
    </row>
    <row r="2378" spans="2:20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40">
        <f>Tabla1[[#This Row],[TASA 16]]*16%</f>
        <v>0</v>
      </c>
    </row>
    <row r="2379" spans="2:20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40">
        <f>Tabla1[[#This Row],[TASA 16]]*16%</f>
        <v>0</v>
      </c>
    </row>
    <row r="2380" spans="2:20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40">
        <f>Tabla1[[#This Row],[TASA 16]]*16%</f>
        <v>0</v>
      </c>
    </row>
    <row r="2381" spans="2:20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40">
        <f>Tabla1[[#This Row],[TASA 16]]*16%</f>
        <v>0</v>
      </c>
    </row>
    <row r="2382" spans="2:20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40">
        <f>Tabla1[[#This Row],[TASA 16]]*16%</f>
        <v>0</v>
      </c>
    </row>
    <row r="2383" spans="2:20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40">
        <f>Tabla1[[#This Row],[TASA 16]]*16%</f>
        <v>0</v>
      </c>
    </row>
    <row r="2384" spans="2:20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40">
        <f>Tabla1[[#This Row],[TASA 16]]*16%</f>
        <v>0</v>
      </c>
    </row>
    <row r="2385" spans="2:20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40">
        <f>Tabla1[[#This Row],[TASA 16]]*16%</f>
        <v>0</v>
      </c>
    </row>
    <row r="2386" spans="2:20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40">
        <f>Tabla1[[#This Row],[TASA 16]]*16%</f>
        <v>0</v>
      </c>
    </row>
    <row r="2387" spans="2:20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40">
        <f>Tabla1[[#This Row],[TASA 16]]*16%</f>
        <v>0</v>
      </c>
    </row>
    <row r="2388" spans="2:20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40">
        <f>Tabla1[[#This Row],[TASA 16]]*16%</f>
        <v>0</v>
      </c>
    </row>
    <row r="2389" spans="2:20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40">
        <f>Tabla1[[#This Row],[TASA 16]]*16%</f>
        <v>0</v>
      </c>
      <c r="T2389" s="76"/>
    </row>
    <row r="2390" spans="2:20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40">
        <f>Tabla1[[#This Row],[TASA 16]]*16%</f>
        <v>0</v>
      </c>
    </row>
    <row r="2391" spans="2:20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40">
        <f>Tabla1[[#This Row],[TASA 16]]*16%</f>
        <v>0</v>
      </c>
    </row>
    <row r="2392" spans="2:20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40">
        <f>Tabla1[[#This Row],[TASA 16]]*16%</f>
        <v>0</v>
      </c>
    </row>
    <row r="2393" spans="2:20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40">
        <f>Tabla1[[#This Row],[TASA 16]]*16%</f>
        <v>0</v>
      </c>
    </row>
    <row r="2394" spans="2:20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40">
        <f>Tabla1[[#This Row],[TASA 16]]*16%</f>
        <v>0</v>
      </c>
    </row>
    <row r="2395" spans="2:20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40">
        <f>Tabla1[[#This Row],[TASA 16]]*16%</f>
        <v>0</v>
      </c>
    </row>
    <row r="2396" spans="2:20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40">
        <f>Tabla1[[#This Row],[TASA 16]]*16%</f>
        <v>0</v>
      </c>
    </row>
    <row r="2397" spans="2:20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40">
        <f>Tabla1[[#This Row],[TASA 16]]*16%</f>
        <v>0</v>
      </c>
    </row>
    <row r="2398" spans="2:20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40">
        <f>Tabla1[[#This Row],[TASA 16]]*16%</f>
        <v>0</v>
      </c>
    </row>
    <row r="2399" spans="2:20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40">
        <f>Tabla1[[#This Row],[TASA 16]]*16%</f>
        <v>0</v>
      </c>
    </row>
    <row r="2400" spans="2:20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40">
        <f>Tabla1[[#This Row],[TASA 16]]*16%</f>
        <v>0</v>
      </c>
    </row>
    <row r="2401" spans="2:20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40">
        <f>Tabla1[[#This Row],[TASA 16]]*16%</f>
        <v>0</v>
      </c>
    </row>
    <row r="2402" spans="2:20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40">
        <f>Tabla1[[#This Row],[TASA 16]]*16%</f>
        <v>0</v>
      </c>
    </row>
    <row r="2403" spans="2:20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40">
        <f>Tabla1[[#This Row],[TASA 16]]*16%</f>
        <v>0</v>
      </c>
    </row>
    <row r="2404" spans="2:20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40">
        <f>Tabla1[[#This Row],[TASA 16]]*16%</f>
        <v>0</v>
      </c>
    </row>
    <row r="2405" spans="2:20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40">
        <f>Tabla1[[#This Row],[TASA 16]]*16%</f>
        <v>0</v>
      </c>
    </row>
    <row r="2406" spans="2:20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40">
        <f>Tabla1[[#This Row],[TASA 16]]*16%</f>
        <v>0</v>
      </c>
    </row>
    <row r="2407" spans="2:20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40">
        <f>Tabla1[[#This Row],[TASA 16]]*16%</f>
        <v>0</v>
      </c>
    </row>
    <row r="2408" spans="2:20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40">
        <f>Tabla1[[#This Row],[TASA 16]]*16%</f>
        <v>0</v>
      </c>
    </row>
    <row r="2409" spans="2:20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40">
        <f>Tabla1[[#This Row],[TASA 16]]*16%</f>
        <v>0</v>
      </c>
    </row>
    <row r="2410" spans="2:20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40">
        <f>Tabla1[[#This Row],[TASA 16]]*16%</f>
        <v>0</v>
      </c>
    </row>
    <row r="2411" spans="2:20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40">
        <f>Tabla1[[#This Row],[TASA 16]]*16%</f>
        <v>0</v>
      </c>
    </row>
    <row r="2412" spans="2:20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40">
        <f>Tabla1[[#This Row],[TASA 16]]*16%</f>
        <v>0</v>
      </c>
      <c r="T2412" s="76"/>
    </row>
    <row r="2413" spans="2:20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96350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15416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96,350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15,416</v>
      </c>
      <c r="O2413" t="str">
        <f>FIXED(Tabla1[[#This Row],[ISR RET]],0)</f>
        <v>0</v>
      </c>
      <c r="P2413" t="str">
        <f>FIXED(Tabla1[[#This Row],[IVA RET]],0)</f>
        <v>0</v>
      </c>
      <c r="R2413" s="40">
        <f>Tabla1[[#This Row],[TASA 16]]*16%</f>
        <v>15416</v>
      </c>
    </row>
    <row r="2414" spans="2:20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40">
        <f>Tabla1[[#This Row],[TASA 16]]*16%</f>
        <v>0</v>
      </c>
    </row>
    <row r="2415" spans="2:20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40">
        <f>Tabla1[[#This Row],[TASA 16]]*16%</f>
        <v>0</v>
      </c>
    </row>
    <row r="2416" spans="2:20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40">
        <f>Tabla1[[#This Row],[TASA 16]]*16%</f>
        <v>0</v>
      </c>
    </row>
    <row r="2417" spans="2:20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40">
        <f>Tabla1[[#This Row],[TASA 16]]*16%</f>
        <v>0</v>
      </c>
    </row>
    <row r="2418" spans="2:20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11552.5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1848.4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11,553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1,848</v>
      </c>
      <c r="O2418" t="str">
        <f>FIXED(Tabla1[[#This Row],[ISR RET]],0)</f>
        <v>0</v>
      </c>
      <c r="P2418" t="str">
        <f>FIXED(Tabla1[[#This Row],[IVA RET]],0)</f>
        <v>0</v>
      </c>
      <c r="R2418" s="40">
        <f>Tabla1[[#This Row],[TASA 16]]*16%</f>
        <v>1848.48</v>
      </c>
    </row>
    <row r="2419" spans="2:20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40">
        <f>Tabla1[[#This Row],[TASA 16]]*16%</f>
        <v>0</v>
      </c>
    </row>
    <row r="2420" spans="2:20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40">
        <f>Tabla1[[#This Row],[TASA 16]]*16%</f>
        <v>0</v>
      </c>
    </row>
    <row r="2421" spans="2:20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18950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18,950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40">
        <f>Tabla1[[#This Row],[TASA 16]]*16%</f>
        <v>0</v>
      </c>
    </row>
    <row r="2422" spans="2:20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40">
        <f>Tabla1[[#This Row],[TASA 16]]*16%</f>
        <v>0</v>
      </c>
      <c r="T2422" s="76"/>
    </row>
    <row r="2423" spans="2:20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45304</v>
      </c>
      <c r="F2423" s="28">
        <f>SUMIFS(Tabla16[TASA 0%],Tabla16[NUM],Tabla1[[#This Row],[CODIGO]])</f>
        <v>5.0000000002910383E-2</v>
      </c>
      <c r="G2423" s="28">
        <f>SUMIFS(Tabla16[[EXENTO ]],Tabla16[NUM],Tabla1[[#This Row],[CODIGO]])</f>
        <v>0</v>
      </c>
      <c r="H2423" s="28">
        <f>SUMIFS(Tabla16[IVA],Tabla16[NUM],Tabla1[[#This Row],[CODIGO]])</f>
        <v>7248.64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45,304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7,249</v>
      </c>
      <c r="O2423" t="str">
        <f>FIXED(Tabla1[[#This Row],[ISR RET]],0)</f>
        <v>0</v>
      </c>
      <c r="P2423" t="str">
        <f>FIXED(Tabla1[[#This Row],[IVA RET]],0)</f>
        <v>0</v>
      </c>
      <c r="R2423" s="40">
        <f>Tabla1[[#This Row],[TASA 16]]*16%</f>
        <v>7248.64</v>
      </c>
      <c r="T2423" s="76"/>
    </row>
    <row r="2424" spans="2:20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6662.9999999999991</v>
      </c>
      <c r="F2424" s="28">
        <f>SUMIFS(Tabla16[TASA 0%],Tabla16[NUM],Tabla1[[#This Row],[CODIGO]])</f>
        <v>9.0949470177292824E-13</v>
      </c>
      <c r="G2424" s="28">
        <f>SUMIFS(Tabla16[[EXENTO ]],Tabla16[NUM],Tabla1[[#This Row],[CODIGO]])</f>
        <v>0</v>
      </c>
      <c r="H2424" s="28">
        <f>SUMIFS(Tabla16[IVA],Tabla16[NUM],Tabla1[[#This Row],[CODIGO]])</f>
        <v>1066.08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6,663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1,066</v>
      </c>
      <c r="O2424" t="str">
        <f>FIXED(Tabla1[[#This Row],[ISR RET]],0)</f>
        <v>0</v>
      </c>
      <c r="P2424" t="str">
        <f>FIXED(Tabla1[[#This Row],[IVA RET]],0)</f>
        <v>0</v>
      </c>
      <c r="R2424" s="40">
        <f>Tabla1[[#This Row],[TASA 16]]*16%</f>
        <v>1066.08</v>
      </c>
    </row>
    <row r="2425" spans="2:20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40">
        <f>Tabla1[[#This Row],[TASA 16]]*16%</f>
        <v>0</v>
      </c>
    </row>
    <row r="2426" spans="2:20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40">
        <f>Tabla1[[#This Row],[TASA 16]]*16%</f>
        <v>0</v>
      </c>
    </row>
    <row r="2427" spans="2:20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40">
        <f>Tabla1[[#This Row],[TASA 16]]*16%</f>
        <v>0</v>
      </c>
    </row>
    <row r="2428" spans="2:20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40">
        <f>Tabla1[[#This Row],[TASA 16]]*16%</f>
        <v>0</v>
      </c>
    </row>
    <row r="2429" spans="2:20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40">
        <f>Tabla1[[#This Row],[TASA 16]]*16%</f>
        <v>0</v>
      </c>
    </row>
    <row r="2430" spans="2:20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40">
        <f>Tabla1[[#This Row],[TASA 16]]*16%</f>
        <v>0</v>
      </c>
    </row>
    <row r="2431" spans="2:20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40">
        <f>Tabla1[[#This Row],[TASA 16]]*16%</f>
        <v>0</v>
      </c>
    </row>
    <row r="2432" spans="2:20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40">
        <f>Tabla1[[#This Row],[TASA 16]]*16%</f>
        <v>0</v>
      </c>
    </row>
    <row r="2433" spans="2:20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40">
        <f>Tabla1[[#This Row],[TASA 16]]*16%</f>
        <v>0</v>
      </c>
    </row>
    <row r="2434" spans="2:20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40">
        <f>Tabla1[[#This Row],[TASA 16]]*16%</f>
        <v>0</v>
      </c>
    </row>
    <row r="2435" spans="2:20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40">
        <f>Tabla1[[#This Row],[TASA 16]]*16%</f>
        <v>0</v>
      </c>
      <c r="T2435" s="76"/>
    </row>
    <row r="2436" spans="2:20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205196.25</v>
      </c>
      <c r="F2436" s="28">
        <f>SUMIFS(Tabla16[TASA 0%],Tabla16[NUM],Tabla1[[#This Row],[CODIGO]])</f>
        <v>187078.86</v>
      </c>
      <c r="G2436" s="28">
        <f>SUMIFS(Tabla16[[EXENTO ]],Tabla16[NUM],Tabla1[[#This Row],[CODIGO]])</f>
        <v>0</v>
      </c>
      <c r="H2436" s="28">
        <f>SUMIFS(Tabla16[IVA],Tabla16[NUM],Tabla1[[#This Row],[CODIGO]])</f>
        <v>32831.4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205,196</v>
      </c>
      <c r="L2436" t="str">
        <f>FIXED(Tabla1[[#This Row],[TASA 0%]],0)</f>
        <v>187,079</v>
      </c>
      <c r="M2436" t="str">
        <f>FIXED(Tabla1[[#This Row],[TASA EXE.]],0)</f>
        <v>0</v>
      </c>
      <c r="N2436" t="str">
        <f>FIXED(Tabla1[[#This Row],[IVA]],0)</f>
        <v>32,831</v>
      </c>
      <c r="O2436" t="str">
        <f>FIXED(Tabla1[[#This Row],[ISR RET]],0)</f>
        <v>0</v>
      </c>
      <c r="P2436" t="str">
        <f>FIXED(Tabla1[[#This Row],[IVA RET]],0)</f>
        <v>0</v>
      </c>
      <c r="R2436" s="40">
        <f>Tabla1[[#This Row],[TASA 16]]*16%</f>
        <v>32831.360000000001</v>
      </c>
    </row>
    <row r="2437" spans="2:20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40">
        <f>Tabla1[[#This Row],[TASA 16]]*16%</f>
        <v>0</v>
      </c>
      <c r="T2437" s="76"/>
    </row>
    <row r="2438" spans="2:20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35395.25</v>
      </c>
      <c r="F2438" s="28">
        <f>SUMIFS(Tabla16[TASA 0%],Tabla16[NUM],Tabla1[[#This Row],[CODIGO]])</f>
        <v>6.0000000004947651E-2</v>
      </c>
      <c r="G2438" s="28">
        <f>SUMIFS(Tabla16[[EXENTO ]],Tabla16[NUM],Tabla1[[#This Row],[CODIGO]])</f>
        <v>0</v>
      </c>
      <c r="H2438" s="28">
        <f>SUMIFS(Tabla16[IVA],Tabla16[NUM],Tabla1[[#This Row],[CODIGO]])</f>
        <v>5663.24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35,395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5,663</v>
      </c>
      <c r="O2438" t="str">
        <f>FIXED(Tabla1[[#This Row],[ISR RET]],0)</f>
        <v>0</v>
      </c>
      <c r="P2438" t="str">
        <f>FIXED(Tabla1[[#This Row],[IVA RET]],0)</f>
        <v>0</v>
      </c>
      <c r="R2438" s="40">
        <f>Tabla1[[#This Row],[TASA 16]]*16%</f>
        <v>5663.2</v>
      </c>
    </row>
    <row r="2439" spans="2:20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40">
        <f>Tabla1[[#This Row],[TASA 16]]*16%</f>
        <v>0</v>
      </c>
    </row>
    <row r="2440" spans="2:20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40">
        <f>Tabla1[[#This Row],[TASA 16]]*16%</f>
        <v>0</v>
      </c>
      <c r="T2440" s="76"/>
    </row>
    <row r="2441" spans="2:20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40">
        <f>Tabla1[[#This Row],[TASA 16]]*16%</f>
        <v>0</v>
      </c>
      <c r="T2441" s="76"/>
    </row>
    <row r="2442" spans="2:20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48927.1875</v>
      </c>
      <c r="F2442" s="28">
        <f>SUMIFS(Tabla16[TASA 0%],Tabla16[NUM],Tabla1[[#This Row],[CODIGO]])</f>
        <v>-9.7499999996216502E-2</v>
      </c>
      <c r="G2442" s="28">
        <f>SUMIFS(Tabla16[[EXENTO ]],Tabla16[NUM],Tabla1[[#This Row],[CODIGO]])</f>
        <v>0</v>
      </c>
      <c r="H2442" s="28">
        <f>SUMIFS(Tabla16[IVA],Tabla16[NUM],Tabla1[[#This Row],[CODIGO]])</f>
        <v>7828.35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48,927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7,828</v>
      </c>
      <c r="O2442" t="str">
        <f>FIXED(Tabla1[[#This Row],[ISR RET]],0)</f>
        <v>0</v>
      </c>
      <c r="P2442" t="str">
        <f>FIXED(Tabla1[[#This Row],[IVA RET]],0)</f>
        <v>0</v>
      </c>
      <c r="R2442" s="40">
        <f>Tabla1[[#This Row],[TASA 16]]*16%</f>
        <v>7828.32</v>
      </c>
    </row>
    <row r="2443" spans="2:20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40">
        <f>Tabla1[[#This Row],[TASA 16]]*16%</f>
        <v>0</v>
      </c>
    </row>
    <row r="2444" spans="2:20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40">
        <f>Tabla1[[#This Row],[TASA 16]]*16%</f>
        <v>0</v>
      </c>
    </row>
    <row r="2445" spans="2:20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40">
        <f>Tabla1[[#This Row],[TASA 16]]*16%</f>
        <v>0</v>
      </c>
    </row>
    <row r="2446" spans="2:20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40">
        <f>Tabla1[[#This Row],[TASA 16]]*16%</f>
        <v>0</v>
      </c>
    </row>
    <row r="2447" spans="2:20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40">
        <f>Tabla1[[#This Row],[TASA 16]]*16%</f>
        <v>0</v>
      </c>
    </row>
    <row r="2448" spans="2:20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40">
        <f>Tabla1[[#This Row],[TASA 16]]*16%</f>
        <v>0</v>
      </c>
    </row>
    <row r="2449" spans="2:20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40">
        <f>Tabla1[[#This Row],[TASA 16]]*16%</f>
        <v>0</v>
      </c>
    </row>
    <row r="2450" spans="2:20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40">
        <f>Tabla1[[#This Row],[TASA 16]]*16%</f>
        <v>0</v>
      </c>
    </row>
    <row r="2451" spans="2:20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40">
        <f>Tabla1[[#This Row],[TASA 16]]*16%</f>
        <v>0</v>
      </c>
    </row>
    <row r="2452" spans="2:20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40">
        <f>Tabla1[[#This Row],[TASA 16]]*16%</f>
        <v>0</v>
      </c>
    </row>
    <row r="2453" spans="2:20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40">
        <f>Tabla1[[#This Row],[TASA 16]]*16%</f>
        <v>0</v>
      </c>
    </row>
    <row r="2454" spans="2:20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40">
        <f>Tabla1[[#This Row],[TASA 16]]*16%</f>
        <v>0</v>
      </c>
    </row>
    <row r="2455" spans="2:20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40">
        <f>Tabla1[[#This Row],[TASA 16]]*16%</f>
        <v>0</v>
      </c>
    </row>
    <row r="2456" spans="2:20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40">
        <f>Tabla1[[#This Row],[TASA 16]]*16%</f>
        <v>0</v>
      </c>
    </row>
    <row r="2457" spans="2:20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40">
        <f>Tabla1[[#This Row],[TASA 16]]*16%</f>
        <v>0</v>
      </c>
    </row>
    <row r="2458" spans="2:20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0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40">
        <f>Tabla1[[#This Row],[TASA 16]]*16%</f>
        <v>0</v>
      </c>
    </row>
    <row r="2459" spans="2:20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8081.0625</v>
      </c>
      <c r="F2459" s="28">
        <f>SUMIFS(Tabla16[TASA 0%],Tabla16[NUM],Tabla1[[#This Row],[CODIGO]])</f>
        <v>504199.79750000004</v>
      </c>
      <c r="G2459" s="28">
        <f>SUMIFS(Tabla16[[EXENTO ]],Tabla16[NUM],Tabla1[[#This Row],[CODIGO]])</f>
        <v>0</v>
      </c>
      <c r="H2459" s="28">
        <f>SUMIFS(Tabla16[IVA],Tabla16[NUM],Tabla1[[#This Row],[CODIGO]])</f>
        <v>1292.97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8,081</v>
      </c>
      <c r="L2459" t="str">
        <f>FIXED(Tabla1[[#This Row],[TASA 0%]],0)</f>
        <v>504,200</v>
      </c>
      <c r="M2459" t="str">
        <f>FIXED(Tabla1[[#This Row],[TASA EXE.]],0)</f>
        <v>0</v>
      </c>
      <c r="N2459" t="str">
        <f>FIXED(Tabla1[[#This Row],[IVA]],0)</f>
        <v>1,293</v>
      </c>
      <c r="O2459" t="str">
        <f>FIXED(Tabla1[[#This Row],[ISR RET]],0)</f>
        <v>0</v>
      </c>
      <c r="P2459" t="str">
        <f>FIXED(Tabla1[[#This Row],[IVA RET]],0)</f>
        <v>0</v>
      </c>
      <c r="R2459" s="40">
        <f>Tabla1[[#This Row],[TASA 16]]*16%</f>
        <v>1292.96</v>
      </c>
    </row>
    <row r="2460" spans="2:20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40">
        <f>Tabla1[[#This Row],[TASA 16]]*16%</f>
        <v>0</v>
      </c>
    </row>
    <row r="2461" spans="2:20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40">
        <f>Tabla1[[#This Row],[TASA 16]]*16%</f>
        <v>0</v>
      </c>
    </row>
    <row r="2462" spans="2:20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40">
        <f>Tabla1[[#This Row],[TASA 16]]*16%</f>
        <v>0</v>
      </c>
    </row>
    <row r="2463" spans="2:20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40">
        <f>Tabla1[[#This Row],[TASA 16]]*16%</f>
        <v>0</v>
      </c>
    </row>
    <row r="2464" spans="2:20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213262.8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213,263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40">
        <f>Tabla1[[#This Row],[TASA 16]]*16%</f>
        <v>0</v>
      </c>
      <c r="T2464" s="76"/>
    </row>
    <row r="2465" spans="2:20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54093.4375</v>
      </c>
      <c r="F2465" s="28">
        <f>SUMIFS(Tabla16[TASA 0%],Tabla16[NUM],Tabla1[[#This Row],[CODIGO]])</f>
        <v>-2.7499999999236024E-2</v>
      </c>
      <c r="G2465" s="28">
        <f>SUMIFS(Tabla16[[EXENTO ]],Tabla16[NUM],Tabla1[[#This Row],[CODIGO]])</f>
        <v>0</v>
      </c>
      <c r="H2465" s="28">
        <f>SUMIFS(Tabla16[IVA],Tabla16[NUM],Tabla1[[#This Row],[CODIGO]])</f>
        <v>8654.9500000000007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54,093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8,655</v>
      </c>
      <c r="O2465" t="str">
        <f>FIXED(Tabla1[[#This Row],[ISR RET]],0)</f>
        <v>0</v>
      </c>
      <c r="P2465" t="str">
        <f>FIXED(Tabla1[[#This Row],[IVA RET]],0)</f>
        <v>0</v>
      </c>
      <c r="R2465" s="40">
        <f>Tabla1[[#This Row],[TASA 16]]*16%</f>
        <v>8654.880000000001</v>
      </c>
      <c r="T2465" s="76"/>
    </row>
    <row r="2466" spans="2:20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40">
        <f>Tabla1[[#This Row],[TASA 16]]*16%</f>
        <v>0</v>
      </c>
    </row>
    <row r="2467" spans="2:20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40">
        <f>Tabla1[[#This Row],[TASA 16]]*16%</f>
        <v>0</v>
      </c>
    </row>
    <row r="2468" spans="2:20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40">
        <f>Tabla1[[#This Row],[TASA 16]]*16%</f>
        <v>0</v>
      </c>
    </row>
    <row r="2469" spans="2:20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40">
        <f>Tabla1[[#This Row],[TASA 16]]*16%</f>
        <v>0</v>
      </c>
    </row>
    <row r="2470" spans="2:20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40">
        <f>Tabla1[[#This Row],[TASA 16]]*16%</f>
        <v>0</v>
      </c>
      <c r="T2470" s="76"/>
    </row>
    <row r="2471" spans="2:20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25728.375</v>
      </c>
      <c r="F2471" s="28">
        <f>SUMIFS(Tabla16[TASA 0%],Tabla16[NUM],Tabla1[[#This Row],[CODIGO]])</f>
        <v>6.4999999998690328E-2</v>
      </c>
      <c r="G2471" s="28">
        <f>SUMIFS(Tabla16[[EXENTO ]],Tabla16[NUM],Tabla1[[#This Row],[CODIGO]])</f>
        <v>0</v>
      </c>
      <c r="H2471" s="28">
        <f>SUMIFS(Tabla16[IVA],Tabla16[NUM],Tabla1[[#This Row],[CODIGO]])</f>
        <v>4116.54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25,728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4,117</v>
      </c>
      <c r="O2471" t="str">
        <f>FIXED(Tabla1[[#This Row],[ISR RET]],0)</f>
        <v>0</v>
      </c>
      <c r="P2471" t="str">
        <f>FIXED(Tabla1[[#This Row],[IVA RET]],0)</f>
        <v>0</v>
      </c>
      <c r="R2471" s="40">
        <f>Tabla1[[#This Row],[TASA 16]]*16%</f>
        <v>4116.4800000000005</v>
      </c>
    </row>
    <row r="2472" spans="2:20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40">
        <f>Tabla1[[#This Row],[TASA 16]]*16%</f>
        <v>0</v>
      </c>
    </row>
    <row r="2473" spans="2:20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40">
        <f>Tabla1[[#This Row],[TASA 16]]*16%</f>
        <v>0</v>
      </c>
    </row>
    <row r="2474" spans="2:20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40">
        <f>Tabla1[[#This Row],[TASA 16]]*16%</f>
        <v>0</v>
      </c>
    </row>
    <row r="2475" spans="2:20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457145.5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457,146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40">
        <f>Tabla1[[#This Row],[TASA 16]]*16%</f>
        <v>0</v>
      </c>
    </row>
    <row r="2476" spans="2:20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40">
        <f>Tabla1[[#This Row],[TASA 16]]*16%</f>
        <v>0</v>
      </c>
    </row>
    <row r="2477" spans="2:20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40">
        <f>Tabla1[[#This Row],[TASA 16]]*16%</f>
        <v>0</v>
      </c>
    </row>
    <row r="2478" spans="2:20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40">
        <f>Tabla1[[#This Row],[TASA 16]]*16%</f>
        <v>0</v>
      </c>
    </row>
    <row r="2479" spans="2:20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40">
        <f>Tabla1[[#This Row],[TASA 16]]*16%</f>
        <v>0</v>
      </c>
    </row>
    <row r="2480" spans="2:20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40">
        <f>Tabla1[[#This Row],[TASA 16]]*16%</f>
        <v>0</v>
      </c>
      <c r="T2480" s="76"/>
    </row>
    <row r="2481" spans="2:20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3471.8125</v>
      </c>
      <c r="F2481" s="28">
        <f>SUMIFS(Tabla16[TASA 0%],Tabla16[NUM],Tabla1[[#This Row],[CODIGO]])</f>
        <v>-0.21249999999997726</v>
      </c>
      <c r="G2481" s="28">
        <f>SUMIFS(Tabla16[[EXENTO ]],Tabla16[NUM],Tabla1[[#This Row],[CODIGO]])</f>
        <v>0</v>
      </c>
      <c r="H2481" s="28">
        <f>SUMIFS(Tabla16[IVA],Tabla16[NUM],Tabla1[[#This Row],[CODIGO]])</f>
        <v>555.49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3,472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555</v>
      </c>
      <c r="O2481" t="str">
        <f>FIXED(Tabla1[[#This Row],[ISR RET]],0)</f>
        <v>0</v>
      </c>
      <c r="P2481" t="str">
        <f>FIXED(Tabla1[[#This Row],[IVA RET]],0)</f>
        <v>0</v>
      </c>
      <c r="R2481" s="40">
        <f>Tabla1[[#This Row],[TASA 16]]*16%</f>
        <v>555.52</v>
      </c>
    </row>
    <row r="2482" spans="2:20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40">
        <f>Tabla1[[#This Row],[TASA 16]]*16%</f>
        <v>0</v>
      </c>
    </row>
    <row r="2483" spans="2:20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40">
        <f>Tabla1[[#This Row],[TASA 16]]*16%</f>
        <v>0</v>
      </c>
    </row>
    <row r="2484" spans="2:20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40">
        <f>Tabla1[[#This Row],[TASA 16]]*16%</f>
        <v>0</v>
      </c>
    </row>
    <row r="2485" spans="2:20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40">
        <f>Tabla1[[#This Row],[TASA 16]]*16%</f>
        <v>0</v>
      </c>
    </row>
    <row r="2486" spans="2:20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40">
        <f>Tabla1[[#This Row],[TASA 16]]*16%</f>
        <v>0</v>
      </c>
    </row>
    <row r="2487" spans="2:20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40">
        <f>Tabla1[[#This Row],[TASA 16]]*16%</f>
        <v>0</v>
      </c>
    </row>
    <row r="2488" spans="2:20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40">
        <f>Tabla1[[#This Row],[TASA 16]]*16%</f>
        <v>0</v>
      </c>
      <c r="T2488" s="76"/>
    </row>
    <row r="2489" spans="2:20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40">
        <f>Tabla1[[#This Row],[TASA 16]]*16%</f>
        <v>0</v>
      </c>
    </row>
    <row r="2490" spans="2:20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40">
        <f>Tabla1[[#This Row],[TASA 16]]*16%</f>
        <v>0</v>
      </c>
    </row>
    <row r="2491" spans="2:20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40">
        <f>Tabla1[[#This Row],[TASA 16]]*16%</f>
        <v>0</v>
      </c>
    </row>
    <row r="2492" spans="2:20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40">
        <f>Tabla1[[#This Row],[TASA 16]]*16%</f>
        <v>0</v>
      </c>
    </row>
    <row r="2493" spans="2:20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40">
        <f>Tabla1[[#This Row],[TASA 16]]*16%</f>
        <v>0</v>
      </c>
    </row>
    <row r="2494" spans="2:20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40">
        <f>Tabla1[[#This Row],[TASA 16]]*16%</f>
        <v>0</v>
      </c>
    </row>
    <row r="2495" spans="2:20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40">
        <f>Tabla1[[#This Row],[TASA 16]]*16%</f>
        <v>0</v>
      </c>
    </row>
    <row r="2496" spans="2:20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40">
        <f>Tabla1[[#This Row],[TASA 16]]*16%</f>
        <v>0</v>
      </c>
    </row>
    <row r="2497" spans="2:20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40">
        <f>Tabla1[[#This Row],[TASA 16]]*16%</f>
        <v>0</v>
      </c>
    </row>
    <row r="2498" spans="2:20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40">
        <f>Tabla1[[#This Row],[TASA 16]]*16%</f>
        <v>0</v>
      </c>
    </row>
    <row r="2499" spans="2:20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40">
        <f>Tabla1[[#This Row],[TASA 16]]*16%</f>
        <v>0</v>
      </c>
    </row>
    <row r="2500" spans="2:20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40">
        <f>Tabla1[[#This Row],[TASA 16]]*16%</f>
        <v>0</v>
      </c>
    </row>
    <row r="2501" spans="2:20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0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40">
        <f>Tabla1[[#This Row],[TASA 16]]*16%</f>
        <v>0</v>
      </c>
      <c r="T2501" s="76"/>
    </row>
    <row r="2502" spans="2:20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139862.375</v>
      </c>
      <c r="F2502" s="28">
        <f>SUMIFS(Tabla16[TASA 0%],Tabla16[NUM],Tabla1[[#This Row],[CODIGO]])</f>
        <v>-0.13500000000931323</v>
      </c>
      <c r="G2502" s="28">
        <f>SUMIFS(Tabla16[[EXENTO ]],Tabla16[NUM],Tabla1[[#This Row],[CODIGO]])</f>
        <v>0</v>
      </c>
      <c r="H2502" s="28">
        <f>SUMIFS(Tabla16[IVA],Tabla16[NUM],Tabla1[[#This Row],[CODIGO]])</f>
        <v>22377.98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139,862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22,378</v>
      </c>
      <c r="O2502" t="str">
        <f>FIXED(Tabla1[[#This Row],[ISR RET]],0)</f>
        <v>0</v>
      </c>
      <c r="P2502" t="str">
        <f>FIXED(Tabla1[[#This Row],[IVA RET]],0)</f>
        <v>0</v>
      </c>
      <c r="R2502" s="40">
        <f>Tabla1[[#This Row],[TASA 16]]*16%</f>
        <v>22377.920000000002</v>
      </c>
    </row>
    <row r="2503" spans="2:20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40">
        <f>Tabla1[[#This Row],[TASA 16]]*16%</f>
        <v>0</v>
      </c>
    </row>
    <row r="2504" spans="2:20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3105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496.8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3,105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497</v>
      </c>
      <c r="O2504" t="str">
        <f>FIXED(Tabla1[[#This Row],[ISR RET]],0)</f>
        <v>0</v>
      </c>
      <c r="P2504" t="str">
        <f>FIXED(Tabla1[[#This Row],[IVA RET]],0)</f>
        <v>0</v>
      </c>
      <c r="R2504" s="40">
        <f>Tabla1[[#This Row],[TASA 16]]*16%</f>
        <v>496.8</v>
      </c>
    </row>
    <row r="2505" spans="2:20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40">
        <f>Tabla1[[#This Row],[TASA 16]]*16%</f>
        <v>0</v>
      </c>
      <c r="T2505" s="76"/>
    </row>
    <row r="2506" spans="2:20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40">
        <f>Tabla1[[#This Row],[TASA 16]]*16%</f>
        <v>0</v>
      </c>
    </row>
    <row r="2507" spans="2:20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40">
        <f>Tabla1[[#This Row],[TASA 16]]*16%</f>
        <v>0</v>
      </c>
      <c r="T2507" s="76"/>
    </row>
    <row r="2508" spans="2:20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41515.0625</v>
      </c>
      <c r="F2508" s="28">
        <f>SUMIFS(Tabla16[TASA 0%],Tabla16[NUM],Tabla1[[#This Row],[CODIGO]])</f>
        <v>0.20750000000407454</v>
      </c>
      <c r="G2508" s="28">
        <f>SUMIFS(Tabla16[[EXENTO ]],Tabla16[NUM],Tabla1[[#This Row],[CODIGO]])</f>
        <v>0</v>
      </c>
      <c r="H2508" s="28">
        <f>SUMIFS(Tabla16[IVA],Tabla16[NUM],Tabla1[[#This Row],[CODIGO]])</f>
        <v>6642.41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41,515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6,642</v>
      </c>
      <c r="O2508" t="str">
        <f>FIXED(Tabla1[[#This Row],[ISR RET]],0)</f>
        <v>0</v>
      </c>
      <c r="P2508" t="str">
        <f>FIXED(Tabla1[[#This Row],[IVA RET]],0)</f>
        <v>0</v>
      </c>
      <c r="R2508" s="40">
        <f>Tabla1[[#This Row],[TASA 16]]*16%</f>
        <v>6642.4000000000005</v>
      </c>
    </row>
    <row r="2509" spans="2:20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40">
        <f>Tabla1[[#This Row],[TASA 16]]*16%</f>
        <v>0</v>
      </c>
    </row>
    <row r="2510" spans="2:20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40">
        <f>Tabla1[[#This Row],[TASA 16]]*16%</f>
        <v>0</v>
      </c>
    </row>
    <row r="2511" spans="2:20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40">
        <f>Tabla1[[#This Row],[TASA 16]]*16%</f>
        <v>0</v>
      </c>
    </row>
    <row r="2512" spans="2:20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40">
        <f>Tabla1[[#This Row],[TASA 16]]*16%</f>
        <v>0</v>
      </c>
    </row>
    <row r="2513" spans="2:20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40">
        <f>Tabla1[[#This Row],[TASA 16]]*16%</f>
        <v>0</v>
      </c>
    </row>
    <row r="2514" spans="2:20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40">
        <f>Tabla1[[#This Row],[TASA 16]]*16%</f>
        <v>0</v>
      </c>
    </row>
    <row r="2515" spans="2:20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40">
        <f>Tabla1[[#This Row],[TASA 16]]*16%</f>
        <v>0</v>
      </c>
    </row>
    <row r="2516" spans="2:20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40">
        <f>Tabla1[[#This Row],[TASA 16]]*16%</f>
        <v>0</v>
      </c>
    </row>
    <row r="2517" spans="2:20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40">
        <f>Tabla1[[#This Row],[TASA 16]]*16%</f>
        <v>0</v>
      </c>
    </row>
    <row r="2518" spans="2:20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40">
        <f>Tabla1[[#This Row],[TASA 16]]*16%</f>
        <v>0</v>
      </c>
    </row>
    <row r="2519" spans="2:20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40">
        <f>Tabla1[[#This Row],[TASA 16]]*16%</f>
        <v>0</v>
      </c>
    </row>
    <row r="2520" spans="2:20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40">
        <f>Tabla1[[#This Row],[TASA 16]]*16%</f>
        <v>0</v>
      </c>
    </row>
    <row r="2521" spans="2:20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40">
        <f>Tabla1[[#This Row],[TASA 16]]*16%</f>
        <v>0</v>
      </c>
    </row>
    <row r="2522" spans="2:20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40">
        <f>Tabla1[[#This Row],[TASA 16]]*16%</f>
        <v>0</v>
      </c>
    </row>
    <row r="2523" spans="2:20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40">
        <f>Tabla1[[#This Row],[TASA 16]]*16%</f>
        <v>0</v>
      </c>
    </row>
    <row r="2524" spans="2:20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46775.125</v>
      </c>
      <c r="F2524" s="28">
        <f>SUMIFS(Tabla16[TASA 0%],Tabla16[NUM],Tabla1[[#This Row],[CODIGO]])</f>
        <v>106385.42500000002</v>
      </c>
      <c r="G2524" s="28">
        <f>SUMIFS(Tabla16[[EXENTO ]],Tabla16[NUM],Tabla1[[#This Row],[CODIGO]])</f>
        <v>0</v>
      </c>
      <c r="H2524" s="28">
        <f>SUMIFS(Tabla16[IVA],Tabla16[NUM],Tabla1[[#This Row],[CODIGO]])</f>
        <v>7484.02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46,775</v>
      </c>
      <c r="L2524" t="str">
        <f>FIXED(Tabla1[[#This Row],[TASA 0%]],0)</f>
        <v>106,385</v>
      </c>
      <c r="M2524" t="str">
        <f>FIXED(Tabla1[[#This Row],[TASA EXE.]],0)</f>
        <v>0</v>
      </c>
      <c r="N2524" t="str">
        <f>FIXED(Tabla1[[#This Row],[IVA]],0)</f>
        <v>7,484</v>
      </c>
      <c r="O2524" t="str">
        <f>FIXED(Tabla1[[#This Row],[ISR RET]],0)</f>
        <v>0</v>
      </c>
      <c r="P2524" t="str">
        <f>FIXED(Tabla1[[#This Row],[IVA RET]],0)</f>
        <v>0</v>
      </c>
      <c r="R2524" s="40">
        <f>Tabla1[[#This Row],[TASA 16]]*16%</f>
        <v>7484</v>
      </c>
    </row>
    <row r="2525" spans="2:20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40">
        <f>Tabla1[[#This Row],[TASA 16]]*16%</f>
        <v>0</v>
      </c>
      <c r="T2525" s="76"/>
    </row>
    <row r="2526" spans="2:20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40">
        <f>Tabla1[[#This Row],[TASA 16]]*16%</f>
        <v>0</v>
      </c>
    </row>
    <row r="2527" spans="2:20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40">
        <f>Tabla1[[#This Row],[TASA 16]]*16%</f>
        <v>0</v>
      </c>
    </row>
    <row r="2528" spans="2:20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40">
        <f>Tabla1[[#This Row],[TASA 16]]*16%</f>
        <v>0</v>
      </c>
    </row>
    <row r="2529" spans="2:18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18826.949999999997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18,827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40">
        <f>Tabla1[[#This Row],[TASA 16]]*16%</f>
        <v>0</v>
      </c>
    </row>
    <row r="2530" spans="2:18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40">
        <f>Tabla1[[#This Row],[TASA 16]]*16%</f>
        <v>0</v>
      </c>
    </row>
    <row r="2531" spans="2:18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40">
        <f>Tabla1[[#This Row],[TASA 16]]*16%</f>
        <v>0</v>
      </c>
    </row>
    <row r="2532" spans="2:18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40">
        <f>Tabla1[[#This Row],[TASA 16]]*16%</f>
        <v>0</v>
      </c>
    </row>
    <row r="2533" spans="2:18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40">
        <f>Tabla1[[#This Row],[TASA 16]]*16%</f>
        <v>0</v>
      </c>
    </row>
    <row r="2534" spans="2:18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117998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117,998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40">
        <f>Tabla1[[#This Row],[TASA 16]]*16%</f>
        <v>0</v>
      </c>
    </row>
    <row r="2535" spans="2:18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40">
        <f>Tabla1[[#This Row],[TASA 16]]*16%</f>
        <v>0</v>
      </c>
    </row>
    <row r="2536" spans="2:18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40">
        <f>Tabla1[[#This Row],[TASA 16]]*16%</f>
        <v>0</v>
      </c>
    </row>
    <row r="2537" spans="2:18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40">
        <f>Tabla1[[#This Row],[TASA 16]]*16%</f>
        <v>0</v>
      </c>
    </row>
    <row r="2538" spans="2:18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40">
        <f>Tabla1[[#This Row],[TASA 16]]*16%</f>
        <v>0</v>
      </c>
    </row>
    <row r="2539" spans="2:18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40">
        <f>Tabla1[[#This Row],[TASA 16]]*16%</f>
        <v>0</v>
      </c>
    </row>
    <row r="2540" spans="2:18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40">
        <f>Tabla1[[#This Row],[TASA 16]]*16%</f>
        <v>0</v>
      </c>
    </row>
    <row r="2541" spans="2:18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40">
        <f>Tabla1[[#This Row],[TASA 16]]*16%</f>
        <v>0</v>
      </c>
    </row>
    <row r="2542" spans="2:18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40">
        <f>Tabla1[[#This Row],[TASA 16]]*16%</f>
        <v>0</v>
      </c>
    </row>
    <row r="2543" spans="2:18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40">
        <f>Tabla1[[#This Row],[TASA 16]]*16%</f>
        <v>0</v>
      </c>
    </row>
    <row r="2544" spans="2:18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40">
        <f>Tabla1[[#This Row],[TASA 16]]*16%</f>
        <v>0</v>
      </c>
    </row>
    <row r="2545" spans="2:20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40">
        <f>Tabla1[[#This Row],[TASA 16]]*16%</f>
        <v>0</v>
      </c>
    </row>
    <row r="2546" spans="2:20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40">
        <f>Tabla1[[#This Row],[TASA 16]]*16%</f>
        <v>0</v>
      </c>
    </row>
    <row r="2547" spans="2:20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34336.589999999997</v>
      </c>
      <c r="G2547" s="28">
        <f>SUMIFS(Tabla16[[EXENTO ]],Tabla16[NUM],Tabla1[[#This Row],[CODIGO]])</f>
        <v>2746.93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34,337</v>
      </c>
      <c r="M2547" t="str">
        <f>FIXED(Tabla1[[#This Row],[TASA EXE.]],0)</f>
        <v>2,747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40">
        <f>Tabla1[[#This Row],[TASA 16]]*16%</f>
        <v>0</v>
      </c>
    </row>
    <row r="2548" spans="2:20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40">
        <f>Tabla1[[#This Row],[TASA 16]]*16%</f>
        <v>0</v>
      </c>
    </row>
    <row r="2549" spans="2:20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40">
        <f>Tabla1[[#This Row],[TASA 16]]*16%</f>
        <v>0</v>
      </c>
    </row>
    <row r="2550" spans="2:20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40">
        <f>Tabla1[[#This Row],[TASA 16]]*16%</f>
        <v>0</v>
      </c>
    </row>
    <row r="2551" spans="2:20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40">
        <f>Tabla1[[#This Row],[TASA 16]]*16%</f>
        <v>0</v>
      </c>
    </row>
    <row r="2552" spans="2:20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40">
        <f>Tabla1[[#This Row],[TASA 16]]*16%</f>
        <v>0</v>
      </c>
    </row>
    <row r="2553" spans="2:20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40">
        <f>Tabla1[[#This Row],[TASA 16]]*16%</f>
        <v>0</v>
      </c>
    </row>
    <row r="2554" spans="2:20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40">
        <f>Tabla1[[#This Row],[TASA 16]]*16%</f>
        <v>0</v>
      </c>
    </row>
    <row r="2555" spans="2:20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40">
        <f>Tabla1[[#This Row],[TASA 16]]*16%</f>
        <v>0</v>
      </c>
    </row>
    <row r="2556" spans="2:20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40">
        <f>Tabla1[[#This Row],[TASA 16]]*16%</f>
        <v>0</v>
      </c>
    </row>
    <row r="2557" spans="2:20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40">
        <f>Tabla1[[#This Row],[TASA 16]]*16%</f>
        <v>0</v>
      </c>
    </row>
    <row r="2558" spans="2:20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40">
        <f>Tabla1[[#This Row],[TASA 16]]*16%</f>
        <v>0</v>
      </c>
      <c r="T2558" s="76"/>
    </row>
    <row r="2559" spans="2:20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40">
        <f>Tabla1[[#This Row],[TASA 16]]*16%</f>
        <v>6148.96</v>
      </c>
    </row>
    <row r="2560" spans="2:20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40">
        <f>Tabla1[[#This Row],[TASA 16]]*16%</f>
        <v>0</v>
      </c>
    </row>
    <row r="2561" spans="2:20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40">
        <f>Tabla1[[#This Row],[TASA 16]]*16%</f>
        <v>0</v>
      </c>
    </row>
    <row r="2562" spans="2:20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40">
        <f>Tabla1[[#This Row],[TASA 16]]*16%</f>
        <v>0</v>
      </c>
    </row>
    <row r="2563" spans="2:20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40">
        <f>Tabla1[[#This Row],[TASA 16]]*16%</f>
        <v>0</v>
      </c>
    </row>
    <row r="2564" spans="2:20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0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0</v>
      </c>
      <c r="O2564" t="str">
        <f>FIXED(Tabla1[[#This Row],[ISR RET]],0)</f>
        <v>0</v>
      </c>
      <c r="P2564" t="str">
        <f>FIXED(Tabla1[[#This Row],[IVA RET]],0)</f>
        <v>0</v>
      </c>
      <c r="R2564" s="40">
        <f>Tabla1[[#This Row],[TASA 16]]*16%</f>
        <v>0</v>
      </c>
    </row>
    <row r="2565" spans="2:20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40">
        <f>Tabla1[[#This Row],[TASA 16]]*16%</f>
        <v>0</v>
      </c>
    </row>
    <row r="2566" spans="2:20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40">
        <f>Tabla1[[#This Row],[TASA 16]]*16%</f>
        <v>0</v>
      </c>
    </row>
    <row r="2567" spans="2:20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40">
        <f>Tabla1[[#This Row],[TASA 16]]*16%</f>
        <v>0</v>
      </c>
    </row>
    <row r="2568" spans="2:20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40">
        <f>Tabla1[[#This Row],[TASA 16]]*16%</f>
        <v>0</v>
      </c>
    </row>
    <row r="2569" spans="2:20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40">
        <f>Tabla1[[#This Row],[TASA 16]]*16%</f>
        <v>0</v>
      </c>
    </row>
    <row r="2570" spans="2:20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40">
        <f>Tabla1[[#This Row],[TASA 16]]*16%</f>
        <v>0</v>
      </c>
      <c r="T2570" s="76"/>
    </row>
    <row r="2571" spans="2:20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113410.4375</v>
      </c>
      <c r="F2571" s="28">
        <f>SUMIFS(Tabla16[TASA 0%],Tabla16[NUM],Tabla1[[#This Row],[CODIGO]])</f>
        <v>105473.0825</v>
      </c>
      <c r="G2571" s="28">
        <f>SUMIFS(Tabla16[[EXENTO ]],Tabla16[NUM],Tabla1[[#This Row],[CODIGO]])</f>
        <v>358.53999999999996</v>
      </c>
      <c r="H2571" s="28">
        <f>SUMIFS(Tabla16[IVA],Tabla16[NUM],Tabla1[[#This Row],[CODIGO]])</f>
        <v>18145.669999999998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113,410</v>
      </c>
      <c r="L2571" t="str">
        <f>FIXED(Tabla1[[#This Row],[TASA 0%]],0)</f>
        <v>105,473</v>
      </c>
      <c r="M2571" t="str">
        <f>FIXED(Tabla1[[#This Row],[TASA EXE.]],0)</f>
        <v>359</v>
      </c>
      <c r="N2571" t="str">
        <f>FIXED(Tabla1[[#This Row],[IVA]],0)</f>
        <v>18,146</v>
      </c>
      <c r="O2571" t="str">
        <f>FIXED(Tabla1[[#This Row],[ISR RET]],0)</f>
        <v>0</v>
      </c>
      <c r="P2571" t="str">
        <f>FIXED(Tabla1[[#This Row],[IVA RET]],0)</f>
        <v>0</v>
      </c>
      <c r="R2571" s="40">
        <f>Tabla1[[#This Row],[TASA 16]]*16%</f>
        <v>18145.600000000002</v>
      </c>
    </row>
    <row r="2572" spans="2:20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40">
        <f>Tabla1[[#This Row],[TASA 16]]*16%</f>
        <v>0</v>
      </c>
    </row>
    <row r="2573" spans="2:20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40">
        <f>Tabla1[[#This Row],[TASA 16]]*16%</f>
        <v>0</v>
      </c>
    </row>
    <row r="2574" spans="2:20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40">
        <f>Tabla1[[#This Row],[TASA 16]]*16%</f>
        <v>0</v>
      </c>
      <c r="T2574" s="76"/>
    </row>
    <row r="2575" spans="2:20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40">
        <f>Tabla1[[#This Row],[TASA 16]]*16%</f>
        <v>37762.239999999998</v>
      </c>
    </row>
    <row r="2576" spans="2:20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40">
        <f>Tabla1[[#This Row],[TASA 16]]*16%</f>
        <v>0</v>
      </c>
    </row>
    <row r="2577" spans="2:20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40">
        <f>Tabla1[[#This Row],[TASA 16]]*16%</f>
        <v>0</v>
      </c>
    </row>
    <row r="2578" spans="2:20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40">
        <f>Tabla1[[#This Row],[TASA 16]]*16%</f>
        <v>0</v>
      </c>
    </row>
    <row r="2579" spans="2:20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40">
        <f>Tabla1[[#This Row],[TASA 16]]*16%</f>
        <v>0</v>
      </c>
    </row>
    <row r="2580" spans="2:20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40">
        <f>Tabla1[[#This Row],[TASA 16]]*16%</f>
        <v>0</v>
      </c>
      <c r="T2580" s="76"/>
    </row>
    <row r="2581" spans="2:20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40">
        <f>Tabla1[[#This Row],[TASA 16]]*16%</f>
        <v>0</v>
      </c>
    </row>
    <row r="2582" spans="2:20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40">
        <f>Tabla1[[#This Row],[TASA 16]]*16%</f>
        <v>0</v>
      </c>
    </row>
    <row r="2583" spans="2:20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40">
        <f>Tabla1[[#This Row],[TASA 16]]*16%</f>
        <v>0</v>
      </c>
    </row>
    <row r="2584" spans="2:20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40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30379.75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30,380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40">
        <f>Tabla1[[#This Row],[TASA 16]]*16%</f>
        <v>0</v>
      </c>
    </row>
    <row r="2586" spans="2:20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40">
        <f>Tabla1[[#This Row],[TASA 16]]*16%</f>
        <v>0</v>
      </c>
    </row>
    <row r="2587" spans="2:20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0</v>
      </c>
      <c r="H2587" s="28">
        <f>SUMIFS(Tabla16[IVA],Tabla16[NUM],Tabla1[[#This Row],[CODIGO]])</f>
        <v>0</v>
      </c>
      <c r="I2587" s="28">
        <f>SUMIFS(Tabla16[ISR RET.],Tabla16[NUM],Tabla1[[#This Row],[CODIGO]])</f>
        <v>0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0</v>
      </c>
      <c r="N2587" t="str">
        <f>FIXED(Tabla1[[#This Row],[IVA]],0)</f>
        <v>0</v>
      </c>
      <c r="O2587" t="str">
        <f>FIXED(Tabla1[[#This Row],[ISR RET]],0)</f>
        <v>0</v>
      </c>
      <c r="P2587" t="str">
        <f>FIXED(Tabla1[[#This Row],[IVA RET]],0)</f>
        <v>0</v>
      </c>
      <c r="R2587" s="40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40">
        <f>Tabla1[[#This Row],[TASA 16]]*16%</f>
        <v>0</v>
      </c>
    </row>
    <row r="2589" spans="2:20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40">
        <f>Tabla1[[#This Row],[TASA 16]]*16%</f>
        <v>0</v>
      </c>
    </row>
    <row r="2590" spans="2:20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40">
        <f>Tabla1[[#This Row],[TASA 16]]*16%</f>
        <v>0</v>
      </c>
      <c r="T2590" s="76"/>
    </row>
    <row r="2591" spans="2:20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23326.6875</v>
      </c>
      <c r="F2591" s="28">
        <f>SUMIFS(Tabla16[TASA 0%],Tabla16[NUM],Tabla1[[#This Row],[CODIGO]])</f>
        <v>4.2499999999563443E-2</v>
      </c>
      <c r="G2591" s="28">
        <f>SUMIFS(Tabla16[[EXENTO ]],Tabla16[NUM],Tabla1[[#This Row],[CODIGO]])</f>
        <v>0</v>
      </c>
      <c r="H2591" s="28">
        <f>SUMIFS(Tabla16[IVA],Tabla16[NUM],Tabla1[[#This Row],[CODIGO]])</f>
        <v>3732.2700000000004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23,327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3,732</v>
      </c>
      <c r="O2591" t="str">
        <f>FIXED(Tabla1[[#This Row],[ISR RET]],0)</f>
        <v>0</v>
      </c>
      <c r="P2591" t="str">
        <f>FIXED(Tabla1[[#This Row],[IVA RET]],0)</f>
        <v>0</v>
      </c>
      <c r="R2591" s="40">
        <f>Tabla1[[#This Row],[TASA 16]]*16%</f>
        <v>3732.32</v>
      </c>
    </row>
    <row r="2592" spans="2:20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40">
        <f>Tabla1[[#This Row],[TASA 16]]*16%</f>
        <v>0</v>
      </c>
    </row>
    <row r="2593" spans="2:18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40">
        <f>Tabla1[[#This Row],[TASA 16]]*16%</f>
        <v>0</v>
      </c>
    </row>
    <row r="2594" spans="2:18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40">
        <f>Tabla1[[#This Row],[TASA 16]]*16%</f>
        <v>0</v>
      </c>
    </row>
    <row r="2595" spans="2:18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40">
        <f>Tabla1[[#This Row],[TASA 16]]*16%</f>
        <v>0</v>
      </c>
    </row>
    <row r="2596" spans="2:18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40">
        <f>Tabla1[[#This Row],[TASA 16]]*16%</f>
        <v>0</v>
      </c>
    </row>
    <row r="2597" spans="2:18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40">
        <f>Tabla1[[#This Row],[TASA 16]]*16%</f>
        <v>0</v>
      </c>
    </row>
    <row r="2598" spans="2:18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40">
        <f>Tabla1[[#This Row],[TASA 16]]*16%</f>
        <v>0</v>
      </c>
    </row>
    <row r="2599" spans="2:18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40">
        <f>Tabla1[[#This Row],[TASA 16]]*16%</f>
        <v>0</v>
      </c>
    </row>
    <row r="2600" spans="2:18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40">
        <f>Tabla1[[#This Row],[TASA 16]]*16%</f>
        <v>0</v>
      </c>
    </row>
    <row r="2601" spans="2:18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40">
        <f>Tabla1[[#This Row],[TASA 16]]*16%</f>
        <v>0</v>
      </c>
    </row>
    <row r="2602" spans="2:18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40">
        <f>Tabla1[[#This Row],[TASA 16]]*16%</f>
        <v>0</v>
      </c>
    </row>
    <row r="2603" spans="2:18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40">
        <f>Tabla1[[#This Row],[TASA 16]]*16%</f>
        <v>0</v>
      </c>
    </row>
    <row r="2604" spans="2:18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40">
        <f>Tabla1[[#This Row],[TASA 16]]*16%</f>
        <v>0</v>
      </c>
    </row>
    <row r="2605" spans="2:18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12222.22</v>
      </c>
      <c r="H2605" s="28">
        <f>SUMIFS(Tabla16[IVA],Tabla16[NUM],Tabla1[[#This Row],[CODIGO]])</f>
        <v>0</v>
      </c>
      <c r="I2605" s="28">
        <f>SUMIFS(Tabla16[ISR RET.],Tabla16[NUM],Tabla1[[#This Row],[CODIGO]])</f>
        <v>-1222.22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12,222</v>
      </c>
      <c r="N2605" t="str">
        <f>FIXED(Tabla1[[#This Row],[IVA]],0)</f>
        <v>0</v>
      </c>
      <c r="O2605" t="str">
        <f>FIXED(Tabla1[[#This Row],[ISR RET]],0)</f>
        <v>-1,222</v>
      </c>
      <c r="P2605" t="str">
        <f>FIXED(Tabla1[[#This Row],[IVA RET]],0)</f>
        <v>0</v>
      </c>
      <c r="R2605" s="40">
        <f>Tabla1[[#This Row],[TASA 16]]*16%</f>
        <v>0</v>
      </c>
    </row>
    <row r="2606" spans="2:18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40">
        <f>Tabla1[[#This Row],[TASA 16]]*16%</f>
        <v>0</v>
      </c>
    </row>
    <row r="2607" spans="2:18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40">
        <f>Tabla1[[#This Row],[TASA 16]]*16%</f>
        <v>0</v>
      </c>
    </row>
    <row r="2608" spans="2:18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40">
        <f>Tabla1[[#This Row],[TASA 16]]*16%</f>
        <v>0</v>
      </c>
    </row>
    <row r="2609" spans="2:20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40">
        <f>Tabla1[[#This Row],[TASA 16]]*16%</f>
        <v>0</v>
      </c>
    </row>
    <row r="2610" spans="2:20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40">
        <f>Tabla1[[#This Row],[TASA 16]]*16%</f>
        <v>0</v>
      </c>
    </row>
    <row r="2611" spans="2:20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40">
        <f>Tabla1[[#This Row],[TASA 16]]*16%</f>
        <v>0</v>
      </c>
    </row>
    <row r="2612" spans="2:20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40">
        <f>Tabla1[[#This Row],[TASA 16]]*16%</f>
        <v>0</v>
      </c>
    </row>
    <row r="2613" spans="2:20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40">
        <f>Tabla1[[#This Row],[TASA 16]]*16%</f>
        <v>0</v>
      </c>
    </row>
    <row r="2614" spans="2:20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40">
        <f>Tabla1[[#This Row],[TASA 16]]*16%</f>
        <v>0</v>
      </c>
    </row>
    <row r="2615" spans="2:20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40">
        <f>Tabla1[[#This Row],[TASA 16]]*16%</f>
        <v>0</v>
      </c>
    </row>
    <row r="2616" spans="2:20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40">
        <f>Tabla1[[#This Row],[TASA 16]]*16%</f>
        <v>0</v>
      </c>
    </row>
    <row r="2617" spans="2:20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40">
        <f>Tabla1[[#This Row],[TASA 16]]*16%</f>
        <v>0</v>
      </c>
    </row>
    <row r="2618" spans="2:20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3531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3,531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40">
        <f>Tabla1[[#This Row],[TASA 16]]*16%</f>
        <v>0</v>
      </c>
      <c r="T2618" s="76"/>
    </row>
    <row r="2619" spans="2:20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51240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8198.4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51,240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8,198</v>
      </c>
      <c r="O2619" t="str">
        <f>FIXED(Tabla1[[#This Row],[ISR RET]],0)</f>
        <v>0</v>
      </c>
      <c r="P2619" t="str">
        <f>FIXED(Tabla1[[#This Row],[IVA RET]],0)</f>
        <v>0</v>
      </c>
      <c r="R2619" s="40">
        <f>Tabla1[[#This Row],[TASA 16]]*16%</f>
        <v>8198.4</v>
      </c>
    </row>
    <row r="2620" spans="2:20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40">
        <f>Tabla1[[#This Row],[TASA 16]]*16%</f>
        <v>0</v>
      </c>
    </row>
    <row r="2621" spans="2:20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40">
        <f>Tabla1[[#This Row],[TASA 16]]*16%</f>
        <v>0</v>
      </c>
    </row>
    <row r="2622" spans="2:20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1450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232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1,450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232</v>
      </c>
      <c r="O2622" t="str">
        <f>FIXED(Tabla1[[#This Row],[ISR RET]],0)</f>
        <v>0</v>
      </c>
      <c r="P2622" t="str">
        <f>FIXED(Tabla1[[#This Row],[IVA RET]],0)</f>
        <v>0</v>
      </c>
      <c r="R2622" s="40">
        <f>Tabla1[[#This Row],[TASA 16]]*16%</f>
        <v>232</v>
      </c>
    </row>
    <row r="2623" spans="2:20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40">
        <f>Tabla1[[#This Row],[TASA 16]]*16%</f>
        <v>0</v>
      </c>
    </row>
    <row r="2624" spans="2:20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40">
        <f>Tabla1[[#This Row],[TASA 16]]*16%</f>
        <v>0</v>
      </c>
    </row>
    <row r="2625" spans="2:18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40">
        <f>Tabla1[[#This Row],[TASA 16]]*16%</f>
        <v>0</v>
      </c>
    </row>
    <row r="2626" spans="2:18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40">
        <f>Tabla1[[#This Row],[TASA 16]]*16%</f>
        <v>0</v>
      </c>
    </row>
    <row r="2627" spans="2:18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40">
        <f>Tabla1[[#This Row],[TASA 16]]*16%</f>
        <v>0</v>
      </c>
    </row>
    <row r="2628" spans="2:18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2322</v>
      </c>
      <c r="F2628" s="28">
        <f>SUMIFS(Tabla16[TASA 0%],Tabla16[NUM],Tabla1[[#This Row],[CODIGO]])</f>
        <v>-9.9999999999340616E-3</v>
      </c>
      <c r="G2628" s="28">
        <f>SUMIFS(Tabla16[[EXENTO ]],Tabla16[NUM],Tabla1[[#This Row],[CODIGO]])</f>
        <v>67.94</v>
      </c>
      <c r="H2628" s="28">
        <f>SUMIFS(Tabla16[IVA],Tabla16[NUM],Tabla1[[#This Row],[CODIGO]])</f>
        <v>371.52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2,322</v>
      </c>
      <c r="L2628" t="str">
        <f>FIXED(Tabla1[[#This Row],[TASA 0%]],0)</f>
        <v>0</v>
      </c>
      <c r="M2628" t="str">
        <f>FIXED(Tabla1[[#This Row],[TASA EXE.]],0)</f>
        <v>68</v>
      </c>
      <c r="N2628" t="str">
        <f>FIXED(Tabla1[[#This Row],[IVA]],0)</f>
        <v>372</v>
      </c>
      <c r="O2628" t="str">
        <f>FIXED(Tabla1[[#This Row],[ISR RET]],0)</f>
        <v>0</v>
      </c>
      <c r="P2628" t="str">
        <f>FIXED(Tabla1[[#This Row],[IVA RET]],0)</f>
        <v>0</v>
      </c>
      <c r="R2628" s="40">
        <f>Tabla1[[#This Row],[TASA 16]]*16%</f>
        <v>371.52</v>
      </c>
    </row>
    <row r="2629" spans="2:18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40">
        <f>Tabla1[[#This Row],[TASA 16]]*16%</f>
        <v>0</v>
      </c>
    </row>
    <row r="2630" spans="2:18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40">
        <f>Tabla1[[#This Row],[TASA 16]]*16%</f>
        <v>0</v>
      </c>
    </row>
    <row r="2631" spans="2:18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40">
        <f>Tabla1[[#This Row],[TASA 16]]*16%</f>
        <v>0</v>
      </c>
    </row>
    <row r="2632" spans="2:18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40">
        <f>Tabla1[[#This Row],[TASA 16]]*16%</f>
        <v>0</v>
      </c>
    </row>
    <row r="2633" spans="2:18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40">
        <f>Tabla1[[#This Row],[TASA 16]]*16%</f>
        <v>0</v>
      </c>
    </row>
    <row r="2634" spans="2:18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40">
        <f>Tabla1[[#This Row],[TASA 16]]*16%</f>
        <v>0</v>
      </c>
    </row>
    <row r="2635" spans="2:18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92408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92,408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40">
        <f>Tabla1[[#This Row],[TASA 16]]*16%</f>
        <v>0</v>
      </c>
    </row>
    <row r="2636" spans="2:18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40">
        <f>Tabla1[[#This Row],[TASA 16]]*16%</f>
        <v>0</v>
      </c>
    </row>
    <row r="2637" spans="2:18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40">
        <f>Tabla1[[#This Row],[TASA 16]]*16%</f>
        <v>0</v>
      </c>
    </row>
    <row r="2638" spans="2:18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40">
        <f>Tabla1[[#This Row],[TASA 16]]*16%</f>
        <v>0</v>
      </c>
    </row>
    <row r="2639" spans="2:18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40">
        <f>Tabla1[[#This Row],[TASA 16]]*16%</f>
        <v>0</v>
      </c>
    </row>
    <row r="2640" spans="2:18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40">
        <f>Tabla1[[#This Row],[TASA 16]]*16%</f>
        <v>0</v>
      </c>
    </row>
    <row r="2641" spans="2:18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40">
        <f>Tabla1[[#This Row],[TASA 16]]*16%</f>
        <v>0</v>
      </c>
    </row>
    <row r="2642" spans="2:18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40">
        <f>Tabla1[[#This Row],[TASA 16]]*16%</f>
        <v>0</v>
      </c>
    </row>
    <row r="2643" spans="2:18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40">
        <f>Tabla1[[#This Row],[TASA 16]]*16%</f>
        <v>0</v>
      </c>
    </row>
    <row r="2644" spans="2:18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40">
        <f>Tabla1[[#This Row],[TASA 16]]*16%</f>
        <v>0</v>
      </c>
    </row>
    <row r="2645" spans="2:18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40">
        <f>Tabla1[[#This Row],[TASA 16]]*16%</f>
        <v>0</v>
      </c>
    </row>
    <row r="2646" spans="2:18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40">
        <f>Tabla1[[#This Row],[TASA 16]]*16%</f>
        <v>0</v>
      </c>
    </row>
    <row r="2647" spans="2:18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40">
        <f>Tabla1[[#This Row],[TASA 16]]*16%</f>
        <v>0</v>
      </c>
    </row>
    <row r="2648" spans="2:18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40">
        <f>Tabla1[[#This Row],[TASA 16]]*16%</f>
        <v>0</v>
      </c>
    </row>
    <row r="2649" spans="2:18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40">
        <f>Tabla1[[#This Row],[TASA 16]]*16%</f>
        <v>0</v>
      </c>
    </row>
    <row r="2650" spans="2:18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40">
        <f>Tabla1[[#This Row],[TASA 16]]*16%</f>
        <v>0</v>
      </c>
    </row>
    <row r="2651" spans="2:18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40">
        <f>Tabla1[[#This Row],[TASA 16]]*16%</f>
        <v>0</v>
      </c>
    </row>
    <row r="2652" spans="2:18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40">
        <f>Tabla1[[#This Row],[TASA 16]]*16%</f>
        <v>0</v>
      </c>
    </row>
    <row r="2653" spans="2:18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40">
        <f>Tabla1[[#This Row],[TASA 16]]*16%</f>
        <v>0</v>
      </c>
    </row>
    <row r="2654" spans="2:18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40">
        <f>Tabla1[[#This Row],[TASA 16]]*16%</f>
        <v>0</v>
      </c>
    </row>
    <row r="2655" spans="2:18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40">
        <f>Tabla1[[#This Row],[TASA 16]]*16%</f>
        <v>0</v>
      </c>
    </row>
    <row r="2656" spans="2:18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40">
        <f>Tabla1[[#This Row],[TASA 16]]*16%</f>
        <v>0</v>
      </c>
    </row>
    <row r="2657" spans="2:20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40">
        <f>Tabla1[[#This Row],[TASA 16]]*16%</f>
        <v>0</v>
      </c>
    </row>
    <row r="2658" spans="2:20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40">
        <f>Tabla1[[#This Row],[TASA 16]]*16%</f>
        <v>0</v>
      </c>
    </row>
    <row r="2659" spans="2:20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40">
        <f>Tabla1[[#This Row],[TASA 16]]*16%</f>
        <v>0</v>
      </c>
    </row>
    <row r="2660" spans="2:20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40">
        <f>Tabla1[[#This Row],[TASA 16]]*16%</f>
        <v>0</v>
      </c>
    </row>
    <row r="2661" spans="2:20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40">
        <f>Tabla1[[#This Row],[TASA 16]]*16%</f>
        <v>0</v>
      </c>
    </row>
    <row r="2662" spans="2:20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40">
        <f>Tabla1[[#This Row],[TASA 16]]*16%</f>
        <v>0</v>
      </c>
      <c r="T2662" s="76"/>
    </row>
    <row r="2663" spans="2:20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4867.0625</v>
      </c>
      <c r="F2663" s="28">
        <f>SUMIFS(Tabla16[TASA 0%],Tabla16[NUM],Tabla1[[#This Row],[CODIGO]])</f>
        <v>3.7500000000363798E-2</v>
      </c>
      <c r="G2663" s="28">
        <f>SUMIFS(Tabla16[[EXENTO ]],Tabla16[NUM],Tabla1[[#This Row],[CODIGO]])</f>
        <v>0</v>
      </c>
      <c r="H2663" s="28">
        <f>SUMIFS(Tabla16[IVA],Tabla16[NUM],Tabla1[[#This Row],[CODIGO]])</f>
        <v>778.73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4,867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779</v>
      </c>
      <c r="O2663" t="str">
        <f>FIXED(Tabla1[[#This Row],[ISR RET]],0)</f>
        <v>0</v>
      </c>
      <c r="P2663" t="str">
        <f>FIXED(Tabla1[[#This Row],[IVA RET]],0)</f>
        <v>0</v>
      </c>
      <c r="R2663" s="40">
        <f>Tabla1[[#This Row],[TASA 16]]*16%</f>
        <v>778.72</v>
      </c>
    </row>
    <row r="2664" spans="2:20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40">
        <f>Tabla1[[#This Row],[TASA 16]]*16%</f>
        <v>0</v>
      </c>
    </row>
    <row r="2665" spans="2:20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40">
        <f>Tabla1[[#This Row],[TASA 16]]*16%</f>
        <v>0</v>
      </c>
    </row>
    <row r="2666" spans="2:20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40">
        <f>Tabla1[[#This Row],[TASA 16]]*16%</f>
        <v>0</v>
      </c>
    </row>
    <row r="2667" spans="2:20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40">
        <f>Tabla1[[#This Row],[TASA 16]]*16%</f>
        <v>0</v>
      </c>
    </row>
    <row r="2668" spans="2:20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40">
        <f>Tabla1[[#This Row],[TASA 16]]*16%</f>
        <v>0</v>
      </c>
    </row>
    <row r="2669" spans="2:20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40">
        <f>Tabla1[[#This Row],[TASA 16]]*16%</f>
        <v>0</v>
      </c>
    </row>
    <row r="2670" spans="2:20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40">
        <f>Tabla1[[#This Row],[TASA 16]]*16%</f>
        <v>0</v>
      </c>
    </row>
    <row r="2671" spans="2:20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40">
        <f>Tabla1[[#This Row],[TASA 16]]*16%</f>
        <v>0</v>
      </c>
    </row>
    <row r="2672" spans="2:20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4195.8125</v>
      </c>
      <c r="F2672" s="28">
        <f>SUMIFS(Tabla16[TASA 0%],Tabla16[NUM],Tabla1[[#This Row],[CODIGO]])</f>
        <v>-1.2499999999818101E-2</v>
      </c>
      <c r="G2672" s="28">
        <f>SUMIFS(Tabla16[[EXENTO ]],Tabla16[NUM],Tabla1[[#This Row],[CODIGO]])</f>
        <v>0</v>
      </c>
      <c r="H2672" s="28">
        <f>SUMIFS(Tabla16[IVA],Tabla16[NUM],Tabla1[[#This Row],[CODIGO]])</f>
        <v>671.33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40">
        <f>Tabla1[[#This Row],[TASA 16]]*16%</f>
        <v>671.36</v>
      </c>
    </row>
    <row r="2673" spans="2:18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40">
        <f>Tabla1[[#This Row],[TASA 16]]*16%</f>
        <v>0</v>
      </c>
    </row>
    <row r="2674" spans="2:18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40">
        <f>Tabla1[[#This Row],[TASA 16]]*16%</f>
        <v>0</v>
      </c>
    </row>
    <row r="2675" spans="2:18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40">
        <f>Tabla1[[#This Row],[TASA 16]]*16%</f>
        <v>0</v>
      </c>
    </row>
    <row r="2676" spans="2:18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40">
        <f>Tabla1[[#This Row],[TASA 16]]*16%</f>
        <v>0</v>
      </c>
    </row>
    <row r="2677" spans="2:18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40">
        <f>Tabla1[[#This Row],[TASA 16]]*16%</f>
        <v>0</v>
      </c>
    </row>
    <row r="2678" spans="2:18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40">
        <f>Tabla1[[#This Row],[TASA 16]]*16%</f>
        <v>0</v>
      </c>
    </row>
    <row r="2679" spans="2:18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66199.125</v>
      </c>
      <c r="F2679" s="28">
        <f>SUMIFS(Tabla16[TASA 0%],Tabla16[NUM],Tabla1[[#This Row],[CODIGO]])</f>
        <v>1.4999999999417923E-2</v>
      </c>
      <c r="G2679" s="28">
        <f>SUMIFS(Tabla16[[EXENTO ]],Tabla16[NUM],Tabla1[[#This Row],[CODIGO]])</f>
        <v>0</v>
      </c>
      <c r="H2679" s="28">
        <f>SUMIFS(Tabla16[IVA],Tabla16[NUM],Tabla1[[#This Row],[CODIGO]])</f>
        <v>10591.86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66,199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10,592</v>
      </c>
      <c r="O2679" t="str">
        <f>FIXED(Tabla1[[#This Row],[ISR RET]],0)</f>
        <v>0</v>
      </c>
      <c r="P2679" t="str">
        <f>FIXED(Tabla1[[#This Row],[IVA RET]],0)</f>
        <v>0</v>
      </c>
      <c r="R2679" s="40">
        <f>Tabla1[[#This Row],[TASA 16]]*16%</f>
        <v>10591.84</v>
      </c>
    </row>
    <row r="2680" spans="2:18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40">
        <f>Tabla1[[#This Row],[TASA 16]]*16%</f>
        <v>0</v>
      </c>
    </row>
    <row r="2681" spans="2:18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40">
        <f>Tabla1[[#This Row],[TASA 16]]*16%</f>
        <v>0</v>
      </c>
    </row>
    <row r="2682" spans="2:18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40">
        <f>Tabla1[[#This Row],[TASA 16]]*16%</f>
        <v>0</v>
      </c>
    </row>
    <row r="2683" spans="2:18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40">
        <f>Tabla1[[#This Row],[TASA 16]]*16%</f>
        <v>0</v>
      </c>
    </row>
    <row r="2684" spans="2:18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40">
        <f>Tabla1[[#This Row],[TASA 16]]*16%</f>
        <v>0</v>
      </c>
    </row>
    <row r="2685" spans="2:18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40">
        <f>Tabla1[[#This Row],[TASA 16]]*16%</f>
        <v>0</v>
      </c>
    </row>
    <row r="2686" spans="2:18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40">
        <f>Tabla1[[#This Row],[TASA 16]]*16%</f>
        <v>0</v>
      </c>
    </row>
    <row r="2687" spans="2:18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40">
        <f>Tabla1[[#This Row],[TASA 16]]*16%</f>
        <v>0</v>
      </c>
    </row>
    <row r="2688" spans="2:18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40">
        <f>Tabla1[[#This Row],[TASA 16]]*16%</f>
        <v>0</v>
      </c>
    </row>
    <row r="2689" spans="2:20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40">
        <f>Tabla1[[#This Row],[TASA 16]]*16%</f>
        <v>0</v>
      </c>
    </row>
    <row r="2690" spans="2:20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40">
        <f>Tabla1[[#This Row],[TASA 16]]*16%</f>
        <v>0</v>
      </c>
    </row>
    <row r="2691" spans="2:20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40">
        <f>Tabla1[[#This Row],[TASA 16]]*16%</f>
        <v>0</v>
      </c>
    </row>
    <row r="2692" spans="2:20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40">
        <f>Tabla1[[#This Row],[TASA 16]]*16%</f>
        <v>0</v>
      </c>
    </row>
    <row r="2693" spans="2:20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40">
        <f>Tabla1[[#This Row],[TASA 16]]*16%</f>
        <v>0</v>
      </c>
    </row>
    <row r="2694" spans="2:20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40">
        <f>Tabla1[[#This Row],[TASA 16]]*16%</f>
        <v>0</v>
      </c>
    </row>
    <row r="2695" spans="2:20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40">
        <f>Tabla1[[#This Row],[TASA 16]]*16%</f>
        <v>0</v>
      </c>
    </row>
    <row r="2696" spans="2:20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40">
        <f>Tabla1[[#This Row],[TASA 16]]*16%</f>
        <v>0</v>
      </c>
    </row>
    <row r="2697" spans="2:20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40">
        <f>Tabla1[[#This Row],[TASA 16]]*16%</f>
        <v>0</v>
      </c>
      <c r="T2697" s="76"/>
    </row>
    <row r="2698" spans="2:20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40">
        <f>Tabla1[[#This Row],[TASA 16]]*16%</f>
        <v>0</v>
      </c>
    </row>
    <row r="2699" spans="2:20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40">
        <f>Tabla1[[#This Row],[TASA 16]]*16%</f>
        <v>0</v>
      </c>
    </row>
    <row r="2700" spans="2:20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40">
        <f>Tabla1[[#This Row],[TASA 16]]*16%</f>
        <v>0</v>
      </c>
    </row>
    <row r="2701" spans="2:20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40">
        <f>Tabla1[[#This Row],[TASA 16]]*16%</f>
        <v>0</v>
      </c>
    </row>
    <row r="2702" spans="2:20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59973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59,973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40">
        <f>Tabla1[[#This Row],[TASA 16]]*16%</f>
        <v>0</v>
      </c>
    </row>
    <row r="2703" spans="2:20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40">
        <f>Tabla1[[#This Row],[TASA 16]]*16%</f>
        <v>0</v>
      </c>
    </row>
    <row r="2704" spans="2:20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40">
        <f>Tabla1[[#This Row],[TASA 16]]*16%</f>
        <v>0</v>
      </c>
    </row>
    <row r="2705" spans="2:20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40">
        <f>Tabla1[[#This Row],[TASA 16]]*16%</f>
        <v>0</v>
      </c>
    </row>
    <row r="2706" spans="2:20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40">
        <f>Tabla1[[#This Row],[TASA 16]]*16%</f>
        <v>0</v>
      </c>
      <c r="T2706" s="76"/>
    </row>
    <row r="2707" spans="2:20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198875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31820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198,875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31,820</v>
      </c>
      <c r="O2707" t="str">
        <f>FIXED(Tabla1[[#This Row],[ISR RET]],0)</f>
        <v>0</v>
      </c>
      <c r="P2707" t="str">
        <f>FIXED(Tabla1[[#This Row],[IVA RET]],0)</f>
        <v>0</v>
      </c>
      <c r="R2707" s="40">
        <f>Tabla1[[#This Row],[TASA 16]]*16%</f>
        <v>31820</v>
      </c>
    </row>
    <row r="2708" spans="2:20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40">
        <f>Tabla1[[#This Row],[TASA 16]]*16%</f>
        <v>0</v>
      </c>
    </row>
    <row r="2709" spans="2:20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40">
        <f>Tabla1[[#This Row],[TASA 16]]*16%</f>
        <v>0</v>
      </c>
    </row>
    <row r="2710" spans="2:20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40">
        <f>Tabla1[[#This Row],[TASA 16]]*16%</f>
        <v>0</v>
      </c>
    </row>
    <row r="2711" spans="2:20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40">
        <f>Tabla1[[#This Row],[TASA 16]]*16%</f>
        <v>0</v>
      </c>
    </row>
    <row r="2712" spans="2:20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40">
        <f>Tabla1[[#This Row],[TASA 16]]*16%</f>
        <v>0</v>
      </c>
    </row>
    <row r="2713" spans="2:20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40">
        <f>Tabla1[[#This Row],[TASA 16]]*16%</f>
        <v>0</v>
      </c>
    </row>
    <row r="2714" spans="2:20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40">
        <f>Tabla1[[#This Row],[TASA 16]]*16%</f>
        <v>0</v>
      </c>
    </row>
    <row r="2715" spans="2:20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40">
        <f>Tabla1[[#This Row],[TASA 16]]*16%</f>
        <v>0</v>
      </c>
    </row>
    <row r="2716" spans="2:20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40">
        <f>Tabla1[[#This Row],[TASA 16]]*16%</f>
        <v>0</v>
      </c>
    </row>
    <row r="2717" spans="2:20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40">
        <f>Tabla1[[#This Row],[TASA 16]]*16%</f>
        <v>0</v>
      </c>
    </row>
    <row r="2718" spans="2:20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40">
        <f>Tabla1[[#This Row],[TASA 16]]*16%</f>
        <v>0</v>
      </c>
    </row>
    <row r="2719" spans="2:20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40">
        <f>Tabla1[[#This Row],[TASA 16]]*16%</f>
        <v>0</v>
      </c>
    </row>
    <row r="2720" spans="2:20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40">
        <f>Tabla1[[#This Row],[TASA 16]]*16%</f>
        <v>0</v>
      </c>
    </row>
    <row r="2721" spans="2:20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40">
        <f>Tabla1[[#This Row],[TASA 16]]*16%</f>
        <v>0</v>
      </c>
    </row>
    <row r="2722" spans="2:20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40">
        <f>Tabla1[[#This Row],[TASA 16]]*16%</f>
        <v>0</v>
      </c>
    </row>
    <row r="2723" spans="2:20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40">
        <f>Tabla1[[#This Row],[TASA 16]]*16%</f>
        <v>0</v>
      </c>
    </row>
    <row r="2724" spans="2:20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40">
        <f>Tabla1[[#This Row],[TASA 16]]*16%</f>
        <v>0</v>
      </c>
    </row>
    <row r="2725" spans="2:20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40">
        <f>Tabla1[[#This Row],[TASA 16]]*16%</f>
        <v>0</v>
      </c>
    </row>
    <row r="2726" spans="2:20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40">
        <f>Tabla1[[#This Row],[TASA 16]]*16%</f>
        <v>0</v>
      </c>
    </row>
    <row r="2727" spans="2:20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40">
        <f>Tabla1[[#This Row],[TASA 16]]*16%</f>
        <v>0</v>
      </c>
    </row>
    <row r="2728" spans="2:20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40">
        <f>Tabla1[[#This Row],[TASA 16]]*16%</f>
        <v>0</v>
      </c>
    </row>
    <row r="2729" spans="2:20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40">
        <f>Tabla1[[#This Row],[TASA 16]]*16%</f>
        <v>0</v>
      </c>
    </row>
    <row r="2730" spans="2:20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40">
        <f>Tabla1[[#This Row],[TASA 16]]*16%</f>
        <v>0</v>
      </c>
    </row>
    <row r="2731" spans="2:20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40">
        <f>Tabla1[[#This Row],[TASA 16]]*16%</f>
        <v>0</v>
      </c>
      <c r="T2731" s="76"/>
    </row>
    <row r="2732" spans="2:20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48381.5</v>
      </c>
      <c r="F2732" s="28">
        <f>SUMIFS(Tabla16[TASA 0%],Tabla16[NUM],Tabla1[[#This Row],[CODIGO]])</f>
        <v>40914.960000000006</v>
      </c>
      <c r="G2732" s="28">
        <f>SUMIFS(Tabla16[[EXENTO ]],Tabla16[NUM],Tabla1[[#This Row],[CODIGO]])</f>
        <v>0</v>
      </c>
      <c r="H2732" s="28">
        <f>SUMIFS(Tabla16[IVA],Tabla16[NUM],Tabla1[[#This Row],[CODIGO]])</f>
        <v>7741.04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48,382</v>
      </c>
      <c r="L2732" t="str">
        <f>FIXED(Tabla1[[#This Row],[TASA 0%]],0)</f>
        <v>40,915</v>
      </c>
      <c r="M2732" t="str">
        <f>FIXED(Tabla1[[#This Row],[TASA EXE.]],0)</f>
        <v>0</v>
      </c>
      <c r="N2732" t="str">
        <f>FIXED(Tabla1[[#This Row],[IVA]],0)</f>
        <v>7,741</v>
      </c>
      <c r="O2732" t="str">
        <f>FIXED(Tabla1[[#This Row],[ISR RET]],0)</f>
        <v>0</v>
      </c>
      <c r="P2732" t="str">
        <f>FIXED(Tabla1[[#This Row],[IVA RET]],0)</f>
        <v>0</v>
      </c>
      <c r="R2732" s="40">
        <f>Tabla1[[#This Row],[TASA 16]]*16%</f>
        <v>7741.12</v>
      </c>
    </row>
    <row r="2733" spans="2:20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22916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22,916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40">
        <f>Tabla1[[#This Row],[TASA 16]]*16%</f>
        <v>0</v>
      </c>
    </row>
    <row r="2734" spans="2:20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40">
        <f>Tabla1[[#This Row],[TASA 16]]*16%</f>
        <v>0</v>
      </c>
    </row>
    <row r="2735" spans="2:20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40">
        <f>Tabla1[[#This Row],[TASA 16]]*16%</f>
        <v>0</v>
      </c>
    </row>
    <row r="2736" spans="2:20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40">
        <f>Tabla1[[#This Row],[TASA 16]]*16%</f>
        <v>0</v>
      </c>
    </row>
    <row r="2737" spans="2:20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40">
        <f>Tabla1[[#This Row],[TASA 16]]*16%</f>
        <v>0</v>
      </c>
    </row>
    <row r="2738" spans="2:20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40">
        <f>Tabla1[[#This Row],[TASA 16]]*16%</f>
        <v>0</v>
      </c>
    </row>
    <row r="2739" spans="2:20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40">
        <f>Tabla1[[#This Row],[TASA 16]]*16%</f>
        <v>0</v>
      </c>
    </row>
    <row r="2740" spans="2:20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40">
        <f>Tabla1[[#This Row],[TASA 16]]*16%</f>
        <v>0</v>
      </c>
    </row>
    <row r="2741" spans="2:20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40">
        <f>Tabla1[[#This Row],[TASA 16]]*16%</f>
        <v>0</v>
      </c>
    </row>
    <row r="2742" spans="2:20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40">
        <f>Tabla1[[#This Row],[TASA 16]]*16%</f>
        <v>0</v>
      </c>
    </row>
    <row r="2743" spans="2:20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40">
        <f>Tabla1[[#This Row],[TASA 16]]*16%</f>
        <v>0</v>
      </c>
    </row>
    <row r="2744" spans="2:20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57907.54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57,908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40">
        <f>Tabla1[[#This Row],[TASA 16]]*16%</f>
        <v>0</v>
      </c>
      <c r="T2744" s="76"/>
    </row>
    <row r="2745" spans="2:20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46477.8125</v>
      </c>
      <c r="F2745" s="28">
        <f>SUMIFS(Tabla16[TASA 0%],Tabla16[NUM],Tabla1[[#This Row],[CODIGO]])</f>
        <v>-1.2499999997089617E-2</v>
      </c>
      <c r="G2745" s="28">
        <f>SUMIFS(Tabla16[[EXENTO ]],Tabla16[NUM],Tabla1[[#This Row],[CODIGO]])</f>
        <v>0</v>
      </c>
      <c r="H2745" s="28">
        <f>SUMIFS(Tabla16[IVA],Tabla16[NUM],Tabla1[[#This Row],[CODIGO]])</f>
        <v>7436.45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46,478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7,436</v>
      </c>
      <c r="O2745" t="str">
        <f>FIXED(Tabla1[[#This Row],[ISR RET]],0)</f>
        <v>0</v>
      </c>
      <c r="P2745" t="str">
        <f>FIXED(Tabla1[[#This Row],[IVA RET]],0)</f>
        <v>0</v>
      </c>
      <c r="R2745" s="40">
        <f>Tabla1[[#This Row],[TASA 16]]*16%</f>
        <v>7436.4800000000005</v>
      </c>
    </row>
    <row r="2746" spans="2:20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40">
        <f>Tabla1[[#This Row],[TASA 16]]*16%</f>
        <v>0</v>
      </c>
    </row>
    <row r="2747" spans="2:20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40">
        <f>Tabla1[[#This Row],[TASA 16]]*16%</f>
        <v>0</v>
      </c>
    </row>
    <row r="2748" spans="2:20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40">
        <f>Tabla1[[#This Row],[TASA 16]]*16%</f>
        <v>0</v>
      </c>
    </row>
    <row r="2749" spans="2:20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40">
        <f>Tabla1[[#This Row],[TASA 16]]*16%</f>
        <v>0</v>
      </c>
    </row>
    <row r="2750" spans="2:20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40">
        <f>Tabla1[[#This Row],[TASA 16]]*16%</f>
        <v>0</v>
      </c>
    </row>
    <row r="2751" spans="2:20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40">
        <f>Tabla1[[#This Row],[TASA 16]]*16%</f>
        <v>0</v>
      </c>
    </row>
    <row r="2752" spans="2:20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40">
        <f>Tabla1[[#This Row],[TASA 16]]*16%</f>
        <v>0</v>
      </c>
    </row>
    <row r="2753" spans="2:20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40">
        <f>Tabla1[[#This Row],[TASA 16]]*16%</f>
        <v>0</v>
      </c>
    </row>
    <row r="2754" spans="2:20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40">
        <f>Tabla1[[#This Row],[TASA 16]]*16%</f>
        <v>0</v>
      </c>
    </row>
    <row r="2755" spans="2:20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40">
        <f>Tabla1[[#This Row],[TASA 16]]*16%</f>
        <v>0</v>
      </c>
    </row>
    <row r="2756" spans="2:20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40">
        <f>Tabla1[[#This Row],[TASA 16]]*16%</f>
        <v>0</v>
      </c>
    </row>
    <row r="2757" spans="2:20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40">
        <f>Tabla1[[#This Row],[TASA 16]]*16%</f>
        <v>0</v>
      </c>
    </row>
    <row r="2758" spans="2:20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0</v>
      </c>
      <c r="F2758" s="28">
        <f>SUMIFS(Tabla16[TASA 0%],Tabla16[NUM],Tabla1[[#This Row],[CODIGO]])</f>
        <v>0</v>
      </c>
      <c r="G2758" s="28">
        <f>SUMIFS(Tabla16[[EXENTO ]],Tabla16[NUM],Tabla1[[#This Row],[CODIGO]])</f>
        <v>0</v>
      </c>
      <c r="H2758" s="28">
        <f>SUMIFS(Tabla16[IVA],Tabla16[NUM],Tabla1[[#This Row],[CODIGO]])</f>
        <v>0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0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0</v>
      </c>
      <c r="O2758" t="str">
        <f>FIXED(Tabla1[[#This Row],[ISR RET]],0)</f>
        <v>0</v>
      </c>
      <c r="P2758" t="str">
        <f>FIXED(Tabla1[[#This Row],[IVA RET]],0)</f>
        <v>0</v>
      </c>
      <c r="R2758" s="40">
        <f>Tabla1[[#This Row],[TASA 16]]*16%</f>
        <v>0</v>
      </c>
      <c r="T2758" s="76"/>
    </row>
    <row r="2759" spans="2:20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173939.875</v>
      </c>
      <c r="F2759" s="28">
        <f>SUMIFS(Tabla16[TASA 0%],Tabla16[NUM],Tabla1[[#This Row],[CODIGO]])</f>
        <v>3833.6550000000134</v>
      </c>
      <c r="G2759" s="28">
        <f>SUMIFS(Tabla16[[EXENTO ]],Tabla16[NUM],Tabla1[[#This Row],[CODIGO]])</f>
        <v>0</v>
      </c>
      <c r="H2759" s="28">
        <f>SUMIFS(Tabla16[IVA],Tabla16[NUM],Tabla1[[#This Row],[CODIGO]])</f>
        <v>27830.38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173,940</v>
      </c>
      <c r="L2759" t="str">
        <f>FIXED(Tabla1[[#This Row],[TASA 0%]],0)</f>
        <v>3,834</v>
      </c>
      <c r="M2759" t="str">
        <f>FIXED(Tabla1[[#This Row],[TASA EXE.]],0)</f>
        <v>0</v>
      </c>
      <c r="N2759" t="str">
        <f>FIXED(Tabla1[[#This Row],[IVA]],0)</f>
        <v>27,830</v>
      </c>
      <c r="O2759" t="str">
        <f>FIXED(Tabla1[[#This Row],[ISR RET]],0)</f>
        <v>0</v>
      </c>
      <c r="P2759" t="str">
        <f>FIXED(Tabla1[[#This Row],[IVA RET]],0)</f>
        <v>0</v>
      </c>
      <c r="R2759" s="40">
        <f>Tabla1[[#This Row],[TASA 16]]*16%</f>
        <v>27830.400000000001</v>
      </c>
    </row>
    <row r="2760" spans="2:20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40">
        <f>Tabla1[[#This Row],[TASA 16]]*16%</f>
        <v>0</v>
      </c>
    </row>
    <row r="2761" spans="2:20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40">
        <f>Tabla1[[#This Row],[TASA 16]]*16%</f>
        <v>0</v>
      </c>
    </row>
    <row r="2762" spans="2:20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40">
        <f>Tabla1[[#This Row],[TASA 16]]*16%</f>
        <v>0</v>
      </c>
    </row>
    <row r="2763" spans="2:20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40">
        <f>Tabla1[[#This Row],[TASA 16]]*16%</f>
        <v>0</v>
      </c>
    </row>
    <row r="2764" spans="2:20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40">
        <f>Tabla1[[#This Row],[TASA 16]]*16%</f>
        <v>0</v>
      </c>
    </row>
    <row r="2765" spans="2:20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40">
        <f>Tabla1[[#This Row],[TASA 16]]*16%</f>
        <v>0</v>
      </c>
    </row>
    <row r="2766" spans="2:20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40">
        <f>Tabla1[[#This Row],[TASA 16]]*16%</f>
        <v>0</v>
      </c>
    </row>
    <row r="2767" spans="2:20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40">
        <f>Tabla1[[#This Row],[TASA 16]]*16%</f>
        <v>0</v>
      </c>
      <c r="T2767" s="76"/>
    </row>
    <row r="2768" spans="2:20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43344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6935.04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43,344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6,935</v>
      </c>
      <c r="O2768" t="str">
        <f>FIXED(Tabla1[[#This Row],[ISR RET]],0)</f>
        <v>0</v>
      </c>
      <c r="P2768" t="str">
        <f>FIXED(Tabla1[[#This Row],[IVA RET]],0)</f>
        <v>0</v>
      </c>
      <c r="R2768" s="40">
        <f>Tabla1[[#This Row],[TASA 16]]*16%</f>
        <v>6935.04</v>
      </c>
    </row>
    <row r="2769" spans="2:18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40">
        <f>Tabla1[[#This Row],[TASA 16]]*16%</f>
        <v>0</v>
      </c>
    </row>
    <row r="2770" spans="2:18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40">
        <f>Tabla1[[#This Row],[TASA 16]]*16%</f>
        <v>0</v>
      </c>
    </row>
    <row r="2771" spans="2:18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40">
        <f>Tabla1[[#This Row],[TASA 16]]*16%</f>
        <v>0</v>
      </c>
    </row>
    <row r="2772" spans="2:18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40">
        <f>Tabla1[[#This Row],[TASA 16]]*16%</f>
        <v>0</v>
      </c>
    </row>
    <row r="2773" spans="2:18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40">
        <f>Tabla1[[#This Row],[TASA 16]]*16%</f>
        <v>0</v>
      </c>
    </row>
    <row r="2774" spans="2:18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867154.21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867,154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40">
        <f>Tabla1[[#This Row],[TASA 16]]*16%</f>
        <v>0</v>
      </c>
    </row>
    <row r="2775" spans="2:18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40">
        <f>Tabla1[[#This Row],[TASA 16]]*16%</f>
        <v>0</v>
      </c>
    </row>
    <row r="2776" spans="2:18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40">
        <f>Tabla1[[#This Row],[TASA 16]]*16%</f>
        <v>0</v>
      </c>
    </row>
    <row r="2777" spans="2:18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40">
        <f>Tabla1[[#This Row],[TASA 16]]*16%</f>
        <v>0</v>
      </c>
    </row>
    <row r="2778" spans="2:18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40">
        <f>Tabla1[[#This Row],[TASA 16]]*16%</f>
        <v>0</v>
      </c>
    </row>
    <row r="2779" spans="2:18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296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47.36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296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47</v>
      </c>
      <c r="O2779" t="str">
        <f>FIXED(Tabla1[[#This Row],[ISR RET]],0)</f>
        <v>0</v>
      </c>
      <c r="P2779" t="str">
        <f>FIXED(Tabla1[[#This Row],[IVA RET]],0)</f>
        <v>0</v>
      </c>
      <c r="R2779" s="40">
        <f>Tabla1[[#This Row],[TASA 16]]*16%</f>
        <v>47.36</v>
      </c>
    </row>
    <row r="2780" spans="2:18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40">
        <f>Tabla1[[#This Row],[TASA 16]]*16%</f>
        <v>0</v>
      </c>
    </row>
    <row r="2781" spans="2:18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40">
        <f>Tabla1[[#This Row],[TASA 16]]*16%</f>
        <v>0</v>
      </c>
    </row>
    <row r="2782" spans="2:18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40">
        <f>Tabla1[[#This Row],[TASA 16]]*16%</f>
        <v>0</v>
      </c>
    </row>
    <row r="2783" spans="2:18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40">
        <f>Tabla1[[#This Row],[TASA 16]]*16%</f>
        <v>0</v>
      </c>
    </row>
    <row r="2784" spans="2:18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40">
        <f>Tabla1[[#This Row],[TASA 16]]*16%</f>
        <v>0</v>
      </c>
    </row>
    <row r="2785" spans="2:20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40">
        <f>Tabla1[[#This Row],[TASA 16]]*16%</f>
        <v>0</v>
      </c>
    </row>
    <row r="2786" spans="2:20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40">
        <f>Tabla1[[#This Row],[TASA 16]]*16%</f>
        <v>0</v>
      </c>
    </row>
    <row r="2787" spans="2:20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40">
        <f>Tabla1[[#This Row],[TASA 16]]*16%</f>
        <v>0</v>
      </c>
      <c r="T2787" s="76"/>
    </row>
    <row r="2788" spans="2:20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593632.4375</v>
      </c>
      <c r="F2788" s="28">
        <f>SUMIFS(Tabla16[TASA 0%],Tabla16[NUM],Tabla1[[#This Row],[CODIGO]])</f>
        <v>314723.38250000001</v>
      </c>
      <c r="G2788" s="28">
        <f>SUMIFS(Tabla16[[EXENTO ]],Tabla16[NUM],Tabla1[[#This Row],[CODIGO]])</f>
        <v>8378.98</v>
      </c>
      <c r="H2788" s="28">
        <f>SUMIFS(Tabla16[IVA],Tabla16[NUM],Tabla1[[#This Row],[CODIGO]])</f>
        <v>94981.19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593,632</v>
      </c>
      <c r="L2788" t="str">
        <f>FIXED(Tabla1[[#This Row],[TASA 0%]],0)</f>
        <v>314,723</v>
      </c>
      <c r="M2788" t="str">
        <f>FIXED(Tabla1[[#This Row],[TASA EXE.]],0)</f>
        <v>8,379</v>
      </c>
      <c r="N2788" t="str">
        <f>FIXED(Tabla1[[#This Row],[IVA]],0)</f>
        <v>94,981</v>
      </c>
      <c r="O2788" t="str">
        <f>FIXED(Tabla1[[#This Row],[ISR RET]],0)</f>
        <v>0</v>
      </c>
      <c r="P2788" t="str">
        <f>FIXED(Tabla1[[#This Row],[IVA RET]],0)</f>
        <v>0</v>
      </c>
      <c r="R2788" s="40">
        <f>Tabla1[[#This Row],[TASA 16]]*16%</f>
        <v>94981.119999999995</v>
      </c>
    </row>
    <row r="2789" spans="2:20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40">
        <f>Tabla1[[#This Row],[TASA 16]]*16%</f>
        <v>0</v>
      </c>
    </row>
    <row r="2790" spans="2:20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40">
        <f>Tabla1[[#This Row],[TASA 16]]*16%</f>
        <v>0</v>
      </c>
    </row>
    <row r="2791" spans="2:20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40">
        <f>Tabla1[[#This Row],[TASA 16]]*16%</f>
        <v>0</v>
      </c>
    </row>
    <row r="2792" spans="2:20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42885.69</v>
      </c>
      <c r="G2792" s="28">
        <f>SUMIFS(Tabla16[[EXENTO ]],Tabla16[NUM],Tabla1[[#This Row],[CODIGO]])</f>
        <v>1997.9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42,886</v>
      </c>
      <c r="M2792" t="str">
        <f>FIXED(Tabla1[[#This Row],[TASA EXE.]],0)</f>
        <v>1,998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40">
        <f>Tabla1[[#This Row],[TASA 16]]*16%</f>
        <v>0</v>
      </c>
    </row>
    <row r="2793" spans="2:20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40">
        <f>Tabla1[[#This Row],[TASA 16]]*16%</f>
        <v>0</v>
      </c>
    </row>
    <row r="2794" spans="2:20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40">
        <f>Tabla1[[#This Row],[TASA 16]]*16%</f>
        <v>0</v>
      </c>
    </row>
    <row r="2795" spans="2:20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0</v>
      </c>
      <c r="F2795" s="28">
        <f>SUMIFS(Tabla16[TASA 0%],Tabla16[NUM],Tabla1[[#This Row],[CODIGO]])</f>
        <v>17183.8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17,184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40">
        <f>Tabla1[[#This Row],[TASA 16]]*16%</f>
        <v>0</v>
      </c>
    </row>
    <row r="2796" spans="2:20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40">
        <f>Tabla1[[#This Row],[TASA 16]]*16%</f>
        <v>0</v>
      </c>
    </row>
    <row r="2797" spans="2:20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40">
        <f>Tabla1[[#This Row],[TASA 16]]*16%</f>
        <v>0</v>
      </c>
    </row>
    <row r="2798" spans="2:20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40">
        <f>Tabla1[[#This Row],[TASA 16]]*16%</f>
        <v>0</v>
      </c>
    </row>
    <row r="2799" spans="2:20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40">
        <f>Tabla1[[#This Row],[TASA 16]]*16%</f>
        <v>0</v>
      </c>
    </row>
    <row r="2800" spans="2:20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40">
        <f>Tabla1[[#This Row],[TASA 16]]*16%</f>
        <v>0</v>
      </c>
    </row>
    <row r="2801" spans="2:18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4940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790.4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4,940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790</v>
      </c>
      <c r="O2801" t="str">
        <f>FIXED(Tabla1[[#This Row],[ISR RET]],0)</f>
        <v>0</v>
      </c>
      <c r="P2801" t="str">
        <f>FIXED(Tabla1[[#This Row],[IVA RET]],0)</f>
        <v>0</v>
      </c>
      <c r="R2801" s="40">
        <f>Tabla1[[#This Row],[TASA 16]]*16%</f>
        <v>790.4</v>
      </c>
    </row>
    <row r="2802" spans="2:18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40">
        <f>Tabla1[[#This Row],[TASA 16]]*16%</f>
        <v>0</v>
      </c>
    </row>
    <row r="2803" spans="2:18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40">
        <f>Tabla1[[#This Row],[TASA 16]]*16%</f>
        <v>0</v>
      </c>
    </row>
    <row r="2804" spans="2:18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40">
        <f>Tabla1[[#This Row],[TASA 16]]*16%</f>
        <v>0</v>
      </c>
    </row>
    <row r="2805" spans="2:18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40">
        <f>Tabla1[[#This Row],[TASA 16]]*16%</f>
        <v>0</v>
      </c>
    </row>
    <row r="2806" spans="2:18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40">
        <f>Tabla1[[#This Row],[TASA 16]]*16%</f>
        <v>0</v>
      </c>
    </row>
    <row r="2807" spans="2:18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40">
        <f>Tabla1[[#This Row],[TASA 16]]*16%</f>
        <v>0</v>
      </c>
    </row>
    <row r="2808" spans="2:18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40">
        <f>Tabla1[[#This Row],[TASA 16]]*16%</f>
        <v>0</v>
      </c>
    </row>
    <row r="2809" spans="2:18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40">
        <f>Tabla1[[#This Row],[TASA 16]]*16%</f>
        <v>0</v>
      </c>
    </row>
    <row r="2810" spans="2:18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40">
        <f>Tabla1[[#This Row],[TASA 16]]*16%</f>
        <v>0</v>
      </c>
    </row>
    <row r="2811" spans="2:18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40">
        <f>Tabla1[[#This Row],[TASA 16]]*16%</f>
        <v>0</v>
      </c>
    </row>
    <row r="2812" spans="2:18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7237.7199999999993</v>
      </c>
      <c r="G2812" s="28">
        <f>SUMIFS(Tabla16[[EXENTO ]],Tabla16[NUM],Tabla1[[#This Row],[CODIGO]])</f>
        <v>579.04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7,238</v>
      </c>
      <c r="M2812" t="str">
        <f>FIXED(Tabla1[[#This Row],[TASA EXE.]],0)</f>
        <v>579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40">
        <f>Tabla1[[#This Row],[TASA 16]]*16%</f>
        <v>0</v>
      </c>
    </row>
    <row r="2813" spans="2:18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40">
        <f>Tabla1[[#This Row],[TASA 16]]*16%</f>
        <v>0</v>
      </c>
    </row>
    <row r="2814" spans="2:18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40">
        <f>Tabla1[[#This Row],[TASA 16]]*16%</f>
        <v>0</v>
      </c>
    </row>
    <row r="2815" spans="2:18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9987.0625</v>
      </c>
      <c r="F2815" s="28">
        <f>SUMIFS(Tabla16[TASA 0%],Tabla16[NUM],Tabla1[[#This Row],[CODIGO]])</f>
        <v>7.4999999997089617E-3</v>
      </c>
      <c r="G2815" s="28">
        <f>SUMIFS(Tabla16[[EXENTO ]],Tabla16[NUM],Tabla1[[#This Row],[CODIGO]])</f>
        <v>0</v>
      </c>
      <c r="H2815" s="28">
        <f>SUMIFS(Tabla16[IVA],Tabla16[NUM],Tabla1[[#This Row],[CODIGO]])</f>
        <v>1597.93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9,987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1,598</v>
      </c>
      <c r="O2815" t="str">
        <f>FIXED(Tabla1[[#This Row],[ISR RET]],0)</f>
        <v>0</v>
      </c>
      <c r="P2815" t="str">
        <f>FIXED(Tabla1[[#This Row],[IVA RET]],0)</f>
        <v>0</v>
      </c>
      <c r="R2815" s="40">
        <f>Tabla1[[#This Row],[TASA 16]]*16%</f>
        <v>1597.92</v>
      </c>
    </row>
    <row r="2816" spans="2:18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40">
        <f>Tabla1[[#This Row],[TASA 16]]*16%</f>
        <v>0</v>
      </c>
    </row>
    <row r="2817" spans="2:20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40">
        <f>Tabla1[[#This Row],[TASA 16]]*16%</f>
        <v>0</v>
      </c>
    </row>
    <row r="2818" spans="2:20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40">
        <f>Tabla1[[#This Row],[TASA 16]]*16%</f>
        <v>0</v>
      </c>
    </row>
    <row r="2819" spans="2:20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40">
        <f>Tabla1[[#This Row],[TASA 16]]*16%</f>
        <v>0</v>
      </c>
    </row>
    <row r="2820" spans="2:20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40">
        <f>Tabla1[[#This Row],[TASA 16]]*16%</f>
        <v>0</v>
      </c>
    </row>
    <row r="2821" spans="2:20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40">
        <f>Tabla1[[#This Row],[TASA 16]]*16%</f>
        <v>0</v>
      </c>
    </row>
    <row r="2822" spans="2:20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40">
        <f>Tabla1[[#This Row],[TASA 16]]*16%</f>
        <v>0</v>
      </c>
    </row>
    <row r="2823" spans="2:20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2348.9375</v>
      </c>
      <c r="F2823" s="28">
        <f>SUMIFS(Tabla16[TASA 0%],Tabla16[NUM],Tabla1[[#This Row],[CODIGO]])</f>
        <v>2.4999999999835154E-3</v>
      </c>
      <c r="G2823" s="28">
        <f>SUMIFS(Tabla16[[EXENTO ]],Tabla16[NUM],Tabla1[[#This Row],[CODIGO]])</f>
        <v>62.83</v>
      </c>
      <c r="H2823" s="28">
        <f>SUMIFS(Tabla16[IVA],Tabla16[NUM],Tabla1[[#This Row],[CODIGO]])</f>
        <v>375.83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2,349</v>
      </c>
      <c r="L2823" t="str">
        <f>FIXED(Tabla1[[#This Row],[TASA 0%]],0)</f>
        <v>0</v>
      </c>
      <c r="M2823" t="str">
        <f>FIXED(Tabla1[[#This Row],[TASA EXE.]],0)</f>
        <v>63</v>
      </c>
      <c r="N2823" t="str">
        <f>FIXED(Tabla1[[#This Row],[IVA]],0)</f>
        <v>376</v>
      </c>
      <c r="O2823" t="str">
        <f>FIXED(Tabla1[[#This Row],[ISR RET]],0)</f>
        <v>0</v>
      </c>
      <c r="P2823" t="str">
        <f>FIXED(Tabla1[[#This Row],[IVA RET]],0)</f>
        <v>0</v>
      </c>
      <c r="R2823" s="40">
        <f>Tabla1[[#This Row],[TASA 16]]*16%</f>
        <v>375.84000000000003</v>
      </c>
    </row>
    <row r="2824" spans="2:20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63463.61</v>
      </c>
      <c r="G2824" s="28">
        <f>SUMIFS(Tabla16[[EXENTO ]],Tabla16[NUM],Tabla1[[#This Row],[CODIGO]])</f>
        <v>5077.09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63,464</v>
      </c>
      <c r="M2824" t="str">
        <f>FIXED(Tabla1[[#This Row],[TASA EXE.]],0)</f>
        <v>5,077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40">
        <f>Tabla1[[#This Row],[TASA 16]]*16%</f>
        <v>0</v>
      </c>
    </row>
    <row r="2825" spans="2:20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40">
        <f>Tabla1[[#This Row],[TASA 16]]*16%</f>
        <v>0</v>
      </c>
    </row>
    <row r="2826" spans="2:20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40">
        <f>Tabla1[[#This Row],[TASA 16]]*16%</f>
        <v>0</v>
      </c>
    </row>
    <row r="2827" spans="2:20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40">
        <f>Tabla1[[#This Row],[TASA 16]]*16%</f>
        <v>0</v>
      </c>
    </row>
    <row r="2828" spans="2:20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40">
        <f>Tabla1[[#This Row],[TASA 16]]*16%</f>
        <v>0</v>
      </c>
    </row>
    <row r="2829" spans="2:20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0</v>
      </c>
      <c r="F2829" s="28">
        <f>SUMIFS(Tabla16[TASA 0%],Tabla16[NUM],Tabla1[[#This Row],[CODIGO]])</f>
        <v>850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850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40">
        <f>Tabla1[[#This Row],[TASA 16]]*16%</f>
        <v>0</v>
      </c>
    </row>
    <row r="2830" spans="2:20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40">
        <f>Tabla1[[#This Row],[TASA 16]]*16%</f>
        <v>0</v>
      </c>
      <c r="T2830" s="76"/>
    </row>
    <row r="2831" spans="2:20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40">
        <f>Tabla1[[#This Row],[TASA 16]]*16%</f>
        <v>0</v>
      </c>
    </row>
    <row r="2832" spans="2:20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40">
        <f>Tabla1[[#This Row],[TASA 16]]*16%</f>
        <v>0</v>
      </c>
    </row>
    <row r="2833" spans="2:20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40">
        <f>Tabla1[[#This Row],[TASA 16]]*16%</f>
        <v>0</v>
      </c>
    </row>
    <row r="2834" spans="2:20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40">
        <f>Tabla1[[#This Row],[TASA 16]]*16%</f>
        <v>0</v>
      </c>
    </row>
    <row r="2835" spans="2:20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40">
        <f>Tabla1[[#This Row],[TASA 16]]*16%</f>
        <v>0</v>
      </c>
    </row>
    <row r="2836" spans="2:20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40">
        <f>Tabla1[[#This Row],[TASA 16]]*16%</f>
        <v>0</v>
      </c>
    </row>
    <row r="2837" spans="2:20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40">
        <f>Tabla1[[#This Row],[TASA 16]]*16%</f>
        <v>0</v>
      </c>
      <c r="T2837" s="76"/>
    </row>
    <row r="2838" spans="2:20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14758.5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2361.36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14,759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2,361</v>
      </c>
      <c r="O2838" t="str">
        <f>FIXED(Tabla1[[#This Row],[ISR RET]],0)</f>
        <v>0</v>
      </c>
      <c r="P2838" t="str">
        <f>FIXED(Tabla1[[#This Row],[IVA RET]],0)</f>
        <v>0</v>
      </c>
      <c r="R2838" s="40">
        <f>Tabla1[[#This Row],[TASA 16]]*16%</f>
        <v>2361.44</v>
      </c>
    </row>
    <row r="2839" spans="2:20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40">
        <f>Tabla1[[#This Row],[TASA 16]]*16%</f>
        <v>0</v>
      </c>
    </row>
    <row r="2840" spans="2:20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40">
        <f>Tabla1[[#This Row],[TASA 16]]*16%</f>
        <v>0</v>
      </c>
    </row>
    <row r="2841" spans="2:20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40">
        <f>Tabla1[[#This Row],[TASA 16]]*16%</f>
        <v>0</v>
      </c>
    </row>
    <row r="2842" spans="2:20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40">
        <f>Tabla1[[#This Row],[TASA 16]]*16%</f>
        <v>0</v>
      </c>
    </row>
    <row r="2843" spans="2:20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40">
        <f>Tabla1[[#This Row],[TASA 16]]*16%</f>
        <v>0</v>
      </c>
      <c r="T2843" s="76"/>
    </row>
    <row r="2844" spans="2:20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25205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4032.8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25,205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4,033</v>
      </c>
      <c r="O2844" t="str">
        <f>FIXED(Tabla1[[#This Row],[ISR RET]],0)</f>
        <v>0</v>
      </c>
      <c r="P2844" t="str">
        <f>FIXED(Tabla1[[#This Row],[IVA RET]],0)</f>
        <v>0</v>
      </c>
      <c r="R2844" s="40">
        <f>Tabla1[[#This Row],[TASA 16]]*16%</f>
        <v>4032.8</v>
      </c>
      <c r="T2844" s="76"/>
    </row>
    <row r="2845" spans="2:20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321492.1875</v>
      </c>
      <c r="F2845" s="28">
        <f>SUMIFS(Tabla16[TASA 0%],Tabla16[NUM],Tabla1[[#This Row],[CODIGO]])</f>
        <v>4.2499999988649506E-2</v>
      </c>
      <c r="G2845" s="28">
        <f>SUMIFS(Tabla16[[EXENTO ]],Tabla16[NUM],Tabla1[[#This Row],[CODIGO]])</f>
        <v>0</v>
      </c>
      <c r="H2845" s="28">
        <f>SUMIFS(Tabla16[IVA],Tabla16[NUM],Tabla1[[#This Row],[CODIGO]])</f>
        <v>51438.750000000007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321,492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51,439</v>
      </c>
      <c r="O2845" t="str">
        <f>FIXED(Tabla1[[#This Row],[ISR RET]],0)</f>
        <v>0</v>
      </c>
      <c r="P2845" t="str">
        <f>FIXED(Tabla1[[#This Row],[IVA RET]],0)</f>
        <v>0</v>
      </c>
      <c r="R2845" s="40">
        <f>Tabla1[[#This Row],[TASA 16]]*16%</f>
        <v>51438.720000000001</v>
      </c>
    </row>
    <row r="2846" spans="2:20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40">
        <f>Tabla1[[#This Row],[TASA 16]]*16%</f>
        <v>0</v>
      </c>
    </row>
    <row r="2847" spans="2:20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40">
        <f>Tabla1[[#This Row],[TASA 16]]*16%</f>
        <v>0</v>
      </c>
    </row>
    <row r="2848" spans="2:20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40">
        <f>Tabla1[[#This Row],[TASA 16]]*16%</f>
        <v>0</v>
      </c>
    </row>
    <row r="2849" spans="2:20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11040.6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11,041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40">
        <f>Tabla1[[#This Row],[TASA 16]]*16%</f>
        <v>0</v>
      </c>
    </row>
    <row r="2850" spans="2:20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40">
        <f>Tabla1[[#This Row],[TASA 16]]*16%</f>
        <v>0</v>
      </c>
    </row>
    <row r="2851" spans="2:20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40">
        <f>Tabla1[[#This Row],[TASA 16]]*16%</f>
        <v>0</v>
      </c>
    </row>
    <row r="2852" spans="2:20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40">
        <f>Tabla1[[#This Row],[TASA 16]]*16%</f>
        <v>0</v>
      </c>
    </row>
    <row r="2853" spans="2:20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40">
        <f>Tabla1[[#This Row],[TASA 16]]*16%</f>
        <v>0</v>
      </c>
    </row>
    <row r="2854" spans="2:20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40">
        <f>Tabla1[[#This Row],[TASA 16]]*16%</f>
        <v>0</v>
      </c>
    </row>
    <row r="2855" spans="2:20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40">
        <f>Tabla1[[#This Row],[TASA 16]]*16%</f>
        <v>0</v>
      </c>
    </row>
    <row r="2856" spans="2:20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40">
        <f>Tabla1[[#This Row],[TASA 16]]*16%</f>
        <v>0</v>
      </c>
    </row>
    <row r="2857" spans="2:20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40">
        <f>Tabla1[[#This Row],[TASA 16]]*16%</f>
        <v>0</v>
      </c>
    </row>
    <row r="2858" spans="2:20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40">
        <f>Tabla1[[#This Row],[TASA 16]]*16%</f>
        <v>0</v>
      </c>
      <c r="T2858" s="76"/>
    </row>
    <row r="2859" spans="2:20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46553.4375</v>
      </c>
      <c r="F2859" s="28">
        <f>SUMIFS(Tabla16[TASA 0%],Tabla16[NUM],Tabla1[[#This Row],[CODIGO]])</f>
        <v>168374.64250000002</v>
      </c>
      <c r="G2859" s="28">
        <f>SUMIFS(Tabla16[[EXENTO ]],Tabla16[NUM],Tabla1[[#This Row],[CODIGO]])</f>
        <v>4110.37</v>
      </c>
      <c r="H2859" s="28">
        <f>SUMIFS(Tabla16[IVA],Tabla16[NUM],Tabla1[[#This Row],[CODIGO]])</f>
        <v>7448.55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46,553</v>
      </c>
      <c r="L2859" t="str">
        <f>FIXED(Tabla1[[#This Row],[TASA 0%]],0)</f>
        <v>168,375</v>
      </c>
      <c r="M2859" t="str">
        <f>FIXED(Tabla1[[#This Row],[TASA EXE.]],0)</f>
        <v>4,110</v>
      </c>
      <c r="N2859" t="str">
        <f>FIXED(Tabla1[[#This Row],[IVA]],0)</f>
        <v>7,449</v>
      </c>
      <c r="O2859" t="str">
        <f>FIXED(Tabla1[[#This Row],[ISR RET]],0)</f>
        <v>0</v>
      </c>
      <c r="P2859" t="str">
        <f>FIXED(Tabla1[[#This Row],[IVA RET]],0)</f>
        <v>0</v>
      </c>
      <c r="R2859" s="40">
        <f>Tabla1[[#This Row],[TASA 16]]*16%</f>
        <v>7448.4800000000005</v>
      </c>
    </row>
    <row r="2860" spans="2:20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40">
        <f>Tabla1[[#This Row],[TASA 16]]*16%</f>
        <v>0</v>
      </c>
    </row>
    <row r="2861" spans="2:20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40">
        <f>Tabla1[[#This Row],[TASA 16]]*16%</f>
        <v>0</v>
      </c>
    </row>
    <row r="2862" spans="2:20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40">
        <f>Tabla1[[#This Row],[TASA 16]]*16%</f>
        <v>0</v>
      </c>
    </row>
    <row r="2863" spans="2:20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13900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13,900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40">
        <f>Tabla1[[#This Row],[TASA 16]]*16%</f>
        <v>0</v>
      </c>
    </row>
    <row r="2864" spans="2:20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40">
        <f>Tabla1[[#This Row],[TASA 16]]*16%</f>
        <v>0</v>
      </c>
    </row>
    <row r="2865" spans="2:20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40">
        <f>Tabla1[[#This Row],[TASA 16]]*16%</f>
        <v>0</v>
      </c>
    </row>
    <row r="2866" spans="2:20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7568.9375</v>
      </c>
      <c r="F2866" s="28">
        <f>SUMIFS(Tabla16[TASA 0%],Tabla16[NUM],Tabla1[[#This Row],[CODIGO]])</f>
        <v>-5.7499999999890861E-2</v>
      </c>
      <c r="G2866" s="28">
        <f>SUMIFS(Tabla16[[EXENTO ]],Tabla16[NUM],Tabla1[[#This Row],[CODIGO]])</f>
        <v>0</v>
      </c>
      <c r="H2866" s="28">
        <f>SUMIFS(Tabla16[IVA],Tabla16[NUM],Tabla1[[#This Row],[CODIGO]])</f>
        <v>1211.03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7,569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1,211</v>
      </c>
      <c r="O2866" t="str">
        <f>FIXED(Tabla1[[#This Row],[ISR RET]],0)</f>
        <v>0</v>
      </c>
      <c r="P2866" t="str">
        <f>FIXED(Tabla1[[#This Row],[IVA RET]],0)</f>
        <v>0</v>
      </c>
      <c r="R2866" s="40">
        <f>Tabla1[[#This Row],[TASA 16]]*16%</f>
        <v>1211.04</v>
      </c>
    </row>
    <row r="2867" spans="2:20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40">
        <f>Tabla1[[#This Row],[TASA 16]]*16%</f>
        <v>0</v>
      </c>
    </row>
    <row r="2868" spans="2:20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3879</v>
      </c>
      <c r="F2868" s="28">
        <f>SUMIFS(Tabla16[TASA 0%],Tabla16[NUM],Tabla1[[#This Row],[CODIGO]])</f>
        <v>4.5474735088646412E-13</v>
      </c>
      <c r="G2868" s="28">
        <f>SUMIFS(Tabla16[[EXENTO ]],Tabla16[NUM],Tabla1[[#This Row],[CODIGO]])</f>
        <v>0</v>
      </c>
      <c r="H2868" s="28">
        <f>SUMIFS(Tabla16[IVA],Tabla16[NUM],Tabla1[[#This Row],[CODIGO]])</f>
        <v>620.64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3,879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621</v>
      </c>
      <c r="O2868" t="str">
        <f>FIXED(Tabla1[[#This Row],[ISR RET]],0)</f>
        <v>0</v>
      </c>
      <c r="P2868" t="str">
        <f>FIXED(Tabla1[[#This Row],[IVA RET]],0)</f>
        <v>0</v>
      </c>
      <c r="R2868" s="40">
        <f>Tabla1[[#This Row],[TASA 16]]*16%</f>
        <v>620.64</v>
      </c>
    </row>
    <row r="2869" spans="2:20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40">
        <f>Tabla1[[#This Row],[TASA 16]]*16%</f>
        <v>0</v>
      </c>
    </row>
    <row r="2870" spans="2:20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40">
        <f>Tabla1[[#This Row],[TASA 16]]*16%</f>
        <v>0</v>
      </c>
    </row>
    <row r="2871" spans="2:20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40">
        <f>Tabla1[[#This Row],[TASA 16]]*16%</f>
        <v>0</v>
      </c>
    </row>
    <row r="2872" spans="2:20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40">
        <f>Tabla1[[#This Row],[TASA 16]]*16%</f>
        <v>0</v>
      </c>
    </row>
    <row r="2873" spans="2:20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40">
        <f>Tabla1[[#This Row],[TASA 16]]*16%</f>
        <v>0</v>
      </c>
    </row>
    <row r="2874" spans="2:20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40">
        <f>Tabla1[[#This Row],[TASA 16]]*16%</f>
        <v>0</v>
      </c>
    </row>
    <row r="2875" spans="2:20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40">
        <f>Tabla1[[#This Row],[TASA 16]]*16%</f>
        <v>0</v>
      </c>
      <c r="T2875" s="76"/>
    </row>
    <row r="2876" spans="2:20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28137.875000000004</v>
      </c>
      <c r="F2876" s="28">
        <f>SUMIFS(Tabla16[TASA 0%],Tabla16[NUM],Tabla1[[#This Row],[CODIGO]])</f>
        <v>6.4999999995052349E-2</v>
      </c>
      <c r="G2876" s="28">
        <f>SUMIFS(Tabla16[[EXENTO ]],Tabla16[NUM],Tabla1[[#This Row],[CODIGO]])</f>
        <v>0</v>
      </c>
      <c r="H2876" s="28">
        <f>SUMIFS(Tabla16[IVA],Tabla16[NUM],Tabla1[[#This Row],[CODIGO]])</f>
        <v>4502.0600000000004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28,138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4,502</v>
      </c>
      <c r="O2876" t="str">
        <f>FIXED(Tabla1[[#This Row],[ISR RET]],0)</f>
        <v>0</v>
      </c>
      <c r="P2876" t="str">
        <f>FIXED(Tabla1[[#This Row],[IVA RET]],0)</f>
        <v>0</v>
      </c>
      <c r="R2876" s="40">
        <f>Tabla1[[#This Row],[TASA 16]]*16%</f>
        <v>4502.08</v>
      </c>
    </row>
    <row r="2877" spans="2:20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40">
        <f>Tabla1[[#This Row],[TASA 16]]*16%</f>
        <v>0</v>
      </c>
    </row>
    <row r="2878" spans="2:20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40">
        <f>Tabla1[[#This Row],[TASA 16]]*16%</f>
        <v>0</v>
      </c>
    </row>
    <row r="2879" spans="2:20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40">
        <f>Tabla1[[#This Row],[TASA 16]]*16%</f>
        <v>0</v>
      </c>
    </row>
    <row r="2880" spans="2:20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86.187499999999986</v>
      </c>
      <c r="F2880" s="28">
        <f>SUMIFS(Tabla16[TASA 0%],Tabla16[NUM],Tabla1[[#This Row],[CODIGO]])</f>
        <v>2.2500000000022169E-2</v>
      </c>
      <c r="G2880" s="28">
        <f>SUMIFS(Tabla16[[EXENTO ]],Tabla16[NUM],Tabla1[[#This Row],[CODIGO]])</f>
        <v>0</v>
      </c>
      <c r="H2880" s="28">
        <f>SUMIFS(Tabla16[IVA],Tabla16[NUM],Tabla1[[#This Row],[CODIGO]])</f>
        <v>13.79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86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14</v>
      </c>
      <c r="O2880" t="str">
        <f>FIXED(Tabla1[[#This Row],[ISR RET]],0)</f>
        <v>0</v>
      </c>
      <c r="P2880" t="str">
        <f>FIXED(Tabla1[[#This Row],[IVA RET]],0)</f>
        <v>0</v>
      </c>
      <c r="R2880" s="40">
        <f>Tabla1[[#This Row],[TASA 16]]*16%</f>
        <v>13.76</v>
      </c>
    </row>
    <row r="2881" spans="2:20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40">
        <f>Tabla1[[#This Row],[TASA 16]]*16%</f>
        <v>0</v>
      </c>
    </row>
    <row r="2882" spans="2:20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40">
        <f>Tabla1[[#This Row],[TASA 16]]*16%</f>
        <v>0</v>
      </c>
    </row>
    <row r="2883" spans="2:20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40">
        <f>Tabla1[[#This Row],[TASA 16]]*16%</f>
        <v>0</v>
      </c>
    </row>
    <row r="2884" spans="2:20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4830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-60.38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4,830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-60</v>
      </c>
      <c r="P2884" t="str">
        <f>FIXED(Tabla1[[#This Row],[IVA RET]],0)</f>
        <v>0</v>
      </c>
      <c r="R2884" s="40">
        <f>Tabla1[[#This Row],[TASA 16]]*16%</f>
        <v>0</v>
      </c>
    </row>
    <row r="2885" spans="2:20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40">
        <f>Tabla1[[#This Row],[TASA 16]]*16%</f>
        <v>0</v>
      </c>
    </row>
    <row r="2886" spans="2:20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40">
        <f>Tabla1[[#This Row],[TASA 16]]*16%</f>
        <v>0</v>
      </c>
      <c r="T2886" s="76"/>
    </row>
    <row r="2887" spans="2:20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58621</v>
      </c>
      <c r="F2887" s="28">
        <f>SUMIFS(Tabla16[TASA 0%],Tabla16[NUM],Tabla1[[#This Row],[CODIGO]])</f>
        <v>0</v>
      </c>
      <c r="G2887" s="28">
        <f>SUMIFS(Tabla16[[EXENTO ]],Tabla16[NUM],Tabla1[[#This Row],[CODIGO]])</f>
        <v>0</v>
      </c>
      <c r="H2887" s="28">
        <f>SUMIFS(Tabla16[IVA],Tabla16[NUM],Tabla1[[#This Row],[CODIGO]])</f>
        <v>9379.36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58,621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9,379</v>
      </c>
      <c r="O2887" t="str">
        <f>FIXED(Tabla1[[#This Row],[ISR RET]],0)</f>
        <v>0</v>
      </c>
      <c r="P2887" t="str">
        <f>FIXED(Tabla1[[#This Row],[IVA RET]],0)</f>
        <v>0</v>
      </c>
      <c r="R2887" s="40">
        <f>Tabla1[[#This Row],[TASA 16]]*16%</f>
        <v>9379.36</v>
      </c>
    </row>
    <row r="2888" spans="2:20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47839.520000000004</v>
      </c>
      <c r="G2888" s="28">
        <f>SUMIFS(Tabla16[[EXENTO ]],Tabla16[NUM],Tabla1[[#This Row],[CODIGO]])</f>
        <v>3728.3199999999997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47,840</v>
      </c>
      <c r="M2888" t="str">
        <f>FIXED(Tabla1[[#This Row],[TASA EXE.]],0)</f>
        <v>3,728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40">
        <f>Tabla1[[#This Row],[TASA 16]]*16%</f>
        <v>0</v>
      </c>
    </row>
    <row r="2889" spans="2:20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0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40">
        <f>Tabla1[[#This Row],[TASA 16]]*16%</f>
        <v>0</v>
      </c>
    </row>
    <row r="2890" spans="2:20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29500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-368.75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29,500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-369</v>
      </c>
      <c r="P2890" t="str">
        <f>FIXED(Tabla1[[#This Row],[IVA RET]],0)</f>
        <v>0</v>
      </c>
      <c r="R2890" s="40">
        <f>Tabla1[[#This Row],[TASA 16]]*16%</f>
        <v>0</v>
      </c>
    </row>
    <row r="2891" spans="2:20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40">
        <f>Tabla1[[#This Row],[TASA 16]]*16%</f>
        <v>0</v>
      </c>
    </row>
    <row r="2892" spans="2:20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40">
        <f>Tabla1[[#This Row],[TASA 16]]*16%</f>
        <v>0</v>
      </c>
    </row>
    <row r="2893" spans="2:20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40">
        <f>Tabla1[[#This Row],[TASA 16]]*16%</f>
        <v>0</v>
      </c>
    </row>
    <row r="2894" spans="2:20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40">
        <f>Tabla1[[#This Row],[TASA 16]]*16%</f>
        <v>0</v>
      </c>
    </row>
    <row r="2895" spans="2:20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40">
        <f>Tabla1[[#This Row],[TASA 16]]*16%</f>
        <v>0</v>
      </c>
    </row>
    <row r="2896" spans="2:20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40">
        <f>Tabla1[[#This Row],[TASA 16]]*16%</f>
        <v>0</v>
      </c>
    </row>
    <row r="2897" spans="2:20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40">
        <f>Tabla1[[#This Row],[TASA 16]]*16%</f>
        <v>0</v>
      </c>
    </row>
    <row r="2898" spans="2:20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40">
        <f>Tabla1[[#This Row],[TASA 16]]*16%</f>
        <v>0</v>
      </c>
    </row>
    <row r="2899" spans="2:20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40">
        <f>Tabla1[[#This Row],[TASA 16]]*16%</f>
        <v>0</v>
      </c>
    </row>
    <row r="2900" spans="2:20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9945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1591.2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9,945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1,591</v>
      </c>
      <c r="O2900" t="str">
        <f>FIXED(Tabla1[[#This Row],[ISR RET]],0)</f>
        <v>0</v>
      </c>
      <c r="P2900" t="str">
        <f>FIXED(Tabla1[[#This Row],[IVA RET]],0)</f>
        <v>0</v>
      </c>
      <c r="R2900" s="40">
        <f>Tabla1[[#This Row],[TASA 16]]*16%</f>
        <v>1591.2</v>
      </c>
    </row>
    <row r="2901" spans="2:20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40">
        <f>Tabla1[[#This Row],[TASA 16]]*16%</f>
        <v>0</v>
      </c>
    </row>
    <row r="2902" spans="2:20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104022.57999999999</v>
      </c>
      <c r="G2902" s="28">
        <f>SUMIFS(Tabla16[[EXENTO ]],Tabla16[NUM],Tabla1[[#This Row],[CODIGO]])</f>
        <v>8321.61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104,023</v>
      </c>
      <c r="M2902" t="str">
        <f>FIXED(Tabla1[[#This Row],[TASA EXE.]],0)</f>
        <v>8,322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40">
        <f>Tabla1[[#This Row],[TASA 16]]*16%</f>
        <v>0</v>
      </c>
    </row>
    <row r="2903" spans="2:20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40">
        <f>Tabla1[[#This Row],[TASA 16]]*16%</f>
        <v>0</v>
      </c>
    </row>
    <row r="2904" spans="2:20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40">
        <f>Tabla1[[#This Row],[TASA 16]]*16%</f>
        <v>0</v>
      </c>
    </row>
    <row r="2905" spans="2:20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40">
        <f>Tabla1[[#This Row],[TASA 16]]*16%</f>
        <v>0</v>
      </c>
    </row>
    <row r="2906" spans="2:20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47100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47,100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40">
        <f>Tabla1[[#This Row],[TASA 16]]*16%</f>
        <v>0</v>
      </c>
    </row>
    <row r="2907" spans="2:20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40">
        <f>Tabla1[[#This Row],[TASA 16]]*16%</f>
        <v>0</v>
      </c>
    </row>
    <row r="2908" spans="2:20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15560.8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15,561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40">
        <f>Tabla1[[#This Row],[TASA 16]]*16%</f>
        <v>0</v>
      </c>
      <c r="T2908" s="76"/>
    </row>
    <row r="2909" spans="2:20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53898.312499999993</v>
      </c>
      <c r="F2909" s="28">
        <f>SUMIFS(Tabla16[TASA 0%],Tabla16[NUM],Tabla1[[#This Row],[CODIGO]])</f>
        <v>-1.2499999989813659E-2</v>
      </c>
      <c r="G2909" s="28">
        <f>SUMIFS(Tabla16[[EXENTO ]],Tabla16[NUM],Tabla1[[#This Row],[CODIGO]])</f>
        <v>0</v>
      </c>
      <c r="H2909" s="28">
        <f>SUMIFS(Tabla16[IVA],Tabla16[NUM],Tabla1[[#This Row],[CODIGO]])</f>
        <v>8623.73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53,898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8,624</v>
      </c>
      <c r="O2909" t="str">
        <f>FIXED(Tabla1[[#This Row],[ISR RET]],0)</f>
        <v>0</v>
      </c>
      <c r="P2909" t="str">
        <f>FIXED(Tabla1[[#This Row],[IVA RET]],0)</f>
        <v>0</v>
      </c>
      <c r="R2909" s="40">
        <f>Tabla1[[#This Row],[TASA 16]]*16%</f>
        <v>8623.68</v>
      </c>
    </row>
    <row r="2910" spans="2:20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40">
        <f>Tabla1[[#This Row],[TASA 16]]*16%</f>
        <v>0</v>
      </c>
    </row>
    <row r="2911" spans="2:20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40">
        <f>Tabla1[[#This Row],[TASA 16]]*16%</f>
        <v>0</v>
      </c>
    </row>
    <row r="2912" spans="2:20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40">
        <f>Tabla1[[#This Row],[TASA 16]]*16%</f>
        <v>0</v>
      </c>
    </row>
    <row r="2913" spans="2:20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40">
        <f>Tabla1[[#This Row],[TASA 16]]*16%</f>
        <v>0</v>
      </c>
    </row>
    <row r="2914" spans="2:20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40">
        <f>Tabla1[[#This Row],[TASA 16]]*16%</f>
        <v>0</v>
      </c>
      <c r="T2914" s="76"/>
    </row>
    <row r="2915" spans="2:20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139929.8125</v>
      </c>
      <c r="F2915" s="28">
        <f>SUMIFS(Tabla16[TASA 0%],Tabla16[NUM],Tabla1[[#This Row],[CODIGO]])</f>
        <v>-1.2499999982537702E-2</v>
      </c>
      <c r="G2915" s="28">
        <f>SUMIFS(Tabla16[[EXENTO ]],Tabla16[NUM],Tabla1[[#This Row],[CODIGO]])</f>
        <v>0</v>
      </c>
      <c r="H2915" s="28">
        <f>SUMIFS(Tabla16[IVA],Tabla16[NUM],Tabla1[[#This Row],[CODIGO]])</f>
        <v>22388.77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139,930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22,389</v>
      </c>
      <c r="O2915" t="str">
        <f>FIXED(Tabla1[[#This Row],[ISR RET]],0)</f>
        <v>0</v>
      </c>
      <c r="P2915" t="str">
        <f>FIXED(Tabla1[[#This Row],[IVA RET]],0)</f>
        <v>0</v>
      </c>
      <c r="R2915" s="40">
        <f>Tabla1[[#This Row],[TASA 16]]*16%</f>
        <v>22388.799999999999</v>
      </c>
    </row>
    <row r="2916" spans="2:20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40">
        <f>Tabla1[[#This Row],[TASA 16]]*16%</f>
        <v>0</v>
      </c>
    </row>
    <row r="2917" spans="2:20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40">
        <f>Tabla1[[#This Row],[TASA 16]]*16%</f>
        <v>0</v>
      </c>
    </row>
    <row r="2918" spans="2:20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40">
        <f>Tabla1[[#This Row],[TASA 16]]*16%</f>
        <v>0</v>
      </c>
    </row>
    <row r="2919" spans="2:20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40">
        <f>Tabla1[[#This Row],[TASA 16]]*16%</f>
        <v>0</v>
      </c>
    </row>
    <row r="2920" spans="2:20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82735.5625</v>
      </c>
      <c r="F2920" s="28">
        <f>SUMIFS(Tabla16[TASA 0%],Tabla16[NUM],Tabla1[[#This Row],[CODIGO]])</f>
        <v>-4.2499999995925464E-2</v>
      </c>
      <c r="G2920" s="28">
        <f>SUMIFS(Tabla16[[EXENTO ]],Tabla16[NUM],Tabla1[[#This Row],[CODIGO]])</f>
        <v>0</v>
      </c>
      <c r="H2920" s="28">
        <f>SUMIFS(Tabla16[IVA],Tabla16[NUM],Tabla1[[#This Row],[CODIGO]])</f>
        <v>13237.69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82,736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13,238</v>
      </c>
      <c r="O2920" t="str">
        <f>FIXED(Tabla1[[#This Row],[ISR RET]],0)</f>
        <v>0</v>
      </c>
      <c r="P2920" t="str">
        <f>FIXED(Tabla1[[#This Row],[IVA RET]],0)</f>
        <v>0</v>
      </c>
      <c r="R2920" s="40">
        <f>Tabla1[[#This Row],[TASA 16]]*16%</f>
        <v>13237.76</v>
      </c>
    </row>
    <row r="2921" spans="2:20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40">
        <f>Tabla1[[#This Row],[TASA 16]]*16%</f>
        <v>0</v>
      </c>
    </row>
    <row r="2922" spans="2:20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21155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21,155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40">
        <f>Tabla1[[#This Row],[TASA 16]]*16%</f>
        <v>0</v>
      </c>
    </row>
    <row r="2923" spans="2:20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40">
        <f>Tabla1[[#This Row],[TASA 16]]*16%</f>
        <v>0</v>
      </c>
    </row>
    <row r="2924" spans="2:20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40">
        <f>Tabla1[[#This Row],[TASA 16]]*16%</f>
        <v>0</v>
      </c>
    </row>
    <row r="2925" spans="2:20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40">
        <f>Tabla1[[#This Row],[TASA 16]]*16%</f>
        <v>0</v>
      </c>
    </row>
    <row r="2926" spans="2:20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40">
        <f>Tabla1[[#This Row],[TASA 16]]*16%</f>
        <v>0</v>
      </c>
    </row>
    <row r="2927" spans="2:20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40">
        <f>Tabla1[[#This Row],[TASA 16]]*16%</f>
        <v>0</v>
      </c>
    </row>
    <row r="2928" spans="2:20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40">
        <f>Tabla1[[#This Row],[TASA 16]]*16%</f>
        <v>0</v>
      </c>
      <c r="T2928" s="76"/>
    </row>
    <row r="2929" spans="2:20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572971.25</v>
      </c>
      <c r="F2929" s="28">
        <f>SUMIFS(Tabla16[TASA 0%],Tabla16[NUM],Tabla1[[#This Row],[CODIGO]])</f>
        <v>3.000000001884473E-2</v>
      </c>
      <c r="G2929" s="28">
        <f>SUMIFS(Tabla16[[EXENTO ]],Tabla16[NUM],Tabla1[[#This Row],[CODIGO]])</f>
        <v>0</v>
      </c>
      <c r="H2929" s="28">
        <f>SUMIFS(Tabla16[IVA],Tabla16[NUM],Tabla1[[#This Row],[CODIGO]])</f>
        <v>91675.4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572,971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91,675</v>
      </c>
      <c r="O2929" t="str">
        <f>FIXED(Tabla1[[#This Row],[ISR RET]],0)</f>
        <v>0</v>
      </c>
      <c r="P2929" t="str">
        <f>FIXED(Tabla1[[#This Row],[IVA RET]],0)</f>
        <v>0</v>
      </c>
      <c r="R2929" s="40">
        <f>Tabla1[[#This Row],[TASA 16]]*16%</f>
        <v>91675.36</v>
      </c>
    </row>
    <row r="2930" spans="2:20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40">
        <f>Tabla1[[#This Row],[TASA 16]]*16%</f>
        <v>0</v>
      </c>
    </row>
    <row r="2931" spans="2:20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40">
        <f>Tabla1[[#This Row],[TASA 16]]*16%</f>
        <v>0</v>
      </c>
    </row>
    <row r="2932" spans="2:20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40">
        <f>Tabla1[[#This Row],[TASA 16]]*16%</f>
        <v>0</v>
      </c>
    </row>
    <row r="2933" spans="2:20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40">
        <f>Tabla1[[#This Row],[TASA 16]]*16%</f>
        <v>0</v>
      </c>
    </row>
    <row r="2934" spans="2:20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40">
        <f>Tabla1[[#This Row],[TASA 16]]*16%</f>
        <v>0</v>
      </c>
    </row>
    <row r="2935" spans="2:20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40">
        <f>Tabla1[[#This Row],[TASA 16]]*16%</f>
        <v>0</v>
      </c>
    </row>
    <row r="2936" spans="2:20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40">
        <f>Tabla1[[#This Row],[TASA 16]]*16%</f>
        <v>0</v>
      </c>
    </row>
    <row r="2937" spans="2:20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40">
        <f>Tabla1[[#This Row],[TASA 16]]*16%</f>
        <v>0</v>
      </c>
    </row>
    <row r="2938" spans="2:20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40">
        <f>Tabla1[[#This Row],[TASA 16]]*16%</f>
        <v>0</v>
      </c>
    </row>
    <row r="2939" spans="2:20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40">
        <f>Tabla1[[#This Row],[TASA 16]]*16%</f>
        <v>0</v>
      </c>
    </row>
    <row r="2940" spans="2:20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40">
        <f>Tabla1[[#This Row],[TASA 16]]*16%</f>
        <v>0</v>
      </c>
    </row>
    <row r="2941" spans="2:20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40">
        <f>Tabla1[[#This Row],[TASA 16]]*16%</f>
        <v>0</v>
      </c>
    </row>
    <row r="2942" spans="2:20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40">
        <f>Tabla1[[#This Row],[TASA 16]]*16%</f>
        <v>0</v>
      </c>
    </row>
    <row r="2943" spans="2:20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40">
        <f>Tabla1[[#This Row],[TASA 16]]*16%</f>
        <v>0</v>
      </c>
    </row>
    <row r="2944" spans="2:20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40">
        <f>Tabla1[[#This Row],[TASA 16]]*16%</f>
        <v>0</v>
      </c>
      <c r="T2944" s="76"/>
    </row>
    <row r="2945" spans="2:20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6594.6250000000009</v>
      </c>
      <c r="F2945" s="28">
        <f>SUMIFS(Tabla16[TASA 0%],Tabla16[NUM],Tabla1[[#This Row],[CODIGO]])</f>
        <v>3974.9749999999985</v>
      </c>
      <c r="G2945" s="28">
        <f>SUMIFS(Tabla16[[EXENTO ]],Tabla16[NUM],Tabla1[[#This Row],[CODIGO]])</f>
        <v>0</v>
      </c>
      <c r="H2945" s="28">
        <f>SUMIFS(Tabla16[IVA],Tabla16[NUM],Tabla1[[#This Row],[CODIGO]])</f>
        <v>1055.1400000000001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6,595</v>
      </c>
      <c r="L2945" t="str">
        <f>FIXED(Tabla1[[#This Row],[TASA 0%]],0)</f>
        <v>3,975</v>
      </c>
      <c r="M2945" t="str">
        <f>FIXED(Tabla1[[#This Row],[TASA EXE.]],0)</f>
        <v>0</v>
      </c>
      <c r="N2945" t="str">
        <f>FIXED(Tabla1[[#This Row],[IVA]],0)</f>
        <v>1,055</v>
      </c>
      <c r="O2945" t="str">
        <f>FIXED(Tabla1[[#This Row],[ISR RET]],0)</f>
        <v>0</v>
      </c>
      <c r="P2945" t="str">
        <f>FIXED(Tabla1[[#This Row],[IVA RET]],0)</f>
        <v>0</v>
      </c>
      <c r="R2945" s="40">
        <f>Tabla1[[#This Row],[TASA 16]]*16%</f>
        <v>1055.2</v>
      </c>
    </row>
    <row r="2946" spans="2:20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40">
        <f>Tabla1[[#This Row],[TASA 16]]*16%</f>
        <v>0</v>
      </c>
    </row>
    <row r="2947" spans="2:20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40">
        <f>Tabla1[[#This Row],[TASA 16]]*16%</f>
        <v>0</v>
      </c>
    </row>
    <row r="2948" spans="2:20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40">
        <f>Tabla1[[#This Row],[TASA 16]]*16%</f>
        <v>0</v>
      </c>
    </row>
    <row r="2949" spans="2:20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40">
        <f>Tabla1[[#This Row],[TASA 16]]*16%</f>
        <v>0</v>
      </c>
    </row>
    <row r="2950" spans="2:20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40">
        <f>Tabla1[[#This Row],[TASA 16]]*16%</f>
        <v>0</v>
      </c>
    </row>
    <row r="2951" spans="2:20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40">
        <f>Tabla1[[#This Row],[TASA 16]]*16%</f>
        <v>0</v>
      </c>
    </row>
    <row r="2952" spans="2:20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40">
        <f>Tabla1[[#This Row],[TASA 16]]*16%</f>
        <v>0</v>
      </c>
    </row>
    <row r="2953" spans="2:20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40">
        <f>Tabla1[[#This Row],[TASA 16]]*16%</f>
        <v>0</v>
      </c>
    </row>
    <row r="2954" spans="2:20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40">
        <f>Tabla1[[#This Row],[TASA 16]]*16%</f>
        <v>0</v>
      </c>
    </row>
    <row r="2955" spans="2:20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40">
        <f>Tabla1[[#This Row],[TASA 16]]*16%</f>
        <v>0</v>
      </c>
    </row>
    <row r="2956" spans="2:20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40">
        <f>Tabla1[[#This Row],[TASA 16]]*16%</f>
        <v>0</v>
      </c>
      <c r="T2956" s="76"/>
    </row>
    <row r="2957" spans="2:20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37931.0625</v>
      </c>
      <c r="F2957" s="28">
        <f>SUMIFS(Tabla16[TASA 0%],Tabla16[NUM],Tabla1[[#This Row],[CODIGO]])</f>
        <v>-3.2500000001164153E-2</v>
      </c>
      <c r="G2957" s="28">
        <f>SUMIFS(Tabla16[[EXENTO ]],Tabla16[NUM],Tabla1[[#This Row],[CODIGO]])</f>
        <v>0</v>
      </c>
      <c r="H2957" s="28">
        <f>SUMIFS(Tabla16[IVA],Tabla16[NUM],Tabla1[[#This Row],[CODIGO]])</f>
        <v>6068.97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37,931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6,069</v>
      </c>
      <c r="O2957" t="str">
        <f>FIXED(Tabla1[[#This Row],[ISR RET]],0)</f>
        <v>0</v>
      </c>
      <c r="P2957" t="str">
        <f>FIXED(Tabla1[[#This Row],[IVA RET]],0)</f>
        <v>0</v>
      </c>
      <c r="R2957" s="40">
        <f>Tabla1[[#This Row],[TASA 16]]*16%</f>
        <v>6068.96</v>
      </c>
    </row>
    <row r="2958" spans="2:20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7811.9375</v>
      </c>
      <c r="F2958" s="28">
        <f>SUMIFS(Tabla16[TASA 0%],Tabla16[NUM],Tabla1[[#This Row],[CODIGO]])</f>
        <v>2.4999999990100719E-3</v>
      </c>
      <c r="G2958" s="28">
        <f>SUMIFS(Tabla16[[EXENTO ]],Tabla16[NUM],Tabla1[[#This Row],[CODIGO]])</f>
        <v>217.64000000000001</v>
      </c>
      <c r="H2958" s="28">
        <f>SUMIFS(Tabla16[IVA],Tabla16[NUM],Tabla1[[#This Row],[CODIGO]])</f>
        <v>1249.9099999999999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7,812</v>
      </c>
      <c r="L2958" t="str">
        <f>FIXED(Tabla1[[#This Row],[TASA 0%]],0)</f>
        <v>0</v>
      </c>
      <c r="M2958" t="str">
        <f>FIXED(Tabla1[[#This Row],[TASA EXE.]],0)</f>
        <v>218</v>
      </c>
      <c r="N2958" t="str">
        <f>FIXED(Tabla1[[#This Row],[IVA]],0)</f>
        <v>1,250</v>
      </c>
      <c r="O2958" t="str">
        <f>FIXED(Tabla1[[#This Row],[ISR RET]],0)</f>
        <v>0</v>
      </c>
      <c r="P2958" t="str">
        <f>FIXED(Tabla1[[#This Row],[IVA RET]],0)</f>
        <v>0</v>
      </c>
      <c r="R2958" s="40">
        <f>Tabla1[[#This Row],[TASA 16]]*16%</f>
        <v>1249.92</v>
      </c>
    </row>
    <row r="2959" spans="2:20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40">
        <f>Tabla1[[#This Row],[TASA 16]]*16%</f>
        <v>0</v>
      </c>
    </row>
    <row r="2960" spans="2:20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40">
        <f>Tabla1[[#This Row],[TASA 16]]*16%</f>
        <v>0</v>
      </c>
    </row>
    <row r="2961" spans="2:20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40">
        <f>Tabla1[[#This Row],[TASA 16]]*16%</f>
        <v>0</v>
      </c>
    </row>
    <row r="2962" spans="2:20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40">
        <f>Tabla1[[#This Row],[TASA 16]]*16%</f>
        <v>0</v>
      </c>
    </row>
    <row r="2963" spans="2:20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40">
        <f>Tabla1[[#This Row],[TASA 16]]*16%</f>
        <v>0</v>
      </c>
    </row>
    <row r="2964" spans="2:20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40">
        <f>Tabla1[[#This Row],[TASA 16]]*16%</f>
        <v>0</v>
      </c>
    </row>
    <row r="2965" spans="2:20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40">
        <f>Tabla1[[#This Row],[TASA 16]]*16%</f>
        <v>0</v>
      </c>
    </row>
    <row r="2966" spans="2:20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40">
        <f>Tabla1[[#This Row],[TASA 16]]*16%</f>
        <v>0</v>
      </c>
    </row>
    <row r="2967" spans="2:20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40">
        <f>Tabla1[[#This Row],[TASA 16]]*16%</f>
        <v>0</v>
      </c>
    </row>
    <row r="2968" spans="2:20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8399.1875</v>
      </c>
      <c r="F2968" s="28">
        <f>SUMIFS(Tabla16[TASA 0%],Tabla16[NUM],Tabla1[[#This Row],[CODIGO]])</f>
        <v>-2.7500000000145519E-2</v>
      </c>
      <c r="G2968" s="28">
        <f>SUMIFS(Tabla16[[EXENTO ]],Tabla16[NUM],Tabla1[[#This Row],[CODIGO]])</f>
        <v>0</v>
      </c>
      <c r="H2968" s="28">
        <f>SUMIFS(Tabla16[IVA],Tabla16[NUM],Tabla1[[#This Row],[CODIGO]])</f>
        <v>1343.87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8,399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1,344</v>
      </c>
      <c r="O2968" t="str">
        <f>FIXED(Tabla1[[#This Row],[ISR RET]],0)</f>
        <v>0</v>
      </c>
      <c r="P2968" t="str">
        <f>FIXED(Tabla1[[#This Row],[IVA RET]],0)</f>
        <v>0</v>
      </c>
      <c r="R2968" s="40">
        <f>Tabla1[[#This Row],[TASA 16]]*16%</f>
        <v>1343.84</v>
      </c>
    </row>
    <row r="2969" spans="2:20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40">
        <f>Tabla1[[#This Row],[TASA 16]]*16%</f>
        <v>0</v>
      </c>
    </row>
    <row r="2970" spans="2:20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2000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320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2,000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320</v>
      </c>
      <c r="O2970" t="str">
        <f>FIXED(Tabla1[[#This Row],[ISR RET]],0)</f>
        <v>0</v>
      </c>
      <c r="P2970" t="str">
        <f>FIXED(Tabla1[[#This Row],[IVA RET]],0)</f>
        <v>0</v>
      </c>
      <c r="R2970" s="40">
        <f>Tabla1[[#This Row],[TASA 16]]*16%</f>
        <v>320</v>
      </c>
    </row>
    <row r="2971" spans="2:20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40">
        <f>Tabla1[[#This Row],[TASA 16]]*16%</f>
        <v>0</v>
      </c>
    </row>
    <row r="2972" spans="2:20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159541.91999999998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159,542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40">
        <f>Tabla1[[#This Row],[TASA 16]]*16%</f>
        <v>0</v>
      </c>
      <c r="T2972" s="76"/>
    </row>
    <row r="2973" spans="2:20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22910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3665.6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22,910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3,666</v>
      </c>
      <c r="O2973" t="str">
        <f>FIXED(Tabla1[[#This Row],[ISR RET]],0)</f>
        <v>0</v>
      </c>
      <c r="P2973" t="str">
        <f>FIXED(Tabla1[[#This Row],[IVA RET]],0)</f>
        <v>0</v>
      </c>
      <c r="R2973" s="40">
        <f>Tabla1[[#This Row],[TASA 16]]*16%</f>
        <v>3665.6</v>
      </c>
    </row>
    <row r="2974" spans="2:20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40">
        <f>Tabla1[[#This Row],[TASA 16]]*16%</f>
        <v>0</v>
      </c>
    </row>
    <row r="2975" spans="2:20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40">
        <f>Tabla1[[#This Row],[TASA 16]]*16%</f>
        <v>0</v>
      </c>
    </row>
    <row r="2976" spans="2:20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11878</v>
      </c>
      <c r="F2976" s="28">
        <f>SUMIFS(Tabla16[TASA 0%],Tabla16[NUM],Tabla1[[#This Row],[CODIGO]])</f>
        <v>524082.92000000004</v>
      </c>
      <c r="G2976" s="28">
        <f>SUMIFS(Tabla16[[EXENTO ]],Tabla16[NUM],Tabla1[[#This Row],[CODIGO]])</f>
        <v>3010.09</v>
      </c>
      <c r="H2976" s="28">
        <f>SUMIFS(Tabla16[IVA],Tabla16[NUM],Tabla1[[#This Row],[CODIGO]])</f>
        <v>1900.48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11,878</v>
      </c>
      <c r="L2976" t="str">
        <f>FIXED(Tabla1[[#This Row],[TASA 0%]],0)</f>
        <v>524,083</v>
      </c>
      <c r="M2976" t="str">
        <f>FIXED(Tabla1[[#This Row],[TASA EXE.]],0)</f>
        <v>3,010</v>
      </c>
      <c r="N2976" t="str">
        <f>FIXED(Tabla1[[#This Row],[IVA]],0)</f>
        <v>1,900</v>
      </c>
      <c r="O2976" t="str">
        <f>FIXED(Tabla1[[#This Row],[ISR RET]],0)</f>
        <v>0</v>
      </c>
      <c r="P2976" t="str">
        <f>FIXED(Tabla1[[#This Row],[IVA RET]],0)</f>
        <v>0</v>
      </c>
      <c r="R2976" s="40">
        <f>Tabla1[[#This Row],[TASA 16]]*16%</f>
        <v>1900.48</v>
      </c>
    </row>
    <row r="2977" spans="2:20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40">
        <f>Tabla1[[#This Row],[TASA 16]]*16%</f>
        <v>0</v>
      </c>
    </row>
    <row r="2978" spans="2:20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40">
        <f>Tabla1[[#This Row],[TASA 16]]*16%</f>
        <v>0</v>
      </c>
    </row>
    <row r="2979" spans="2:20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40">
        <f>Tabla1[[#This Row],[TASA 16]]*16%</f>
        <v>0</v>
      </c>
    </row>
    <row r="2980" spans="2:20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40">
        <f>Tabla1[[#This Row],[TASA 16]]*16%</f>
        <v>0</v>
      </c>
      <c r="T2980" s="76"/>
    </row>
    <row r="2981" spans="2:20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56894.4375</v>
      </c>
      <c r="F2981" s="28">
        <f>SUMIFS(Tabla16[TASA 0%],Tabla16[NUM],Tabla1[[#This Row],[CODIGO]])</f>
        <v>2.2500000006402843E-2</v>
      </c>
      <c r="G2981" s="28">
        <f>SUMIFS(Tabla16[[EXENTO ]],Tabla16[NUM],Tabla1[[#This Row],[CODIGO]])</f>
        <v>0</v>
      </c>
      <c r="H2981" s="28">
        <f>SUMIFS(Tabla16[IVA],Tabla16[NUM],Tabla1[[#This Row],[CODIGO]])</f>
        <v>9103.11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56,894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9,103</v>
      </c>
      <c r="O2981" t="str">
        <f>FIXED(Tabla1[[#This Row],[ISR RET]],0)</f>
        <v>0</v>
      </c>
      <c r="P2981" t="str">
        <f>FIXED(Tabla1[[#This Row],[IVA RET]],0)</f>
        <v>0</v>
      </c>
      <c r="R2981" s="40">
        <f>Tabla1[[#This Row],[TASA 16]]*16%</f>
        <v>9103.0400000000009</v>
      </c>
    </row>
    <row r="2982" spans="2:20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40">
        <f>Tabla1[[#This Row],[TASA 16]]*16%</f>
        <v>0</v>
      </c>
    </row>
    <row r="2983" spans="2:20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40">
        <f>Tabla1[[#This Row],[TASA 16]]*16%</f>
        <v>0</v>
      </c>
    </row>
    <row r="2984" spans="2:20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5578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-69.73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5,578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-70</v>
      </c>
      <c r="P2984" t="str">
        <f>FIXED(Tabla1[[#This Row],[IVA RET]],0)</f>
        <v>0</v>
      </c>
      <c r="R2984" s="40">
        <f>Tabla1[[#This Row],[TASA 16]]*16%</f>
        <v>0</v>
      </c>
      <c r="T2984" s="76"/>
    </row>
    <row r="2985" spans="2:20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40">
        <f>Tabla1[[#This Row],[TASA 16]]*16%</f>
        <v>0</v>
      </c>
    </row>
    <row r="2986" spans="2:20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40">
        <f>Tabla1[[#This Row],[TASA 16]]*16%</f>
        <v>0</v>
      </c>
    </row>
    <row r="2987" spans="2:20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40">
        <f>Tabla1[[#This Row],[TASA 16]]*16%</f>
        <v>0</v>
      </c>
    </row>
    <row r="2988" spans="2:20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30680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30,680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40">
        <f>Tabla1[[#This Row],[TASA 16]]*16%</f>
        <v>0</v>
      </c>
    </row>
    <row r="2989" spans="2:20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40">
        <f>Tabla1[[#This Row],[TASA 16]]*16%</f>
        <v>0</v>
      </c>
      <c r="T2989" s="76"/>
    </row>
    <row r="2990" spans="2:20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4128.4375</v>
      </c>
      <c r="F2990" s="28">
        <f>SUMIFS(Tabla16[TASA 0%],Tabla16[NUM],Tabla1[[#This Row],[CODIGO]])</f>
        <v>1.2499999999818101E-2</v>
      </c>
      <c r="G2990" s="28">
        <f>SUMIFS(Tabla16[[EXENTO ]],Tabla16[NUM],Tabla1[[#This Row],[CODIGO]])</f>
        <v>0</v>
      </c>
      <c r="H2990" s="28">
        <f>SUMIFS(Tabla16[IVA],Tabla16[NUM],Tabla1[[#This Row],[CODIGO]])</f>
        <v>660.55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4,128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661</v>
      </c>
      <c r="O2990" t="str">
        <f>FIXED(Tabla1[[#This Row],[ISR RET]],0)</f>
        <v>0</v>
      </c>
      <c r="P2990" t="str">
        <f>FIXED(Tabla1[[#This Row],[IVA RET]],0)</f>
        <v>0</v>
      </c>
      <c r="R2990" s="40">
        <f>Tabla1[[#This Row],[TASA 16]]*16%</f>
        <v>660.48</v>
      </c>
    </row>
    <row r="2991" spans="2:20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40">
        <f>Tabla1[[#This Row],[TASA 16]]*16%</f>
        <v>0</v>
      </c>
    </row>
    <row r="2992" spans="2:20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42156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42,156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40">
        <f>Tabla1[[#This Row],[TASA 16]]*16%</f>
        <v>0</v>
      </c>
    </row>
    <row r="2993" spans="2:20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65669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65,669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40">
        <f>Tabla1[[#This Row],[TASA 16]]*16%</f>
        <v>0</v>
      </c>
    </row>
    <row r="2994" spans="2:20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12289.75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12,290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40">
        <f>Tabla1[[#This Row],[TASA 16]]*16%</f>
        <v>0</v>
      </c>
    </row>
    <row r="2995" spans="2:20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40">
        <f>Tabla1[[#This Row],[TASA 16]]*16%</f>
        <v>0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40">
        <f>Tabla1[[#This Row],[TASA 16]]*16%</f>
        <v>0</v>
      </c>
    </row>
    <row r="2997" spans="2:20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300</v>
      </c>
      <c r="F2997" s="28">
        <f>SUMIFS(Tabla16[TASA 0%],Tabla16[NUM],Tabla1[[#This Row],[CODIGO]])</f>
        <v>8070</v>
      </c>
      <c r="G2997" s="28">
        <f>SUMIFS(Tabla16[[EXENTO ]],Tabla16[NUM],Tabla1[[#This Row],[CODIGO]])</f>
        <v>0</v>
      </c>
      <c r="H2997" s="28">
        <f>SUMIFS(Tabla16[IVA],Tabla16[NUM],Tabla1[[#This Row],[CODIGO]])</f>
        <v>48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300</v>
      </c>
      <c r="L2997" t="str">
        <f>FIXED(Tabla1[[#This Row],[TASA 0%]],0)</f>
        <v>8,070</v>
      </c>
      <c r="M2997" t="str">
        <f>FIXED(Tabla1[[#This Row],[TASA EXE.]],0)</f>
        <v>0</v>
      </c>
      <c r="N2997" t="str">
        <f>FIXED(Tabla1[[#This Row],[IVA]],0)</f>
        <v>48</v>
      </c>
      <c r="O2997" t="str">
        <f>FIXED(Tabla1[[#This Row],[ISR RET]],0)</f>
        <v>0</v>
      </c>
      <c r="P2997" t="str">
        <f>FIXED(Tabla1[[#This Row],[IVA RET]],0)</f>
        <v>0</v>
      </c>
      <c r="R2997" s="40">
        <f>Tabla1[[#This Row],[TASA 16]]*16%</f>
        <v>48</v>
      </c>
    </row>
    <row r="2998" spans="2:20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40">
        <f>Tabla1[[#This Row],[TASA 16]]*16%</f>
        <v>0</v>
      </c>
    </row>
    <row r="2999" spans="2:20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40">
        <f>Tabla1[[#This Row],[TASA 16]]*16%</f>
        <v>0</v>
      </c>
    </row>
    <row r="3000" spans="2:20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20097.5625</v>
      </c>
      <c r="F3000" s="28">
        <f>SUMIFS(Tabla16[TASA 0%],Tabla16[NUM],Tabla1[[#This Row],[CODIGO]])</f>
        <v>8.7499999999636202E-2</v>
      </c>
      <c r="G3000" s="28">
        <f>SUMIFS(Tabla16[[EXENTO ]],Tabla16[NUM],Tabla1[[#This Row],[CODIGO]])</f>
        <v>0</v>
      </c>
      <c r="H3000" s="28">
        <f>SUMIFS(Tabla16[IVA],Tabla16[NUM],Tabla1[[#This Row],[CODIGO]])</f>
        <v>3215.61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20,098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3,216</v>
      </c>
      <c r="O3000" t="str">
        <f>FIXED(Tabla1[[#This Row],[ISR RET]],0)</f>
        <v>0</v>
      </c>
      <c r="P3000" t="str">
        <f>FIXED(Tabla1[[#This Row],[IVA RET]],0)</f>
        <v>0</v>
      </c>
      <c r="R3000" s="40">
        <f>Tabla1[[#This Row],[TASA 16]]*16%</f>
        <v>3215.6800000000003</v>
      </c>
    </row>
    <row r="3001" spans="2:20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40">
        <f>Tabla1[[#This Row],[TASA 16]]*16%</f>
        <v>0</v>
      </c>
    </row>
    <row r="3002" spans="2:20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40">
        <f>Tabla1[[#This Row],[TASA 16]]*16%</f>
        <v>0</v>
      </c>
      <c r="T3002" s="76"/>
    </row>
    <row r="3003" spans="2:20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47181.5625</v>
      </c>
      <c r="F3003" s="28">
        <f>SUMIFS(Tabla16[TASA 0%],Tabla16[NUM],Tabla1[[#This Row],[CODIGO]])</f>
        <v>187120.17749999999</v>
      </c>
      <c r="G3003" s="28">
        <f>SUMIFS(Tabla16[[EXENTO ]],Tabla16[NUM],Tabla1[[#This Row],[CODIGO]])</f>
        <v>36.92</v>
      </c>
      <c r="H3003" s="28">
        <f>SUMIFS(Tabla16[IVA],Tabla16[NUM],Tabla1[[#This Row],[CODIGO]])</f>
        <v>7549.05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47,182</v>
      </c>
      <c r="L3003" t="str">
        <f>FIXED(Tabla1[[#This Row],[TASA 0%]],0)</f>
        <v>187,120</v>
      </c>
      <c r="M3003" t="str">
        <f>FIXED(Tabla1[[#This Row],[TASA EXE.]],0)</f>
        <v>37</v>
      </c>
      <c r="N3003" t="str">
        <f>FIXED(Tabla1[[#This Row],[IVA]],0)</f>
        <v>7,549</v>
      </c>
      <c r="O3003" t="str">
        <f>FIXED(Tabla1[[#This Row],[ISR RET]],0)</f>
        <v>0</v>
      </c>
      <c r="P3003" t="str">
        <f>FIXED(Tabla1[[#This Row],[IVA RET]],0)</f>
        <v>0</v>
      </c>
      <c r="R3003" s="40">
        <f>Tabla1[[#This Row],[TASA 16]]*16%</f>
        <v>7549.12</v>
      </c>
      <c r="T3003" s="76"/>
    </row>
    <row r="3004" spans="2:20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11822.625</v>
      </c>
      <c r="F3004" s="28">
        <f>SUMIFS(Tabla16[TASA 0%],Tabla16[NUM],Tabla1[[#This Row],[CODIGO]])</f>
        <v>-4.999999999654392E-3</v>
      </c>
      <c r="G3004" s="28">
        <f>SUMIFS(Tabla16[[EXENTO ]],Tabla16[NUM],Tabla1[[#This Row],[CODIGO]])</f>
        <v>0</v>
      </c>
      <c r="H3004" s="28">
        <f>SUMIFS(Tabla16[IVA],Tabla16[NUM],Tabla1[[#This Row],[CODIGO]])</f>
        <v>1891.62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11,823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1,892</v>
      </c>
      <c r="O3004" t="str">
        <f>FIXED(Tabla1[[#This Row],[ISR RET]],0)</f>
        <v>0</v>
      </c>
      <c r="P3004" t="str">
        <f>FIXED(Tabla1[[#This Row],[IVA RET]],0)</f>
        <v>0</v>
      </c>
      <c r="R3004" s="40">
        <f>Tabla1[[#This Row],[TASA 16]]*16%</f>
        <v>1891.68</v>
      </c>
      <c r="T3004" s="76"/>
    </row>
    <row r="3005" spans="2:20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40">
        <f>Tabla1[[#This Row],[TASA 16]]*16%</f>
        <v>0</v>
      </c>
    </row>
    <row r="3006" spans="2:20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12000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12,000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40">
        <f>Tabla1[[#This Row],[TASA 16]]*16%</f>
        <v>0</v>
      </c>
      <c r="T3006" s="76"/>
    </row>
    <row r="3007" spans="2:20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0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0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0</v>
      </c>
      <c r="O3007" t="str">
        <f>FIXED(Tabla1[[#This Row],[ISR RET]],0)</f>
        <v>0</v>
      </c>
      <c r="P3007" t="str">
        <f>FIXED(Tabla1[[#This Row],[IVA RET]],0)</f>
        <v>0</v>
      </c>
      <c r="R3007" s="40">
        <f>Tabla1[[#This Row],[TASA 16]]*16%</f>
        <v>0</v>
      </c>
    </row>
    <row r="3008" spans="2:20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40">
        <f>Tabla1[[#This Row],[TASA 16]]*16%</f>
        <v>0</v>
      </c>
    </row>
    <row r="3009" spans="2:20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40">
        <f>Tabla1[[#This Row],[TASA 16]]*16%</f>
        <v>0</v>
      </c>
    </row>
    <row r="3010" spans="2:20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40">
        <f>Tabla1[[#This Row],[TASA 16]]*16%</f>
        <v>0</v>
      </c>
    </row>
    <row r="3011" spans="2:20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40">
        <f>Tabla1[[#This Row],[TASA 16]]*16%</f>
        <v>0</v>
      </c>
    </row>
    <row r="3012" spans="2:20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0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0</v>
      </c>
      <c r="P3012" t="str">
        <f>FIXED(Tabla1[[#This Row],[IVA RET]],0)</f>
        <v>0</v>
      </c>
      <c r="R3012" s="40">
        <f>Tabla1[[#This Row],[TASA 16]]*16%</f>
        <v>0</v>
      </c>
    </row>
    <row r="3013" spans="2:20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40">
        <f>Tabla1[[#This Row],[TASA 16]]*16%</f>
        <v>0</v>
      </c>
    </row>
    <row r="3014" spans="2:20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40">
        <f>Tabla1[[#This Row],[TASA 16]]*16%</f>
        <v>0</v>
      </c>
    </row>
    <row r="3015" spans="2:20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40">
        <f>Tabla1[[#This Row],[TASA 16]]*16%</f>
        <v>0</v>
      </c>
    </row>
    <row r="3016" spans="2:20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0</v>
      </c>
      <c r="F3016" s="28">
        <f>SUMIFS(Tabla16[TASA 0%],Tabla16[NUM],Tabla1[[#This Row],[CODIGO]])</f>
        <v>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40">
        <f>Tabla1[[#This Row],[TASA 16]]*16%</f>
        <v>0</v>
      </c>
    </row>
    <row r="3017" spans="2:20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40">
        <f>Tabla1[[#This Row],[TASA 16]]*16%</f>
        <v>0</v>
      </c>
    </row>
    <row r="3018" spans="2:20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40">
        <f>Tabla1[[#This Row],[TASA 16]]*16%</f>
        <v>0</v>
      </c>
      <c r="T3018" s="76"/>
    </row>
    <row r="3019" spans="2:20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40">
        <f>Tabla1[[#This Row],[TASA 16]]*16%</f>
        <v>0</v>
      </c>
    </row>
    <row r="3020" spans="2:20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40">
        <f>Tabla1[[#This Row],[TASA 16]]*16%</f>
        <v>0</v>
      </c>
    </row>
    <row r="3021" spans="2:20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40">
        <f>Tabla1[[#This Row],[TASA 16]]*16%</f>
        <v>0</v>
      </c>
    </row>
    <row r="3022" spans="2:20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40">
        <f>Tabla1[[#This Row],[TASA 16]]*16%</f>
        <v>0</v>
      </c>
      <c r="T3022" s="76"/>
    </row>
    <row r="3023" spans="2:20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0</v>
      </c>
      <c r="F3023" s="28">
        <f>SUMIFS(Tabla16[TASA 0%],Tabla16[NUM],Tabla1[[#This Row],[CODIGO]])</f>
        <v>0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40">
        <f>Tabla1[[#This Row],[TASA 16]]*16%</f>
        <v>0</v>
      </c>
    </row>
    <row r="3024" spans="2:20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5847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5,847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40">
        <f>Tabla1[[#This Row],[TASA 16]]*16%</f>
        <v>0</v>
      </c>
    </row>
    <row r="3025" spans="2:18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40">
        <f>Tabla1[[#This Row],[TASA 16]]*16%</f>
        <v>0</v>
      </c>
    </row>
    <row r="3026" spans="2:18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40">
        <f>Tabla1[[#This Row],[TASA 16]]*16%</f>
        <v>0</v>
      </c>
    </row>
    <row r="3027" spans="2:18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40273</v>
      </c>
      <c r="F3027" s="28">
        <f>SUMIFS(Tabla16[TASA 0%],Tabla16[NUM],Tabla1[[#This Row],[CODIGO]])</f>
        <v>-9.0000000000145519E-2</v>
      </c>
      <c r="G3027" s="28">
        <f>SUMIFS(Tabla16[[EXENTO ]],Tabla16[NUM],Tabla1[[#This Row],[CODIGO]])</f>
        <v>0</v>
      </c>
      <c r="H3027" s="28">
        <f>SUMIFS(Tabla16[IVA],Tabla16[NUM],Tabla1[[#This Row],[CODIGO]])</f>
        <v>6443.68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40,273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6,444</v>
      </c>
      <c r="O3027" t="str">
        <f>FIXED(Tabla1[[#This Row],[ISR RET]],0)</f>
        <v>0</v>
      </c>
      <c r="P3027" t="str">
        <f>FIXED(Tabla1[[#This Row],[IVA RET]],0)</f>
        <v>0</v>
      </c>
      <c r="R3027" s="40">
        <f>Tabla1[[#This Row],[TASA 16]]*16%</f>
        <v>6443.68</v>
      </c>
    </row>
    <row r="3028" spans="2:18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40">
        <f>Tabla1[[#This Row],[TASA 16]]*16%</f>
        <v>0</v>
      </c>
    </row>
    <row r="3029" spans="2:18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32484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32,484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40">
        <f>Tabla1[[#This Row],[TASA 16]]*16%</f>
        <v>0</v>
      </c>
    </row>
    <row r="3030" spans="2:18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2928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2,928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40">
        <f>Tabla1[[#This Row],[TASA 16]]*16%</f>
        <v>0</v>
      </c>
    </row>
    <row r="3031" spans="2:18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40">
        <f>Tabla1[[#This Row],[TASA 16]]*16%</f>
        <v>0</v>
      </c>
    </row>
    <row r="3032" spans="2:18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40">
        <f>Tabla1[[#This Row],[TASA 16]]*16%</f>
        <v>0</v>
      </c>
    </row>
    <row r="3033" spans="2:18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40">
        <f>Tabla1[[#This Row],[TASA 16]]*16%</f>
        <v>0</v>
      </c>
    </row>
    <row r="3034" spans="2:18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40">
        <f>Tabla1[[#This Row],[TASA 16]]*16%</f>
        <v>0</v>
      </c>
    </row>
    <row r="3035" spans="2:18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128431.11</v>
      </c>
      <c r="G3035" s="28">
        <f>SUMIFS(Tabla16[[EXENTO ]],Tabla16[NUM],Tabla1[[#This Row],[CODIGO]])</f>
        <v>10274.49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128,431</v>
      </c>
      <c r="M3035" t="str">
        <f>FIXED(Tabla1[[#This Row],[TASA EXE.]],0)</f>
        <v>10,274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40">
        <f>Tabla1[[#This Row],[TASA 16]]*16%</f>
        <v>0</v>
      </c>
    </row>
    <row r="3036" spans="2:18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117709.48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117,709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40">
        <f>Tabla1[[#This Row],[TASA 16]]*16%</f>
        <v>0</v>
      </c>
    </row>
    <row r="3037" spans="2:18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40">
        <f>Tabla1[[#This Row],[TASA 16]]*16%</f>
        <v>0</v>
      </c>
    </row>
    <row r="3038" spans="2:18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12480.3125</v>
      </c>
      <c r="F3038" s="28">
        <f>SUMIFS(Tabla16[TASA 0%],Tabla16[NUM],Tabla1[[#This Row],[CODIGO]])</f>
        <v>4.7499999998763087E-2</v>
      </c>
      <c r="G3038" s="28">
        <f>SUMIFS(Tabla16[[EXENTO ]],Tabla16[NUM],Tabla1[[#This Row],[CODIGO]])</f>
        <v>0</v>
      </c>
      <c r="H3038" s="28">
        <f>SUMIFS(Tabla16[IVA],Tabla16[NUM],Tabla1[[#This Row],[CODIGO]])</f>
        <v>1996.85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12,480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1,997</v>
      </c>
      <c r="O3038" t="str">
        <f>FIXED(Tabla1[[#This Row],[ISR RET]],0)</f>
        <v>0</v>
      </c>
      <c r="P3038" t="str">
        <f>FIXED(Tabla1[[#This Row],[IVA RET]],0)</f>
        <v>0</v>
      </c>
      <c r="R3038" s="40">
        <f>Tabla1[[#This Row],[TASA 16]]*16%</f>
        <v>1996.8</v>
      </c>
    </row>
    <row r="3039" spans="2:18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40">
        <f>Tabla1[[#This Row],[TASA 16]]*16%</f>
        <v>0</v>
      </c>
    </row>
    <row r="3040" spans="2:18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40">
        <f>Tabla1[[#This Row],[TASA 16]]*16%</f>
        <v>0</v>
      </c>
    </row>
    <row r="3041" spans="2:20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40">
        <f>Tabla1[[#This Row],[TASA 16]]*16%</f>
        <v>0</v>
      </c>
      <c r="T3041" s="76"/>
    </row>
    <row r="3042" spans="2:20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6396.625</v>
      </c>
      <c r="F3042" s="28">
        <f>SUMIFS(Tabla16[TASA 0%],Tabla16[NUM],Tabla1[[#This Row],[CODIGO]])</f>
        <v>-2.4999999999636202E-2</v>
      </c>
      <c r="G3042" s="28">
        <f>SUMIFS(Tabla16[[EXENTO ]],Tabla16[NUM],Tabla1[[#This Row],[CODIGO]])</f>
        <v>0</v>
      </c>
      <c r="H3042" s="28">
        <f>SUMIFS(Tabla16[IVA],Tabla16[NUM],Tabla1[[#This Row],[CODIGO]])</f>
        <v>1023.46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6,397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1,023</v>
      </c>
      <c r="O3042" t="str">
        <f>FIXED(Tabla1[[#This Row],[ISR RET]],0)</f>
        <v>0</v>
      </c>
      <c r="P3042" t="str">
        <f>FIXED(Tabla1[[#This Row],[IVA RET]],0)</f>
        <v>0</v>
      </c>
      <c r="R3042" s="40">
        <f>Tabla1[[#This Row],[TASA 16]]*16%</f>
        <v>1023.52</v>
      </c>
    </row>
    <row r="3043" spans="2:20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40">
        <f>Tabla1[[#This Row],[TASA 16]]*16%</f>
        <v>0</v>
      </c>
      <c r="T3043" s="76"/>
    </row>
    <row r="3044" spans="2:20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138842.75</v>
      </c>
      <c r="F3044" s="28">
        <f>SUMIFS(Tabla16[TASA 0%],Tabla16[NUM],Tabla1[[#This Row],[CODIGO]])</f>
        <v>1.0000000009313226E-2</v>
      </c>
      <c r="G3044" s="28">
        <f>SUMIFS(Tabla16[[EXENTO ]],Tabla16[NUM],Tabla1[[#This Row],[CODIGO]])</f>
        <v>0</v>
      </c>
      <c r="H3044" s="28">
        <f>SUMIFS(Tabla16[IVA],Tabla16[NUM],Tabla1[[#This Row],[CODIGO]])</f>
        <v>22214.84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138,843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22,215</v>
      </c>
      <c r="O3044" t="str">
        <f>FIXED(Tabla1[[#This Row],[ISR RET]],0)</f>
        <v>0</v>
      </c>
      <c r="P3044" t="str">
        <f>FIXED(Tabla1[[#This Row],[IVA RET]],0)</f>
        <v>0</v>
      </c>
      <c r="R3044" s="40">
        <f>Tabla1[[#This Row],[TASA 16]]*16%</f>
        <v>22214.880000000001</v>
      </c>
    </row>
    <row r="3045" spans="2:20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40">
        <f>Tabla1[[#This Row],[TASA 16]]*16%</f>
        <v>0</v>
      </c>
    </row>
    <row r="3046" spans="2:20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40">
        <f>Tabla1[[#This Row],[TASA 16]]*16%</f>
        <v>0</v>
      </c>
    </row>
    <row r="3047" spans="2:20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15536.920000000002</v>
      </c>
      <c r="G3047" s="28">
        <f>SUMIFS(Tabla16[[EXENTO ]],Tabla16[NUM],Tabla1[[#This Row],[CODIGO]])</f>
        <v>956.96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15,537</v>
      </c>
      <c r="M3047" t="str">
        <f>FIXED(Tabla1[[#This Row],[TASA EXE.]],0)</f>
        <v>957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40">
        <f>Tabla1[[#This Row],[TASA 16]]*16%</f>
        <v>0</v>
      </c>
      <c r="T3047" s="76"/>
    </row>
    <row r="3048" spans="2:20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40">
        <f>Tabla1[[#This Row],[TASA 16]]*16%</f>
        <v>0</v>
      </c>
    </row>
    <row r="3049" spans="2:20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40">
        <f>Tabla1[[#This Row],[TASA 16]]*16%</f>
        <v>0</v>
      </c>
    </row>
    <row r="3050" spans="2:20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40">
        <f>Tabla1[[#This Row],[TASA 16]]*16%</f>
        <v>0</v>
      </c>
    </row>
    <row r="3051" spans="2:20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40">
        <f>Tabla1[[#This Row],[TASA 16]]*16%</f>
        <v>0</v>
      </c>
    </row>
    <row r="3052" spans="2:20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40">
        <f>Tabla1[[#This Row],[TASA 16]]*16%</f>
        <v>0</v>
      </c>
    </row>
    <row r="3053" spans="2:20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40">
        <f>Tabla1[[#This Row],[TASA 16]]*16%</f>
        <v>0</v>
      </c>
    </row>
    <row r="3054" spans="2:20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40">
        <f>Tabla1[[#This Row],[TASA 16]]*16%</f>
        <v>0</v>
      </c>
    </row>
    <row r="3055" spans="2:20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40">
        <f>Tabla1[[#This Row],[TASA 16]]*16%</f>
        <v>0</v>
      </c>
    </row>
    <row r="3056" spans="2:20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40">
        <f>Tabla1[[#This Row],[TASA 16]]*16%</f>
        <v>0</v>
      </c>
    </row>
    <row r="3057" spans="2:20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13056</v>
      </c>
      <c r="F3057" s="28">
        <f>SUMIFS(Tabla16[TASA 0%],Tabla16[NUM],Tabla1[[#This Row],[CODIGO]])</f>
        <v>13655.240000000002</v>
      </c>
      <c r="G3057" s="28">
        <f>SUMIFS(Tabla16[[EXENTO ]],Tabla16[NUM],Tabla1[[#This Row],[CODIGO]])</f>
        <v>0</v>
      </c>
      <c r="H3057" s="28">
        <f>SUMIFS(Tabla16[IVA],Tabla16[NUM],Tabla1[[#This Row],[CODIGO]])</f>
        <v>2088.96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13,056</v>
      </c>
      <c r="L3057" t="str">
        <f>FIXED(Tabla1[[#This Row],[TASA 0%]],0)</f>
        <v>13,655</v>
      </c>
      <c r="M3057" t="str">
        <f>FIXED(Tabla1[[#This Row],[TASA EXE.]],0)</f>
        <v>0</v>
      </c>
      <c r="N3057" t="str">
        <f>FIXED(Tabla1[[#This Row],[IVA]],0)</f>
        <v>2,089</v>
      </c>
      <c r="O3057" t="str">
        <f>FIXED(Tabla1[[#This Row],[ISR RET]],0)</f>
        <v>0</v>
      </c>
      <c r="P3057" t="str">
        <f>FIXED(Tabla1[[#This Row],[IVA RET]],0)</f>
        <v>0</v>
      </c>
      <c r="R3057" s="40">
        <f>Tabla1[[#This Row],[TASA 16]]*16%</f>
        <v>2088.96</v>
      </c>
    </row>
    <row r="3058" spans="2:20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45436.6875</v>
      </c>
      <c r="F3058" s="28">
        <f>SUMIFS(Tabla16[TASA 0%],Tabla16[NUM],Tabla1[[#This Row],[CODIGO]])</f>
        <v>2.4999999950523488E-3</v>
      </c>
      <c r="G3058" s="28">
        <f>SUMIFS(Tabla16[[EXENTO ]],Tabla16[NUM],Tabla1[[#This Row],[CODIGO]])</f>
        <v>0</v>
      </c>
      <c r="H3058" s="28">
        <f>SUMIFS(Tabla16[IVA],Tabla16[NUM],Tabla1[[#This Row],[CODIGO]])</f>
        <v>7269.87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45,437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7,270</v>
      </c>
      <c r="O3058" t="str">
        <f>FIXED(Tabla1[[#This Row],[ISR RET]],0)</f>
        <v>0</v>
      </c>
      <c r="P3058" t="str">
        <f>FIXED(Tabla1[[#This Row],[IVA RET]],0)</f>
        <v>0</v>
      </c>
      <c r="R3058" s="40">
        <f>Tabla1[[#This Row],[TASA 16]]*16%</f>
        <v>7269.92</v>
      </c>
    </row>
    <row r="3059" spans="2:20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40">
        <f>Tabla1[[#This Row],[TASA 16]]*16%</f>
        <v>0</v>
      </c>
    </row>
    <row r="3060" spans="2:20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40">
        <f>Tabla1[[#This Row],[TASA 16]]*16%</f>
        <v>0</v>
      </c>
    </row>
    <row r="3061" spans="2:20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40">
        <f>Tabla1[[#This Row],[TASA 16]]*16%</f>
        <v>0</v>
      </c>
      <c r="T3061" s="76"/>
    </row>
    <row r="3062" spans="2:20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71800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11488</v>
      </c>
      <c r="I3062" s="28">
        <f>SUMIFS(Tabla16[ISR RET.],Tabla16[NUM],Tabla1[[#This Row],[CODIGO]])</f>
        <v>-897.5</v>
      </c>
      <c r="J3062" s="28">
        <f>SUMIFS(Tabla16[IVA RET.],Tabla16[NUM],Tabla1[[#This Row],[CODIGO]])</f>
        <v>0</v>
      </c>
      <c r="K3062" t="str">
        <f>FIXED(Tabla1[[#This Row],[TASA 16%]],0)</f>
        <v>71,800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11,488</v>
      </c>
      <c r="O3062" t="str">
        <f>FIXED(Tabla1[[#This Row],[ISR RET]],0)</f>
        <v>-898</v>
      </c>
      <c r="P3062" t="str">
        <f>FIXED(Tabla1[[#This Row],[IVA RET]],0)</f>
        <v>0</v>
      </c>
      <c r="R3062" s="40">
        <f>Tabla1[[#This Row],[TASA 16]]*16%</f>
        <v>11488</v>
      </c>
    </row>
    <row r="3063" spans="2:20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0</v>
      </c>
      <c r="F3063" s="28">
        <f>SUMIFS(Tabla16[TASA 0%],Tabla16[NUM],Tabla1[[#This Row],[CODIGO]])</f>
        <v>0</v>
      </c>
      <c r="G3063" s="28">
        <f>SUMIFS(Tabla16[[EXENTO ]],Tabla16[NUM],Tabla1[[#This Row],[CODIGO]])</f>
        <v>0</v>
      </c>
      <c r="H3063" s="28">
        <f>SUMIFS(Tabla16[IVA],Tabla16[NUM],Tabla1[[#This Row],[CODIGO]])</f>
        <v>0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0</v>
      </c>
      <c r="O3063" t="str">
        <f>FIXED(Tabla1[[#This Row],[ISR RET]],0)</f>
        <v>0</v>
      </c>
      <c r="P3063" t="str">
        <f>FIXED(Tabla1[[#This Row],[IVA RET]],0)</f>
        <v>0</v>
      </c>
      <c r="R3063" s="40">
        <f>Tabla1[[#This Row],[TASA 16]]*16%</f>
        <v>0</v>
      </c>
    </row>
    <row r="3064" spans="2:20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50000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50,000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40">
        <f>Tabla1[[#This Row],[TASA 16]]*16%</f>
        <v>0</v>
      </c>
    </row>
    <row r="3065" spans="2:20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40">
        <f>Tabla1[[#This Row],[TASA 16]]*16%</f>
        <v>0</v>
      </c>
    </row>
    <row r="3066" spans="2:20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40">
        <f>Tabla1[[#This Row],[TASA 16]]*16%</f>
        <v>0</v>
      </c>
    </row>
    <row r="3067" spans="2:20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1250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1,250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40">
        <f>Tabla1[[#This Row],[TASA 16]]*16%</f>
        <v>0</v>
      </c>
    </row>
    <row r="3068" spans="2:20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40">
        <f>Tabla1[[#This Row],[TASA 16]]*16%</f>
        <v>0</v>
      </c>
    </row>
    <row r="3069" spans="2:20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40">
        <f>Tabla1[[#This Row],[TASA 16]]*16%</f>
        <v>0</v>
      </c>
    </row>
    <row r="3070" spans="2:20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4800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768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4,800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768</v>
      </c>
      <c r="O3070" t="str">
        <f>FIXED(Tabla1[[#This Row],[ISR RET]],0)</f>
        <v>0</v>
      </c>
      <c r="P3070" t="str">
        <f>FIXED(Tabla1[[#This Row],[IVA RET]],0)</f>
        <v>0</v>
      </c>
      <c r="R3070" s="40">
        <f>Tabla1[[#This Row],[TASA 16]]*16%</f>
        <v>768</v>
      </c>
    </row>
    <row r="3071" spans="2:20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16992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16,992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40">
        <f>Tabla1[[#This Row],[TASA 16]]*16%</f>
        <v>0</v>
      </c>
    </row>
    <row r="3072" spans="2:20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40">
        <f>Tabla1[[#This Row],[TASA 16]]*16%</f>
        <v>0</v>
      </c>
    </row>
    <row r="3073" spans="2:20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40">
        <f>Tabla1[[#This Row],[TASA 16]]*16%</f>
        <v>0</v>
      </c>
    </row>
    <row r="3074" spans="2:20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40">
        <f>Tabla1[[#This Row],[TASA 16]]*16%</f>
        <v>0</v>
      </c>
    </row>
    <row r="3075" spans="2:20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40">
        <f>Tabla1[[#This Row],[TASA 16]]*16%</f>
        <v>0</v>
      </c>
    </row>
    <row r="3076" spans="2:20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5966.16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5,966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40">
        <f>Tabla1[[#This Row],[TASA 16]]*16%</f>
        <v>0</v>
      </c>
    </row>
    <row r="3077" spans="2:20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0</v>
      </c>
      <c r="F3077" s="28">
        <f>SUMIFS(Tabla16[TASA 0%],Tabla16[NUM],Tabla1[[#This Row],[CODIGO]])</f>
        <v>71932.66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71,933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40">
        <f>Tabla1[[#This Row],[TASA 16]]*16%</f>
        <v>0</v>
      </c>
    </row>
    <row r="3078" spans="2:20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40">
        <f>Tabla1[[#This Row],[TASA 16]]*16%</f>
        <v>0</v>
      </c>
    </row>
    <row r="3079" spans="2:20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40">
        <f>Tabla1[[#This Row],[TASA 16]]*16%</f>
        <v>0</v>
      </c>
    </row>
    <row r="3080" spans="2:20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40">
        <f>Tabla1[[#This Row],[TASA 16]]*16%</f>
        <v>0</v>
      </c>
      <c r="T3080" s="76"/>
    </row>
    <row r="3081" spans="2:20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40">
        <f>Tabla1[[#This Row],[TASA 16]]*16%</f>
        <v>0</v>
      </c>
      <c r="T3081" s="76"/>
    </row>
    <row r="3082" spans="2:20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40">
        <f>Tabla1[[#This Row],[TASA 16]]*16%</f>
        <v>0</v>
      </c>
    </row>
    <row r="3083" spans="2:20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40">
        <f>Tabla1[[#This Row],[TASA 16]]*16%</f>
        <v>0</v>
      </c>
    </row>
    <row r="3084" spans="2:20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40">
        <f>Tabla1[[#This Row],[TASA 16]]*16%</f>
        <v>0</v>
      </c>
    </row>
    <row r="3085" spans="2:20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40">
        <f>Tabla1[[#This Row],[TASA 16]]*16%</f>
        <v>0</v>
      </c>
    </row>
    <row r="3086" spans="2:20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40">
        <f>Tabla1[[#This Row],[TASA 16]]*16%</f>
        <v>0</v>
      </c>
    </row>
    <row r="3087" spans="2:20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0</v>
      </c>
      <c r="F3087" s="28">
        <f>SUMIFS(Tabla16[TASA 0%],Tabla16[NUM],Tabla1[[#This Row],[CODIGO]])</f>
        <v>0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40">
        <f>Tabla1[[#This Row],[TASA 16]]*16%</f>
        <v>0</v>
      </c>
    </row>
    <row r="3088" spans="2:20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19162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19,162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40">
        <f>Tabla1[[#This Row],[TASA 16]]*16%</f>
        <v>0</v>
      </c>
      <c r="T3088" s="76"/>
    </row>
    <row r="3089" spans="2:18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40">
        <f>Tabla1[[#This Row],[TASA 16]]*16%</f>
        <v>0</v>
      </c>
    </row>
    <row r="3090" spans="2:18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12666.03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12,666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40">
        <f>Tabla1[[#This Row],[TASA 16]]*16%</f>
        <v>0</v>
      </c>
    </row>
    <row r="3091" spans="2:18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40">
        <f>Tabla1[[#This Row],[TASA 16]]*16%</f>
        <v>0</v>
      </c>
    </row>
    <row r="3092" spans="2:18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40">
        <f>Tabla1[[#This Row],[TASA 16]]*16%</f>
        <v>0</v>
      </c>
    </row>
    <row r="3093" spans="2:18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13126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13,126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40">
        <f>Tabla1[[#This Row],[TASA 16]]*16%</f>
        <v>0</v>
      </c>
    </row>
    <row r="3094" spans="2:18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40">
        <f>Tabla1[[#This Row],[TASA 16]]*16%</f>
        <v>0</v>
      </c>
    </row>
    <row r="3095" spans="2:18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40">
        <f>Tabla1[[#This Row],[TASA 16]]*16%</f>
        <v>0</v>
      </c>
    </row>
    <row r="3096" spans="2:18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61800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61,800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40">
        <f>Tabla1[[#This Row],[TASA 16]]*16%</f>
        <v>0</v>
      </c>
    </row>
    <row r="3097" spans="2:18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40">
        <f>Tabla1[[#This Row],[TASA 16]]*16%</f>
        <v>0</v>
      </c>
    </row>
    <row r="3098" spans="2:18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1291.375</v>
      </c>
      <c r="F3098" s="28">
        <f>SUMIFS(Tabla16[TASA 0%],Tabla16[NUM],Tabla1[[#This Row],[CODIGO]])</f>
        <v>5.0000000001091394E-3</v>
      </c>
      <c r="G3098" s="28">
        <f>SUMIFS(Tabla16[[EXENTO ]],Tabla16[NUM],Tabla1[[#This Row],[CODIGO]])</f>
        <v>0</v>
      </c>
      <c r="H3098" s="28">
        <f>SUMIFS(Tabla16[IVA],Tabla16[NUM],Tabla1[[#This Row],[CODIGO]])</f>
        <v>206.62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1,291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207</v>
      </c>
      <c r="O3098" t="str">
        <f>FIXED(Tabla1[[#This Row],[ISR RET]],0)</f>
        <v>0</v>
      </c>
      <c r="P3098" t="str">
        <f>FIXED(Tabla1[[#This Row],[IVA RET]],0)</f>
        <v>0</v>
      </c>
      <c r="R3098" s="40">
        <f>Tabla1[[#This Row],[TASA 16]]*16%</f>
        <v>206.56</v>
      </c>
    </row>
    <row r="3099" spans="2:18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40">
        <f>Tabla1[[#This Row],[TASA 16]]*16%</f>
        <v>0</v>
      </c>
    </row>
    <row r="3100" spans="2:18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6741.3749999999991</v>
      </c>
      <c r="F3100" s="28">
        <f>SUMIFS(Tabla16[TASA 0%],Tabla16[NUM],Tabla1[[#This Row],[CODIGO]])</f>
        <v>755.44500000000153</v>
      </c>
      <c r="G3100" s="28">
        <f>SUMIFS(Tabla16[[EXENTO ]],Tabla16[NUM],Tabla1[[#This Row],[CODIGO]])</f>
        <v>0</v>
      </c>
      <c r="H3100" s="28">
        <f>SUMIFS(Tabla16[IVA],Tabla16[NUM],Tabla1[[#This Row],[CODIGO]])</f>
        <v>1078.6199999999999</v>
      </c>
      <c r="I3100" s="28">
        <f>SUMIFS(Tabla16[ISR RET.],Tabla16[NUM],Tabla1[[#This Row],[CODIGO]])</f>
        <v>-84.27</v>
      </c>
      <c r="J3100" s="28">
        <f>SUMIFS(Tabla16[IVA RET.],Tabla16[NUM],Tabla1[[#This Row],[CODIGO]])</f>
        <v>0</v>
      </c>
      <c r="K3100" t="str">
        <f>FIXED(Tabla1[[#This Row],[TASA 16%]],0)</f>
        <v>6,741</v>
      </c>
      <c r="L3100" t="str">
        <f>FIXED(Tabla1[[#This Row],[TASA 0%]],0)</f>
        <v>755</v>
      </c>
      <c r="M3100" t="str">
        <f>FIXED(Tabla1[[#This Row],[TASA EXE.]],0)</f>
        <v>0</v>
      </c>
      <c r="N3100" t="str">
        <f>FIXED(Tabla1[[#This Row],[IVA]],0)</f>
        <v>1,079</v>
      </c>
      <c r="O3100" t="str">
        <f>FIXED(Tabla1[[#This Row],[ISR RET]],0)</f>
        <v>-84</v>
      </c>
      <c r="P3100" t="str">
        <f>FIXED(Tabla1[[#This Row],[IVA RET]],0)</f>
        <v>0</v>
      </c>
      <c r="R3100" s="40">
        <f>Tabla1[[#This Row],[TASA 16]]*16%</f>
        <v>1078.56</v>
      </c>
    </row>
    <row r="3101" spans="2:18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40">
        <f>Tabla1[[#This Row],[TASA 16]]*16%</f>
        <v>0</v>
      </c>
    </row>
    <row r="3102" spans="2:18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40">
        <f>Tabla1[[#This Row],[TASA 16]]*16%</f>
        <v>0</v>
      </c>
    </row>
    <row r="3103" spans="2:18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40">
        <f>Tabla1[[#This Row],[TASA 16]]*16%</f>
        <v>0</v>
      </c>
    </row>
    <row r="3104" spans="2:18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40">
        <f>Tabla1[[#This Row],[TASA 16]]*16%</f>
        <v>0</v>
      </c>
    </row>
    <row r="3105" spans="2:18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40">
        <f>Tabla1[[#This Row],[TASA 16]]*16%</f>
        <v>0</v>
      </c>
    </row>
    <row r="3106" spans="2:18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86206.875</v>
      </c>
      <c r="F3106" s="28">
        <f>SUMIFS(Tabla16[TASA 0%],Tabla16[NUM],Tabla1[[#This Row],[CODIGO]])</f>
        <v>2.4999999994179234E-2</v>
      </c>
      <c r="G3106" s="28">
        <f>SUMIFS(Tabla16[[EXENTO ]],Tabla16[NUM],Tabla1[[#This Row],[CODIGO]])</f>
        <v>0</v>
      </c>
      <c r="H3106" s="28">
        <f>SUMIFS(Tabla16[IVA],Tabla16[NUM],Tabla1[[#This Row],[CODIGO]])</f>
        <v>13793.1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86,207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13,793</v>
      </c>
      <c r="O3106" t="str">
        <f>FIXED(Tabla1[[#This Row],[ISR RET]],0)</f>
        <v>0</v>
      </c>
      <c r="P3106" t="str">
        <f>FIXED(Tabla1[[#This Row],[IVA RET]],0)</f>
        <v>0</v>
      </c>
      <c r="R3106" s="40">
        <f>Tabla1[[#This Row],[TASA 16]]*16%</f>
        <v>13793.12</v>
      </c>
    </row>
    <row r="3107" spans="2:18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1292.96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-16.16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1,293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-16</v>
      </c>
      <c r="P3107" t="str">
        <f>FIXED(Tabla1[[#This Row],[IVA RET]],0)</f>
        <v>0</v>
      </c>
      <c r="R3107" s="40">
        <f>Tabla1[[#This Row],[TASA 16]]*16%</f>
        <v>0</v>
      </c>
    </row>
    <row r="3108" spans="2:18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40">
        <f>Tabla1[[#This Row],[TASA 16]]*16%</f>
        <v>0</v>
      </c>
    </row>
    <row r="3109" spans="2:18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40">
        <f>Tabla1[[#This Row],[TASA 16]]*16%</f>
        <v>0</v>
      </c>
    </row>
    <row r="3110" spans="2:18" x14ac:dyDescent="0.25">
      <c r="B3110" t="str">
        <f>'[1]210 Y RFC'!A3109</f>
        <v>TOGV7508138N6</v>
      </c>
      <c r="C3110" t="str">
        <f>'[1]210 Y RFC'!B3109</f>
        <v>210-3107</v>
      </c>
      <c r="D3110" t="str">
        <f>'[1]210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40">
        <f>Tabla1[[#This Row],[TASA 16]]*16%</f>
        <v>0</v>
      </c>
    </row>
    <row r="3111" spans="2:18" x14ac:dyDescent="0.25">
      <c r="B3111" t="str">
        <f>'[1]210 Y RFC'!A3110</f>
        <v>AGR211110166</v>
      </c>
      <c r="C3111" t="str">
        <f>'[1]210 Y RFC'!B3110</f>
        <v>210-3108</v>
      </c>
      <c r="D3111" t="str">
        <f>'[1]210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40">
        <f>Tabla1[[#This Row],[TASA 16]]*16%</f>
        <v>0</v>
      </c>
    </row>
    <row r="3112" spans="2:18" x14ac:dyDescent="0.25">
      <c r="B3112" t="str">
        <f>'[1]210 Y RFC'!A3111</f>
        <v>GOGM780219MEA</v>
      </c>
      <c r="C3112" t="str">
        <f>'[1]210 Y RFC'!B3111</f>
        <v>210-3109</v>
      </c>
      <c r="D3112" t="str">
        <f>'[1]210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40">
        <f>Tabla1[[#This Row],[TASA 16]]*16%</f>
        <v>0</v>
      </c>
    </row>
    <row r="3113" spans="2:18" x14ac:dyDescent="0.25">
      <c r="B3113" t="str">
        <f>'[1]210 Y RFC'!A3112</f>
        <v>GADR640515PP1</v>
      </c>
      <c r="C3113" t="str">
        <f>'[1]210 Y RFC'!B3112</f>
        <v>210-3110</v>
      </c>
      <c r="D3113" t="str">
        <f>'[1]210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40">
        <f>Tabla1[[#This Row],[TASA 16]]*16%</f>
        <v>0</v>
      </c>
    </row>
    <row r="3114" spans="2:18" x14ac:dyDescent="0.25">
      <c r="B3114" t="str">
        <f>'[1]210 Y RFC'!A3113</f>
        <v>GOGM920903NJ3</v>
      </c>
      <c r="C3114" t="str">
        <f>'[1]210 Y RFC'!B3113</f>
        <v>210-3111</v>
      </c>
      <c r="D3114" t="str">
        <f>'[1]210 Y RFC'!C3113</f>
        <v>GONZALEZ GUTIERREZ MOISES NISAEL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40">
        <f>Tabla1[[#This Row],[TASA 16]]*16%</f>
        <v>0</v>
      </c>
    </row>
    <row r="3115" spans="2:18" x14ac:dyDescent="0.25">
      <c r="B3115" t="str">
        <f>'[1]210 Y RFC'!A3114</f>
        <v>GUDF7612069IA</v>
      </c>
      <c r="C3115" t="str">
        <f>'[1]210 Y RFC'!B3114</f>
        <v>210-3112</v>
      </c>
      <c r="D3115" t="str">
        <f>'[1]210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40">
        <f>Tabla1[[#This Row],[TASA 16]]*16%</f>
        <v>0</v>
      </c>
    </row>
    <row r="3116" spans="2:18" x14ac:dyDescent="0.25">
      <c r="B3116" t="str">
        <f>'[1]210 Y RFC'!A3115</f>
        <v>PAM140314JG6</v>
      </c>
      <c r="C3116" t="str">
        <f>'[1]210 Y RFC'!B3115</f>
        <v>210-3113</v>
      </c>
      <c r="D3116" t="str">
        <f>'[1]210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0</v>
      </c>
      <c r="G3116" s="28">
        <f>SUMIFS(Tabla16[[EXENTO ]],Tabla16[NUM],Tabla1[[#This Row],[CODIGO]])</f>
        <v>0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40">
        <f>Tabla1[[#This Row],[TASA 16]]*16%</f>
        <v>0</v>
      </c>
    </row>
    <row r="3117" spans="2:18" x14ac:dyDescent="0.25">
      <c r="B3117" t="str">
        <f>'[1]210 Y RFC'!A3116</f>
        <v>IMP170425TP3</v>
      </c>
      <c r="C3117" t="str">
        <f>'[1]210 Y RFC'!B3116</f>
        <v>210-3114</v>
      </c>
      <c r="D3117" t="str">
        <f>'[1]210 Y RFC'!C3116</f>
        <v>INTEC MEDIOS DE PAGO SA DE CV</v>
      </c>
      <c r="E3117" s="28">
        <f>SUMIFS(Tabla16[TASA 16],Tabla16[NUM],Tabla1[[#This Row],[CODIGO]])</f>
        <v>32.4375</v>
      </c>
      <c r="F3117" s="28">
        <f>SUMIFS(Tabla16[TASA 0%],Tabla16[NUM],Tabla1[[#This Row],[CODIGO]])</f>
        <v>4.2500000000003979E-2</v>
      </c>
      <c r="G3117" s="28">
        <f>SUMIFS(Tabla16[[EXENTO ]],Tabla16[NUM],Tabla1[[#This Row],[CODIGO]])</f>
        <v>0</v>
      </c>
      <c r="H3117" s="28">
        <f>SUMIFS(Tabla16[IVA],Tabla16[NUM],Tabla1[[#This Row],[CODIGO]])</f>
        <v>5.19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32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5</v>
      </c>
      <c r="O3117" t="str">
        <f>FIXED(Tabla1[[#This Row],[ISR RET]],0)</f>
        <v>0</v>
      </c>
      <c r="P3117" t="str">
        <f>FIXED(Tabla1[[#This Row],[IVA RET]],0)</f>
        <v>0</v>
      </c>
      <c r="R3117" s="40">
        <f>Tabla1[[#This Row],[TASA 16]]*16%</f>
        <v>5.12</v>
      </c>
    </row>
    <row r="3118" spans="2:18" x14ac:dyDescent="0.25">
      <c r="B3118" t="str">
        <f>'[1]210 Y RFC'!A3117</f>
        <v>DVA210519NX8</v>
      </c>
      <c r="C3118" t="str">
        <f>'[1]210 Y RFC'!B3117</f>
        <v>210-3115</v>
      </c>
      <c r="D3118" t="str">
        <f>'[1]210 Y RFC'!C3117</f>
        <v>DISTRIBUCIONES VALOP</v>
      </c>
      <c r="E3118" s="28">
        <f>SUMIFS(Tabla16[TASA 16],Tabla16[NUM],Tabla1[[#This Row],[CODIGO]])</f>
        <v>5050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808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5,050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808</v>
      </c>
      <c r="O3118" t="str">
        <f>FIXED(Tabla1[[#This Row],[ISR RET]],0)</f>
        <v>0</v>
      </c>
      <c r="P3118" t="str">
        <f>FIXED(Tabla1[[#This Row],[IVA RET]],0)</f>
        <v>0</v>
      </c>
      <c r="R3118" s="40">
        <f>Tabla1[[#This Row],[TASA 16]]*16%</f>
        <v>808</v>
      </c>
    </row>
    <row r="3119" spans="2:18" x14ac:dyDescent="0.25">
      <c r="B3119" t="str">
        <f>'[1]210 Y RFC'!A3118</f>
        <v>TONE560603QH3</v>
      </c>
      <c r="C3119" t="str">
        <f>'[1]210 Y RFC'!B3118</f>
        <v>210-3116</v>
      </c>
      <c r="D3119" t="str">
        <f>'[1]210 Y RFC'!C3118</f>
        <v>DE LA TORRE NAVARRO EVANGELINA</v>
      </c>
      <c r="E3119" s="28">
        <f>SUMIFS(Tabla16[TASA 16],Tabla16[NUM],Tabla1[[#This Row],[CODIGO]])</f>
        <v>175905.1875</v>
      </c>
      <c r="F3119" s="28">
        <f>SUMIFS(Tabla16[TASA 0%],Tabla16[NUM],Tabla1[[#This Row],[CODIGO]])</f>
        <v>-1.7500000016298145E-2</v>
      </c>
      <c r="G3119" s="28">
        <f>SUMIFS(Tabla16[[EXENTO ]],Tabla16[NUM],Tabla1[[#This Row],[CODIGO]])</f>
        <v>0</v>
      </c>
      <c r="H3119" s="28">
        <f>SUMIFS(Tabla16[IVA],Tabla16[NUM],Tabla1[[#This Row],[CODIGO]])</f>
        <v>28144.83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175,905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28,145</v>
      </c>
      <c r="O3119" t="str">
        <f>FIXED(Tabla1[[#This Row],[ISR RET]],0)</f>
        <v>0</v>
      </c>
      <c r="P3119" t="str">
        <f>FIXED(Tabla1[[#This Row],[IVA RET]],0)</f>
        <v>0</v>
      </c>
      <c r="R3119" s="40">
        <f>Tabla1[[#This Row],[TASA 16]]*16%</f>
        <v>28144.799999999999</v>
      </c>
    </row>
    <row r="3120" spans="2:18" x14ac:dyDescent="0.25">
      <c r="B3120" t="str">
        <f>'[1]210 Y RFC'!A3119</f>
        <v>AGU220919E31</v>
      </c>
      <c r="C3120" t="str">
        <f>'[1]210 Y RFC'!B3119</f>
        <v>210-3117</v>
      </c>
      <c r="D3120" t="str">
        <f>'[1]210 Y RFC'!C3119</f>
        <v>AGURIO SA DE CV</v>
      </c>
      <c r="E3120" s="28">
        <f>SUMIFS(Tabla16[TASA 16],Tabla16[NUM],Tabla1[[#This Row],[CODIGO]])</f>
        <v>8800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1408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8,800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1,408</v>
      </c>
      <c r="O3120" t="str">
        <f>FIXED(Tabla1[[#This Row],[ISR RET]],0)</f>
        <v>0</v>
      </c>
      <c r="P3120" t="str">
        <f>FIXED(Tabla1[[#This Row],[IVA RET]],0)</f>
        <v>0</v>
      </c>
      <c r="R3120" s="40">
        <f>Tabla1[[#This Row],[TASA 16]]*16%</f>
        <v>1408</v>
      </c>
    </row>
    <row r="3121" spans="2:18" x14ac:dyDescent="0.25">
      <c r="B3121" t="str">
        <f>'[1]210 Y RFC'!A3120</f>
        <v>LOHL750110CQ3</v>
      </c>
      <c r="C3121" t="str">
        <f>'[1]210 Y RFC'!B3120</f>
        <v>210-3118</v>
      </c>
      <c r="D3121" t="str">
        <f>'[1]210 Y RFC'!C3120</f>
        <v>LOZANO HERNANDEZ LORENA</v>
      </c>
      <c r="E3121" s="28">
        <f>SUMIFS(Tabla16[TASA 16],Tabla16[NUM],Tabla1[[#This Row],[CODIGO]])</f>
        <v>3000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480</v>
      </c>
      <c r="I3121" s="28">
        <f>SUMIFS(Tabla16[ISR RET.],Tabla16[NUM],Tabla1[[#This Row],[CODIGO]])</f>
        <v>-37.5</v>
      </c>
      <c r="J3121" s="28">
        <f>SUMIFS(Tabla16[IVA RET.],Tabla16[NUM],Tabla1[[#This Row],[CODIGO]])</f>
        <v>0</v>
      </c>
      <c r="K3121" t="str">
        <f>FIXED(Tabla1[[#This Row],[TASA 16%]],0)</f>
        <v>3,000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480</v>
      </c>
      <c r="O3121" t="str">
        <f>FIXED(Tabla1[[#This Row],[ISR RET]],0)</f>
        <v>-38</v>
      </c>
      <c r="P3121" t="str">
        <f>FIXED(Tabla1[[#This Row],[IVA RET]],0)</f>
        <v>0</v>
      </c>
      <c r="R3121" s="40">
        <f>Tabla1[[#This Row],[TASA 16]]*16%</f>
        <v>480</v>
      </c>
    </row>
    <row r="3122" spans="2:18" x14ac:dyDescent="0.25">
      <c r="B3122" t="str">
        <f>'[1]210 Y RFC'!A3121</f>
        <v>DMG220808355</v>
      </c>
      <c r="C3122" t="str">
        <f>'[1]210 Y RFC'!B3121</f>
        <v>210-3119</v>
      </c>
      <c r="D3122" t="str">
        <f>'[1]210 Y RFC'!C3121</f>
        <v>DISTRIBUCIONES MDMX GDL SA DE CV</v>
      </c>
      <c r="E3122" s="28">
        <f>SUMIFS(Tabla16[TASA 16],Tabla16[NUM],Tabla1[[#This Row],[CODIGO]])</f>
        <v>0</v>
      </c>
      <c r="F3122" s="28">
        <f>SUMIFS(Tabla16[TASA 0%],Tabla16[NUM],Tabla1[[#This Row],[CODIGO]])</f>
        <v>0</v>
      </c>
      <c r="G3122" s="28">
        <f>SUMIFS(Tabla16[[EXENTO ]],Tabla16[NUM],Tabla1[[#This Row],[CODIGO]])</f>
        <v>0</v>
      </c>
      <c r="H3122" s="28">
        <f>SUMIFS(Tabla16[IVA],Tabla16[NUM],Tabla1[[#This Row],[CODIGO]])</f>
        <v>0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0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0</v>
      </c>
      <c r="O3122" t="str">
        <f>FIXED(Tabla1[[#This Row],[ISR RET]],0)</f>
        <v>0</v>
      </c>
      <c r="P3122" t="str">
        <f>FIXED(Tabla1[[#This Row],[IVA RET]],0)</f>
        <v>0</v>
      </c>
      <c r="R3122" s="40">
        <f>Tabla1[[#This Row],[TASA 16]]*16%</f>
        <v>0</v>
      </c>
    </row>
    <row r="3123" spans="2:18" x14ac:dyDescent="0.25">
      <c r="B3123" t="str">
        <f>'[1]210 Y RFC'!A3122</f>
        <v>MAQ980814E64</v>
      </c>
      <c r="C3123" t="str">
        <f>'[1]210 Y RFC'!B3122</f>
        <v>210-3120</v>
      </c>
      <c r="D3123" t="str">
        <f>'[1]210 Y RFC'!C3122</f>
        <v>MAQCEN SA DE CV</v>
      </c>
      <c r="E3123" s="28">
        <f>SUMIFS(Tabla16[TASA 16],Tabla16[NUM],Tabla1[[#This Row],[CODIGO]])</f>
        <v>296460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47433.599999999999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296,460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47,434</v>
      </c>
      <c r="O3123" t="str">
        <f>FIXED(Tabla1[[#This Row],[ISR RET]],0)</f>
        <v>0</v>
      </c>
      <c r="P3123" t="str">
        <f>FIXED(Tabla1[[#This Row],[IVA RET]],0)</f>
        <v>0</v>
      </c>
      <c r="R3123" s="40">
        <f>Tabla1[[#This Row],[TASA 16]]*16%</f>
        <v>47433.599999999999</v>
      </c>
    </row>
    <row r="3124" spans="2:18" x14ac:dyDescent="0.25">
      <c r="B3124" t="str">
        <f>'[1]210 Y RFC'!A3123</f>
        <v>GAI220912B38</v>
      </c>
      <c r="C3124" t="str">
        <f>'[1]210 Y RFC'!B3123</f>
        <v>210-3121</v>
      </c>
      <c r="D3124" t="str">
        <f>'[1]210 Y RFC'!C3123</f>
        <v>GRUPO AGC INTERNACIONAL SA DE CV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40">
        <f>Tabla1[[#This Row],[TASA 16]]*16%</f>
        <v>0</v>
      </c>
    </row>
    <row r="3125" spans="2:18" x14ac:dyDescent="0.25">
      <c r="B3125" t="str">
        <f>'[1]210 Y RFC'!A3124</f>
        <v>MAR8501012Y9</v>
      </c>
      <c r="C3125" t="str">
        <f>'[1]210 Y RFC'!B3124</f>
        <v>210-3122</v>
      </c>
      <c r="D3125" t="str">
        <f>'[1]210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40">
        <f>Tabla1[[#This Row],[TASA 16]]*16%</f>
        <v>0</v>
      </c>
    </row>
    <row r="3126" spans="2:18" x14ac:dyDescent="0.25">
      <c r="B3126" t="str">
        <f>'[1]210 Y RFC'!A3125</f>
        <v>PASV8607052L4</v>
      </c>
      <c r="C3126" t="str">
        <f>'[1]210 Y RFC'!B3125</f>
        <v>210-3123</v>
      </c>
      <c r="D3126" t="str">
        <f>'[1]210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40">
        <f>Tabla1[[#This Row],[TASA 16]]*16%</f>
        <v>0</v>
      </c>
    </row>
    <row r="3127" spans="2:18" x14ac:dyDescent="0.25">
      <c r="B3127" t="str">
        <f>'[1]210 Y RFC'!A3126</f>
        <v>CALM930709GG0</v>
      </c>
      <c r="C3127" t="str">
        <f>'[1]210 Y RFC'!B3126</f>
        <v>210-3124</v>
      </c>
      <c r="D3127" t="str">
        <f>'[1]210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40">
        <f>Tabla1[[#This Row],[TASA 16]]*16%</f>
        <v>0</v>
      </c>
    </row>
    <row r="3128" spans="2:18" x14ac:dyDescent="0.25">
      <c r="B3128" t="str">
        <f>'[1]210 Y RFC'!A3127</f>
        <v>LOBJ9504269U3</v>
      </c>
      <c r="C3128" t="str">
        <f>'[1]210 Y RFC'!B3127</f>
        <v>210-3125</v>
      </c>
      <c r="D3128" t="str">
        <f>'[1]210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0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0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40">
        <f>Tabla1[[#This Row],[TASA 16]]*16%</f>
        <v>0</v>
      </c>
    </row>
    <row r="3129" spans="2:18" x14ac:dyDescent="0.25">
      <c r="B3129" t="str">
        <f>'[1]210 Y RFC'!A3128</f>
        <v>AFH200612548</v>
      </c>
      <c r="C3129" t="str">
        <f>'[1]210 Y RFC'!B3128</f>
        <v>210-3126</v>
      </c>
      <c r="D3129" t="str">
        <f>'[1]210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40">
        <f>Tabla1[[#This Row],[TASA 16]]*16%</f>
        <v>0</v>
      </c>
    </row>
    <row r="3130" spans="2:18" x14ac:dyDescent="0.25">
      <c r="B3130" t="str">
        <f>'[1]210 Y RFC'!A3129</f>
        <v>PATE720427BK2</v>
      </c>
      <c r="C3130" t="str">
        <f>'[1]210 Y RFC'!B3129</f>
        <v>210-3127</v>
      </c>
      <c r="D3130" t="str">
        <f>'[1]210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40">
        <f>Tabla1[[#This Row],[TASA 16]]*16%</f>
        <v>0</v>
      </c>
    </row>
    <row r="3131" spans="2:18" x14ac:dyDescent="0.25">
      <c r="B3131" t="str">
        <f>'[1]210 Y RFC'!A3130</f>
        <v>GABM901201AS8</v>
      </c>
      <c r="C3131" t="str">
        <f>'[1]210 Y RFC'!B3130</f>
        <v>210-3128</v>
      </c>
      <c r="D3131" t="str">
        <f>'[1]210 Y RFC'!C3130</f>
        <v>GARCIA BARRIOS MAYRA ELIZABETH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40">
        <f>Tabla1[[#This Row],[TASA 16]]*16%</f>
        <v>0</v>
      </c>
    </row>
    <row r="3132" spans="2:18" x14ac:dyDescent="0.25">
      <c r="B3132" t="str">
        <f>'[1]210 Y RFC'!A3131</f>
        <v>LACI6501276K1</v>
      </c>
      <c r="C3132" t="str">
        <f>'[1]210 Y RFC'!B3131</f>
        <v>210-3129</v>
      </c>
      <c r="D3132" t="str">
        <f>'[1]210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40">
        <f>Tabla1[[#This Row],[TASA 16]]*16%</f>
        <v>0</v>
      </c>
    </row>
    <row r="3133" spans="2:18" x14ac:dyDescent="0.25">
      <c r="B3133" t="str">
        <f>'[1]210 Y RFC'!A3132</f>
        <v>LUBM750623FT2</v>
      </c>
      <c r="C3133" t="str">
        <f>'[1]210 Y RFC'!B3132</f>
        <v>210-3130</v>
      </c>
      <c r="D3133" t="str">
        <f>'[1]210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40">
        <f>Tabla1[[#This Row],[TASA 16]]*16%</f>
        <v>0</v>
      </c>
    </row>
    <row r="3134" spans="2:18" x14ac:dyDescent="0.25">
      <c r="B3134" t="str">
        <f>'[1]210 Y RFC'!A3133</f>
        <v>ALO061219564</v>
      </c>
      <c r="C3134" t="str">
        <f>'[1]210 Y RFC'!B3133</f>
        <v>210-3131</v>
      </c>
      <c r="D3134" t="str">
        <f>'[1]210 Y RFC'!C3133</f>
        <v>ABASTECEDORA DE LAMINAS DE OCCIDENTE SA DE CV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40">
        <f>Tabla1[[#This Row],[TASA 16]]*16%</f>
        <v>0</v>
      </c>
    </row>
    <row r="3135" spans="2:18" x14ac:dyDescent="0.25">
      <c r="B3135" t="str">
        <f>'[1]210 Y RFC'!A3134</f>
        <v>AIJD490119341</v>
      </c>
      <c r="C3135" t="str">
        <f>'[1]210 Y RFC'!B3134</f>
        <v>210-3132</v>
      </c>
      <c r="D3135" t="str">
        <f>'[1]210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40">
        <f>Tabla1[[#This Row],[TASA 16]]*16%</f>
        <v>0</v>
      </c>
    </row>
    <row r="3136" spans="2:18" x14ac:dyDescent="0.25">
      <c r="B3136" t="str">
        <f>'[1]210 Y RFC'!A3135</f>
        <v>POK940427I34</v>
      </c>
      <c r="C3136" t="str">
        <f>'[1]210 Y RFC'!B3135</f>
        <v>210-3133</v>
      </c>
      <c r="D3136" t="str">
        <f>'[1]210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40">
        <f>Tabla1[[#This Row],[TASA 16]]*16%</f>
        <v>0</v>
      </c>
    </row>
    <row r="3137" spans="2:18" x14ac:dyDescent="0.25">
      <c r="B3137" t="str">
        <f>'[1]210 Y RFC'!A3136</f>
        <v>BESL630902980</v>
      </c>
      <c r="C3137" t="str">
        <f>'[1]210 Y RFC'!B3136</f>
        <v>210-3134</v>
      </c>
      <c r="D3137" t="str">
        <f>'[1]210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40">
        <f>Tabla1[[#This Row],[TASA 16]]*16%</f>
        <v>0</v>
      </c>
    </row>
    <row r="3138" spans="2:18" x14ac:dyDescent="0.25">
      <c r="B3138" t="str">
        <f>'[1]210 Y RFC'!A3137</f>
        <v>PFR050609CC9</v>
      </c>
      <c r="C3138" t="str">
        <f>'[1]210 Y RFC'!B3137</f>
        <v>210-3135</v>
      </c>
      <c r="D3138" t="str">
        <f>'[1]210 Y RFC'!C3137</f>
        <v>PROVEEDORA FARMACEUTICA RASE</v>
      </c>
      <c r="E3138" s="28">
        <f>SUMIFS(Tabla16[TASA 16],Tabla16[NUM],Tabla1[[#This Row],[CODIGO]])</f>
        <v>0</v>
      </c>
      <c r="F3138" s="28">
        <f>SUMIFS(Tabla16[TASA 0%],Tabla16[NUM],Tabla1[[#This Row],[CODIGO]])</f>
        <v>0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40">
        <f>Tabla1[[#This Row],[TASA 16]]*16%</f>
        <v>0</v>
      </c>
    </row>
    <row r="3139" spans="2:18" x14ac:dyDescent="0.25">
      <c r="B3139" t="str">
        <f>'[1]210 Y RFC'!A3138</f>
        <v>GUBM7807075RA</v>
      </c>
      <c r="C3139" t="str">
        <f>'[1]210 Y RFC'!B3138</f>
        <v>210-3136</v>
      </c>
      <c r="D3139" t="str">
        <f>'[1]210 Y RFC'!C3138</f>
        <v>GUTIERREZ BAUTISTA MYRIAM RITA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40">
        <f>Tabla1[[#This Row],[TASA 16]]*16%</f>
        <v>0</v>
      </c>
    </row>
    <row r="3140" spans="2:18" x14ac:dyDescent="0.25">
      <c r="B3140" t="str">
        <f>'[1]210 Y RFC'!A3139</f>
        <v>OIZR950815QI1</v>
      </c>
      <c r="C3140" t="str">
        <f>'[1]210 Y RFC'!B3139</f>
        <v>210-3137</v>
      </c>
      <c r="D3140" t="str">
        <f>'[1]210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40">
        <f>Tabla1[[#This Row],[TASA 16]]*16%</f>
        <v>0</v>
      </c>
    </row>
    <row r="3141" spans="2:18" x14ac:dyDescent="0.25">
      <c r="B3141" t="str">
        <f>'[1]210 Y RFC'!A3140</f>
        <v>GUMR781106RA5</v>
      </c>
      <c r="C3141" t="str">
        <f>'[1]210 Y RFC'!B3140</f>
        <v>210-3138</v>
      </c>
      <c r="D3141" t="str">
        <f>'[1]210 Y RFC'!C3140</f>
        <v>GUTIERREZ MARTIN RAMON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40">
        <f>Tabla1[[#This Row],[TASA 16]]*16%</f>
        <v>0</v>
      </c>
    </row>
    <row r="3142" spans="2:18" x14ac:dyDescent="0.25">
      <c r="B3142" t="str">
        <f>'[1]210 Y RFC'!A3141</f>
        <v>MAVP840921238</v>
      </c>
      <c r="C3142" t="str">
        <f>'[1]210 Y RFC'!B3141</f>
        <v>210-3139</v>
      </c>
      <c r="D3142" t="str">
        <f>'[1]210 Y RFC'!C3141</f>
        <v>MACIAS VALDEZ PABLO JESUS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40">
        <f>Tabla1[[#This Row],[TASA 16]]*16%</f>
        <v>0</v>
      </c>
    </row>
    <row r="3143" spans="2:18" x14ac:dyDescent="0.25">
      <c r="B3143" t="str">
        <f>'[1]210 Y RFC'!A3142</f>
        <v>RADD020322CP5</v>
      </c>
      <c r="C3143" t="str">
        <f>'[1]210 Y RFC'!B3142</f>
        <v>210-3140</v>
      </c>
      <c r="D3143" t="str">
        <f>'[1]210 Y RFC'!C3142</f>
        <v>RAMIREZ DURAN DANIELA SOLEDAD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40">
        <f>Tabla1[[#This Row],[TASA 16]]*16%</f>
        <v>0</v>
      </c>
    </row>
    <row r="3144" spans="2:18" x14ac:dyDescent="0.25">
      <c r="B3144" t="str">
        <f>'[1]210 Y RFC'!A3143</f>
        <v>TLA170309DV3</v>
      </c>
      <c r="C3144" t="str">
        <f>'[1]210 Y RFC'!B3143</f>
        <v>210-3141</v>
      </c>
      <c r="D3144" t="str">
        <f>'[1]210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40">
        <f>Tabla1[[#This Row],[TASA 16]]*16%</f>
        <v>0</v>
      </c>
    </row>
    <row r="3145" spans="2:18" x14ac:dyDescent="0.25">
      <c r="B3145" t="str">
        <f>'[1]210 Y RFC'!A3144</f>
        <v>GUFJ790621LD1</v>
      </c>
      <c r="C3145" t="str">
        <f>'[1]210 Y RFC'!B3144</f>
        <v>210-3142</v>
      </c>
      <c r="D3145" t="str">
        <f>'[1]210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40">
        <f>Tabla1[[#This Row],[TASA 16]]*16%</f>
        <v>0</v>
      </c>
    </row>
    <row r="3146" spans="2:18" x14ac:dyDescent="0.25">
      <c r="B3146" t="str">
        <f>'[1]210 Y RFC'!A3145</f>
        <v>VARG700222SE9</v>
      </c>
      <c r="C3146" t="str">
        <f>'[1]210 Y RFC'!B3145</f>
        <v>210-3143</v>
      </c>
      <c r="D3146" t="str">
        <f>'[1]210 Y RFC'!C3145</f>
        <v>VAZQUEZ ROSSI GUILLERMO ARTURO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40">
        <f>Tabla1[[#This Row],[TASA 16]]*16%</f>
        <v>0</v>
      </c>
    </row>
    <row r="3147" spans="2:18" x14ac:dyDescent="0.25">
      <c r="B3147" t="str">
        <f>'[1]210 Y RFC'!A3146</f>
        <v>SOTG810222D39</v>
      </c>
      <c r="C3147" t="str">
        <f>'[1]210 Y RFC'!B3146</f>
        <v>210-3144</v>
      </c>
      <c r="D3147" t="str">
        <f>'[1]210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40">
        <f>Tabla1[[#This Row],[TASA 16]]*16%</f>
        <v>0</v>
      </c>
    </row>
    <row r="3148" spans="2:18" x14ac:dyDescent="0.25">
      <c r="B3148">
        <f>'[1]210 Y RFC'!A3147</f>
        <v>0</v>
      </c>
      <c r="C3148" t="str">
        <f>'[1]210 Y RFC'!B3147</f>
        <v>210-3145</v>
      </c>
      <c r="D3148">
        <f>'[1]210 Y RFC'!C3147</f>
        <v>0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40">
        <f>Tabla1[[#This Row],[TASA 16]]*16%</f>
        <v>0</v>
      </c>
    </row>
    <row r="3149" spans="2:18" x14ac:dyDescent="0.25">
      <c r="B3149">
        <f>'[1]210 Y RFC'!A3148</f>
        <v>0</v>
      </c>
      <c r="C3149" t="str">
        <f>'[1]210 Y RFC'!B3148</f>
        <v>210-3146</v>
      </c>
      <c r="D3149">
        <f>'[1]210 Y RFC'!C3148</f>
        <v>0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40">
        <f>Tabla1[[#This Row],[TASA 16]]*16%</f>
        <v>0</v>
      </c>
    </row>
    <row r="3150" spans="2:18" x14ac:dyDescent="0.25">
      <c r="B3150">
        <f>'[1]210 Y RFC'!A3149</f>
        <v>0</v>
      </c>
      <c r="C3150" t="str">
        <f>'[1]210 Y RFC'!B3149</f>
        <v>210-3147</v>
      </c>
      <c r="D3150">
        <f>'[1]210 Y RFC'!C3149</f>
        <v>0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40">
        <f>Tabla1[[#This Row],[TASA 16]]*16%</f>
        <v>0</v>
      </c>
    </row>
    <row r="3151" spans="2:18" x14ac:dyDescent="0.25">
      <c r="B3151">
        <f>'[1]210 Y RFC'!A3150</f>
        <v>0</v>
      </c>
      <c r="C3151" t="str">
        <f>'[1]210 Y RFC'!B3150</f>
        <v>210-3148</v>
      </c>
      <c r="D3151">
        <f>'[1]210 Y RFC'!C3150</f>
        <v>0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40">
        <f>Tabla1[[#This Row],[TASA 16]]*16%</f>
        <v>0</v>
      </c>
    </row>
    <row r="3152" spans="2:18" x14ac:dyDescent="0.25">
      <c r="B3152">
        <f>'[1]210 Y RFC'!A3151</f>
        <v>0</v>
      </c>
      <c r="C3152" t="str">
        <f>'[1]210 Y RFC'!B3151</f>
        <v>210-3149</v>
      </c>
      <c r="D3152">
        <f>'[1]210 Y RFC'!C3151</f>
        <v>0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40">
        <f>Tabla1[[#This Row],[TASA 16]]*16%</f>
        <v>0</v>
      </c>
    </row>
    <row r="3153" spans="2:18" x14ac:dyDescent="0.25">
      <c r="B3153">
        <f>'[1]210 Y RFC'!A3152</f>
        <v>0</v>
      </c>
      <c r="C3153" t="str">
        <f>'[1]210 Y RFC'!B3152</f>
        <v>210-3150</v>
      </c>
      <c r="D3153">
        <f>'[1]210 Y RFC'!C3152</f>
        <v>0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40">
        <f>Tabla1[[#This Row],[TASA 16]]*16%</f>
        <v>0</v>
      </c>
    </row>
    <row r="3154" spans="2:18" x14ac:dyDescent="0.25">
      <c r="B3154">
        <f>'[1]210 Y RFC'!A3153</f>
        <v>0</v>
      </c>
      <c r="C3154" t="str">
        <f>'[1]210 Y RFC'!B3153</f>
        <v>210-3151</v>
      </c>
      <c r="D3154">
        <f>'[1]210 Y RFC'!C3153</f>
        <v>0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40">
        <f>Tabla1[[#This Row],[TASA 16]]*16%</f>
        <v>0</v>
      </c>
    </row>
    <row r="3155" spans="2:18" x14ac:dyDescent="0.25">
      <c r="B3155">
        <f>'[1]210 Y RFC'!A3154</f>
        <v>0</v>
      </c>
      <c r="C3155" t="str">
        <f>'[1]210 Y RFC'!B3154</f>
        <v>210-3152</v>
      </c>
      <c r="D3155">
        <f>'[1]210 Y RFC'!C3154</f>
        <v>0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40">
        <f>Tabla1[[#This Row],[TASA 16]]*16%</f>
        <v>0</v>
      </c>
    </row>
    <row r="3156" spans="2:18" x14ac:dyDescent="0.25">
      <c r="B3156">
        <f>'[1]210 Y RFC'!A3155</f>
        <v>0</v>
      </c>
      <c r="C3156" t="str">
        <f>'[1]210 Y RFC'!B3155</f>
        <v>210-3153</v>
      </c>
      <c r="D3156">
        <f>'[1]210 Y RFC'!C3155</f>
        <v>0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40">
        <f>Tabla1[[#This Row],[TASA 16]]*16%</f>
        <v>0</v>
      </c>
    </row>
    <row r="3157" spans="2:18" x14ac:dyDescent="0.25">
      <c r="B3157">
        <f>'[1]210 Y RFC'!A3156</f>
        <v>0</v>
      </c>
      <c r="C3157" t="str">
        <f>'[1]210 Y RFC'!B3156</f>
        <v>210-3154</v>
      </c>
      <c r="D3157">
        <f>'[1]210 Y RFC'!C3156</f>
        <v>0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40">
        <f>Tabla1[[#This Row],[TASA 16]]*16%</f>
        <v>0</v>
      </c>
    </row>
    <row r="3158" spans="2:18" x14ac:dyDescent="0.25">
      <c r="B3158">
        <f>'[1]210 Y RFC'!A3157</f>
        <v>0</v>
      </c>
      <c r="C3158" t="str">
        <f>'[1]210 Y RFC'!B3157</f>
        <v>210-3155</v>
      </c>
      <c r="D3158">
        <f>'[1]210 Y RFC'!C3157</f>
        <v>0</v>
      </c>
      <c r="E3158" s="28">
        <f>SUMIFS(Tabla16[TASA 16],Tabla16[NUM],Tabla1[[#This Row],[CODIGO]])</f>
        <v>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0</v>
      </c>
      <c r="O3158" t="str">
        <f>FIXED(Tabla1[[#This Row],[ISR RET]],0)</f>
        <v>0</v>
      </c>
      <c r="P3158" t="str">
        <f>FIXED(Tabla1[[#This Row],[IVA RET]],0)</f>
        <v>0</v>
      </c>
      <c r="R3158" s="40">
        <f>Tabla1[[#This Row],[TASA 16]]*16%</f>
        <v>0</v>
      </c>
    </row>
    <row r="3159" spans="2:18" x14ac:dyDescent="0.25">
      <c r="B3159">
        <f>'[1]210 Y RFC'!A3158</f>
        <v>0</v>
      </c>
      <c r="C3159" t="str">
        <f>'[1]210 Y RFC'!B3158</f>
        <v>210-3156</v>
      </c>
      <c r="D3159">
        <f>'[1]210 Y RFC'!C3158</f>
        <v>0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40">
        <f>Tabla1[[#This Row],[TASA 16]]*16%</f>
        <v>0</v>
      </c>
    </row>
    <row r="3160" spans="2:18" x14ac:dyDescent="0.25">
      <c r="B3160">
        <f>'[1]210 Y RFC'!A3159</f>
        <v>0</v>
      </c>
      <c r="C3160" t="str">
        <f>'[1]210 Y RFC'!B3159</f>
        <v>210-3157</v>
      </c>
      <c r="D3160">
        <f>'[1]210 Y RFC'!C3159</f>
        <v>0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40">
        <f>Tabla1[[#This Row],[TASA 16]]*16%</f>
        <v>0</v>
      </c>
    </row>
    <row r="3161" spans="2:18" x14ac:dyDescent="0.25">
      <c r="B3161">
        <f>'[1]210 Y RFC'!A3160</f>
        <v>0</v>
      </c>
      <c r="C3161" t="str">
        <f>'[1]210 Y RFC'!B3160</f>
        <v>210-3158</v>
      </c>
      <c r="D3161">
        <f>'[1]210 Y RFC'!C3160</f>
        <v>0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40">
        <f>Tabla1[[#This Row],[TASA 16]]*16%</f>
        <v>0</v>
      </c>
    </row>
    <row r="3162" spans="2:18" x14ac:dyDescent="0.25">
      <c r="B3162">
        <f>'[1]210 Y RFC'!A3161</f>
        <v>0</v>
      </c>
      <c r="C3162" t="str">
        <f>'[1]210 Y RFC'!B3161</f>
        <v>210-3159</v>
      </c>
      <c r="D3162">
        <f>'[1]210 Y RFC'!C3161</f>
        <v>0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40">
        <f>Tabla1[[#This Row],[TASA 16]]*16%</f>
        <v>0</v>
      </c>
    </row>
    <row r="3163" spans="2:18" x14ac:dyDescent="0.25">
      <c r="B3163">
        <f>'[1]210 Y RFC'!A3162</f>
        <v>0</v>
      </c>
      <c r="C3163" t="str">
        <f>'[1]210 Y RFC'!B3162</f>
        <v>210-3160</v>
      </c>
      <c r="D3163">
        <f>'[1]210 Y RFC'!C3162</f>
        <v>0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40">
        <f>Tabla1[[#This Row],[TASA 16]]*16%</f>
        <v>0</v>
      </c>
    </row>
    <row r="3164" spans="2:18" x14ac:dyDescent="0.25">
      <c r="B3164">
        <f>'[1]210 Y RFC'!A3163</f>
        <v>0</v>
      </c>
      <c r="C3164" t="str">
        <f>'[1]210 Y RFC'!B3163</f>
        <v>210-3161</v>
      </c>
      <c r="D3164">
        <f>'[1]210 Y RFC'!C3163</f>
        <v>0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40">
        <f>Tabla1[[#This Row],[TASA 16]]*16%</f>
        <v>0</v>
      </c>
    </row>
    <row r="3165" spans="2:18" x14ac:dyDescent="0.25">
      <c r="B3165">
        <f>'[1]210 Y RFC'!A3164</f>
        <v>0</v>
      </c>
      <c r="C3165" t="str">
        <f>'[1]210 Y RFC'!B3164</f>
        <v>210-3162</v>
      </c>
      <c r="D3165">
        <f>'[1]210 Y RFC'!C3164</f>
        <v>0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40">
        <f>Tabla1[[#This Row],[TASA 16]]*16%</f>
        <v>0</v>
      </c>
    </row>
    <row r="3166" spans="2:18" x14ac:dyDescent="0.25">
      <c r="B3166">
        <f>'[1]210 Y RFC'!A3165</f>
        <v>0</v>
      </c>
      <c r="C3166" t="str">
        <f>'[1]210 Y RFC'!B3165</f>
        <v>210-3163</v>
      </c>
      <c r="D3166">
        <f>'[1]210 Y RFC'!C3165</f>
        <v>0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40">
        <f>Tabla1[[#This Row],[TASA 16]]*16%</f>
        <v>0</v>
      </c>
    </row>
    <row r="3167" spans="2:18" x14ac:dyDescent="0.25">
      <c r="B3167">
        <f>'[1]210 Y RFC'!A3166</f>
        <v>0</v>
      </c>
      <c r="C3167" t="str">
        <f>'[1]210 Y RFC'!B3166</f>
        <v>210-3164</v>
      </c>
      <c r="D3167">
        <f>'[1]210 Y RFC'!C3166</f>
        <v>0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40">
        <f>Tabla1[[#This Row],[TASA 16]]*16%</f>
        <v>0</v>
      </c>
    </row>
    <row r="3168" spans="2:18" x14ac:dyDescent="0.25">
      <c r="B3168">
        <f>'[1]210 Y RFC'!A3167</f>
        <v>0</v>
      </c>
      <c r="C3168" t="str">
        <f>'[1]210 Y RFC'!B3167</f>
        <v>210-3165</v>
      </c>
      <c r="D3168">
        <f>'[1]210 Y RFC'!C3167</f>
        <v>0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40">
        <f>Tabla1[[#This Row],[TASA 16]]*16%</f>
        <v>0</v>
      </c>
    </row>
    <row r="3169" spans="2:18" x14ac:dyDescent="0.25">
      <c r="B3169">
        <f>'[1]210 Y RFC'!A3168</f>
        <v>0</v>
      </c>
      <c r="C3169" t="str">
        <f>'[1]210 Y RFC'!B3168</f>
        <v>210-3166</v>
      </c>
      <c r="D3169">
        <f>'[1]210 Y RFC'!C3168</f>
        <v>0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40">
        <f>Tabla1[[#This Row],[TASA 16]]*16%</f>
        <v>0</v>
      </c>
    </row>
    <row r="3170" spans="2:18" x14ac:dyDescent="0.25">
      <c r="B3170">
        <f>'[1]210 Y RFC'!A3169</f>
        <v>0</v>
      </c>
      <c r="C3170" t="str">
        <f>'[1]210 Y RFC'!B3169</f>
        <v>210-3167</v>
      </c>
      <c r="D3170">
        <f>'[1]210 Y RFC'!C3169</f>
        <v>0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40">
        <f>Tabla1[[#This Row],[TASA 16]]*16%</f>
        <v>0</v>
      </c>
    </row>
    <row r="3171" spans="2:18" x14ac:dyDescent="0.25">
      <c r="B3171">
        <f>'[1]210 Y RFC'!A3170</f>
        <v>0</v>
      </c>
      <c r="C3171" t="str">
        <f>'[1]210 Y RFC'!B3170</f>
        <v>210-3168</v>
      </c>
      <c r="D3171">
        <f>'[1]210 Y RFC'!C3170</f>
        <v>0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40">
        <f>Tabla1[[#This Row],[TASA 16]]*16%</f>
        <v>0</v>
      </c>
    </row>
    <row r="3172" spans="2:18" x14ac:dyDescent="0.25">
      <c r="B3172">
        <f>'[1]210 Y RFC'!A3171</f>
        <v>0</v>
      </c>
      <c r="C3172" t="str">
        <f>'[1]210 Y RFC'!B3171</f>
        <v>210-3169</v>
      </c>
      <c r="D3172">
        <f>'[1]210 Y RFC'!C3171</f>
        <v>0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40">
        <f>Tabla1[[#This Row],[TASA 16]]*16%</f>
        <v>0</v>
      </c>
    </row>
    <row r="3173" spans="2:18" x14ac:dyDescent="0.25">
      <c r="B3173">
        <f>'[1]210 Y RFC'!A3172</f>
        <v>0</v>
      </c>
      <c r="C3173" t="str">
        <f>'[1]210 Y RFC'!B3172</f>
        <v>210-3170</v>
      </c>
      <c r="D3173">
        <f>'[1]210 Y RFC'!C3172</f>
        <v>0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40">
        <f>Tabla1[[#This Row],[TASA 16]]*16%</f>
        <v>0</v>
      </c>
    </row>
    <row r="3174" spans="2:18" x14ac:dyDescent="0.25">
      <c r="B3174">
        <f>'[1]210 Y RFC'!A3173</f>
        <v>0</v>
      </c>
      <c r="C3174" t="str">
        <f>'[1]210 Y RFC'!B3173</f>
        <v>210-3171</v>
      </c>
      <c r="D3174">
        <f>'[1]210 Y RFC'!C3173</f>
        <v>0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40">
        <f>Tabla1[[#This Row],[TASA 16]]*16%</f>
        <v>0</v>
      </c>
    </row>
    <row r="3175" spans="2:18" x14ac:dyDescent="0.25">
      <c r="B3175">
        <f>'[1]210 Y RFC'!A3174</f>
        <v>0</v>
      </c>
      <c r="C3175" t="str">
        <f>'[1]210 Y RFC'!B3174</f>
        <v>210-3172</v>
      </c>
      <c r="D3175">
        <f>'[1]210 Y RFC'!C3174</f>
        <v>0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40">
        <f>Tabla1[[#This Row],[TASA 16]]*16%</f>
        <v>0</v>
      </c>
    </row>
    <row r="3176" spans="2:18" x14ac:dyDescent="0.25">
      <c r="B3176">
        <f>'[1]210 Y RFC'!A3175</f>
        <v>0</v>
      </c>
      <c r="C3176" t="str">
        <f>'[1]210 Y RFC'!B3175</f>
        <v>210-3173</v>
      </c>
      <c r="D3176">
        <f>'[1]210 Y RFC'!C3175</f>
        <v>0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40">
        <f>Tabla1[[#This Row],[TASA 16]]*16%</f>
        <v>0</v>
      </c>
    </row>
    <row r="3177" spans="2:18" x14ac:dyDescent="0.25">
      <c r="B3177">
        <f>'[1]210 Y RFC'!A3176</f>
        <v>0</v>
      </c>
      <c r="C3177" t="str">
        <f>'[1]210 Y RFC'!B3176</f>
        <v>210-3174</v>
      </c>
      <c r="D3177">
        <f>'[1]210 Y RFC'!C3176</f>
        <v>0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40">
        <f>Tabla1[[#This Row],[TASA 16]]*16%</f>
        <v>0</v>
      </c>
    </row>
    <row r="3178" spans="2:18" x14ac:dyDescent="0.25">
      <c r="B3178">
        <f>'[1]210 Y RFC'!A3177</f>
        <v>0</v>
      </c>
      <c r="C3178" t="str">
        <f>'[1]210 Y RFC'!B3177</f>
        <v>210-3175</v>
      </c>
      <c r="D3178">
        <f>'[1]210 Y RFC'!C3177</f>
        <v>0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40">
        <f>Tabla1[[#This Row],[TASA 16]]*16%</f>
        <v>0</v>
      </c>
    </row>
    <row r="3179" spans="2:18" x14ac:dyDescent="0.25">
      <c r="B3179">
        <f>'[1]210 Y RFC'!A3178</f>
        <v>0</v>
      </c>
      <c r="C3179" t="str">
        <f>'[1]210 Y RFC'!B3178</f>
        <v>210-3176</v>
      </c>
      <c r="D3179">
        <f>'[1]210 Y RFC'!C3178</f>
        <v>0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40">
        <f>Tabla1[[#This Row],[TASA 16]]*16%</f>
        <v>0</v>
      </c>
    </row>
    <row r="3180" spans="2:18" x14ac:dyDescent="0.25">
      <c r="B3180">
        <f>'[1]210 Y RFC'!A3179</f>
        <v>0</v>
      </c>
      <c r="C3180" t="str">
        <f>'[1]210 Y RFC'!B3179</f>
        <v>210-3177</v>
      </c>
      <c r="D3180">
        <f>'[1]210 Y RFC'!C3179</f>
        <v>0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40">
        <f>Tabla1[[#This Row],[TASA 16]]*16%</f>
        <v>0</v>
      </c>
    </row>
    <row r="3181" spans="2:18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40">
        <f>Tabla1[[#This Row],[TASA 16]]*16%</f>
        <v>0</v>
      </c>
    </row>
    <row r="3182" spans="2:18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40">
        <f>Tabla1[[#This Row],[TASA 16]]*16%</f>
        <v>0</v>
      </c>
    </row>
    <row r="3183" spans="2:18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40">
        <f>Tabla1[[#This Row],[TASA 16]]*16%</f>
        <v>0</v>
      </c>
    </row>
    <row r="3184" spans="2:18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40">
        <f>Tabla1[[#This Row],[TASA 16]]*16%</f>
        <v>0</v>
      </c>
    </row>
    <row r="3185" spans="2:18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40">
        <f>Tabla1[[#This Row],[TASA 16]]*16%</f>
        <v>0</v>
      </c>
    </row>
    <row r="3186" spans="2:18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40">
        <f>Tabla1[[#This Row],[TASA 16]]*16%</f>
        <v>0</v>
      </c>
    </row>
    <row r="3187" spans="2:18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40">
        <f>Tabla1[[#This Row],[TASA 16]]*16%</f>
        <v>0</v>
      </c>
    </row>
    <row r="3188" spans="2:18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40">
        <f>Tabla1[[#This Row],[TASA 16]]*16%</f>
        <v>0</v>
      </c>
    </row>
    <row r="3189" spans="2:18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40">
        <f>Tabla1[[#This Row],[TASA 16]]*16%</f>
        <v>0</v>
      </c>
    </row>
    <row r="3190" spans="2:18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40">
        <f>Tabla1[[#This Row],[TASA 16]]*16%</f>
        <v>0</v>
      </c>
    </row>
    <row r="3191" spans="2:18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40">
        <f>Tabla1[[#This Row],[TASA 16]]*16%</f>
        <v>0</v>
      </c>
    </row>
    <row r="3192" spans="2:18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40">
        <f>Tabla1[[#This Row],[TASA 16]]*16%</f>
        <v>0</v>
      </c>
    </row>
    <row r="3193" spans="2:18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40">
        <f>Tabla1[[#This Row],[TASA 16]]*16%</f>
        <v>0</v>
      </c>
    </row>
    <row r="3194" spans="2:18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40">
        <f>Tabla1[[#This Row],[TASA 16]]*16%</f>
        <v>0</v>
      </c>
    </row>
    <row r="3195" spans="2:18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40">
        <f>Tabla1[[#This Row],[TASA 16]]*16%</f>
        <v>0</v>
      </c>
    </row>
    <row r="3196" spans="2:18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40">
        <f>Tabla1[[#This Row],[TASA 16]]*16%</f>
        <v>0</v>
      </c>
    </row>
    <row r="3197" spans="2:18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40">
        <f>Tabla1[[#This Row],[TASA 16]]*16%</f>
        <v>0</v>
      </c>
    </row>
    <row r="3198" spans="2:18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40">
        <f>Tabla1[[#This Row],[TASA 16]]*16%</f>
        <v>0</v>
      </c>
    </row>
    <row r="3199" spans="2:18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40">
        <f>Tabla1[[#This Row],[TASA 16]]*16%</f>
        <v>0</v>
      </c>
    </row>
    <row r="3200" spans="2:18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40">
        <f>Tabla1[[#This Row],[TASA 16]]*16%</f>
        <v>0</v>
      </c>
    </row>
    <row r="3201" spans="2:18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40">
        <f>Tabla1[[#This Row],[TASA 16]]*16%</f>
        <v>0</v>
      </c>
    </row>
    <row r="3202" spans="2:18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40">
        <f>Tabla1[[#This Row],[TASA 16]]*16%</f>
        <v>0</v>
      </c>
    </row>
    <row r="3203" spans="2:18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40">
        <f>Tabla1[[#This Row],[TASA 16]]*16%</f>
        <v>0</v>
      </c>
    </row>
    <row r="3204" spans="2:18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40">
        <f>Tabla1[[#This Row],[TASA 16]]*16%</f>
        <v>0</v>
      </c>
    </row>
    <row r="3205" spans="2:18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40">
        <f>Tabla1[[#This Row],[TASA 16]]*16%</f>
        <v>0</v>
      </c>
    </row>
    <row r="3206" spans="2:18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40">
        <f>Tabla1[[#This Row],[TASA 16]]*16%</f>
        <v>0</v>
      </c>
    </row>
    <row r="3207" spans="2:18" x14ac:dyDescent="0.25">
      <c r="B3207" t="str">
        <f>'[1]210 Y RFC'!A3206</f>
        <v>ALM9910114D6</v>
      </c>
      <c r="C3207" t="str">
        <f>'[1]210 Y RFC'!B3206</f>
        <v>210-5250</v>
      </c>
      <c r="D3207" t="str">
        <f>'[1]210 Y RFC'!C3206</f>
        <v>AB&amp;C LEASING DE MEXICO SAPI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40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2024-05-27T07:38:21Z</dcterms:modified>
</cp:coreProperties>
</file>