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RFS ou RFC" sheetId="3" r:id="rId5"/>
    <sheet state="visible" name="Fatores" sheetId="4" r:id="rId6"/>
    <sheet state="visible" name="dadoshistoricos" sheetId="5" r:id="rId7"/>
  </sheets>
  <definedNames>
    <definedName localSheetId="2" name="_Toc112831755">'RFS ou RFC'!$B$13</definedName>
    <definedName name="CUC">'RFS ou RFC'!$D$13:$D$39</definedName>
    <definedName name="FCAMB">Fatores!$G$36</definedName>
    <definedName name="ITEC">Fatores!$E$22</definedName>
    <definedName name="FCTEC">Fatores!$E$22</definedName>
    <definedName name="UC">'RFS ou RFC'!$A$12:$C$39</definedName>
    <definedName name="PTUC">'RFS ou RFC'!$D$10</definedName>
    <definedName name="PTA">Atores!$D$10</definedName>
    <definedName name="Atores">Atores!$B$13:$C$17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<sst xmlns="http://schemas.openxmlformats.org/spreadsheetml/2006/main" count="255" uniqueCount="197">
  <si>
    <t>Atores do Projeto</t>
  </si>
  <si>
    <t>Estimativa de Esforço de Projeto baseado em                                                                Pontos de Caso de Uso (vs 1.1)</t>
  </si>
  <si>
    <t>Casos de Uso do Projeto</t>
  </si>
  <si>
    <t>Complexidade do RF</t>
  </si>
  <si>
    <t>Projeto:</t>
  </si>
  <si>
    <t>Peso</t>
  </si>
  <si>
    <t>Complexidade do Ator</t>
  </si>
  <si>
    <t>Qt. de UC</t>
  </si>
  <si>
    <t>Qt. de Atores</t>
  </si>
  <si>
    <t>&lt;Nome do projeto&gt;</t>
  </si>
  <si>
    <t>Simples</t>
  </si>
  <si>
    <t>Médio</t>
  </si>
  <si>
    <t>Complexo</t>
  </si>
  <si>
    <t>Peso Total UC</t>
  </si>
  <si>
    <t>Responsável:</t>
  </si>
  <si>
    <t>&lt;Nome do responsável pela estimativa&gt;</t>
  </si>
  <si>
    <t>ID</t>
  </si>
  <si>
    <t>Peso Total Atores =</t>
  </si>
  <si>
    <t>Nome do RFC ou RFS</t>
  </si>
  <si>
    <t>Nro Entidades</t>
  </si>
  <si>
    <t>Complexidade</t>
  </si>
  <si>
    <t>Discriminar Transações(opcional)</t>
  </si>
  <si>
    <t>Atores</t>
  </si>
  <si>
    <t>Data:</t>
  </si>
  <si>
    <t>RFS 1</t>
  </si>
  <si>
    <t>&lt;data da estimativa&gt;</t>
  </si>
  <si>
    <t>Cadastrar Funcionário</t>
  </si>
  <si>
    <t>Vs. do Documento:</t>
  </si>
  <si>
    <t>x.x</t>
  </si>
  <si>
    <t>Administrador</t>
  </si>
  <si>
    <t>Funcionário</t>
  </si>
  <si>
    <t>RFS 2</t>
  </si>
  <si>
    <t>Consultar Funcionário</t>
  </si>
  <si>
    <t>RFS 3</t>
  </si>
  <si>
    <t>Secretário</t>
  </si>
  <si>
    <t>Alterar Funcionário</t>
  </si>
  <si>
    <t>&lt; Obs.: As instruções para uso da planilha encontram-se logo a baixo&gt;</t>
  </si>
  <si>
    <t>RFS 4</t>
  </si>
  <si>
    <t>Remover Funcionário</t>
  </si>
  <si>
    <t>Funcionário, Usuário</t>
  </si>
  <si>
    <t>Marmorista</t>
  </si>
  <si>
    <t>RFS 5</t>
  </si>
  <si>
    <t>Cadastrar Usuário</t>
  </si>
  <si>
    <t>RFS 6</t>
  </si>
  <si>
    <t>Consultar Usuário</t>
  </si>
  <si>
    <t>Usuário</t>
  </si>
  <si>
    <t>RFS 7</t>
  </si>
  <si>
    <t>Entregador</t>
  </si>
  <si>
    <t>Alterar Usuário</t>
  </si>
  <si>
    <t>Resultado da Estimativa</t>
  </si>
  <si>
    <t>RFS 8</t>
  </si>
  <si>
    <t>Remover Usuário</t>
  </si>
  <si>
    <t>RFS 9</t>
  </si>
  <si>
    <t>Cadastrar Cliente</t>
  </si>
  <si>
    <t>Cliente</t>
  </si>
  <si>
    <t>RFS 10</t>
  </si>
  <si>
    <t>Consultar Cliente</t>
  </si>
  <si>
    <t>RFS 11</t>
  </si>
  <si>
    <t>Alterar Cliente</t>
  </si>
  <si>
    <t>Total</t>
  </si>
  <si>
    <t>Esforço por fases</t>
  </si>
  <si>
    <t>RFS 12</t>
  </si>
  <si>
    <t>Remover Cliente</t>
  </si>
  <si>
    <t>Cliente,Pedido</t>
  </si>
  <si>
    <t>RFS 13</t>
  </si>
  <si>
    <t>Cadastrar Fornecedor</t>
  </si>
  <si>
    <t>Fornecedor,Produto</t>
  </si>
  <si>
    <t>Horas</t>
  </si>
  <si>
    <t>RFS 14</t>
  </si>
  <si>
    <t>Consultar Fornecedor</t>
  </si>
  <si>
    <t>Fornecedor</t>
  </si>
  <si>
    <t>RFS 15</t>
  </si>
  <si>
    <t>Alterar Fornecedor</t>
  </si>
  <si>
    <t>%</t>
  </si>
  <si>
    <t>RFS 16</t>
  </si>
  <si>
    <t>Remover Fornecedor</t>
  </si>
  <si>
    <t>Total de Pontos de Caso de Uso(tamanho)</t>
  </si>
  <si>
    <t>RFS 17</t>
  </si>
  <si>
    <t>Cadastrar Pedido</t>
  </si>
  <si>
    <t>Cliente,Pedido,Produto</t>
  </si>
  <si>
    <t>RFS 18</t>
  </si>
  <si>
    <t>Consultar Pedido</t>
  </si>
  <si>
    <t>Pedido</t>
  </si>
  <si>
    <t>RFS 19</t>
  </si>
  <si>
    <t>Alterar Pedido</t>
  </si>
  <si>
    <t>Pedido,Cliente,Produto</t>
  </si>
  <si>
    <t>RFS 20</t>
  </si>
  <si>
    <t>Remover Pedido</t>
  </si>
  <si>
    <t>Pedido, Data</t>
  </si>
  <si>
    <t>Fase de Prospecção</t>
  </si>
  <si>
    <t>RFS 21</t>
  </si>
  <si>
    <t>Cadastrar Produto</t>
  </si>
  <si>
    <t>Produto,Fornecedor</t>
  </si>
  <si>
    <t>RFS 22</t>
  </si>
  <si>
    <t>Consultar Produto</t>
  </si>
  <si>
    <t>Produto</t>
  </si>
  <si>
    <t>RFS 23</t>
  </si>
  <si>
    <t>Alterar Produto</t>
  </si>
  <si>
    <t>RFS 24</t>
  </si>
  <si>
    <t>Remover Produto</t>
  </si>
  <si>
    <t>RFS 25</t>
  </si>
  <si>
    <t>Emitir Relatório de Fluxo de Caixa</t>
  </si>
  <si>
    <t>Entradas,Saidas,Caixa</t>
  </si>
  <si>
    <t>RFS 26</t>
  </si>
  <si>
    <t>Emitir Relatório de Contas a Pagar</t>
  </si>
  <si>
    <t>Fornecedor,Funcionário,Despesas</t>
  </si>
  <si>
    <t>RFS 27</t>
  </si>
  <si>
    <t>Emitir Relatório de Estoque</t>
  </si>
  <si>
    <t>Produto,Fornecedor,Prazo fornecedor, Risco de falta</t>
  </si>
  <si>
    <t>Homens/hora por RFS</t>
  </si>
  <si>
    <t>RFS 28</t>
  </si>
  <si>
    <t>Realizar Pedido ao Fornecedor</t>
  </si>
  <si>
    <t>RFS 29</t>
  </si>
  <si>
    <t>Consultar Pedido ao Fornecedor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</si>
  <si>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</si>
  <si>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</si>
  <si>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</si>
  <si>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</si>
  <si>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</si>
  <si>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</si>
  <si>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</si>
  <si>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</si>
  <si>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</si>
  <si>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</si>
  <si>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</si>
  <si>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</si>
  <si>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</si>
  <si>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</si>
  <si>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</si>
  <si>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</si>
  <si>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</si>
  <si>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</si>
  <si>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</si>
  <si>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</si>
  <si>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</si>
  <si>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</si>
  <si>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</si>
  <si>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</si>
  <si>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</si>
  <si>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</si>
  <si>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</si>
  <si>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</si>
  <si>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</si>
  <si>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</si>
  <si>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</si>
  <si>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</si>
  <si>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</si>
  <si>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</si>
  <si>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</si>
  <si>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</si>
  <si>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</si>
  <si>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</si>
  <si>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</si>
  <si>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</si>
  <si>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</si>
  <si>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</si>
  <si>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</si>
  <si>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</si>
  <si>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</si>
  <si>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</si>
  <si>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</si>
  <si>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Base histórica de Projetos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</si>
  <si>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</si>
  <si>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</si>
  <si>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</si>
  <si>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</si>
  <si>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</si>
  <si>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</si>
  <si>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Projetos</t>
  </si>
  <si>
    <t>F04</t>
  </si>
  <si>
    <t>Capacidade do Líder de Projeto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</si>
  <si>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</si>
  <si>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</si>
  <si>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</si>
  <si>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</si>
  <si>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</si>
  <si>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</si>
  <si>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</si>
  <si>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</si>
  <si>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</si>
  <si>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</si>
  <si>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F05</t>
  </si>
  <si>
    <t>Motivação</t>
  </si>
  <si>
    <t>Projeto 01</t>
  </si>
  <si>
    <t>F06</t>
  </si>
  <si>
    <t>Requisitos estáveis</t>
  </si>
  <si>
    <t>F07</t>
  </si>
  <si>
    <t>Trabalhadores com dedicação parcial</t>
  </si>
  <si>
    <t>Projeto 02</t>
  </si>
  <si>
    <t>Projeto 03</t>
  </si>
  <si>
    <t>F08</t>
  </si>
  <si>
    <t>Dificuldade da Linguagem de Programação</t>
  </si>
  <si>
    <t>Projeto 04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</si>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</sst>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UC&quot;00#"/>
    <numFmt numFmtId="165" formatCode="0.0%"/>
    <numFmt numFmtId="166" formatCode="0.0"/>
  </numFmts>
  <fonts count="14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b/>
      <sz val="10.0"/>
      <name val="Arial"/>
    </font>
    <font>
      <sz val="12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7">
    <border/>
    <border>
      <left/>
      <right/>
      <top/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/>
      <top style="thin">
        <color rgb="FF000000"/>
      </top>
    </border>
    <border>
      <right/>
      <top/>
      <bottom style="double">
        <color rgb="FF000000"/>
      </bottom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2" fontId="2" numFmtId="49" xfId="0" applyAlignment="1" applyBorder="1" applyFont="1" applyNumberForma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 shrinkToFit="0" vertical="bottom" wrapText="0"/>
    </xf>
    <xf borderId="12" fillId="2" fontId="2" numFmtId="0" xfId="0" applyAlignment="1" applyBorder="1" applyFont="1">
      <alignment horizontal="left" shrinkToFit="0" vertical="center" wrapText="0"/>
    </xf>
    <xf borderId="13" fillId="2" fontId="4" numFmtId="0" xfId="0" applyAlignment="1" applyBorder="1" applyFont="1">
      <alignment horizontal="center" shrinkToFit="0" vertical="bottom" wrapText="0"/>
    </xf>
    <xf borderId="11" fillId="2" fontId="4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5" fillId="0" fontId="3" numFmtId="0" xfId="0" applyBorder="1" applyFont="1"/>
    <xf borderId="14" fillId="2" fontId="4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center"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19" fillId="2" fontId="1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left" shrinkToFit="0" vertical="center" wrapText="0"/>
    </xf>
    <xf borderId="1" fillId="2" fontId="1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21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3" fillId="2" fontId="1" numFmtId="0" xfId="0" applyAlignment="1" applyBorder="1" applyFont="1">
      <alignment horizontal="center" shrinkToFit="0" vertical="bottom" wrapText="0"/>
    </xf>
    <xf borderId="24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26" fillId="2" fontId="1" numFmtId="0" xfId="0" applyAlignment="1" applyBorder="1" applyFont="1">
      <alignment horizontal="center" shrinkToFit="0" vertical="bottom" wrapText="0"/>
    </xf>
    <xf borderId="27" fillId="2" fontId="4" numFmtId="0" xfId="0" applyAlignment="1" applyBorder="1" applyFont="1">
      <alignment horizontal="center" shrinkToFit="0" vertical="bottom" wrapText="0"/>
    </xf>
    <xf borderId="28" fillId="0" fontId="3" numFmtId="0" xfId="0" applyBorder="1" applyFont="1"/>
    <xf borderId="29" fillId="2" fontId="1" numFmtId="0" xfId="0" applyAlignment="1" applyBorder="1" applyFont="1">
      <alignment horizontal="center" shrinkToFit="0" vertical="bottom" wrapText="0"/>
    </xf>
    <xf borderId="30" fillId="2" fontId="4" numFmtId="0" xfId="0" applyAlignment="1" applyBorder="1" applyFont="1">
      <alignment horizontal="center" shrinkToFit="0" vertical="bottom" wrapText="0"/>
    </xf>
    <xf borderId="12" fillId="2" fontId="4" numFmtId="0" xfId="0" applyAlignment="1" applyBorder="1" applyFont="1">
      <alignment horizontal="left" shrinkToFit="0" vertical="center" wrapText="0"/>
    </xf>
    <xf borderId="12" fillId="2" fontId="1" numFmtId="0" xfId="0" applyAlignment="1" applyBorder="1" applyFont="1">
      <alignment horizontal="center" shrinkToFit="0" vertical="bottom" wrapText="0"/>
    </xf>
    <xf borderId="31" fillId="2" fontId="1" numFmtId="0" xfId="0" applyAlignment="1" applyBorder="1" applyFont="1">
      <alignment horizontal="center" shrinkToFit="0" vertical="bottom" wrapText="0"/>
    </xf>
    <xf borderId="32" fillId="2" fontId="4" numFmtId="0" xfId="0" applyAlignment="1" applyBorder="1" applyFont="1">
      <alignment shrinkToFit="0" vertical="bottom" wrapText="0"/>
    </xf>
    <xf borderId="33" fillId="2" fontId="4" numFmtId="0" xfId="0" applyAlignment="1" applyBorder="1" applyFont="1">
      <alignment shrinkToFit="0" vertical="bottom" wrapText="0"/>
    </xf>
    <xf borderId="34" fillId="2" fontId="4" numFmtId="0" xfId="0" applyAlignment="1" applyBorder="1" applyFont="1">
      <alignment shrinkToFit="0" vertical="bottom" wrapText="0"/>
    </xf>
    <xf borderId="34" fillId="2" fontId="4" numFmtId="0" xfId="0" applyAlignment="1" applyBorder="1" applyFont="1">
      <alignment horizontal="left" shrinkToFit="0" vertical="bottom" wrapText="0"/>
    </xf>
    <xf borderId="12" fillId="2" fontId="1" numFmtId="0" xfId="0" applyAlignment="1" applyBorder="1" applyFont="1">
      <alignment horizontal="left" shrinkToFit="0" vertical="center" wrapText="0"/>
    </xf>
    <xf borderId="35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horizontal="left" shrinkToFit="0" vertical="bottom" wrapText="0"/>
    </xf>
    <xf borderId="22" fillId="2" fontId="1" numFmtId="164" xfId="0" applyAlignment="1" applyBorder="1" applyFont="1" applyNumberFormat="1">
      <alignment readingOrder="0" shrinkToFit="0" vertical="bottom" wrapText="0"/>
    </xf>
    <xf borderId="1" fillId="2" fontId="1" numFmtId="0" xfId="0" applyAlignment="1" applyBorder="1" applyFont="1">
      <alignment shrinkToFit="0" vertical="center" wrapText="0"/>
    </xf>
    <xf borderId="22" fillId="2" fontId="1" numFmtId="0" xfId="0" applyAlignment="1" applyBorder="1" applyFont="1">
      <alignment readingOrder="0" shrinkToFit="0" vertical="bottom" wrapText="0"/>
    </xf>
    <xf borderId="21" fillId="2" fontId="4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center" readingOrder="0" shrinkToFit="0" vertical="bottom" wrapText="0"/>
    </xf>
    <xf borderId="21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2" fontId="6" numFmtId="0" xfId="0" applyAlignment="1" applyBorder="1" applyFont="1">
      <alignment shrinkToFit="0" vertical="bottom" wrapText="0"/>
    </xf>
    <xf borderId="12" fillId="2" fontId="7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readingOrder="0" shrinkToFit="0" vertical="bottom" wrapText="0"/>
    </xf>
    <xf borderId="1" fillId="2" fontId="7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horizontal="center" readingOrder="0" shrinkToFit="0" vertical="bottom" wrapText="0"/>
    </xf>
    <xf borderId="36" fillId="3" fontId="4" numFmtId="0" xfId="0" applyAlignment="1" applyBorder="1" applyFill="1" applyFont="1">
      <alignment horizontal="center" shrinkToFit="0" vertical="bottom" wrapText="0"/>
    </xf>
    <xf borderId="37" fillId="0" fontId="3" numFmtId="0" xfId="0" applyBorder="1" applyFont="1"/>
    <xf borderId="1" fillId="2" fontId="8" numFmtId="0" xfId="0" applyAlignment="1" applyBorder="1" applyFont="1">
      <alignment shrinkToFit="0" vertical="bottom" wrapText="0"/>
    </xf>
    <xf borderId="38" fillId="0" fontId="3" numFmtId="0" xfId="0" applyBorder="1" applyFont="1"/>
    <xf borderId="25" fillId="2" fontId="4" numFmtId="0" xfId="0" applyAlignment="1" applyBorder="1" applyFont="1">
      <alignment horizontal="center" shrinkToFit="0" vertical="bottom" wrapText="0"/>
    </xf>
    <xf borderId="36" fillId="3" fontId="4" numFmtId="0" xfId="0" applyAlignment="1" applyBorder="1" applyFont="1">
      <alignment horizontal="left" shrinkToFit="0" vertical="bottom" wrapText="0"/>
    </xf>
    <xf borderId="39" fillId="0" fontId="3" numFmtId="0" xfId="0" applyBorder="1" applyFont="1"/>
    <xf borderId="40" fillId="2" fontId="4" numFmtId="0" xfId="0" applyAlignment="1" applyBorder="1" applyFont="1">
      <alignment horizontal="center" shrinkToFit="0" vertical="bottom" wrapText="0"/>
    </xf>
    <xf borderId="14" fillId="3" fontId="4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shrinkToFit="0" vertical="bottom" wrapText="0"/>
    </xf>
    <xf borderId="41" fillId="2" fontId="1" numFmtId="0" xfId="0" applyAlignment="1" applyBorder="1" applyFont="1">
      <alignment horizontal="left" shrinkToFit="0" vertical="bottom" wrapText="0"/>
    </xf>
    <xf borderId="42" fillId="0" fontId="3" numFmtId="0" xfId="0" applyBorder="1" applyFont="1"/>
    <xf borderId="43" fillId="0" fontId="3" numFmtId="0" xfId="0" applyBorder="1" applyFont="1"/>
    <xf borderId="44" fillId="2" fontId="1" numFmtId="2" xfId="0" applyAlignment="1" applyBorder="1" applyFont="1" applyNumberFormat="1">
      <alignment horizontal="center" shrinkToFit="0" vertical="bottom" wrapText="0"/>
    </xf>
    <xf borderId="45" fillId="0" fontId="1" numFmtId="165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horizontal="left" shrinkToFit="0" vertical="bottom" wrapText="0"/>
    </xf>
    <xf borderId="47" fillId="0" fontId="3" numFmtId="0" xfId="0" applyBorder="1" applyFont="1"/>
    <xf borderId="48" fillId="0" fontId="3" numFmtId="0" xfId="0" applyBorder="1" applyFont="1"/>
    <xf borderId="22" fillId="2" fontId="1" numFmtId="164" xfId="0" applyAlignment="1" applyBorder="1" applyFont="1" applyNumberFormat="1">
      <alignment shrinkToFit="0" vertical="bottom" wrapText="0"/>
    </xf>
    <xf borderId="31" fillId="2" fontId="1" numFmtId="166" xfId="0" applyAlignment="1" applyBorder="1" applyFont="1" applyNumberFormat="1">
      <alignment horizontal="center" shrinkToFit="0" vertical="bottom" wrapText="0"/>
    </xf>
    <xf borderId="22" fillId="2" fontId="1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horizontal="left" shrinkToFit="0" vertical="bottom" wrapText="0"/>
    </xf>
    <xf borderId="50" fillId="0" fontId="3" numFmtId="0" xfId="0" applyBorder="1" applyFont="1"/>
    <xf borderId="51" fillId="0" fontId="3" numFmtId="0" xfId="0" applyBorder="1" applyFont="1"/>
    <xf borderId="52" fillId="2" fontId="1" numFmtId="2" xfId="0" applyAlignment="1" applyBorder="1" applyFont="1" applyNumberFormat="1">
      <alignment horizontal="center" shrinkToFit="0" vertical="bottom" wrapText="0"/>
    </xf>
    <xf borderId="53" fillId="0" fontId="1" numFmtId="165" xfId="0" applyAlignment="1" applyBorder="1" applyFont="1" applyNumberFormat="1">
      <alignment horizontal="center" shrinkToFit="0" vertical="bottom" wrapText="0"/>
    </xf>
    <xf borderId="54" fillId="2" fontId="1" numFmtId="0" xfId="0" applyAlignment="1" applyBorder="1" applyFont="1">
      <alignment horizontal="left" shrinkToFit="0" vertical="bottom" wrapText="0"/>
    </xf>
    <xf borderId="55" fillId="0" fontId="3" numFmtId="0" xfId="0" applyBorder="1" applyFont="1"/>
    <xf borderId="56" fillId="0" fontId="3" numFmtId="0" xfId="0" applyBorder="1" applyFont="1"/>
    <xf borderId="53" fillId="0" fontId="1" numFmtId="10" xfId="0" applyAlignment="1" applyBorder="1" applyFont="1" applyNumberFormat="1">
      <alignment horizontal="center" shrinkToFit="0" vertical="bottom" wrapText="0"/>
    </xf>
    <xf borderId="57" fillId="2" fontId="4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0"/>
    </xf>
    <xf borderId="58" fillId="2" fontId="4" numFmtId="0" xfId="0" applyAlignment="1" applyBorder="1" applyFont="1">
      <alignment horizontal="center" shrinkToFit="0" vertical="bottom" wrapText="0"/>
    </xf>
    <xf borderId="57" fillId="2" fontId="4" numFmtId="0" xfId="0" applyAlignment="1" applyBorder="1" applyFont="1">
      <alignment horizontal="center" shrinkToFit="0" vertical="bottom" wrapText="0"/>
    </xf>
    <xf borderId="59" fillId="2" fontId="1" numFmtId="0" xfId="0" applyAlignment="1" applyBorder="1" applyFont="1">
      <alignment horizontal="left" shrinkToFit="0" vertical="bottom" wrapText="0"/>
    </xf>
    <xf borderId="60" fillId="0" fontId="3" numFmtId="0" xfId="0" applyBorder="1" applyFont="1"/>
    <xf borderId="61" fillId="0" fontId="3" numFmtId="0" xfId="0" applyBorder="1" applyFont="1"/>
    <xf borderId="62" fillId="2" fontId="4" numFmtId="0" xfId="0" applyAlignment="1" applyBorder="1" applyFont="1">
      <alignment shrinkToFit="0" vertical="bottom" wrapText="0"/>
    </xf>
    <xf borderId="46" fillId="2" fontId="4" numFmtId="0" xfId="0" applyAlignment="1" applyBorder="1" applyFont="1">
      <alignment horizontal="center" shrinkToFit="0" vertical="bottom" wrapText="0"/>
    </xf>
    <xf borderId="63" fillId="2" fontId="4" numFmtId="166" xfId="0" applyAlignment="1" applyBorder="1" applyFont="1" applyNumberFormat="1">
      <alignment horizontal="center" shrinkToFit="0" vertical="bottom" wrapText="0"/>
    </xf>
    <xf borderId="64" fillId="2" fontId="9" numFmtId="165" xfId="0" applyAlignment="1" applyBorder="1" applyFont="1" applyNumberFormat="1">
      <alignment horizontal="center" shrinkToFit="0" vertical="bottom" wrapText="0"/>
    </xf>
    <xf borderId="12" fillId="2" fontId="1" numFmtId="0" xfId="0" applyAlignment="1" applyBorder="1" applyFont="1">
      <alignment horizontal="left" shrinkToFit="0" vertical="bottom" wrapText="1"/>
    </xf>
    <xf borderId="65" fillId="3" fontId="4" numFmtId="0" xfId="0" applyAlignment="1" applyBorder="1" applyFont="1">
      <alignment horizontal="left" shrinkToFit="0" vertical="bottom" wrapText="0"/>
    </xf>
    <xf borderId="21" fillId="4" fontId="4" numFmtId="0" xfId="0" applyAlignment="1" applyBorder="1" applyFill="1" applyFont="1">
      <alignment horizontal="center" shrinkToFit="0" vertical="bottom" wrapText="0"/>
    </xf>
    <xf borderId="21" fillId="4" fontId="4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65" fillId="2" fontId="4" numFmtId="0" xfId="0" applyAlignment="1" applyBorder="1" applyFont="1">
      <alignment horizontal="right" shrinkToFit="0" vertical="bottom" wrapText="0"/>
    </xf>
    <xf borderId="21" fillId="2" fontId="4" numFmtId="0" xfId="0" applyAlignment="1" applyBorder="1" applyFont="1">
      <alignment horizontal="center" shrinkToFit="0" vertical="bottom" wrapText="0"/>
    </xf>
    <xf borderId="66" fillId="0" fontId="3" numFmtId="0" xfId="0" applyBorder="1" applyFont="1"/>
    <xf borderId="67" fillId="3" fontId="1" numFmtId="0" xfId="0" applyAlignment="1" applyBorder="1" applyFont="1">
      <alignment shrinkToFit="0" vertical="bottom" wrapText="0"/>
    </xf>
    <xf borderId="68" fillId="3" fontId="1" numFmtId="0" xfId="0" applyAlignment="1" applyBorder="1" applyFont="1">
      <alignment shrinkToFit="0" vertical="bottom" wrapText="0"/>
    </xf>
    <xf borderId="22" fillId="4" fontId="4" numFmtId="0" xfId="0" applyAlignment="1" applyBorder="1" applyFont="1">
      <alignment horizontal="center" shrinkToFit="0" vertical="bottom" wrapText="0"/>
    </xf>
    <xf borderId="69" fillId="4" fontId="4" numFmtId="0" xfId="0" applyAlignment="1" applyBorder="1" applyFont="1">
      <alignment horizontal="left" shrinkToFit="0" vertical="bottom" wrapText="0"/>
    </xf>
    <xf borderId="2" fillId="2" fontId="10" numFmtId="0" xfId="0" applyAlignment="1" applyBorder="1" applyFont="1">
      <alignment horizontal="center" shrinkToFit="0" vertical="bottom" wrapText="0"/>
    </xf>
    <xf borderId="65" fillId="2" fontId="1" numFmtId="0" xfId="0" applyAlignment="1" applyBorder="1" applyFont="1">
      <alignment horizontal="left" shrinkToFit="0" vertical="bottom" wrapText="0"/>
    </xf>
    <xf borderId="1" fillId="2" fontId="11" numFmtId="0" xfId="0" applyAlignment="1" applyBorder="1" applyFont="1">
      <alignment shrinkToFit="0" vertical="bottom" wrapText="0"/>
    </xf>
    <xf borderId="70" fillId="5" fontId="12" numFmtId="0" xfId="0" applyAlignment="1" applyBorder="1" applyFill="1" applyFont="1">
      <alignment shrinkToFit="0" vertical="bottom" wrapText="0"/>
    </xf>
    <xf borderId="71" fillId="5" fontId="12" numFmtId="0" xfId="0" applyAlignment="1" applyBorder="1" applyFont="1">
      <alignment shrinkToFit="0" vertical="bottom" wrapText="0"/>
    </xf>
    <xf borderId="72" fillId="5" fontId="12" numFmtId="0" xfId="0" applyAlignment="1" applyBorder="1" applyFont="1">
      <alignment shrinkToFit="0" vertical="bottom" wrapText="0"/>
    </xf>
    <xf borderId="73" fillId="5" fontId="12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9" fillId="2" fontId="1" numFmtId="166" xfId="0" applyAlignment="1" applyBorder="1" applyFont="1" applyNumberFormat="1">
      <alignment horizontal="center" shrinkToFit="0" vertical="bottom" wrapText="0"/>
    </xf>
    <xf borderId="74" fillId="2" fontId="1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26" fillId="2" fontId="1" numFmtId="166" xfId="0" applyAlignment="1" applyBorder="1" applyFont="1" applyNumberFormat="1">
      <alignment horizontal="center" shrinkToFit="0" vertical="bottom" wrapText="0"/>
    </xf>
    <xf borderId="24" fillId="2" fontId="1" numFmtId="0" xfId="0" applyAlignment="1" applyBorder="1" applyFont="1">
      <alignment shrinkToFit="0" vertical="bottom" wrapText="0"/>
    </xf>
    <xf borderId="63" fillId="2" fontId="1" numFmtId="0" xfId="0" applyAlignment="1" applyBorder="1" applyFont="1">
      <alignment horizontal="center"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75" fillId="6" fontId="12" numFmtId="0" xfId="0" applyAlignment="1" applyBorder="1" applyFill="1" applyFont="1">
      <alignment horizontal="center" shrinkToFit="0" vertical="bottom" wrapText="0"/>
    </xf>
    <xf borderId="27" fillId="5" fontId="12" numFmtId="166" xfId="0" applyAlignment="1" applyBorder="1" applyFont="1" applyNumberFormat="1">
      <alignment horizontal="center" shrinkToFit="0" vertical="bottom" wrapText="0"/>
    </xf>
    <xf borderId="76" fillId="5" fontId="12" numFmtId="0" xfId="0" applyAlignment="1" applyBorder="1" applyFont="1">
      <alignment shrinkToFit="0" vertical="bottom" wrapText="0"/>
    </xf>
    <xf borderId="76" fillId="5" fontId="13" numFmtId="0" xfId="0" applyAlignment="1" applyBorder="1" applyFont="1">
      <alignment shrinkToFit="0" vertical="bottom" wrapText="0"/>
    </xf>
    <xf borderId="27" fillId="5" fontId="12" numFmtId="0" xfId="0" applyAlignment="1" applyBorder="1" applyFont="1">
      <alignment horizontal="center" shrinkToFit="0" vertical="bottom" wrapText="0"/>
    </xf>
    <xf borderId="27" fillId="5" fontId="12" numFmtId="165" xfId="0" applyAlignment="1" applyBorder="1" applyFont="1" applyNumberFormat="1">
      <alignment horizontal="center" shrinkToFit="0" vertical="bottom" wrapText="0"/>
    </xf>
    <xf borderId="1" fillId="2" fontId="4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/>
      <c r="B3" s="6" t="s">
        <v>1</v>
      </c>
      <c r="C3" s="8"/>
      <c r="D3" s="8"/>
      <c r="E3" s="8"/>
      <c r="F3" s="8"/>
      <c r="G3" s="8"/>
      <c r="H3" s="8"/>
      <c r="I3" s="8"/>
      <c r="J3" s="10"/>
      <c r="K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/>
      <c r="B4" s="11"/>
      <c r="C4" s="12"/>
      <c r="D4" s="12"/>
      <c r="E4" s="12"/>
      <c r="F4" s="12"/>
      <c r="G4" s="12"/>
      <c r="H4" s="12"/>
      <c r="I4" s="12"/>
      <c r="J4" s="13"/>
      <c r="K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5" t="s">
        <v>4</v>
      </c>
      <c r="C6" s="20"/>
      <c r="D6" s="26" t="s">
        <v>9</v>
      </c>
      <c r="E6" s="36"/>
      <c r="F6" s="36"/>
      <c r="G6" s="36"/>
      <c r="H6" s="36"/>
      <c r="I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9" t="s">
        <v>14</v>
      </c>
      <c r="C7" s="20"/>
      <c r="D7" s="46" t="s">
        <v>15</v>
      </c>
      <c r="E7" s="36"/>
      <c r="F7" s="36"/>
      <c r="G7" s="36"/>
      <c r="H7" s="36"/>
      <c r="I7" s="2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8" t="s">
        <v>23</v>
      </c>
      <c r="C8" s="20"/>
      <c r="D8" s="50" t="s">
        <v>25</v>
      </c>
      <c r="E8" s="50"/>
      <c r="F8" s="39" t="s">
        <v>27</v>
      </c>
      <c r="G8" s="20"/>
      <c r="H8" s="50" t="s">
        <v>28</v>
      </c>
      <c r="I8" s="5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56"/>
      <c r="D9" s="57" t="s">
        <v>36</v>
      </c>
      <c r="E9" s="36"/>
      <c r="F9" s="36"/>
      <c r="G9" s="36"/>
      <c r="H9" s="36"/>
      <c r="I9" s="20"/>
      <c r="J9" s="5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1" t="s">
        <v>49</v>
      </c>
      <c r="C12" s="62"/>
      <c r="D12" s="62"/>
      <c r="E12" s="64"/>
      <c r="G12" s="66" t="s">
        <v>60</v>
      </c>
      <c r="H12" s="62"/>
      <c r="I12" s="67"/>
      <c r="J12" s="69" t="s">
        <v>67</v>
      </c>
      <c r="K12" s="69" t="s">
        <v>73</v>
      </c>
      <c r="M12" s="7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76</v>
      </c>
      <c r="C13" s="72"/>
      <c r="D13" s="73"/>
      <c r="E13" s="25">
        <f>(Atores!D10+'RFS ou RFC'!D10)*Fatores!E22*Fatores!G36</f>
        <v>108.4125</v>
      </c>
      <c r="G13" s="71" t="s">
        <v>89</v>
      </c>
      <c r="H13" s="72"/>
      <c r="I13" s="73"/>
      <c r="J13" s="74">
        <f t="shared" ref="J13:J20" si="1">$E$13*$E$14*K13</f>
        <v>15.17775</v>
      </c>
      <c r="K13" s="75">
        <f>dadoshistoricos!E31</f>
        <v>0.04666666667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6" t="s">
        <v>109</v>
      </c>
      <c r="C14" s="77"/>
      <c r="D14" s="78"/>
      <c r="E14" s="80">
        <v>3.0</v>
      </c>
      <c r="G14" s="82" t="s">
        <v>114</v>
      </c>
      <c r="H14" s="83"/>
      <c r="I14" s="84"/>
      <c r="J14" s="85">
        <f t="shared" si="1"/>
        <v>53.4835</v>
      </c>
      <c r="K14" s="86">
        <f>dadoshistoricos!F31*0.8</f>
        <v>0.1644444444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7"/>
      <c r="C15" s="88"/>
      <c r="D15" s="89"/>
      <c r="G15" s="82" t="s">
        <v>115</v>
      </c>
      <c r="H15" s="83"/>
      <c r="I15" s="84"/>
      <c r="J15" s="85">
        <f t="shared" si="1"/>
        <v>13.370875</v>
      </c>
      <c r="K15" s="90">
        <f>dadoshistoricos!F31*0.2</f>
        <v>0.04111111111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92"/>
      <c r="C16" s="36"/>
      <c r="D16" s="20"/>
      <c r="G16" s="82" t="s">
        <v>116</v>
      </c>
      <c r="H16" s="83"/>
      <c r="I16" s="84"/>
      <c r="J16" s="85">
        <f t="shared" si="1"/>
        <v>21.6825</v>
      </c>
      <c r="K16" s="90">
        <f>dadoshistoricos!G31</f>
        <v>0.06666666667</v>
      </c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95" t="s">
        <v>117</v>
      </c>
      <c r="H17" s="96"/>
      <c r="I17" s="97"/>
      <c r="J17" s="85">
        <f t="shared" si="1"/>
        <v>180.6875</v>
      </c>
      <c r="K17" s="90">
        <f>dadoshistoricos!H31</f>
        <v>0.5555555556</v>
      </c>
      <c r="L17" s="2"/>
      <c r="M17" s="7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95" t="s">
        <v>118</v>
      </c>
      <c r="H18" s="96"/>
      <c r="I18" s="97"/>
      <c r="J18" s="85">
        <f t="shared" si="1"/>
        <v>7.2275</v>
      </c>
      <c r="K18" s="90">
        <f>dadoshistoricos!I31</f>
        <v>0.02222222222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2"/>
      <c r="F19" s="2"/>
      <c r="G19" s="95" t="s">
        <v>119</v>
      </c>
      <c r="H19" s="96"/>
      <c r="I19" s="97"/>
      <c r="J19" s="85">
        <f t="shared" si="1"/>
        <v>22.043875</v>
      </c>
      <c r="K19" s="90">
        <f>dadoshistoricos!J31</f>
        <v>0.06777777778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8" t="s">
        <v>120</v>
      </c>
      <c r="C20" s="98"/>
      <c r="D20" s="98"/>
      <c r="E20" s="98"/>
      <c r="F20" s="98"/>
      <c r="G20" s="95" t="s">
        <v>121</v>
      </c>
      <c r="H20" s="96"/>
      <c r="I20" s="97"/>
      <c r="J20" s="85">
        <f t="shared" si="1"/>
        <v>11.564</v>
      </c>
      <c r="K20" s="90">
        <f>dadoshistoricos!K31</f>
        <v>0.03555555556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99" t="s">
        <v>122</v>
      </c>
      <c r="H21" s="77"/>
      <c r="I21" s="78"/>
      <c r="J21" s="100">
        <f t="shared" ref="J21:K21" si="2">SUM(J13:J20)</f>
        <v>325.2375</v>
      </c>
      <c r="K21" s="101">
        <f t="shared" si="2"/>
        <v>1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92" t="s">
        <v>123</v>
      </c>
      <c r="C22" s="36"/>
      <c r="D22" s="36"/>
      <c r="E22" s="36"/>
      <c r="F22" s="36"/>
      <c r="G22" s="36"/>
      <c r="H22" s="36"/>
      <c r="I22" s="36"/>
      <c r="J22" s="20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02" t="s">
        <v>124</v>
      </c>
      <c r="C23" s="36"/>
      <c r="D23" s="36"/>
      <c r="E23" s="36"/>
      <c r="F23" s="36"/>
      <c r="G23" s="36"/>
      <c r="H23" s="36"/>
      <c r="I23" s="36"/>
      <c r="J23" s="20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 t="s">
        <v>125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 t="s">
        <v>126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 t="s">
        <v>127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02" t="s">
        <v>128</v>
      </c>
      <c r="C28" s="36"/>
      <c r="D28" s="36"/>
      <c r="E28" s="36"/>
      <c r="F28" s="36"/>
      <c r="G28" s="36"/>
      <c r="H28" s="36"/>
      <c r="I28" s="36"/>
      <c r="J28" s="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D9:I9"/>
    <mergeCell ref="B8:C8"/>
    <mergeCell ref="F8:G8"/>
    <mergeCell ref="G19:I19"/>
    <mergeCell ref="G20:I20"/>
    <mergeCell ref="B22:J22"/>
    <mergeCell ref="B23:J23"/>
    <mergeCell ref="B28:J28"/>
    <mergeCell ref="G21:I21"/>
    <mergeCell ref="B15:D15"/>
    <mergeCell ref="B16:D16"/>
    <mergeCell ref="G16:I16"/>
    <mergeCell ref="G15:I15"/>
    <mergeCell ref="G12:I12"/>
    <mergeCell ref="G14:I14"/>
    <mergeCell ref="G13:I13"/>
    <mergeCell ref="B14:D14"/>
    <mergeCell ref="G17:I17"/>
    <mergeCell ref="G18:I18"/>
    <mergeCell ref="B12:E12"/>
    <mergeCell ref="B13:D13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B2" s="4" t="s">
        <v>0</v>
      </c>
      <c r="C2" s="5"/>
      <c r="D2" s="7"/>
      <c r="E2" s="9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/>
      <c r="B6" s="17" t="s">
        <v>6</v>
      </c>
      <c r="C6" s="16" t="s">
        <v>5</v>
      </c>
      <c r="D6" s="21" t="s">
        <v>8</v>
      </c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/>
      <c r="B7" s="23" t="s">
        <v>10</v>
      </c>
      <c r="C7" s="30">
        <v>1.0</v>
      </c>
      <c r="D7" s="31">
        <f>COUNTIF(Atores,B7)</f>
        <v>0</v>
      </c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/>
      <c r="B8" s="28" t="s">
        <v>11</v>
      </c>
      <c r="C8" s="29">
        <v>2.0</v>
      </c>
      <c r="D8" s="34">
        <f>COUNTIF(Atores,B8)</f>
        <v>0</v>
      </c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/>
      <c r="B9" s="32" t="s">
        <v>12</v>
      </c>
      <c r="C9" s="37">
        <v>3.0</v>
      </c>
      <c r="D9" s="41">
        <f>COUNTIF(Atores,B9)</f>
        <v>4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2"/>
      <c r="C10" s="43" t="s">
        <v>17</v>
      </c>
      <c r="D10" s="35">
        <f>(C7*D7)+(C8*D8)+(C9*D9)</f>
        <v>12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2" t="s">
        <v>22</v>
      </c>
      <c r="C13" s="52" t="s">
        <v>20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4" t="s">
        <v>29</v>
      </c>
      <c r="C14" s="29" t="s">
        <v>12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4" t="s">
        <v>34</v>
      </c>
      <c r="C15" s="29" t="s">
        <v>12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8" t="s">
        <v>40</v>
      </c>
      <c r="C16" s="29" t="s">
        <v>12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54" t="s">
        <v>47</v>
      </c>
      <c r="C17" s="60" t="s">
        <v>12</v>
      </c>
      <c r="D17" s="1"/>
      <c r="E17" s="1"/>
      <c r="F17" s="6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5" t="s">
        <v>59</v>
      </c>
      <c r="C18" s="68">
        <f>D10</f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2"/>
      <c r="B1" s="2"/>
      <c r="C1" s="2"/>
      <c r="D1" s="2"/>
      <c r="E1" s="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 t="s">
        <v>2</v>
      </c>
      <c r="C2" s="5"/>
      <c r="D2" s="7"/>
      <c r="E2" s="9"/>
      <c r="F2" s="9"/>
      <c r="G2" s="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14" t="s">
        <v>3</v>
      </c>
      <c r="C6" s="16" t="s">
        <v>5</v>
      </c>
      <c r="D6" s="18" t="s">
        <v>7</v>
      </c>
      <c r="E6" s="1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22" t="s">
        <v>10</v>
      </c>
      <c r="C7" s="24">
        <v>3.0</v>
      </c>
      <c r="D7" s="25">
        <f>COUNTIF(CUC,B7)</f>
        <v>22</v>
      </c>
      <c r="E7" s="2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28" t="s">
        <v>11</v>
      </c>
      <c r="C8" s="29">
        <v>4.0</v>
      </c>
      <c r="D8" s="31">
        <f>COUNTIF(CUC,B8)</f>
        <v>5</v>
      </c>
      <c r="E8" s="2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32" t="s">
        <v>12</v>
      </c>
      <c r="C9" s="33">
        <v>5.0</v>
      </c>
      <c r="D9" s="31">
        <f>COUNTIF(CUC,B9)</f>
        <v>0</v>
      </c>
      <c r="E9" s="2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35" t="s">
        <v>13</v>
      </c>
      <c r="D10" s="38">
        <f>(C7*D7)+(C8*D8)+(C9*D9)</f>
        <v>86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40"/>
      <c r="B11" s="36"/>
      <c r="C11" s="2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42" t="s">
        <v>16</v>
      </c>
      <c r="B12" s="44" t="s">
        <v>18</v>
      </c>
      <c r="C12" s="45" t="s">
        <v>19</v>
      </c>
      <c r="D12" s="44" t="s">
        <v>20</v>
      </c>
      <c r="E12" s="47" t="s">
        <v>21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49" t="s">
        <v>24</v>
      </c>
      <c r="B13" s="51" t="s">
        <v>26</v>
      </c>
      <c r="C13" s="53">
        <v>1.0</v>
      </c>
      <c r="D13" s="53" t="s">
        <v>10</v>
      </c>
      <c r="E13" s="51" t="s">
        <v>30</v>
      </c>
      <c r="F13" s="1"/>
      <c r="G13" s="1"/>
      <c r="I13" s="1"/>
      <c r="J13" s="1"/>
      <c r="K13" s="1"/>
      <c r="L13" s="1"/>
      <c r="M13" s="1"/>
      <c r="N13" s="1"/>
      <c r="O13" s="2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49" t="s">
        <v>31</v>
      </c>
      <c r="B14" s="55" t="s">
        <v>32</v>
      </c>
      <c r="C14" s="53">
        <v>1.0</v>
      </c>
      <c r="D14" s="53" t="s">
        <v>10</v>
      </c>
      <c r="E14" s="51" t="s">
        <v>30</v>
      </c>
      <c r="F14" s="1"/>
      <c r="G14" s="1"/>
      <c r="I14" s="1"/>
      <c r="J14" s="1"/>
      <c r="K14" s="1"/>
      <c r="L14" s="1"/>
      <c r="M14" s="1"/>
      <c r="N14" s="1"/>
      <c r="O14" s="2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49" t="s">
        <v>33</v>
      </c>
      <c r="B15" s="51" t="s">
        <v>35</v>
      </c>
      <c r="C15" s="53">
        <v>1.0</v>
      </c>
      <c r="D15" s="53" t="s">
        <v>10</v>
      </c>
      <c r="E15" s="51" t="s">
        <v>30</v>
      </c>
      <c r="F15" s="1"/>
      <c r="G15" s="1"/>
      <c r="I15" s="1"/>
      <c r="J15" s="1"/>
      <c r="K15" s="1"/>
      <c r="L15" s="1"/>
      <c r="M15" s="1"/>
      <c r="N15" s="1"/>
      <c r="O15" s="2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49" t="s">
        <v>37</v>
      </c>
      <c r="B16" s="51" t="s">
        <v>38</v>
      </c>
      <c r="C16" s="53">
        <v>2.0</v>
      </c>
      <c r="D16" s="53" t="s">
        <v>10</v>
      </c>
      <c r="E16" s="51" t="s">
        <v>39</v>
      </c>
      <c r="F16" s="1"/>
      <c r="G16" s="1"/>
      <c r="I16" s="1"/>
      <c r="J16" s="1"/>
      <c r="K16" s="1"/>
      <c r="L16" s="1"/>
      <c r="M16" s="1"/>
      <c r="N16" s="1"/>
      <c r="O16" s="2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9" t="s">
        <v>41</v>
      </c>
      <c r="B17" s="51" t="s">
        <v>42</v>
      </c>
      <c r="C17" s="53">
        <v>2.0</v>
      </c>
      <c r="D17" s="53" t="s">
        <v>10</v>
      </c>
      <c r="E17" s="51" t="s">
        <v>39</v>
      </c>
      <c r="F17" s="1"/>
      <c r="G17" s="1"/>
      <c r="I17" s="1"/>
      <c r="J17" s="1"/>
      <c r="K17" s="1"/>
      <c r="L17" s="1"/>
      <c r="M17" s="1"/>
      <c r="N17" s="1"/>
      <c r="O17" s="2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49" t="s">
        <v>43</v>
      </c>
      <c r="B18" s="51" t="s">
        <v>44</v>
      </c>
      <c r="C18" s="53">
        <v>1.0</v>
      </c>
      <c r="D18" s="53" t="s">
        <v>10</v>
      </c>
      <c r="E18" s="51" t="s">
        <v>45</v>
      </c>
      <c r="F18" s="1"/>
      <c r="G18" s="1"/>
      <c r="H18" s="2"/>
      <c r="I18" s="1"/>
      <c r="J18" s="1"/>
      <c r="K18" s="1"/>
      <c r="L18" s="1"/>
      <c r="M18" s="1"/>
      <c r="N18" s="1"/>
      <c r="O18" s="2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49" t="s">
        <v>46</v>
      </c>
      <c r="B19" s="51" t="s">
        <v>48</v>
      </c>
      <c r="C19" s="53">
        <v>1.0</v>
      </c>
      <c r="D19" s="53" t="s">
        <v>10</v>
      </c>
      <c r="E19" s="51" t="s">
        <v>45</v>
      </c>
      <c r="F19" s="1"/>
      <c r="G19" s="1"/>
      <c r="H19" s="2"/>
      <c r="I19" s="1"/>
      <c r="J19" s="1"/>
      <c r="K19" s="1"/>
      <c r="L19" s="1"/>
      <c r="M19" s="1"/>
      <c r="N19" s="1"/>
      <c r="O19" s="2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49" t="s">
        <v>50</v>
      </c>
      <c r="B20" s="51" t="s">
        <v>51</v>
      </c>
      <c r="C20" s="53">
        <v>1.0</v>
      </c>
      <c r="D20" s="53" t="s">
        <v>10</v>
      </c>
      <c r="E20" s="51" t="s">
        <v>45</v>
      </c>
      <c r="F20" s="1"/>
      <c r="G20" s="1"/>
      <c r="H20" s="2"/>
      <c r="I20" s="1"/>
      <c r="J20" s="1"/>
      <c r="K20" s="1"/>
      <c r="L20" s="1"/>
      <c r="M20" s="1"/>
      <c r="N20" s="1"/>
      <c r="O20" s="2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49" t="s">
        <v>52</v>
      </c>
      <c r="B21" s="51" t="s">
        <v>53</v>
      </c>
      <c r="C21" s="53">
        <v>1.0</v>
      </c>
      <c r="D21" s="53" t="s">
        <v>10</v>
      </c>
      <c r="E21" s="51" t="s">
        <v>54</v>
      </c>
      <c r="F21" s="1"/>
      <c r="G21" s="1"/>
      <c r="H21" s="2"/>
      <c r="I21" s="1"/>
      <c r="J21" s="1"/>
      <c r="K21" s="1"/>
      <c r="L21" s="1"/>
      <c r="M21" s="1"/>
      <c r="N21" s="1"/>
      <c r="O21" s="2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49" t="s">
        <v>55</v>
      </c>
      <c r="B22" s="51" t="s">
        <v>56</v>
      </c>
      <c r="C22" s="53">
        <v>1.0</v>
      </c>
      <c r="D22" s="53" t="s">
        <v>10</v>
      </c>
      <c r="E22" s="51" t="s">
        <v>54</v>
      </c>
      <c r="F22" s="1"/>
      <c r="G22" s="1"/>
      <c r="H22" s="2"/>
      <c r="I22" s="1"/>
      <c r="J22" s="1"/>
      <c r="K22" s="1"/>
      <c r="L22" s="1"/>
      <c r="M22" s="1"/>
      <c r="N22" s="1"/>
      <c r="O22" s="2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49" t="s">
        <v>57</v>
      </c>
      <c r="B23" s="51" t="s">
        <v>58</v>
      </c>
      <c r="C23" s="53">
        <v>1.0</v>
      </c>
      <c r="D23" s="53" t="s">
        <v>10</v>
      </c>
      <c r="E23" s="51" t="s">
        <v>54</v>
      </c>
      <c r="F23" s="1"/>
      <c r="G23" s="1"/>
      <c r="H23" s="1"/>
      <c r="I23" s="1"/>
      <c r="J23" s="1"/>
      <c r="K23" s="1"/>
      <c r="L23" s="1"/>
      <c r="M23" s="1"/>
      <c r="N23" s="1"/>
      <c r="O23" s="2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49" t="s">
        <v>61</v>
      </c>
      <c r="B24" s="51" t="s">
        <v>62</v>
      </c>
      <c r="C24" s="53">
        <v>2.0</v>
      </c>
      <c r="D24" s="53" t="s">
        <v>10</v>
      </c>
      <c r="E24" s="51" t="s">
        <v>63</v>
      </c>
      <c r="F24" s="1"/>
      <c r="G24" s="1"/>
      <c r="H24" s="1"/>
      <c r="I24" s="1"/>
      <c r="J24" s="1"/>
      <c r="K24" s="1"/>
      <c r="L24" s="1"/>
      <c r="M24" s="1"/>
      <c r="N24" s="1"/>
      <c r="O24" s="2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49" t="s">
        <v>64</v>
      </c>
      <c r="B25" s="51" t="s">
        <v>65</v>
      </c>
      <c r="C25" s="53">
        <v>2.0</v>
      </c>
      <c r="D25" s="53" t="s">
        <v>10</v>
      </c>
      <c r="E25" s="51" t="s">
        <v>66</v>
      </c>
      <c r="F25" s="1"/>
      <c r="G25" s="1"/>
      <c r="H25" s="1"/>
      <c r="I25" s="1"/>
      <c r="J25" s="1"/>
      <c r="K25" s="1"/>
      <c r="L25" s="1"/>
      <c r="M25" s="1"/>
      <c r="N25" s="1"/>
      <c r="O25" s="2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49" t="s">
        <v>68</v>
      </c>
      <c r="B26" s="51" t="s">
        <v>69</v>
      </c>
      <c r="C26" s="53">
        <v>1.0</v>
      </c>
      <c r="D26" s="53" t="s">
        <v>10</v>
      </c>
      <c r="E26" s="51" t="s">
        <v>70</v>
      </c>
      <c r="F26" s="1"/>
      <c r="G26" s="1"/>
      <c r="H26" s="1"/>
      <c r="I26" s="1"/>
      <c r="J26" s="1"/>
      <c r="K26" s="1"/>
      <c r="L26" s="1"/>
      <c r="M26" s="1"/>
      <c r="N26" s="1"/>
      <c r="O26" s="2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49" t="s">
        <v>71</v>
      </c>
      <c r="B27" s="51" t="s">
        <v>72</v>
      </c>
      <c r="C27" s="53">
        <v>1.0</v>
      </c>
      <c r="D27" s="53" t="s">
        <v>10</v>
      </c>
      <c r="E27" s="51" t="s">
        <v>70</v>
      </c>
      <c r="F27" s="1"/>
      <c r="G27" s="1"/>
      <c r="H27" s="1"/>
      <c r="I27" s="1"/>
      <c r="J27" s="1"/>
      <c r="K27" s="1"/>
      <c r="L27" s="1"/>
      <c r="M27" s="1"/>
      <c r="N27" s="1"/>
      <c r="O27" s="2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49" t="s">
        <v>74</v>
      </c>
      <c r="B28" s="51" t="s">
        <v>75</v>
      </c>
      <c r="C28" s="53">
        <v>1.0</v>
      </c>
      <c r="D28" s="53" t="s">
        <v>10</v>
      </c>
      <c r="E28" s="51" t="s">
        <v>70</v>
      </c>
      <c r="F28" s="1"/>
      <c r="G28" s="1"/>
      <c r="H28" s="1"/>
      <c r="I28" s="1"/>
      <c r="J28" s="1"/>
      <c r="K28" s="1"/>
      <c r="L28" s="1"/>
      <c r="M28" s="1"/>
      <c r="N28" s="1"/>
      <c r="O28" s="2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49" t="s">
        <v>77</v>
      </c>
      <c r="B29" s="51" t="s">
        <v>78</v>
      </c>
      <c r="C29" s="53">
        <v>3.0</v>
      </c>
      <c r="D29" s="53" t="s">
        <v>11</v>
      </c>
      <c r="E29" s="51" t="s">
        <v>79</v>
      </c>
      <c r="F29" s="1"/>
      <c r="G29" s="1"/>
      <c r="H29" s="1"/>
      <c r="I29" s="1"/>
      <c r="J29" s="1"/>
      <c r="K29" s="1"/>
      <c r="L29" s="1"/>
      <c r="M29" s="1"/>
      <c r="N29" s="1"/>
      <c r="O29" s="2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49" t="s">
        <v>80</v>
      </c>
      <c r="B30" s="51" t="s">
        <v>81</v>
      </c>
      <c r="C30" s="53">
        <v>1.0</v>
      </c>
      <c r="D30" s="53" t="s">
        <v>10</v>
      </c>
      <c r="E30" s="51" t="s">
        <v>82</v>
      </c>
      <c r="F30" s="1"/>
      <c r="G30" s="1"/>
      <c r="H30" s="1"/>
      <c r="I30" s="1"/>
      <c r="J30" s="1"/>
      <c r="K30" s="1"/>
      <c r="L30" s="1"/>
      <c r="M30" s="1"/>
      <c r="N30" s="1"/>
      <c r="O30" s="2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49" t="s">
        <v>83</v>
      </c>
      <c r="B31" s="51" t="s">
        <v>84</v>
      </c>
      <c r="C31" s="53">
        <v>3.0</v>
      </c>
      <c r="D31" s="53" t="s">
        <v>11</v>
      </c>
      <c r="E31" s="51" t="s">
        <v>85</v>
      </c>
      <c r="F31" s="1"/>
      <c r="G31" s="1"/>
      <c r="H31" s="1"/>
      <c r="I31" s="1"/>
      <c r="J31" s="1"/>
      <c r="K31" s="1"/>
      <c r="L31" s="1"/>
      <c r="M31" s="1"/>
      <c r="N31" s="1"/>
      <c r="O31" s="2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49" t="s">
        <v>86</v>
      </c>
      <c r="B32" s="51" t="s">
        <v>87</v>
      </c>
      <c r="C32" s="53">
        <v>2.0</v>
      </c>
      <c r="D32" s="53" t="s">
        <v>10</v>
      </c>
      <c r="E32" s="51" t="s">
        <v>88</v>
      </c>
      <c r="F32" s="1"/>
      <c r="G32" s="1"/>
      <c r="H32" s="1"/>
      <c r="I32" s="1"/>
      <c r="J32" s="1"/>
      <c r="K32" s="1"/>
      <c r="L32" s="1"/>
      <c r="M32" s="1"/>
      <c r="N32" s="1"/>
      <c r="O32" s="2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49" t="s">
        <v>90</v>
      </c>
      <c r="B33" s="51" t="s">
        <v>91</v>
      </c>
      <c r="C33" s="53">
        <v>2.0</v>
      </c>
      <c r="D33" s="53" t="s">
        <v>10</v>
      </c>
      <c r="E33" s="51" t="s">
        <v>92</v>
      </c>
      <c r="F33" s="1"/>
      <c r="G33" s="1"/>
      <c r="H33" s="1"/>
      <c r="I33" s="1"/>
      <c r="J33" s="1"/>
      <c r="K33" s="1"/>
      <c r="L33" s="1"/>
      <c r="M33" s="1"/>
      <c r="N33" s="1"/>
      <c r="O33" s="2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49" t="s">
        <v>93</v>
      </c>
      <c r="B34" s="51" t="s">
        <v>94</v>
      </c>
      <c r="C34" s="53">
        <v>1.0</v>
      </c>
      <c r="D34" s="53" t="s">
        <v>10</v>
      </c>
      <c r="E34" s="51" t="s">
        <v>95</v>
      </c>
      <c r="F34" s="1"/>
      <c r="G34" s="1"/>
      <c r="H34" s="1"/>
      <c r="I34" s="1"/>
      <c r="J34" s="1"/>
      <c r="K34" s="1"/>
      <c r="L34" s="1"/>
      <c r="M34" s="1"/>
      <c r="N34" s="1"/>
      <c r="O34" s="2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49" t="s">
        <v>96</v>
      </c>
      <c r="B35" s="51" t="s">
        <v>97</v>
      </c>
      <c r="C35" s="53">
        <v>1.0</v>
      </c>
      <c r="D35" s="53" t="s">
        <v>10</v>
      </c>
      <c r="E35" s="51" t="s">
        <v>95</v>
      </c>
      <c r="F35" s="1"/>
      <c r="G35" s="1"/>
      <c r="H35" s="1"/>
      <c r="I35" s="1"/>
      <c r="J35" s="1"/>
      <c r="K35" s="1"/>
      <c r="L35" s="1"/>
      <c r="M35" s="1"/>
      <c r="N35" s="1"/>
      <c r="O35" s="2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49" t="s">
        <v>98</v>
      </c>
      <c r="B36" s="51" t="s">
        <v>99</v>
      </c>
      <c r="C36" s="53">
        <v>1.0</v>
      </c>
      <c r="D36" s="53" t="s">
        <v>10</v>
      </c>
      <c r="E36" s="51" t="s">
        <v>95</v>
      </c>
      <c r="F36" s="1"/>
      <c r="G36" s="1"/>
      <c r="H36" s="1"/>
      <c r="I36" s="1"/>
      <c r="J36" s="1"/>
      <c r="K36" s="1"/>
      <c r="L36" s="1"/>
      <c r="M36" s="1"/>
      <c r="N36" s="1"/>
      <c r="O36" s="2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49" t="s">
        <v>100</v>
      </c>
      <c r="B37" s="51" t="s">
        <v>101</v>
      </c>
      <c r="C37" s="53">
        <v>3.0</v>
      </c>
      <c r="D37" s="53" t="s">
        <v>11</v>
      </c>
      <c r="E37" s="51" t="s">
        <v>102</v>
      </c>
      <c r="F37" s="1"/>
      <c r="G37" s="1"/>
      <c r="H37" s="1"/>
      <c r="I37" s="1"/>
      <c r="J37" s="1"/>
      <c r="K37" s="1"/>
      <c r="L37" s="1"/>
      <c r="M37" s="1"/>
      <c r="N37" s="1"/>
      <c r="O37" s="2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49" t="s">
        <v>103</v>
      </c>
      <c r="B38" s="51" t="s">
        <v>104</v>
      </c>
      <c r="C38" s="53">
        <v>3.0</v>
      </c>
      <c r="D38" s="53" t="s">
        <v>11</v>
      </c>
      <c r="E38" s="51" t="s">
        <v>105</v>
      </c>
      <c r="F38" s="1"/>
      <c r="G38" s="1"/>
      <c r="H38" s="1"/>
      <c r="I38" s="1"/>
      <c r="J38" s="1"/>
      <c r="K38" s="1"/>
      <c r="L38" s="1"/>
      <c r="M38" s="1"/>
      <c r="N38" s="1"/>
      <c r="O38" s="2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49" t="s">
        <v>106</v>
      </c>
      <c r="B39" s="51" t="s">
        <v>107</v>
      </c>
      <c r="C39" s="53">
        <v>4.0</v>
      </c>
      <c r="D39" s="53" t="s">
        <v>11</v>
      </c>
      <c r="E39" s="51" t="s">
        <v>108</v>
      </c>
      <c r="F39" s="1"/>
      <c r="G39" s="1"/>
      <c r="H39" s="1"/>
      <c r="I39" s="1"/>
      <c r="J39" s="1"/>
      <c r="K39" s="1"/>
      <c r="L39" s="1"/>
      <c r="M39" s="1"/>
      <c r="N39" s="1"/>
      <c r="O39" s="2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49" t="s">
        <v>110</v>
      </c>
      <c r="B40" s="51" t="s">
        <v>111</v>
      </c>
      <c r="C40" s="53">
        <v>2.0</v>
      </c>
      <c r="D40" s="53" t="s">
        <v>10</v>
      </c>
      <c r="E40" s="51" t="s">
        <v>92</v>
      </c>
      <c r="F40" s="1"/>
      <c r="G40" s="1"/>
      <c r="H40" s="1"/>
      <c r="I40" s="1"/>
      <c r="J40" s="1"/>
      <c r="K40" s="1"/>
      <c r="L40" s="1"/>
      <c r="M40" s="1"/>
      <c r="N40" s="1"/>
      <c r="O40" s="2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49" t="s">
        <v>112</v>
      </c>
      <c r="B41" s="51" t="s">
        <v>113</v>
      </c>
      <c r="C41" s="53">
        <v>1.0</v>
      </c>
      <c r="D41" s="53" t="s">
        <v>10</v>
      </c>
      <c r="E41" s="51" t="s">
        <v>70</v>
      </c>
      <c r="F41" s="1"/>
      <c r="G41" s="1"/>
      <c r="H41" s="1"/>
      <c r="I41" s="1"/>
      <c r="J41" s="1"/>
      <c r="K41" s="1"/>
      <c r="L41" s="1"/>
      <c r="M41" s="1"/>
      <c r="N41" s="1"/>
      <c r="O41" s="2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79"/>
      <c r="B42" s="81"/>
      <c r="C42" s="30"/>
      <c r="D42" s="30"/>
      <c r="E42" s="81"/>
      <c r="F42" s="1"/>
      <c r="G42" s="1"/>
      <c r="H42" s="1"/>
      <c r="I42" s="1"/>
      <c r="J42" s="1"/>
      <c r="K42" s="1"/>
      <c r="L42" s="1"/>
      <c r="M42" s="1"/>
      <c r="N42" s="1"/>
      <c r="O42" s="2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79"/>
      <c r="B43" s="81"/>
      <c r="C43" s="30"/>
      <c r="D43" s="30"/>
      <c r="E43" s="81"/>
      <c r="F43" s="1"/>
      <c r="G43" s="1"/>
      <c r="H43" s="1"/>
      <c r="I43" s="1"/>
      <c r="J43" s="1"/>
      <c r="K43" s="1"/>
      <c r="L43" s="1"/>
      <c r="M43" s="1"/>
      <c r="N43" s="1"/>
      <c r="O43" s="2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79"/>
      <c r="B44" s="81"/>
      <c r="C44" s="30"/>
      <c r="D44" s="30"/>
      <c r="E44" s="81"/>
      <c r="F44" s="1"/>
      <c r="G44" s="1"/>
      <c r="H44" s="1"/>
      <c r="I44" s="1"/>
      <c r="J44" s="1"/>
      <c r="K44" s="1"/>
      <c r="L44" s="1"/>
      <c r="M44" s="1"/>
      <c r="N44" s="1"/>
      <c r="O44" s="2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79"/>
      <c r="B45" s="81"/>
      <c r="C45" s="30"/>
      <c r="D45" s="30"/>
      <c r="E45" s="81"/>
      <c r="F45" s="1"/>
      <c r="G45" s="1"/>
      <c r="H45" s="1"/>
      <c r="I45" s="1"/>
      <c r="J45" s="1"/>
      <c r="K45" s="1"/>
      <c r="L45" s="1"/>
      <c r="M45" s="1"/>
      <c r="N45" s="1"/>
      <c r="O45" s="2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79"/>
      <c r="B46" s="81"/>
      <c r="C46" s="30"/>
      <c r="D46" s="30"/>
      <c r="E46" s="81"/>
      <c r="F46" s="1"/>
      <c r="G46" s="1"/>
      <c r="H46" s="1"/>
      <c r="I46" s="1"/>
      <c r="J46" s="1"/>
      <c r="K46" s="1"/>
      <c r="L46" s="1"/>
      <c r="M46" s="1"/>
      <c r="N46" s="1"/>
      <c r="O46" s="2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79"/>
      <c r="B47" s="81"/>
      <c r="C47" s="30"/>
      <c r="D47" s="30"/>
      <c r="E47" s="81"/>
      <c r="F47" s="1"/>
      <c r="G47" s="1"/>
      <c r="H47" s="1"/>
      <c r="I47" s="1"/>
      <c r="J47" s="1"/>
      <c r="K47" s="1"/>
      <c r="L47" s="1"/>
      <c r="M47" s="1"/>
      <c r="N47" s="1"/>
      <c r="O47" s="2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79"/>
      <c r="B48" s="81"/>
      <c r="C48" s="30"/>
      <c r="D48" s="30"/>
      <c r="E48" s="81"/>
      <c r="F48" s="1"/>
      <c r="G48" s="1"/>
      <c r="H48" s="1"/>
      <c r="I48" s="1"/>
      <c r="J48" s="1"/>
      <c r="K48" s="1"/>
      <c r="L48" s="1"/>
      <c r="M48" s="1"/>
      <c r="N48" s="1"/>
      <c r="O48" s="2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79"/>
      <c r="B49" s="81"/>
      <c r="C49" s="30"/>
      <c r="D49" s="30"/>
      <c r="E49" s="81"/>
      <c r="F49" s="1"/>
      <c r="G49" s="1"/>
      <c r="H49" s="1"/>
      <c r="I49" s="1"/>
      <c r="J49" s="1"/>
      <c r="K49" s="1"/>
      <c r="L49" s="1"/>
      <c r="M49" s="1"/>
      <c r="N49" s="1"/>
      <c r="O49" s="2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79"/>
      <c r="B50" s="81"/>
      <c r="C50" s="30"/>
      <c r="D50" s="30"/>
      <c r="E50" s="81"/>
      <c r="F50" s="1"/>
      <c r="G50" s="1"/>
      <c r="H50" s="1"/>
      <c r="I50" s="1"/>
      <c r="J50" s="1"/>
      <c r="K50" s="1"/>
      <c r="L50" s="1"/>
      <c r="M50" s="1"/>
      <c r="N50" s="1"/>
      <c r="O50" s="2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79"/>
      <c r="B51" s="81"/>
      <c r="C51" s="30"/>
      <c r="D51" s="30"/>
      <c r="E51" s="81"/>
      <c r="F51" s="1"/>
      <c r="G51" s="1"/>
      <c r="H51" s="1"/>
      <c r="I51" s="1"/>
      <c r="J51" s="1"/>
      <c r="K51" s="1"/>
      <c r="L51" s="1"/>
      <c r="M51" s="1"/>
      <c r="N51" s="1"/>
      <c r="O51" s="2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79"/>
      <c r="B52" s="81"/>
      <c r="C52" s="30"/>
      <c r="D52" s="30"/>
      <c r="E52" s="81"/>
      <c r="F52" s="1"/>
      <c r="G52" s="1"/>
      <c r="H52" s="1"/>
      <c r="I52" s="1"/>
      <c r="J52" s="1"/>
      <c r="K52" s="1"/>
      <c r="L52" s="1"/>
      <c r="M52" s="1"/>
      <c r="N52" s="1"/>
      <c r="O52" s="2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79"/>
      <c r="B53" s="81"/>
      <c r="C53" s="30"/>
      <c r="D53" s="30"/>
      <c r="E53" s="81"/>
      <c r="F53" s="1"/>
      <c r="G53" s="1"/>
      <c r="H53" s="1"/>
      <c r="I53" s="1"/>
      <c r="J53" s="1"/>
      <c r="K53" s="1"/>
      <c r="L53" s="1"/>
      <c r="M53" s="1"/>
      <c r="N53" s="1"/>
      <c r="O53" s="2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79"/>
      <c r="B54" s="81"/>
      <c r="C54" s="30"/>
      <c r="D54" s="30"/>
      <c r="E54" s="81"/>
      <c r="F54" s="1"/>
      <c r="G54" s="1"/>
      <c r="H54" s="1"/>
      <c r="I54" s="1"/>
      <c r="J54" s="1"/>
      <c r="K54" s="1"/>
      <c r="L54" s="1"/>
      <c r="M54" s="1"/>
      <c r="N54" s="1"/>
      <c r="O54" s="2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91" t="s">
        <v>59</v>
      </c>
      <c r="B55" s="91">
        <f>SUBTOTAL(103,B13:B54)</f>
        <v>29</v>
      </c>
      <c r="C55" s="93"/>
      <c r="D55" s="94"/>
      <c r="E55" s="94"/>
      <c r="F55" s="1"/>
      <c r="G55" s="1"/>
      <c r="H55" s="1"/>
      <c r="I55" s="1"/>
      <c r="J55" s="1"/>
      <c r="K55" s="1"/>
      <c r="L55" s="1"/>
      <c r="M55" s="1"/>
      <c r="N55" s="1"/>
      <c r="O55" s="2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54">
      <formula1>$B$7:$B$9</formula1>
    </dataValidation>
    <dataValidation type="custom" allowBlank="1" showErrorMessage="1" sqref="B13 B15:B54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4" t="s">
        <v>129</v>
      </c>
      <c r="C4" s="5"/>
      <c r="D4" s="5"/>
      <c r="E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103" t="s">
        <v>130</v>
      </c>
      <c r="C7" s="96"/>
      <c r="D7" s="96"/>
      <c r="E7" s="9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104" t="s">
        <v>16</v>
      </c>
      <c r="C8" s="105" t="s">
        <v>131</v>
      </c>
      <c r="D8" s="105" t="s">
        <v>5</v>
      </c>
      <c r="E8" s="105" t="s">
        <v>132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9" t="s">
        <v>133</v>
      </c>
      <c r="C9" s="106" t="s">
        <v>134</v>
      </c>
      <c r="D9" s="29">
        <v>2.0</v>
      </c>
      <c r="E9" s="60">
        <v>0.0</v>
      </c>
      <c r="H9" s="2"/>
      <c r="I9" s="2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9" t="s">
        <v>135</v>
      </c>
      <c r="C10" s="106" t="s">
        <v>136</v>
      </c>
      <c r="D10" s="29">
        <v>1.0</v>
      </c>
      <c r="E10" s="60">
        <v>2.0</v>
      </c>
      <c r="H10" s="2"/>
      <c r="I10" s="2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9" t="s">
        <v>137</v>
      </c>
      <c r="C11" s="106" t="s">
        <v>138</v>
      </c>
      <c r="D11" s="29">
        <v>1.0</v>
      </c>
      <c r="E11" s="60">
        <v>4.0</v>
      </c>
      <c r="H11" s="2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9" t="s">
        <v>139</v>
      </c>
      <c r="C12" s="106" t="s">
        <v>140</v>
      </c>
      <c r="D12" s="29">
        <v>1.0</v>
      </c>
      <c r="E12" s="29">
        <v>1.0</v>
      </c>
      <c r="H12" s="2"/>
      <c r="I12" s="2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9" t="s">
        <v>141</v>
      </c>
      <c r="C13" s="106" t="s">
        <v>142</v>
      </c>
      <c r="D13" s="29">
        <v>1.0</v>
      </c>
      <c r="E13" s="29">
        <v>2.0</v>
      </c>
      <c r="H13" s="2"/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9" t="s">
        <v>143</v>
      </c>
      <c r="C14" s="106" t="s">
        <v>144</v>
      </c>
      <c r="D14" s="29">
        <v>0.5</v>
      </c>
      <c r="E14" s="29">
        <v>1.0</v>
      </c>
      <c r="H14" s="2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9" t="s">
        <v>145</v>
      </c>
      <c r="C15" s="106" t="s">
        <v>146</v>
      </c>
      <c r="D15" s="29">
        <v>0.5</v>
      </c>
      <c r="E15" s="29">
        <v>3.0</v>
      </c>
      <c r="H15" s="2"/>
      <c r="I15" s="2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9" t="s">
        <v>147</v>
      </c>
      <c r="C16" s="106" t="s">
        <v>148</v>
      </c>
      <c r="D16" s="29">
        <v>2.0</v>
      </c>
      <c r="E16" s="29">
        <v>0.0</v>
      </c>
      <c r="H16" s="2"/>
      <c r="I16" s="2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9" t="s">
        <v>149</v>
      </c>
      <c r="C17" s="106" t="s">
        <v>150</v>
      </c>
      <c r="D17" s="29">
        <v>1.0</v>
      </c>
      <c r="E17" s="29">
        <v>2.0</v>
      </c>
      <c r="H17" s="2"/>
      <c r="I17" s="2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9" t="s">
        <v>151</v>
      </c>
      <c r="C18" s="106" t="s">
        <v>152</v>
      </c>
      <c r="D18" s="29">
        <v>1.0</v>
      </c>
      <c r="E18" s="29">
        <v>0.0</v>
      </c>
      <c r="H18" s="2"/>
      <c r="I18" s="2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9" t="s">
        <v>153</v>
      </c>
      <c r="C19" s="106" t="s">
        <v>154</v>
      </c>
      <c r="D19" s="29">
        <v>1.0</v>
      </c>
      <c r="E19" s="29">
        <v>2.0</v>
      </c>
      <c r="H19" s="2"/>
      <c r="I19" s="2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9" t="s">
        <v>155</v>
      </c>
      <c r="C20" s="106" t="s">
        <v>156</v>
      </c>
      <c r="D20" s="29">
        <v>1.0</v>
      </c>
      <c r="E20" s="29">
        <v>0.0</v>
      </c>
      <c r="H20" s="2"/>
      <c r="I20" s="2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9" t="s">
        <v>157</v>
      </c>
      <c r="C21" s="106" t="s">
        <v>158</v>
      </c>
      <c r="D21" s="29">
        <v>1.0</v>
      </c>
      <c r="E21" s="29">
        <v>0.0</v>
      </c>
      <c r="H21" s="2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107" t="s">
        <v>159</v>
      </c>
      <c r="C22" s="96"/>
      <c r="D22" s="97"/>
      <c r="E22" s="108">
        <f>0.6+(0.01*SUM(D9*E9,D10*E10,D11*E11,D12*E12,D13*E13,D14*E14,D15*E15,D16*E16,D17*E17,D18*E18,D19*E19,D20*E20,D21*E21))</f>
        <v>0.75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103" t="s">
        <v>160</v>
      </c>
      <c r="C26" s="96"/>
      <c r="D26" s="96"/>
      <c r="E26" s="109"/>
      <c r="F26" s="110"/>
      <c r="G26" s="111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12" t="s">
        <v>16</v>
      </c>
      <c r="C27" s="113" t="s">
        <v>131</v>
      </c>
      <c r="D27" s="83"/>
      <c r="E27" s="84"/>
      <c r="F27" s="112" t="s">
        <v>5</v>
      </c>
      <c r="G27" s="112" t="s">
        <v>132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9" t="s">
        <v>162</v>
      </c>
      <c r="C28" s="115" t="s">
        <v>163</v>
      </c>
      <c r="D28" s="96"/>
      <c r="E28" s="97"/>
      <c r="F28" s="29">
        <v>1.5</v>
      </c>
      <c r="G28" s="60">
        <v>0.0</v>
      </c>
      <c r="H28" s="2"/>
      <c r="I28" s="2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9" t="s">
        <v>164</v>
      </c>
      <c r="C29" s="115" t="s">
        <v>165</v>
      </c>
      <c r="D29" s="96"/>
      <c r="E29" s="97"/>
      <c r="F29" s="29">
        <v>0.5</v>
      </c>
      <c r="G29" s="60">
        <v>0.0</v>
      </c>
      <c r="H29" s="2"/>
      <c r="I29" s="2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9" t="s">
        <v>166</v>
      </c>
      <c r="C30" s="115" t="s">
        <v>167</v>
      </c>
      <c r="D30" s="96"/>
      <c r="E30" s="97"/>
      <c r="F30" s="29">
        <v>1.0</v>
      </c>
      <c r="G30" s="29">
        <v>1.0</v>
      </c>
      <c r="H30" s="2"/>
      <c r="I30" s="2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9" t="s">
        <v>169</v>
      </c>
      <c r="C31" s="115" t="s">
        <v>170</v>
      </c>
      <c r="D31" s="96"/>
      <c r="E31" s="97"/>
      <c r="F31" s="29">
        <v>0.5</v>
      </c>
      <c r="G31" s="29">
        <v>1.0</v>
      </c>
      <c r="H31" s="2"/>
      <c r="I31" s="2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9" t="s">
        <v>181</v>
      </c>
      <c r="C32" s="115" t="s">
        <v>182</v>
      </c>
      <c r="D32" s="96"/>
      <c r="E32" s="97"/>
      <c r="F32" s="29">
        <v>1.0</v>
      </c>
      <c r="G32" s="60">
        <v>2.0</v>
      </c>
      <c r="H32" s="2"/>
      <c r="I32" s="2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9" t="s">
        <v>184</v>
      </c>
      <c r="C33" s="115" t="s">
        <v>185</v>
      </c>
      <c r="D33" s="96"/>
      <c r="E33" s="97"/>
      <c r="F33" s="29">
        <v>2.0</v>
      </c>
      <c r="G33" s="60">
        <v>2.0</v>
      </c>
      <c r="H33" s="2"/>
      <c r="I33" s="2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9" t="s">
        <v>186</v>
      </c>
      <c r="C34" s="115" t="s">
        <v>187</v>
      </c>
      <c r="D34" s="96"/>
      <c r="E34" s="97"/>
      <c r="F34" s="29">
        <v>-1.0</v>
      </c>
      <c r="G34" s="60">
        <v>5.0</v>
      </c>
      <c r="H34" s="2"/>
      <c r="I34" s="2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9" t="s">
        <v>190</v>
      </c>
      <c r="C35" s="115" t="s">
        <v>191</v>
      </c>
      <c r="D35" s="96"/>
      <c r="E35" s="97"/>
      <c r="F35" s="29">
        <v>-1.0</v>
      </c>
      <c r="G35" s="60">
        <v>5.0</v>
      </c>
      <c r="H35" s="2"/>
      <c r="I35" s="2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107" t="s">
        <v>193</v>
      </c>
      <c r="C36" s="96"/>
      <c r="D36" s="96"/>
      <c r="E36" s="96"/>
      <c r="F36" s="97"/>
      <c r="G36" s="52">
        <f>1.4+(-0.03*SUM(F28*G28,F29*G29,F30*G30,F31*G31,F32*G32,F33*G33,F34*G34,F35*G35))</f>
        <v>1.475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22" width="11.57"/>
    <col customWidth="1" min="23" max="26" width="8.71"/>
  </cols>
  <sheetData>
    <row r="1" ht="12.75" customHeight="1">
      <c r="A1" s="2"/>
      <c r="B1" s="114" t="s">
        <v>161</v>
      </c>
      <c r="C1" s="5"/>
      <c r="D1" s="5"/>
      <c r="E1" s="5"/>
      <c r="F1" s="5"/>
      <c r="G1" s="5"/>
      <c r="H1" s="5"/>
      <c r="I1" s="5"/>
      <c r="J1" s="5"/>
      <c r="K1" s="5"/>
      <c r="L1" s="7"/>
      <c r="M1" s="116"/>
      <c r="N1" s="2"/>
      <c r="O1" s="2"/>
      <c r="P1" s="2"/>
      <c r="Q1" s="2"/>
      <c r="R1" s="2"/>
      <c r="S1" s="2"/>
      <c r="T1" s="2"/>
      <c r="U1" s="2"/>
      <c r="V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2.75" customHeight="1">
      <c r="A5" s="2"/>
      <c r="B5" s="117" t="s">
        <v>168</v>
      </c>
      <c r="C5" s="118" t="s">
        <v>171</v>
      </c>
      <c r="D5" s="118" t="s">
        <v>172</v>
      </c>
      <c r="E5" s="119" t="s">
        <v>173</v>
      </c>
      <c r="F5" s="119" t="s">
        <v>174</v>
      </c>
      <c r="G5" s="119" t="s">
        <v>175</v>
      </c>
      <c r="H5" s="119" t="s">
        <v>176</v>
      </c>
      <c r="I5" s="119" t="s">
        <v>177</v>
      </c>
      <c r="J5" s="119" t="s">
        <v>178</v>
      </c>
      <c r="K5" s="119" t="s">
        <v>179</v>
      </c>
      <c r="L5" s="120" t="s">
        <v>180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ht="12.75" customHeight="1">
      <c r="A6" s="2"/>
      <c r="B6" s="121" t="s">
        <v>183</v>
      </c>
      <c r="C6" s="24">
        <v>190.0</v>
      </c>
      <c r="D6" s="29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ht="12.75" customHeight="1">
      <c r="A7" s="2"/>
      <c r="B7" s="121" t="s">
        <v>188</v>
      </c>
      <c r="C7" s="29">
        <v>130.0</v>
      </c>
      <c r="D7" s="29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ht="12.75" customHeight="1">
      <c r="A8" s="2"/>
      <c r="B8" s="121" t="s">
        <v>189</v>
      </c>
      <c r="C8" s="29">
        <v>140.0</v>
      </c>
      <c r="D8" s="29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ht="12.75" customHeight="1">
      <c r="A9" s="2"/>
      <c r="B9" s="121" t="s">
        <v>192</v>
      </c>
      <c r="C9" s="29">
        <v>125.0</v>
      </c>
      <c r="D9" s="29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ht="12.75" customHeight="1">
      <c r="A10" s="2"/>
      <c r="B10" s="126"/>
      <c r="C10" s="29"/>
      <c r="D10" s="29"/>
      <c r="E10" s="124"/>
      <c r="F10" s="124"/>
      <c r="G10" s="124"/>
      <c r="H10" s="124"/>
      <c r="I10" s="124"/>
      <c r="J10" s="124"/>
      <c r="K10" s="124"/>
      <c r="L10" s="127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2.75" customHeight="1">
      <c r="A11" s="2"/>
      <c r="B11" s="126"/>
      <c r="C11" s="29"/>
      <c r="D11" s="29"/>
      <c r="E11" s="124"/>
      <c r="F11" s="124"/>
      <c r="G11" s="124"/>
      <c r="H11" s="124"/>
      <c r="I11" s="124"/>
      <c r="J11" s="124"/>
      <c r="K11" s="124"/>
      <c r="L11" s="127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2.75" customHeight="1">
      <c r="A12" s="2"/>
      <c r="B12" s="126"/>
      <c r="C12" s="29"/>
      <c r="D12" s="29"/>
      <c r="E12" s="124"/>
      <c r="F12" s="124"/>
      <c r="G12" s="124"/>
      <c r="H12" s="124"/>
      <c r="I12" s="124"/>
      <c r="J12" s="124"/>
      <c r="K12" s="124"/>
      <c r="L12" s="127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2.75" customHeight="1">
      <c r="A13" s="2"/>
      <c r="B13" s="126"/>
      <c r="C13" s="29"/>
      <c r="D13" s="29"/>
      <c r="E13" s="124"/>
      <c r="F13" s="124"/>
      <c r="G13" s="124"/>
      <c r="H13" s="124"/>
      <c r="I13" s="124"/>
      <c r="J13" s="124"/>
      <c r="K13" s="124"/>
      <c r="L13" s="127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2.75" customHeight="1">
      <c r="A14" s="2"/>
      <c r="B14" s="126"/>
      <c r="C14" s="29"/>
      <c r="D14" s="29"/>
      <c r="E14" s="124"/>
      <c r="F14" s="124"/>
      <c r="G14" s="124"/>
      <c r="H14" s="124"/>
      <c r="I14" s="124"/>
      <c r="J14" s="124"/>
      <c r="K14" s="124"/>
      <c r="L14" s="127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2.75" customHeight="1">
      <c r="A15" s="2"/>
      <c r="B15" s="126"/>
      <c r="C15" s="29"/>
      <c r="D15" s="29"/>
      <c r="E15" s="124"/>
      <c r="F15" s="124"/>
      <c r="G15" s="124"/>
      <c r="H15" s="124"/>
      <c r="I15" s="124"/>
      <c r="J15" s="124"/>
      <c r="K15" s="124"/>
      <c r="L15" s="127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2.75" customHeight="1">
      <c r="A16" s="2"/>
      <c r="B16" s="126"/>
      <c r="C16" s="29"/>
      <c r="D16" s="29"/>
      <c r="E16" s="124"/>
      <c r="F16" s="124"/>
      <c r="G16" s="124"/>
      <c r="H16" s="124"/>
      <c r="I16" s="124"/>
      <c r="J16" s="124"/>
      <c r="K16" s="124"/>
      <c r="L16" s="127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2.75" customHeight="1">
      <c r="A17" s="2"/>
      <c r="B17" s="126"/>
      <c r="C17" s="29"/>
      <c r="D17" s="29"/>
      <c r="E17" s="124"/>
      <c r="F17" s="124"/>
      <c r="G17" s="124"/>
      <c r="H17" s="124"/>
      <c r="I17" s="124"/>
      <c r="J17" s="124"/>
      <c r="K17" s="124"/>
      <c r="L17" s="127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2.75" customHeight="1">
      <c r="A18" s="2"/>
      <c r="B18" s="126"/>
      <c r="C18" s="29"/>
      <c r="D18" s="29"/>
      <c r="E18" s="124"/>
      <c r="F18" s="124"/>
      <c r="G18" s="124"/>
      <c r="H18" s="124"/>
      <c r="I18" s="124"/>
      <c r="J18" s="124"/>
      <c r="K18" s="124"/>
      <c r="L18" s="127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2.75" customHeight="1">
      <c r="A19" s="2"/>
      <c r="B19" s="126"/>
      <c r="C19" s="29"/>
      <c r="D19" s="29"/>
      <c r="E19" s="124"/>
      <c r="F19" s="124"/>
      <c r="G19" s="124"/>
      <c r="H19" s="124"/>
      <c r="I19" s="124"/>
      <c r="J19" s="124"/>
      <c r="K19" s="124"/>
      <c r="L19" s="127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2.75" customHeight="1">
      <c r="A20" s="2"/>
      <c r="B20" s="126"/>
      <c r="C20" s="29"/>
      <c r="D20" s="29"/>
      <c r="E20" s="124"/>
      <c r="F20" s="124"/>
      <c r="G20" s="124"/>
      <c r="H20" s="124"/>
      <c r="I20" s="124"/>
      <c r="J20" s="124"/>
      <c r="K20" s="124"/>
      <c r="L20" s="127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2.75" customHeight="1">
      <c r="A21" s="2"/>
      <c r="B21" s="126"/>
      <c r="C21" s="29"/>
      <c r="D21" s="29"/>
      <c r="E21" s="124"/>
      <c r="F21" s="124"/>
      <c r="G21" s="124"/>
      <c r="H21" s="124"/>
      <c r="I21" s="124"/>
      <c r="J21" s="124"/>
      <c r="K21" s="124"/>
      <c r="L21" s="127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2.75" customHeight="1">
      <c r="A22" s="2"/>
      <c r="B22" s="126"/>
      <c r="C22" s="29"/>
      <c r="D22" s="29"/>
      <c r="E22" s="124"/>
      <c r="F22" s="124"/>
      <c r="G22" s="124"/>
      <c r="H22" s="124"/>
      <c r="I22" s="124"/>
      <c r="J22" s="124"/>
      <c r="K22" s="124"/>
      <c r="L22" s="127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2.75" customHeight="1">
      <c r="A23" s="2"/>
      <c r="B23" s="126"/>
      <c r="C23" s="29"/>
      <c r="D23" s="29"/>
      <c r="E23" s="124"/>
      <c r="F23" s="124"/>
      <c r="G23" s="124"/>
      <c r="H23" s="124"/>
      <c r="I23" s="124"/>
      <c r="J23" s="124"/>
      <c r="K23" s="124"/>
      <c r="L23" s="127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2.75" customHeight="1">
      <c r="A24" s="2"/>
      <c r="B24" s="126"/>
      <c r="C24" s="29"/>
      <c r="D24" s="29"/>
      <c r="E24" s="124"/>
      <c r="F24" s="124"/>
      <c r="G24" s="124"/>
      <c r="H24" s="124"/>
      <c r="I24" s="124"/>
      <c r="J24" s="124"/>
      <c r="K24" s="124"/>
      <c r="L24" s="127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2.75" customHeight="1">
      <c r="A25" s="2"/>
      <c r="B25" s="126"/>
      <c r="C25" s="29"/>
      <c r="D25" s="29"/>
      <c r="E25" s="124"/>
      <c r="F25" s="124"/>
      <c r="G25" s="124"/>
      <c r="H25" s="124"/>
      <c r="I25" s="124"/>
      <c r="J25" s="124"/>
      <c r="K25" s="124"/>
      <c r="L25" s="127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2.75" customHeight="1">
      <c r="A26" s="2"/>
      <c r="B26" s="126"/>
      <c r="C26" s="29"/>
      <c r="D26" s="29"/>
      <c r="E26" s="124"/>
      <c r="F26" s="124"/>
      <c r="G26" s="124"/>
      <c r="H26" s="124"/>
      <c r="I26" s="124"/>
      <c r="J26" s="124"/>
      <c r="K26" s="124"/>
      <c r="L26" s="127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2.75" customHeight="1">
      <c r="A27" s="2"/>
      <c r="B27" s="126"/>
      <c r="C27" s="29"/>
      <c r="D27" s="29"/>
      <c r="E27" s="124"/>
      <c r="F27" s="124"/>
      <c r="G27" s="124"/>
      <c r="H27" s="124"/>
      <c r="I27" s="124"/>
      <c r="J27" s="124"/>
      <c r="K27" s="124"/>
      <c r="L27" s="127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2.75" customHeight="1">
      <c r="A28" s="2"/>
      <c r="B28" s="128"/>
      <c r="C28" s="37"/>
      <c r="D28" s="37"/>
      <c r="E28" s="129"/>
      <c r="F28" s="129"/>
      <c r="G28" s="129"/>
      <c r="H28" s="129"/>
      <c r="I28" s="129"/>
      <c r="J28" s="129"/>
      <c r="K28" s="129"/>
      <c r="L28" s="80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2.75" customHeight="1">
      <c r="A29" s="2"/>
      <c r="B29" s="17" t="s">
        <v>194</v>
      </c>
      <c r="C29" s="130"/>
      <c r="D29" s="130">
        <f t="shared" ref="D29:K29" si="3">SUM(D6:D28)</f>
        <v>1800</v>
      </c>
      <c r="E29" s="130">
        <f t="shared" si="3"/>
        <v>84</v>
      </c>
      <c r="F29" s="130">
        <f t="shared" si="3"/>
        <v>370</v>
      </c>
      <c r="G29" s="130">
        <f t="shared" si="3"/>
        <v>120</v>
      </c>
      <c r="H29" s="130">
        <f t="shared" si="3"/>
        <v>1000</v>
      </c>
      <c r="I29" s="130">
        <f t="shared" si="3"/>
        <v>40</v>
      </c>
      <c r="J29" s="130">
        <f t="shared" si="3"/>
        <v>122</v>
      </c>
      <c r="K29" s="130">
        <f t="shared" si="3"/>
        <v>64</v>
      </c>
      <c r="L29" s="131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132" t="s">
        <v>195</v>
      </c>
      <c r="K30" s="64"/>
      <c r="L30" s="133">
        <v>8.0</v>
      </c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2.75" customHeight="1">
      <c r="A31" s="2"/>
      <c r="B31" s="134" t="s">
        <v>196</v>
      </c>
      <c r="C31" s="135"/>
      <c r="D31" s="136"/>
      <c r="E31" s="137">
        <f t="shared" ref="E31:K31" si="4">(E29*1)/$D$29</f>
        <v>0.04666666667</v>
      </c>
      <c r="F31" s="137">
        <f t="shared" si="4"/>
        <v>0.2055555556</v>
      </c>
      <c r="G31" s="137">
        <f t="shared" si="4"/>
        <v>0.06666666667</v>
      </c>
      <c r="H31" s="137">
        <f t="shared" si="4"/>
        <v>0.5555555556</v>
      </c>
      <c r="I31" s="137">
        <f t="shared" si="4"/>
        <v>0.02222222222</v>
      </c>
      <c r="J31" s="137">
        <f t="shared" si="4"/>
        <v>0.06777777778</v>
      </c>
      <c r="K31" s="137">
        <f t="shared" si="4"/>
        <v>0.03555555556</v>
      </c>
      <c r="L31" s="138">
        <f>SUM(E31:K31)</f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