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576" documentId="11_7F4755BF84DCCE43E268565A8931F45BFA75341E" xr6:coauthVersionLast="47" xr6:coauthVersionMax="47" xr10:uidLastSave="{D754053E-20E1-487C-BBEA-BCA9B7353DFE}"/>
  <bookViews>
    <workbookView xWindow="240" yWindow="105" windowWidth="14805" windowHeight="8010" firstSheet="1" xr2:uid="{00000000-000D-0000-FFFF-FFFF00000000}"/>
  </bookViews>
  <sheets>
    <sheet name="APP" sheetId="1" r:id="rId1"/>
    <sheet name="Planilha2" sheetId="2" r:id="rId2"/>
  </sheets>
  <definedNames>
    <definedName name="aporte">APP!$D$17:$D$17</definedName>
    <definedName name="patrimonio">APP!$D$20:$D$20</definedName>
    <definedName name="patrimonio_sugestao">APP!$E$20:$E$20</definedName>
    <definedName name="qtd_anos">APP!$D$18:$D$18</definedName>
    <definedName name="rendimento_carteira">APP!$D$13:$D$13</definedName>
    <definedName name="salario">APP!$D$12:$D$12</definedName>
    <definedName name="sugestao_investimento">APP!$D$14:$D$14</definedName>
    <definedName name="taxa_mensal">APP!$D$19:$D$19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 a="1"/>
  <c r="D21" i="1"/>
  <c r="D20" i="1" a="1"/>
  <c r="D20" i="1"/>
  <c r="D26" i="1" a="1"/>
  <c r="D26" i="1" s="1"/>
  <c r="D25" i="1" a="1"/>
  <c r="D25" i="1" s="1"/>
  <c r="C31" i="1" a="1"/>
  <c r="C31" i="1"/>
  <c r="C52" i="1"/>
  <c r="C53" i="1"/>
  <c r="C54" i="1"/>
  <c r="C55" i="1"/>
  <c r="C51" i="1"/>
  <c r="C50" i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56" i="1"/>
  <c r="D51" i="1" a="1"/>
  <c r="D51" i="1"/>
  <c r="D52" i="1" a="1"/>
  <c r="D52" i="1"/>
  <c r="D53" i="1" a="1"/>
  <c r="D53" i="1"/>
  <c r="D54" i="1" a="1"/>
  <c r="D54" i="1"/>
  <c r="D55" i="1" a="1"/>
  <c r="D55" i="1"/>
  <c r="C46" i="1" a="1"/>
  <c r="C46" i="1"/>
  <c r="C32" i="1" a="1"/>
  <c r="C32" i="1"/>
  <c r="C33" i="1" a="1"/>
  <c r="C33" i="1"/>
  <c r="C34" i="1" a="1"/>
  <c r="C34" i="1"/>
  <c r="C35" i="1" a="1"/>
  <c r="C35" i="1"/>
  <c r="D32" i="1" a="1"/>
  <c r="D32" i="1"/>
  <c r="D33" i="1" a="1"/>
  <c r="D33" i="1"/>
  <c r="D34" i="1" a="1"/>
  <c r="D34" i="1"/>
  <c r="D35" i="1" a="1"/>
  <c r="D35" i="1"/>
  <c r="D31" i="1" a="1"/>
  <c r="D31" i="1"/>
  <c r="D14" i="1"/>
  <c r="D24" i="1" l="1" a="1"/>
  <c r="D24" i="1" s="1"/>
  <c r="D27" i="1" a="1"/>
  <c r="D27" i="1" s="1"/>
  <c r="C47" i="1" a="1"/>
  <c r="C47" i="1" s="1"/>
  <c r="C39" i="1" a="1"/>
  <c r="C39" i="1" s="1"/>
  <c r="D39" i="1" s="1" a="1"/>
  <c r="D39" i="1" s="1"/>
  <c r="C40" i="1" a="1"/>
  <c r="C40" i="1" s="1"/>
  <c r="D40" i="1" s="1" a="1"/>
  <c r="D40" i="1" s="1"/>
  <c r="C41" i="1" a="1"/>
  <c r="C41" i="1" s="1"/>
  <c r="D41" i="1" s="1" a="1"/>
  <c r="D41" i="1" s="1"/>
  <c r="C42" i="1" a="1"/>
  <c r="C42" i="1" s="1"/>
  <c r="D42" i="1" s="1" a="1"/>
  <c r="D42" i="1" s="1"/>
  <c r="C38" i="1" a="1"/>
  <c r="C38" i="1" s="1"/>
  <c r="D38" i="1" s="1" a="1"/>
  <c r="D38" i="1" s="1"/>
  <c r="D50" i="1" a="1"/>
  <c r="D50" i="1" s="1"/>
  <c r="D56" i="1" s="1"/>
  <c r="D28" i="1" l="1" a="1"/>
  <c r="D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<sst xmlns="http://schemas.openxmlformats.org/spreadsheetml/2006/main" count="84" uniqueCount="36">
  <si>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</si>
  <si>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</si>
  <si>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</si>
  <si>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</si>
  <si>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</si>
  <si>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</si>
  <si>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</si>
  <si>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</si>
  <si>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Patrimonio acumulado ?</t>
  </si>
  <si>
    <t>Dividendos Mensais ?</t>
  </si>
  <si>
    <t>Investimento Mensal Sugerido</t>
  </si>
  <si>
    <t>Cenários</t>
  </si>
  <si>
    <t>Dividendo</t>
  </si>
  <si>
    <t>Quantos em 2 anos ?</t>
  </si>
  <si>
    <t>Quantos em 5 anos ?</t>
  </si>
  <si>
    <t>Quantos em 10 anos ?</t>
  </si>
  <si>
    <t>Quantos em 20 anos ?</t>
  </si>
  <si>
    <t>Quantos em 30 anos ?</t>
  </si>
  <si>
    <t>Cenários Sugestão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</si>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</sst>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Calibri"/>
      <scheme val="minor"/>
    </font>
    <font>
      <sz val="20"/>
      <color theme="0"/>
      <name val="Segoe UI Semibold"/>
    </font>
    <font>
      <sz val="12"/>
      <color rgb="FFFFFFFF"/>
      <name val="Segoe UI Semibold"/>
    </font>
    <font>
      <sz val="18"/>
      <color theme="0"/>
      <name val="Segoe UI Semibold"/>
    </font>
    <font>
      <sz val="12"/>
      <color theme="1"/>
      <name val="Segoe UI"/>
    </font>
    <font>
      <sz val="11"/>
      <color theme="1"/>
      <name val="Segoe UI"/>
    </font>
    <font>
      <b/>
      <sz val="13"/>
      <color theme="1"/>
      <name val="Segoe UI"/>
    </font>
    <font>
      <b/>
      <sz val="12"/>
      <color theme="1"/>
      <name val="Segoe UI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/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rgb="FF000000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0">
    <xf numFmtId="0" fontId="0" fillId="0" borderId="0" xfId="0"/>
    <xf numFmtId="0" fontId="1" fillId="0" borderId="0" xfId="0" applyFont="1"/>
    <xf numFmtId="164" fontId="7" fillId="0" borderId="6" xfId="0" applyNumberFormat="1" applyFont="1" applyBorder="1" applyAlignment="1">
      <alignment horizontal="center" vertical="center"/>
    </xf>
    <xf numFmtId="10" fontId="7" fillId="0" borderId="9" xfId="0" applyNumberFormat="1" applyFont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0" fontId="2" fillId="5" borderId="0" xfId="1"/>
    <xf numFmtId="0" fontId="2" fillId="5" borderId="0" xfId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6" borderId="0" xfId="0" applyFill="1"/>
    <xf numFmtId="9" fontId="10" fillId="6" borderId="0" xfId="0" applyNumberFormat="1" applyFont="1" applyFill="1"/>
    <xf numFmtId="164" fontId="10" fillId="6" borderId="0" xfId="0" applyNumberFormat="1" applyFont="1" applyFill="1"/>
    <xf numFmtId="9" fontId="0" fillId="0" borderId="0" xfId="0" applyNumberForma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4" fontId="0" fillId="7" borderId="0" xfId="0" applyNumberFormat="1" applyFill="1"/>
    <xf numFmtId="9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6" fillId="3" borderId="4" xfId="0" applyFont="1" applyFill="1" applyBorder="1" applyAlignment="1">
      <alignment horizontal="left" indent="3"/>
    </xf>
    <xf numFmtId="0" fontId="6" fillId="3" borderId="5" xfId="0" applyFont="1" applyFill="1" applyBorder="1" applyAlignment="1">
      <alignment horizontal="left" indent="3"/>
    </xf>
    <xf numFmtId="0" fontId="6" fillId="3" borderId="7" xfId="0" applyFont="1" applyFill="1" applyBorder="1" applyAlignment="1">
      <alignment horizontal="left" indent="3"/>
    </xf>
    <xf numFmtId="0" fontId="6" fillId="3" borderId="8" xfId="0" applyFont="1" applyFill="1" applyBorder="1" applyAlignment="1">
      <alignment horizontal="left" indent="3"/>
    </xf>
    <xf numFmtId="0" fontId="6" fillId="3" borderId="10" xfId="0" applyFont="1" applyFill="1" applyBorder="1" applyAlignment="1">
      <alignment horizontal="left" indent="3"/>
    </xf>
    <xf numFmtId="0" fontId="6" fillId="3" borderId="11" xfId="0" applyFont="1" applyFill="1" applyBorder="1" applyAlignment="1">
      <alignment horizontal="left" indent="3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indent="3"/>
    </xf>
    <xf numFmtId="0" fontId="9" fillId="3" borderId="8" xfId="0" applyFont="1" applyFill="1" applyBorder="1" applyAlignment="1">
      <alignment horizontal="left" indent="3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6" fillId="0" borderId="14" xfId="0" applyFont="1" applyBorder="1" applyAlignment="1">
      <alignment horizontal="left" indent="3"/>
    </xf>
    <xf numFmtId="8" fontId="7" fillId="7" borderId="5" xfId="0" applyNumberFormat="1" applyFont="1" applyFill="1" applyBorder="1" applyAlignment="1">
      <alignment horizontal="center"/>
    </xf>
    <xf numFmtId="8" fontId="7" fillId="7" borderId="5" xfId="0" applyNumberFormat="1" applyFont="1" applyFill="1" applyBorder="1" applyAlignment="1">
      <alignment horizontal="center" vertical="center"/>
    </xf>
    <xf numFmtId="8" fontId="7" fillId="7" borderId="8" xfId="0" applyNumberFormat="1" applyFont="1" applyFill="1" applyBorder="1" applyAlignment="1">
      <alignment horizontal="center"/>
    </xf>
    <xf numFmtId="8" fontId="7" fillId="7" borderId="8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indent="3"/>
    </xf>
    <xf numFmtId="164" fontId="8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indent="3"/>
    </xf>
    <xf numFmtId="0" fontId="8" fillId="0" borderId="21" xfId="0" applyFont="1" applyBorder="1" applyAlignment="1">
      <alignment horizontal="center" vertical="center"/>
    </xf>
    <xf numFmtId="10" fontId="8" fillId="0" borderId="21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left" indent="3"/>
    </xf>
    <xf numFmtId="8" fontId="8" fillId="3" borderId="21" xfId="0" applyNumberFormat="1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left" indent="3"/>
    </xf>
    <xf numFmtId="0" fontId="9" fillId="3" borderId="23" xfId="0" applyFont="1" applyFill="1" applyBorder="1" applyAlignment="1">
      <alignment horizontal="left" indent="3"/>
    </xf>
    <xf numFmtId="8" fontId="8" fillId="3" borderId="24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6" fillId="7" borderId="27" xfId="0" applyFont="1" applyFill="1" applyBorder="1" applyAlignment="1">
      <alignment horizontal="left" indent="3"/>
    </xf>
    <xf numFmtId="8" fontId="7" fillId="7" borderId="28" xfId="0" applyNumberFormat="1" applyFont="1" applyFill="1" applyBorder="1" applyAlignment="1">
      <alignment horizontal="center"/>
    </xf>
    <xf numFmtId="0" fontId="6" fillId="7" borderId="20" xfId="0" applyFont="1" applyFill="1" applyBorder="1" applyAlignment="1">
      <alignment horizontal="left" indent="3"/>
    </xf>
    <xf numFmtId="8" fontId="7" fillId="7" borderId="21" xfId="0" applyNumberFormat="1" applyFont="1" applyFill="1" applyBorder="1" applyAlignment="1">
      <alignment horizontal="center"/>
    </xf>
    <xf numFmtId="0" fontId="6" fillId="7" borderId="22" xfId="0" applyFont="1" applyFill="1" applyBorder="1" applyAlignment="1">
      <alignment horizontal="left" indent="3"/>
    </xf>
    <xf numFmtId="8" fontId="7" fillId="7" borderId="23" xfId="0" applyNumberFormat="1" applyFont="1" applyFill="1" applyBorder="1" applyAlignment="1">
      <alignment horizontal="center"/>
    </xf>
    <xf numFmtId="8" fontId="7" fillId="7" borderId="24" xfId="0" applyNumberFormat="1" applyFont="1" applyFill="1" applyBorder="1" applyAlignment="1">
      <alignment horizontal="center"/>
    </xf>
    <xf numFmtId="8" fontId="7" fillId="7" borderId="28" xfId="0" applyNumberFormat="1" applyFont="1" applyFill="1" applyBorder="1" applyAlignment="1">
      <alignment horizontal="center" vertical="center"/>
    </xf>
    <xf numFmtId="8" fontId="7" fillId="7" borderId="21" xfId="0" applyNumberFormat="1" applyFont="1" applyFill="1" applyBorder="1" applyAlignment="1">
      <alignment horizontal="center" vertical="center"/>
    </xf>
    <xf numFmtId="8" fontId="7" fillId="7" borderId="29" xfId="0" applyNumberFormat="1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left" indent="3"/>
    </xf>
    <xf numFmtId="8" fontId="7" fillId="7" borderId="30" xfId="0" applyNumberFormat="1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left" indent="3"/>
    </xf>
    <xf numFmtId="8" fontId="7" fillId="7" borderId="32" xfId="0" applyNumberFormat="1" applyFont="1" applyFill="1" applyBorder="1" applyAlignment="1">
      <alignment horizontal="center" vertical="center"/>
    </xf>
    <xf numFmtId="8" fontId="7" fillId="7" borderId="33" xfId="0" applyNumberFormat="1" applyFont="1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APP!$C$49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APP!$B$50:$B$55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APP!$C$50:$C$55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9-4F3C-BB7D-4D98654F0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APP!$C$49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APP!$B$50:$B$55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APP!$C$50:$C$55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2-41DA-8A2B-E6473A9AB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APP!$C$49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APP!$B$50:$B$55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APP!$C$50:$C$55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1-48A0-ACA7-F887CFC597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4</xdr:col>
      <xdr:colOff>485775</xdr:colOff>
      <xdr:row>9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333571-30DF-4E36-A663-AD6F237181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>
          <a:fillRect/>
        </a:stretch>
      </xdr:blipFill>
      <xdr:spPr>
        <a:xfrm>
          <a:off x="85725" y="38100"/>
          <a:ext cx="7705725" cy="1724025"/>
        </a:xfrm>
        <a:prstGeom prst="rect">
          <a:avLst/>
        </a:prstGeom>
      </xdr:spPr>
    </xdr:pic>
    <xdr:clientData/>
  </xdr:twoCellAnchor>
  <xdr:twoCellAnchor>
    <xdr:from>
      <xdr:col>16384</xdr:col>
      <xdr:colOff>66675</xdr:colOff>
      <xdr:row>29</xdr:row>
      <xdr:rowOff>180975</xdr:rowOff>
    </xdr:from>
    <xdr:to>
      <xdr:col>16384</xdr:col>
      <xdr:colOff>3200400</xdr:colOff>
      <xdr:row>44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7BFA2FC-8D40-3E06-B430-671DD4D2BE7F}"/>
            </a:ext>
            <a:ext uri="{147F2762-F138-4A5C-976F-8EAC2B608ADB}">
              <a16:predDERef xmlns:a16="http://schemas.microsoft.com/office/drawing/2014/main" pred="{73333571-30DF-4E36-A663-AD6F23718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152400</xdr:colOff>
      <xdr:row>34</xdr:row>
      <xdr:rowOff>161925</xdr:rowOff>
    </xdr:from>
    <xdr:to>
      <xdr:col>16384</xdr:col>
      <xdr:colOff>3286125</xdr:colOff>
      <xdr:row>49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638FDB-555F-5B24-567C-C791E44B20E7}"/>
            </a:ext>
            <a:ext uri="{147F2762-F138-4A5C-976F-8EAC2B608ADB}">
              <a16:predDERef xmlns:a16="http://schemas.microsoft.com/office/drawing/2014/main" pred="{A7BFA2FC-8D40-3E06-B430-671DD4D2B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47625</xdr:colOff>
      <xdr:row>56</xdr:row>
      <xdr:rowOff>180975</xdr:rowOff>
    </xdr:from>
    <xdr:to>
      <xdr:col>3</xdr:col>
      <xdr:colOff>323850</xdr:colOff>
      <xdr:row>71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8DDD39F-74CB-A2F6-0BE4-862D679515BE}"/>
            </a:ext>
            <a:ext uri="{147F2762-F138-4A5C-976F-8EAC2B608ADB}">
              <a16:predDERef xmlns:a16="http://schemas.microsoft.com/office/drawing/2014/main" pred="{A3638FDB-555F-5B24-567C-C791E44B2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K56"/>
  <sheetViews>
    <sheetView showGridLines="0" tabSelected="1" topLeftCell="A8" workbookViewId="0">
      <selection activeCell="D21" sqref="D21"/>
    </sheetView>
  </sheetViews>
  <sheetFormatPr defaultColWidth="0" defaultRowHeight="15"/>
  <cols>
    <col min="1" max="1" width="4.5703125" customWidth="1"/>
    <col min="2" max="2" width="49.42578125" customWidth="1"/>
    <col min="3" max="3" width="18.140625" bestFit="1" customWidth="1"/>
    <col min="4" max="4" width="17.140625" customWidth="1"/>
    <col min="5" max="5" width="17.7109375" customWidth="1"/>
    <col min="6" max="6" width="8.28515625" customWidth="1"/>
    <col min="7" max="7" width="25.140625" hidden="1" customWidth="1"/>
    <col min="8" max="8" width="3.5703125" hidden="1" customWidth="1"/>
    <col min="9" max="11" width="9.140625" hidden="1" customWidth="1"/>
  </cols>
  <sheetData>
    <row r="11" spans="2:4" ht="26.25">
      <c r="B11" s="26" t="s">
        <v>0</v>
      </c>
      <c r="C11" s="27"/>
      <c r="D11" s="28"/>
    </row>
    <row r="12" spans="2:4" ht="17.25">
      <c r="B12" s="20" t="s">
        <v>1</v>
      </c>
      <c r="C12" s="21"/>
      <c r="D12" s="2">
        <v>2000</v>
      </c>
    </row>
    <row r="13" spans="2:4" ht="17.25">
      <c r="B13" s="22" t="s">
        <v>2</v>
      </c>
      <c r="C13" s="23"/>
      <c r="D13" s="3">
        <v>6.0000000000000001E-3</v>
      </c>
    </row>
    <row r="14" spans="2:4" ht="17.25">
      <c r="B14" s="24" t="s">
        <v>3</v>
      </c>
      <c r="C14" s="25"/>
      <c r="D14" s="4">
        <f>D12*30%</f>
        <v>600</v>
      </c>
    </row>
    <row r="16" spans="2:4" ht="32.25" customHeight="1">
      <c r="B16" s="40" t="s">
        <v>4</v>
      </c>
      <c r="C16" s="41"/>
      <c r="D16" s="42"/>
    </row>
    <row r="17" spans="1:5" ht="18.75">
      <c r="B17" s="43" t="s">
        <v>5</v>
      </c>
      <c r="C17" s="34"/>
      <c r="D17" s="44">
        <v>200</v>
      </c>
    </row>
    <row r="18" spans="1:5" ht="18.75">
      <c r="B18" s="45" t="s">
        <v>6</v>
      </c>
      <c r="C18" s="29"/>
      <c r="D18" s="46">
        <v>5</v>
      </c>
    </row>
    <row r="19" spans="1:5" ht="18.75">
      <c r="B19" s="45" t="s">
        <v>7</v>
      </c>
      <c r="C19" s="29"/>
      <c r="D19" s="47">
        <v>1.0789999999999999E-2</v>
      </c>
    </row>
    <row r="20" spans="1:5" ht="18.75">
      <c r="B20" s="48" t="s">
        <v>8</v>
      </c>
      <c r="C20" s="30"/>
      <c r="D20" s="49" cm="1">
        <f t="array" ref="D20">FV(taxa_mensal,qtd_anos*12,aporte*-1)</f>
        <v>16755.382799697527</v>
      </c>
    </row>
    <row r="21" spans="1:5" ht="18.75">
      <c r="B21" s="50" t="s">
        <v>9</v>
      </c>
      <c r="C21" s="51"/>
      <c r="D21" s="52" cm="1">
        <f t="array" ref="D21">patrimonio*rendimento_carteira</f>
        <v>100.53229679818516</v>
      </c>
    </row>
    <row r="22" spans="1:5">
      <c r="B22" s="39"/>
      <c r="C22" s="39"/>
      <c r="D22" s="39"/>
      <c r="E22" s="39"/>
    </row>
    <row r="23" spans="1:5" ht="30.75">
      <c r="B23" s="53" t="s">
        <v>10</v>
      </c>
      <c r="C23" s="41"/>
      <c r="D23" s="42"/>
    </row>
    <row r="24" spans="1:5" ht="18.75">
      <c r="B24" s="43" t="s">
        <v>5</v>
      </c>
      <c r="C24" s="34"/>
      <c r="D24" s="44" cm="1">
        <f t="array" ref="D24">sugestao_investimento</f>
        <v>600</v>
      </c>
    </row>
    <row r="25" spans="1:5" ht="18.75">
      <c r="B25" s="45" t="s">
        <v>6</v>
      </c>
      <c r="C25" s="29"/>
      <c r="D25" s="46" cm="1">
        <f t="array" ref="D25">qtd_anos</f>
        <v>5</v>
      </c>
    </row>
    <row r="26" spans="1:5" ht="18.75">
      <c r="B26" s="45" t="s">
        <v>7</v>
      </c>
      <c r="C26" s="29"/>
      <c r="D26" s="47" cm="1">
        <f t="array" ref="D26">taxa_mensal</f>
        <v>1.0789999999999999E-2</v>
      </c>
    </row>
    <row r="27" spans="1:5" ht="18.75">
      <c r="B27" s="48" t="s">
        <v>8</v>
      </c>
      <c r="C27" s="30"/>
      <c r="D27" s="49" cm="1">
        <f t="array" ref="D27">FV(taxa_mensal,qtd_anos*12,sugestao_investimento*-1)</f>
        <v>50266.148399092584</v>
      </c>
    </row>
    <row r="28" spans="1:5" ht="18.75">
      <c r="B28" s="50" t="s">
        <v>9</v>
      </c>
      <c r="C28" s="51"/>
      <c r="D28" s="52" cm="1">
        <f t="array" ref="D28">patrimonio_sugestao*taxa_mensal</f>
        <v>0</v>
      </c>
    </row>
    <row r="30" spans="1:5" ht="30.75">
      <c r="A30" s="1">
        <v>2</v>
      </c>
      <c r="B30" s="40" t="s">
        <v>11</v>
      </c>
      <c r="C30" s="41"/>
      <c r="D30" s="54" t="s">
        <v>12</v>
      </c>
    </row>
    <row r="31" spans="1:5" ht="17.25">
      <c r="A31" s="1">
        <v>5</v>
      </c>
      <c r="B31" s="55" t="s">
        <v>13</v>
      </c>
      <c r="C31" s="35" cm="1">
        <f t="array" ref="C31">FV(taxa_mensal,$A30*12,aporte*-1)</f>
        <v>5445.5254595290435</v>
      </c>
      <c r="D31" s="56" cm="1">
        <f t="array" ref="D31">C31*rendimento_carteira</f>
        <v>32.673152757174265</v>
      </c>
    </row>
    <row r="32" spans="1:5" ht="17.25">
      <c r="A32" s="1">
        <v>20</v>
      </c>
      <c r="B32" s="57" t="s">
        <v>14</v>
      </c>
      <c r="C32" s="37" cm="1">
        <f t="array" ref="C32">FV(taxa_mensal,$A31*12,aporte*-1)</f>
        <v>16755.382799697527</v>
      </c>
      <c r="D32" s="58" cm="1">
        <f t="array" ref="D32">C32*rendimento_carteira</f>
        <v>100.53229679818516</v>
      </c>
    </row>
    <row r="33" spans="1:4" ht="17.25">
      <c r="A33" s="1">
        <v>20</v>
      </c>
      <c r="B33" s="57" t="s">
        <v>15</v>
      </c>
      <c r="C33" s="37" cm="1">
        <f t="array" ref="C33">FV(taxa_mensal,$A32*12,aporte*-1)</f>
        <v>225039.68001941612</v>
      </c>
      <c r="D33" s="58" cm="1">
        <f t="array" ref="D33">C33*rendimento_carteira</f>
        <v>1350.2380801164968</v>
      </c>
    </row>
    <row r="34" spans="1:4" ht="17.25">
      <c r="A34" s="1">
        <v>30</v>
      </c>
      <c r="B34" s="57" t="s">
        <v>16</v>
      </c>
      <c r="C34" s="37" cm="1">
        <f t="array" ref="C34">FV(taxa_mensal,$A33*12,aporte*-1)</f>
        <v>225039.68001941612</v>
      </c>
      <c r="D34" s="58" cm="1">
        <f t="array" ref="D34">C34*rendimento_carteira</f>
        <v>1350.2380801164968</v>
      </c>
    </row>
    <row r="35" spans="1:4" ht="17.25">
      <c r="B35" s="59" t="s">
        <v>17</v>
      </c>
      <c r="C35" s="60" cm="1">
        <f t="array" ref="C35">FV(taxa_mensal,$A34*12,aporte*-1)</f>
        <v>864433.93100094295</v>
      </c>
      <c r="D35" s="61" cm="1">
        <f t="array" ref="D35">C35*rendimento_carteira</f>
        <v>5186.6035860056581</v>
      </c>
    </row>
    <row r="37" spans="1:4" ht="30.75">
      <c r="B37" s="40" t="s">
        <v>18</v>
      </c>
      <c r="C37" s="41"/>
      <c r="D37" s="54" t="s">
        <v>12</v>
      </c>
    </row>
    <row r="38" spans="1:4" ht="17.25">
      <c r="B38" s="55" t="s">
        <v>13</v>
      </c>
      <c r="C38" s="36" cm="1">
        <f t="array" ref="C38">FV(taxa_mensal,$A30*12,sugestao_investimento*-1)</f>
        <v>16336.57637858713</v>
      </c>
      <c r="D38" s="62" cm="1">
        <f t="array" ref="D38">C38*taxa_mensal</f>
        <v>176.27165912495511</v>
      </c>
    </row>
    <row r="39" spans="1:4" ht="17.25">
      <c r="B39" s="57" t="s">
        <v>14</v>
      </c>
      <c r="C39" s="38" cm="1">
        <f t="array" ref="C39">FV(taxa_mensal,$A31*12,sugestao_investimento*-1)</f>
        <v>50266.148399092584</v>
      </c>
      <c r="D39" s="63" cm="1">
        <f t="array" ref="D39">C39*taxa_mensal</f>
        <v>542.371741226209</v>
      </c>
    </row>
    <row r="40" spans="1:4" ht="17.25">
      <c r="B40" s="57" t="s">
        <v>15</v>
      </c>
      <c r="C40" s="38" cm="1">
        <f t="array" ref="C40">FV(taxa_mensal,$A32*12,sugestao_investimento*-1)</f>
        <v>675119.04005824833</v>
      </c>
      <c r="D40" s="63" cm="1">
        <f t="array" ref="D40">C40*taxa_mensal</f>
        <v>7284.5344422284988</v>
      </c>
    </row>
    <row r="41" spans="1:4" ht="17.25">
      <c r="B41" s="65" t="s">
        <v>16</v>
      </c>
      <c r="C41" s="66" cm="1">
        <f t="array" ref="C41">FV(taxa_mensal,$A33*12,sugestao_investimento*-1)</f>
        <v>675119.04005824833</v>
      </c>
      <c r="D41" s="64" cm="1">
        <f t="array" ref="D41">C41*taxa_mensal</f>
        <v>7284.5344422284988</v>
      </c>
    </row>
    <row r="42" spans="1:4" ht="17.25">
      <c r="B42" s="67" t="s">
        <v>17</v>
      </c>
      <c r="C42" s="68" cm="1">
        <f t="array" ref="C42">FV(taxa_mensal,$A34*12,sugestao_investimento*-1)</f>
        <v>2593301.7930028285</v>
      </c>
      <c r="D42" s="69" cm="1">
        <f t="array" ref="D42">C42*taxa_mensal</f>
        <v>27981.726346500516</v>
      </c>
    </row>
    <row r="45" spans="1:4">
      <c r="B45" s="5" t="s">
        <v>19</v>
      </c>
      <c r="C45" s="6" t="s">
        <v>20</v>
      </c>
      <c r="D45" s="5"/>
    </row>
    <row r="46" spans="1:4">
      <c r="B46" s="7" t="s">
        <v>21</v>
      </c>
      <c r="C46" s="8" cm="1">
        <f t="array" ref="C46">aporte</f>
        <v>200</v>
      </c>
    </row>
    <row r="47" spans="1:4">
      <c r="B47" s="7" t="s">
        <v>3</v>
      </c>
      <c r="C47" s="8" cm="1">
        <f t="array" ref="C47">sugestao_investimento</f>
        <v>600</v>
      </c>
    </row>
    <row r="49" spans="2:4" ht="29.25" customHeight="1">
      <c r="B49" s="15" t="s">
        <v>22</v>
      </c>
      <c r="C49" s="15" t="s">
        <v>23</v>
      </c>
      <c r="D49" s="15" t="s">
        <v>24</v>
      </c>
    </row>
    <row r="50" spans="2:4">
      <c r="B50" s="9" t="s">
        <v>25</v>
      </c>
      <c r="C50" s="10">
        <f>VLOOKUP($C$45&amp;"-"&amp;$B50,Planilha2!$A:$D,4,FALSE)</f>
        <v>0.3</v>
      </c>
      <c r="D50" s="16" cm="1">
        <f t="array" ref="D50">aporte*C50</f>
        <v>60</v>
      </c>
    </row>
    <row r="51" spans="2:4">
      <c r="B51" s="9" t="s">
        <v>26</v>
      </c>
      <c r="C51" s="10">
        <f>VLOOKUP($C$45&amp;"-"&amp;$B51,Planilha2!$A:$D,4,FALSE)</f>
        <v>0.5</v>
      </c>
      <c r="D51" s="16" cm="1">
        <f t="array" ref="D51">aporte*C51</f>
        <v>100</v>
      </c>
    </row>
    <row r="52" spans="2:4">
      <c r="B52" s="9" t="s">
        <v>27</v>
      </c>
      <c r="C52" s="10">
        <f>VLOOKUP($C$45&amp;"-"&amp;$B52,Planilha2!$A:$D,4,FALSE)</f>
        <v>0.1</v>
      </c>
      <c r="D52" s="16" cm="1">
        <f t="array" ref="D52">aporte*C52</f>
        <v>20</v>
      </c>
    </row>
    <row r="53" spans="2:4">
      <c r="B53" s="9" t="s">
        <v>28</v>
      </c>
      <c r="C53" s="10">
        <f>VLOOKUP($C$45&amp;"-"&amp;$B53,Planilha2!$A:$D,4,FALSE)</f>
        <v>0.1</v>
      </c>
      <c r="D53" s="16" cm="1">
        <f t="array" ref="D53">aporte*C53</f>
        <v>20</v>
      </c>
    </row>
    <row r="54" spans="2:4">
      <c r="B54" s="9" t="s">
        <v>29</v>
      </c>
      <c r="C54" s="10">
        <f>VLOOKUP($C$45&amp;"-"&amp;$B54,Planilha2!$A:$D,4,FALSE)</f>
        <v>0</v>
      </c>
      <c r="D54" s="16" cm="1">
        <f t="array" ref="D54">aporte*C54</f>
        <v>0</v>
      </c>
    </row>
    <row r="55" spans="2:4">
      <c r="B55" s="9" t="s">
        <v>30</v>
      </c>
      <c r="C55" s="10">
        <f>VLOOKUP($C$45&amp;"-"&amp;$B55,Planilha2!$A:$D,4,FALSE)</f>
        <v>0</v>
      </c>
      <c r="D55" s="16" cm="1">
        <f t="array" ref="D55">aporte*C55</f>
        <v>0</v>
      </c>
    </row>
    <row r="56" spans="2:4">
      <c r="B56" s="11"/>
      <c r="C56" s="12">
        <f>SUM(C50:C55)</f>
        <v>1</v>
      </c>
      <c r="D56" s="13">
        <f>SUM(D50:D55)</f>
        <v>200</v>
      </c>
    </row>
  </sheetData>
  <mergeCells count="18">
    <mergeCell ref="B37:C37"/>
    <mergeCell ref="B24:C24"/>
    <mergeCell ref="B25:C25"/>
    <mergeCell ref="B26:C26"/>
    <mergeCell ref="B27:C27"/>
    <mergeCell ref="B28:C28"/>
    <mergeCell ref="B12:C12"/>
    <mergeCell ref="B13:C13"/>
    <mergeCell ref="B14:C14"/>
    <mergeCell ref="B11:D11"/>
    <mergeCell ref="B30:C30"/>
    <mergeCell ref="B17:C17"/>
    <mergeCell ref="B18:C18"/>
    <mergeCell ref="B19:C19"/>
    <mergeCell ref="B20:C20"/>
    <mergeCell ref="B21:C21"/>
    <mergeCell ref="B16:D16"/>
    <mergeCell ref="B23:D23"/>
  </mergeCells>
  <dataValidations count="1">
    <dataValidation type="list" allowBlank="1" showInputMessage="1" showErrorMessage="1" sqref="C45" xr:uid="{328AB4B8-C89A-4DAA-896E-5E2BC71C70B8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FA56-E20C-4972-AFF6-072F8E58A98D}">
  <dimension ref="A2:G20"/>
  <sheetViews>
    <sheetView workbookViewId="0">
      <selection activeCell="A2" sqref="A2:D2"/>
    </sheetView>
  </sheetViews>
  <sheetFormatPr defaultRowHeight="15"/>
  <cols>
    <col min="1" max="1" width="30.140625" bestFit="1" customWidth="1"/>
    <col min="2" max="2" width="11.85546875" bestFit="1" customWidth="1"/>
    <col min="3" max="3" width="18.42578125" bestFit="1" customWidth="1"/>
  </cols>
  <sheetData>
    <row r="2" spans="1:7">
      <c r="A2" s="31" t="s">
        <v>31</v>
      </c>
      <c r="B2" s="31" t="s">
        <v>19</v>
      </c>
      <c r="C2" s="32" t="s">
        <v>22</v>
      </c>
      <c r="D2" s="33" t="s">
        <v>32</v>
      </c>
    </row>
    <row r="3" spans="1:7">
      <c r="A3" t="str">
        <f>B3&amp;"-"&amp;C3</f>
        <v>Conservador-PAPEL</v>
      </c>
      <c r="B3" t="s">
        <v>20</v>
      </c>
      <c r="C3" s="9" t="s">
        <v>25</v>
      </c>
      <c r="D3" s="14">
        <v>0.3</v>
      </c>
    </row>
    <row r="4" spans="1:7">
      <c r="A4" t="str">
        <f t="shared" ref="A4:A20" si="0">B4&amp;"-"&amp;C4</f>
        <v>Conservador-TIJOLO</v>
      </c>
      <c r="B4" t="s">
        <v>20</v>
      </c>
      <c r="C4" s="9" t="s">
        <v>26</v>
      </c>
      <c r="D4" s="14">
        <v>0.5</v>
      </c>
    </row>
    <row r="5" spans="1:7">
      <c r="A5" t="str">
        <f t="shared" si="0"/>
        <v>Conservador-HÍBRIDOS</v>
      </c>
      <c r="B5" t="s">
        <v>20</v>
      </c>
      <c r="C5" s="9" t="s">
        <v>27</v>
      </c>
      <c r="D5" s="14">
        <v>0.1</v>
      </c>
    </row>
    <row r="6" spans="1:7">
      <c r="A6" t="str">
        <f t="shared" si="0"/>
        <v>Conservador-FOFs</v>
      </c>
      <c r="B6" t="s">
        <v>20</v>
      </c>
      <c r="C6" s="9" t="s">
        <v>28</v>
      </c>
      <c r="D6" s="14">
        <v>0.1</v>
      </c>
      <c r="G6" t="s">
        <v>33</v>
      </c>
    </row>
    <row r="7" spans="1:7">
      <c r="A7" t="str">
        <f t="shared" si="0"/>
        <v>Conservador-DESENVOLVIMENTO</v>
      </c>
      <c r="B7" t="s">
        <v>20</v>
      </c>
      <c r="C7" s="9" t="s">
        <v>29</v>
      </c>
      <c r="D7" s="14">
        <v>0</v>
      </c>
    </row>
    <row r="8" spans="1:7">
      <c r="A8" s="18" t="str">
        <f t="shared" si="0"/>
        <v>Conservador-HOTELARIAS</v>
      </c>
      <c r="B8" s="18" t="s">
        <v>20</v>
      </c>
      <c r="C8" s="19" t="s">
        <v>30</v>
      </c>
      <c r="D8" s="17">
        <v>0</v>
      </c>
    </row>
    <row r="9" spans="1:7">
      <c r="A9" t="str">
        <f t="shared" si="0"/>
        <v>Moderado-PAPEL</v>
      </c>
      <c r="B9" t="s">
        <v>34</v>
      </c>
      <c r="C9" s="9" t="s">
        <v>25</v>
      </c>
      <c r="D9" s="14">
        <v>0.32</v>
      </c>
    </row>
    <row r="10" spans="1:7">
      <c r="A10" t="str">
        <f t="shared" si="0"/>
        <v>Moderado-TIJOLO</v>
      </c>
      <c r="B10" t="s">
        <v>34</v>
      </c>
      <c r="C10" s="9" t="s">
        <v>26</v>
      </c>
      <c r="D10" s="14">
        <v>0.4</v>
      </c>
    </row>
    <row r="11" spans="1:7">
      <c r="A11" t="str">
        <f t="shared" si="0"/>
        <v>Moderado-HÍBRIDOS</v>
      </c>
      <c r="B11" t="s">
        <v>34</v>
      </c>
      <c r="C11" s="9" t="s">
        <v>27</v>
      </c>
      <c r="D11" s="14">
        <v>0.08</v>
      </c>
    </row>
    <row r="12" spans="1:7">
      <c r="A12" t="str">
        <f t="shared" si="0"/>
        <v>Moderado-FOFs</v>
      </c>
      <c r="B12" t="s">
        <v>34</v>
      </c>
      <c r="C12" s="9" t="s">
        <v>28</v>
      </c>
      <c r="D12" s="14">
        <v>0.1</v>
      </c>
    </row>
    <row r="13" spans="1:7">
      <c r="A13" t="str">
        <f t="shared" si="0"/>
        <v>Moderado-DESENVOLVIMENTO</v>
      </c>
      <c r="B13" t="s">
        <v>34</v>
      </c>
      <c r="C13" s="9" t="s">
        <v>29</v>
      </c>
      <c r="D13" s="14">
        <v>0.05</v>
      </c>
    </row>
    <row r="14" spans="1:7">
      <c r="A14" s="18" t="str">
        <f t="shared" si="0"/>
        <v>Moderado-HOTELARIAS</v>
      </c>
      <c r="B14" s="18" t="s">
        <v>34</v>
      </c>
      <c r="C14" s="19" t="s">
        <v>30</v>
      </c>
      <c r="D14" s="17">
        <v>0.05</v>
      </c>
    </row>
    <row r="15" spans="1:7">
      <c r="A15" t="str">
        <f t="shared" si="0"/>
        <v>Agressivo-PAPEL</v>
      </c>
      <c r="B15" t="s">
        <v>35</v>
      </c>
      <c r="C15" s="9" t="s">
        <v>25</v>
      </c>
      <c r="D15" s="14">
        <v>0.5</v>
      </c>
    </row>
    <row r="16" spans="1:7">
      <c r="A16" t="str">
        <f t="shared" si="0"/>
        <v>Agressivo-TIJOLO</v>
      </c>
      <c r="B16" t="s">
        <v>35</v>
      </c>
      <c r="C16" s="9" t="s">
        <v>26</v>
      </c>
      <c r="D16" s="14">
        <v>0.1</v>
      </c>
    </row>
    <row r="17" spans="1:4">
      <c r="A17" t="str">
        <f t="shared" si="0"/>
        <v>Agressivo-HÍBRIDOS</v>
      </c>
      <c r="B17" t="s">
        <v>35</v>
      </c>
      <c r="C17" s="9" t="s">
        <v>27</v>
      </c>
      <c r="D17" s="14">
        <v>0.05</v>
      </c>
    </row>
    <row r="18" spans="1:4">
      <c r="A18" t="str">
        <f t="shared" si="0"/>
        <v>Agressivo-FOFs</v>
      </c>
      <c r="B18" t="s">
        <v>35</v>
      </c>
      <c r="C18" s="9" t="s">
        <v>28</v>
      </c>
      <c r="D18" s="14">
        <v>0.05</v>
      </c>
    </row>
    <row r="19" spans="1:4">
      <c r="A19" t="str">
        <f t="shared" si="0"/>
        <v>Agressivo-DESENVOLVIMENTO</v>
      </c>
      <c r="B19" t="s">
        <v>35</v>
      </c>
      <c r="C19" s="9" t="s">
        <v>29</v>
      </c>
      <c r="D19" s="14">
        <v>0.2</v>
      </c>
    </row>
    <row r="20" spans="1:4">
      <c r="A20" s="18" t="str">
        <f t="shared" si="0"/>
        <v>Agressivo-HOTELARIAS</v>
      </c>
      <c r="B20" t="s">
        <v>35</v>
      </c>
      <c r="C20" s="9" t="s">
        <v>30</v>
      </c>
      <c r="D20" s="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Barbosa</cp:lastModifiedBy>
  <cp:revision/>
  <dcterms:created xsi:type="dcterms:W3CDTF">2025-07-05T12:49:17Z</dcterms:created>
  <dcterms:modified xsi:type="dcterms:W3CDTF">2025-07-05T15:00:29Z</dcterms:modified>
  <cp:category/>
  <cp:contentStatus/>
</cp:coreProperties>
</file>