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\\sack\Christian\A\Studium\4 - Semester\SpBC\Übungen\swpbc\Lab1\"/>
    </mc:Choice>
  </mc:AlternateContent>
  <bookViews>
    <workbookView xWindow="0" yWindow="0" windowWidth="23445" windowHeight="10950" tabRatio="587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C111" i="4" l="1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D110" i="4"/>
  <c r="E110" i="4"/>
  <c r="F110" i="4"/>
  <c r="G110" i="4"/>
  <c r="H110" i="4"/>
  <c r="I110" i="4"/>
  <c r="C110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D97" i="4"/>
  <c r="E97" i="4"/>
  <c r="F97" i="4"/>
  <c r="G97" i="4"/>
  <c r="H97" i="4"/>
  <c r="I97" i="4"/>
  <c r="C97" i="4"/>
  <c r="B110" i="4" l="1"/>
  <c r="B111" i="4"/>
  <c r="B112" i="4"/>
  <c r="B113" i="4"/>
  <c r="B114" i="4"/>
  <c r="B115" i="4"/>
  <c r="B116" i="4"/>
  <c r="B97" i="4"/>
  <c r="B98" i="4"/>
  <c r="B99" i="4"/>
  <c r="B100" i="4"/>
  <c r="B101" i="4"/>
  <c r="B102" i="4"/>
  <c r="B103" i="4"/>
  <c r="B30" i="4"/>
  <c r="B31" i="4"/>
  <c r="B32" i="4"/>
  <c r="B33" i="4"/>
  <c r="B34" i="4"/>
  <c r="B35" i="4"/>
  <c r="B36" i="4"/>
  <c r="B17" i="4"/>
  <c r="B18" i="4"/>
  <c r="B19" i="4"/>
  <c r="B20" i="4"/>
  <c r="B21" i="4"/>
  <c r="B22" i="4"/>
  <c r="B23" i="4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F5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B49" i="4"/>
  <c r="B62" i="4" s="1"/>
  <c r="D10" i="4"/>
  <c r="E10" i="4"/>
  <c r="F10" i="4"/>
  <c r="G10" i="4"/>
  <c r="H10" i="4"/>
  <c r="I10" i="4"/>
  <c r="I36" i="4" s="1"/>
  <c r="C10" i="4"/>
  <c r="D4" i="4"/>
  <c r="E4" i="4"/>
  <c r="F4" i="4"/>
  <c r="G4" i="4"/>
  <c r="H4" i="4"/>
  <c r="I4" i="4"/>
  <c r="I30" i="4" s="1"/>
  <c r="D5" i="4"/>
  <c r="E5" i="4"/>
  <c r="F5" i="4"/>
  <c r="G5" i="4"/>
  <c r="H5" i="4"/>
  <c r="I5" i="4"/>
  <c r="I31" i="4" s="1"/>
  <c r="I57" i="4" s="1"/>
  <c r="D6" i="4"/>
  <c r="E6" i="4"/>
  <c r="F6" i="4"/>
  <c r="G6" i="4"/>
  <c r="H6" i="4"/>
  <c r="I6" i="4"/>
  <c r="I32" i="4" s="1"/>
  <c r="I58" i="4" s="1"/>
  <c r="D7" i="4"/>
  <c r="E7" i="4"/>
  <c r="F7" i="4"/>
  <c r="G7" i="4"/>
  <c r="H7" i="4"/>
  <c r="I7" i="4"/>
  <c r="I33" i="4" s="1"/>
  <c r="D8" i="4"/>
  <c r="E8" i="4"/>
  <c r="F8" i="4"/>
  <c r="G8" i="4"/>
  <c r="H8" i="4"/>
  <c r="I8" i="4"/>
  <c r="I34" i="4" s="1"/>
  <c r="D9" i="4"/>
  <c r="E9" i="4"/>
  <c r="F9" i="4"/>
  <c r="G9" i="4"/>
  <c r="H9" i="4"/>
  <c r="I9" i="4"/>
  <c r="I35" i="4" s="1"/>
  <c r="I61" i="4" s="1"/>
  <c r="C5" i="4"/>
  <c r="C6" i="4"/>
  <c r="C7" i="4"/>
  <c r="C8" i="4"/>
  <c r="C9" i="4"/>
  <c r="C4" i="4"/>
  <c r="B5" i="4"/>
  <c r="B6" i="4"/>
  <c r="B7" i="4"/>
  <c r="B8" i="4"/>
  <c r="B9" i="4"/>
  <c r="B4" i="4"/>
  <c r="B43" i="4" s="1"/>
  <c r="B56" i="4" s="1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C21" i="6" l="1"/>
  <c r="H8" i="6" s="1"/>
  <c r="B75" i="4"/>
  <c r="B11" i="6"/>
  <c r="B69" i="4"/>
  <c r="B5" i="6"/>
  <c r="G36" i="4"/>
  <c r="G62" i="4" s="1"/>
  <c r="C33" i="4"/>
  <c r="C59" i="4" s="1"/>
  <c r="C85" i="4"/>
  <c r="H35" i="4"/>
  <c r="H74" i="4" s="1"/>
  <c r="F23" i="6"/>
  <c r="D35" i="4"/>
  <c r="D48" i="4" s="1"/>
  <c r="F34" i="4"/>
  <c r="F60" i="4" s="1"/>
  <c r="H33" i="4"/>
  <c r="H59" i="4" s="1"/>
  <c r="F21" i="6"/>
  <c r="H85" i="4"/>
  <c r="D21" i="6" s="1"/>
  <c r="D33" i="4"/>
  <c r="D59" i="4" s="1"/>
  <c r="D85" i="4"/>
  <c r="F32" i="4"/>
  <c r="F58" i="4" s="1"/>
  <c r="H31" i="4"/>
  <c r="H57" i="4" s="1"/>
  <c r="F19" i="6"/>
  <c r="D31" i="4"/>
  <c r="D44" i="4" s="1"/>
  <c r="D83" i="4"/>
  <c r="F30" i="4"/>
  <c r="F69" i="4" s="1"/>
  <c r="E36" i="4"/>
  <c r="E75" i="4" s="1"/>
  <c r="C30" i="4"/>
  <c r="C82" i="4" s="1"/>
  <c r="C32" i="4"/>
  <c r="C58" i="4" s="1"/>
  <c r="C84" i="4"/>
  <c r="G35" i="4"/>
  <c r="G87" i="4" s="1"/>
  <c r="E34" i="4"/>
  <c r="E73" i="4" s="1"/>
  <c r="G33" i="4"/>
  <c r="G59" i="4" s="1"/>
  <c r="G85" i="4"/>
  <c r="E32" i="4"/>
  <c r="E45" i="4" s="1"/>
  <c r="E84" i="4"/>
  <c r="G31" i="4"/>
  <c r="G83" i="4" s="1"/>
  <c r="E30" i="4"/>
  <c r="E69" i="4" s="1"/>
  <c r="H36" i="4"/>
  <c r="H49" i="4" s="1"/>
  <c r="F24" i="6"/>
  <c r="D36" i="4"/>
  <c r="D49" i="4" s="1"/>
  <c r="C35" i="4"/>
  <c r="C48" i="4" s="1"/>
  <c r="C87" i="4"/>
  <c r="C31" i="4"/>
  <c r="C57" i="4" s="1"/>
  <c r="C83" i="4"/>
  <c r="F35" i="4"/>
  <c r="F61" i="4" s="1"/>
  <c r="H34" i="4"/>
  <c r="H60" i="4" s="1"/>
  <c r="F22" i="6"/>
  <c r="D34" i="4"/>
  <c r="D60" i="4" s="1"/>
  <c r="F33" i="4"/>
  <c r="F46" i="4" s="1"/>
  <c r="F85" i="4"/>
  <c r="H32" i="4"/>
  <c r="H84" i="4" s="1"/>
  <c r="D20" i="6" s="1"/>
  <c r="F20" i="6"/>
  <c r="D32" i="4"/>
  <c r="D45" i="4" s="1"/>
  <c r="D84" i="4"/>
  <c r="F31" i="4"/>
  <c r="F57" i="4" s="1"/>
  <c r="H30" i="4"/>
  <c r="H56" i="4" s="1"/>
  <c r="F18" i="6"/>
  <c r="D30" i="4"/>
  <c r="D56" i="4" s="1"/>
  <c r="C34" i="4"/>
  <c r="C60" i="4" s="1"/>
  <c r="E35" i="4"/>
  <c r="E61" i="4" s="1"/>
  <c r="G34" i="4"/>
  <c r="G60" i="4" s="1"/>
  <c r="E33" i="4"/>
  <c r="E46" i="4" s="1"/>
  <c r="E85" i="4"/>
  <c r="G32" i="4"/>
  <c r="G58" i="4" s="1"/>
  <c r="E31" i="4"/>
  <c r="E57" i="4" s="1"/>
  <c r="G30" i="4"/>
  <c r="G56" i="4" s="1"/>
  <c r="C36" i="4"/>
  <c r="C62" i="4" s="1"/>
  <c r="F36" i="4"/>
  <c r="F62" i="4" s="1"/>
  <c r="C74" i="4"/>
  <c r="I72" i="4"/>
  <c r="I47" i="4"/>
  <c r="I43" i="4"/>
  <c r="I85" i="4"/>
  <c r="D8" i="6" s="1"/>
  <c r="I73" i="4"/>
  <c r="I74" i="4"/>
  <c r="I70" i="4"/>
  <c r="I75" i="4"/>
  <c r="I69" i="4"/>
  <c r="I82" i="4"/>
  <c r="D5" i="6" s="1"/>
  <c r="I71" i="4"/>
  <c r="I62" i="4"/>
  <c r="G48" i="4"/>
  <c r="I46" i="4"/>
  <c r="I45" i="4"/>
  <c r="I59" i="4"/>
  <c r="I86" i="4"/>
  <c r="D9" i="6" s="1"/>
  <c r="I48" i="4"/>
  <c r="I44" i="4"/>
  <c r="I49" i="4"/>
  <c r="F47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H82" i="4" l="1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C9" i="6"/>
  <c r="C10" i="6"/>
  <c r="G10" i="6" s="1"/>
  <c r="D57" i="4"/>
  <c r="E48" i="4"/>
  <c r="D61" i="4"/>
  <c r="C5" i="6"/>
  <c r="G5" i="6" s="1"/>
  <c r="F49" i="4"/>
  <c r="C8" i="6"/>
  <c r="G8" i="6" s="1"/>
  <c r="C23" i="6"/>
  <c r="H10" i="6" s="1"/>
  <c r="G49" i="4"/>
  <c r="C61" i="4"/>
  <c r="C11" i="6"/>
  <c r="C49" i="4"/>
  <c r="F73" i="4"/>
  <c r="G21" i="6"/>
  <c r="D87" i="4"/>
  <c r="B88" i="4"/>
  <c r="B24" i="6"/>
  <c r="D69" i="4"/>
  <c r="G46" i="4"/>
  <c r="E59" i="4"/>
  <c r="E58" i="4"/>
  <c r="E74" i="4"/>
  <c r="E86" i="4"/>
  <c r="D73" i="4"/>
  <c r="D43" i="4"/>
  <c r="H46" i="4"/>
  <c r="G9" i="6"/>
  <c r="D47" i="4"/>
  <c r="E47" i="4"/>
  <c r="D86" i="4"/>
  <c r="F74" i="4"/>
  <c r="B72" i="4"/>
  <c r="B8" i="6"/>
  <c r="B73" i="4"/>
  <c r="B9" i="6"/>
  <c r="B74" i="4"/>
  <c r="B10" i="6"/>
  <c r="C44" i="4"/>
  <c r="F59" i="4"/>
  <c r="G6" i="6"/>
  <c r="C88" i="4"/>
  <c r="E83" i="4"/>
  <c r="E87" i="4"/>
  <c r="D82" i="4"/>
  <c r="F87" i="4"/>
  <c r="B70" i="4"/>
  <c r="B6" i="6"/>
  <c r="G11" i="6"/>
  <c r="F82" i="4"/>
  <c r="F86" i="4"/>
  <c r="D74" i="4"/>
  <c r="B71" i="4"/>
  <c r="B7" i="6"/>
  <c r="F88" i="4"/>
  <c r="G82" i="4"/>
  <c r="G84" i="4"/>
  <c r="G86" i="4"/>
  <c r="C86" i="4"/>
  <c r="B82" i="4"/>
  <c r="B18" i="6"/>
  <c r="F45" i="4"/>
  <c r="H61" i="4"/>
  <c r="G45" i="4"/>
  <c r="H87" i="4"/>
  <c r="D23" i="6" s="1"/>
  <c r="G23" i="6" s="1"/>
  <c r="E62" i="4"/>
  <c r="C45" i="4"/>
  <c r="C75" i="4"/>
  <c r="E88" i="4"/>
  <c r="F84" i="4"/>
  <c r="C73" i="4"/>
  <c r="G61" i="4"/>
  <c r="C56" i="4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C22" i="6" l="1"/>
  <c r="H9" i="6" s="1"/>
  <c r="C19" i="6"/>
  <c r="C18" i="6"/>
  <c r="G18" i="6" s="1"/>
  <c r="C24" i="6"/>
  <c r="H11" i="6" s="1"/>
  <c r="C20" i="6"/>
  <c r="G20" i="6" s="1"/>
  <c r="B83" i="4"/>
  <c r="B19" i="6"/>
  <c r="B86" i="4"/>
  <c r="B22" i="6"/>
  <c r="B84" i="4"/>
  <c r="B20" i="6"/>
  <c r="B87" i="4"/>
  <c r="B23" i="6"/>
  <c r="B85" i="4"/>
  <c r="B21" i="6"/>
  <c r="H6" i="6"/>
  <c r="G19" i="6"/>
  <c r="G24" i="6"/>
  <c r="H7" i="6"/>
  <c r="G22" i="6" l="1"/>
  <c r="H5" i="6"/>
</calcChain>
</file>

<file path=xl/sharedStrings.xml><?xml version="1.0" encoding="utf-8"?>
<sst xmlns="http://schemas.openxmlformats.org/spreadsheetml/2006/main" count="175" uniqueCount="82">
  <si>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</si>
  <si>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</si>
  <si>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</si>
  <si>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</si>
  <si>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</si>
  <si>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</si>
  <si>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</si>
  <si>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</si>
  <si>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</si>
  <si>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</si>
  <si>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</si>
  <si>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</si>
  <si>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</si>
  <si>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</si>
  <si>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</si>
  <si>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</si>
  <si>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</si>
  <si>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</si>
  <si>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</si>
  <si>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</si>
  <si>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</si>
  <si>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</si>
  <si>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</si>
  <si>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</si>
  <si>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</si>
  <si>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</si>
  <si>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</si>
  <si>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PV (Planed Value)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</si>
  <si>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</si>
  <si>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</si>
  <si>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</si>
  <si>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</si>
  <si>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</si>
  <si>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</si>
  <si>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</si>
  <si>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</si>
  <si>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</si>
  <si>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</si>
  <si>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</si>
  <si>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</si>
  <si>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</si>
  <si>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</si>
  <si>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</si>
  <si>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</si>
  <si>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</si>
  <si>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</si>
  <si>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</si>
  <si>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</si>
  <si>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</si>
  <si>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</si>
  <si>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</si>
  <si>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</si>
  <si>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</si>
  <si>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</si>
  <si>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</si>
  <si>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</si>
  <si>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</si>
  <si>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</si>
  <si>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</si>
  <si>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</si>
  <si>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</si>
  <si>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</si>
  <si>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</si>
  <si>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</si>
  <si>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</si>
  <si>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</si>
  <si>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</si>
  <si>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</si>
  <si>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</si>
  <si>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</si>
  <si>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€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</si>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</sst>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9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4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73">
    <dxf>
      <numFmt numFmtId="2" formatCode="0.00"/>
    </dxf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16800</c:v>
                </c:pt>
                <c:pt idx="1">
                  <c:v>4800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0.5270588235294118</c:v>
                </c:pt>
                <c:pt idx="6">
                  <c:v>0.94117647058823528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0.13445378151260504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6.9019607843137251E-2</c:v>
                </c:pt>
                <c:pt idx="1">
                  <c:v>2.3529411764705882E-2</c:v>
                </c:pt>
                <c:pt idx="2">
                  <c:v>7.7647058823529416E-2</c:v>
                </c:pt>
                <c:pt idx="3">
                  <c:v>0.11503267973856209</c:v>
                </c:pt>
                <c:pt idx="4">
                  <c:v>0.19411764705882353</c:v>
                </c:pt>
                <c:pt idx="5">
                  <c:v>0.28235294117647058</c:v>
                </c:pt>
                <c:pt idx="6">
                  <c:v>0.37745098039215685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4.7058823529411764E-2</c:v>
                </c:pt>
                <c:pt idx="1">
                  <c:v>4.8019207683073226E-3</c:v>
                </c:pt>
                <c:pt idx="2">
                  <c:v>7.9312623925974889E-3</c:v>
                </c:pt>
                <c:pt idx="3">
                  <c:v>1.8776587941909929E-2</c:v>
                </c:pt>
                <c:pt idx="4">
                  <c:v>3.4772529701535784E-2</c:v>
                </c:pt>
                <c:pt idx="5">
                  <c:v>6.1829111206526406E-2</c:v>
                </c:pt>
                <c:pt idx="6">
                  <c:v>8.7104072398190055E-2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0.45</c:v>
                </c:pt>
                <c:pt idx="6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0.02</c:v>
                </c:pt>
                <c:pt idx="1">
                  <c:v>4.5714285714285714E-2</c:v>
                </c:pt>
                <c:pt idx="2">
                  <c:v>8.5714285714285715E-2</c:v>
                </c:pt>
                <c:pt idx="3">
                  <c:v>0.125</c:v>
                </c:pt>
                <c:pt idx="4">
                  <c:v>0.17567567567567569</c:v>
                </c:pt>
                <c:pt idx="5">
                  <c:v>0.128</c:v>
                </c:pt>
                <c:pt idx="6">
                  <c:v>0.18148148148148152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Anforderungsanalyse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Kennzahlen!$C$97:$I$97</c:f>
              <c:numCache>
                <c:formatCode>0.00</c:formatCode>
                <c:ptCount val="7"/>
                <c:pt idx="0">
                  <c:v>3752.1428571428573</c:v>
                </c:pt>
                <c:pt idx="1">
                  <c:v>26477.499999999996</c:v>
                </c:pt>
                <c:pt idx="2">
                  <c:v>13504.516666666666</c:v>
                </c:pt>
                <c:pt idx="3">
                  <c:v>4557.5583333333325</c:v>
                </c:pt>
                <c:pt idx="4">
                  <c:v>2680.4749999999999</c:v>
                </c:pt>
                <c:pt idx="5">
                  <c:v>1624.6156250000001</c:v>
                </c:pt>
                <c:pt idx="6">
                  <c:v>1429.0861111111112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F-47F6-ACF8-67F3B671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50192"/>
        <c:axId val="388253472"/>
      </c:scatterChart>
      <c:valAx>
        <c:axId val="3882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3472"/>
        <c:crosses val="autoZero"/>
        <c:crossBetween val="midCat"/>
      </c:valAx>
      <c:valAx>
        <c:axId val="3882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3752.1428571428573</c:v>
                </c:pt>
                <c:pt idx="1">
                  <c:v>26477.499999999996</c:v>
                </c:pt>
                <c:pt idx="2">
                  <c:v>13504.516666666666</c:v>
                </c:pt>
                <c:pt idx="3">
                  <c:v>4557.5583333333325</c:v>
                </c:pt>
                <c:pt idx="4">
                  <c:v>2680.4749999999999</c:v>
                </c:pt>
                <c:pt idx="5">
                  <c:v>1624.6156250000001</c:v>
                </c:pt>
                <c:pt idx="6">
                  <c:v>1429.0861111111112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3794.6428571428573</c:v>
                </c:pt>
                <c:pt idx="1">
                  <c:v>26562.499999999996</c:v>
                </c:pt>
                <c:pt idx="2">
                  <c:v>13635.416666666666</c:v>
                </c:pt>
                <c:pt idx="3">
                  <c:v>4692.7083333333321</c:v>
                </c:pt>
                <c:pt idx="4">
                  <c:v>2815.625</c:v>
                </c:pt>
                <c:pt idx="5">
                  <c:v>1759.765625</c:v>
                </c:pt>
                <c:pt idx="6">
                  <c:v>1564.2361111111113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24476.73076923077</c:v>
                </c:pt>
                <c:pt idx="4">
                  <c:v>18534.249999999996</c:v>
                </c:pt>
                <c:pt idx="5">
                  <c:v>7721.9368421052632</c:v>
                </c:pt>
                <c:pt idx="6">
                  <c:v>1821.243604651163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24519.23076923077</c:v>
                </c:pt>
                <c:pt idx="4">
                  <c:v>18593.749999999996</c:v>
                </c:pt>
                <c:pt idx="5">
                  <c:v>7800.9868421052633</c:v>
                </c:pt>
                <c:pt idx="6">
                  <c:v>1908.7936046511629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2824.7321428571427</c:v>
                </c:pt>
                <c:pt idx="6">
                  <c:v>1551.25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2845.9821428571427</c:v>
                </c:pt>
                <c:pt idx="6">
                  <c:v>1593.75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11126.5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11156.25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2600</c:v>
                </c:pt>
                <c:pt idx="4">
                  <c:v>4800</c:v>
                </c:pt>
                <c:pt idx="5">
                  <c:v>15200</c:v>
                </c:pt>
                <c:pt idx="6">
                  <c:v>68800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21707.454545454548</c:v>
                </c:pt>
                <c:pt idx="1">
                  <c:v>63656.500000000007</c:v>
                </c:pt>
                <c:pt idx="2">
                  <c:v>19190.681818181816</c:v>
                </c:pt>
                <c:pt idx="3">
                  <c:v>12886.772727272728</c:v>
                </c:pt>
                <c:pt idx="4">
                  <c:v>7557.272727272727</c:v>
                </c:pt>
                <c:pt idx="5">
                  <c:v>5125.5</c:v>
                </c:pt>
                <c:pt idx="6">
                  <c:v>3770.0259740259739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21732.954545454548</c:v>
                </c:pt>
                <c:pt idx="1">
                  <c:v>63750.000000000007</c:v>
                </c:pt>
                <c:pt idx="2">
                  <c:v>19318.181818181816</c:v>
                </c:pt>
                <c:pt idx="3">
                  <c:v>13039.772727272728</c:v>
                </c:pt>
                <c:pt idx="4">
                  <c:v>7727.272727272727</c:v>
                </c:pt>
                <c:pt idx="5">
                  <c:v>5312.5</c:v>
                </c:pt>
                <c:pt idx="6">
                  <c:v>3974.0259740259739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31861.4</c:v>
                </c:pt>
                <c:pt idx="1">
                  <c:v>312208.40000000002</c:v>
                </c:pt>
                <c:pt idx="2">
                  <c:v>188822.39999999999</c:v>
                </c:pt>
                <c:pt idx="3">
                  <c:v>79545.868750000009</c:v>
                </c:pt>
                <c:pt idx="4">
                  <c:v>42792.400000000009</c:v>
                </c:pt>
                <c:pt idx="5">
                  <c:v>23911.066666666666</c:v>
                </c:pt>
                <c:pt idx="6">
                  <c:v>16867.17922077922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31875.000000000004</c:v>
                </c:pt>
                <c:pt idx="1">
                  <c:v>312375</c:v>
                </c:pt>
                <c:pt idx="2">
                  <c:v>189125</c:v>
                </c:pt>
                <c:pt idx="3">
                  <c:v>79886.71875</c:v>
                </c:pt>
                <c:pt idx="4">
                  <c:v>43137.500000000007</c:v>
                </c:pt>
                <c:pt idx="5">
                  <c:v>24260.416666666668</c:v>
                </c:pt>
                <c:pt idx="6">
                  <c:v>17220.779220779219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74998</c:v>
                </c:pt>
                <c:pt idx="1">
                  <c:v>32809</c:v>
                </c:pt>
                <c:pt idx="2">
                  <c:v>17495.100000000002</c:v>
                </c:pt>
                <c:pt idx="3">
                  <c:v>11993.6</c:v>
                </c:pt>
                <c:pt idx="4">
                  <c:v>8531.0615384615376</c:v>
                </c:pt>
                <c:pt idx="5">
                  <c:v>11703.75</c:v>
                </c:pt>
                <c:pt idx="6">
                  <c:v>8249.1061224489786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75000</c:v>
                </c:pt>
                <c:pt idx="1">
                  <c:v>32812.5</c:v>
                </c:pt>
                <c:pt idx="2">
                  <c:v>17500</c:v>
                </c:pt>
                <c:pt idx="3">
                  <c:v>12000</c:v>
                </c:pt>
                <c:pt idx="4">
                  <c:v>8538.461538461539</c:v>
                </c:pt>
                <c:pt idx="5">
                  <c:v>11718.75</c:v>
                </c:pt>
                <c:pt idx="6">
                  <c:v>8265.3061224489775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11200</c:v>
                </c:pt>
                <c:pt idx="6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1760</c:v>
                </c:pt>
                <c:pt idx="1">
                  <c:v>2200</c:v>
                </c:pt>
                <c:pt idx="2">
                  <c:v>9900</c:v>
                </c:pt>
                <c:pt idx="3">
                  <c:v>17600</c:v>
                </c:pt>
                <c:pt idx="4">
                  <c:v>33000</c:v>
                </c:pt>
                <c:pt idx="5">
                  <c:v>52800</c:v>
                </c:pt>
                <c:pt idx="6">
                  <c:v>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640</c:v>
                </c:pt>
                <c:pt idx="1">
                  <c:v>800</c:v>
                </c:pt>
                <c:pt idx="2">
                  <c:v>2400</c:v>
                </c:pt>
                <c:pt idx="3">
                  <c:v>6400</c:v>
                </c:pt>
                <c:pt idx="4">
                  <c:v>12000</c:v>
                </c:pt>
                <c:pt idx="5">
                  <c:v>21600</c:v>
                </c:pt>
                <c:pt idx="6">
                  <c:v>30800.000000000004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40</c:v>
                </c:pt>
                <c:pt idx="1">
                  <c:v>160</c:v>
                </c:pt>
                <c:pt idx="2">
                  <c:v>420</c:v>
                </c:pt>
                <c:pt idx="3">
                  <c:v>800</c:v>
                </c:pt>
                <c:pt idx="4">
                  <c:v>1300</c:v>
                </c:pt>
                <c:pt idx="5">
                  <c:v>1920</c:v>
                </c:pt>
                <c:pt idx="6">
                  <c:v>2940.0000000000005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0.3952941176470588</c:v>
                </c:pt>
                <c:pt idx="1">
                  <c:v>5.647058823529412E-2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0.35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6.1176470588235297E-2</c:v>
                </c:pt>
                <c:pt idx="4">
                  <c:v>8.067226890756303E-2</c:v>
                </c:pt>
                <c:pt idx="5">
                  <c:v>0.19228336495888679</c:v>
                </c:pt>
                <c:pt idx="6">
                  <c:v>0.78583666476299252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95247</xdr:colOff>
      <xdr:row>1</xdr:row>
      <xdr:rowOff>40341</xdr:rowOff>
    </xdr:from>
    <xdr:to>
      <xdr:col>33</xdr:col>
      <xdr:colOff>95247</xdr:colOff>
      <xdr:row>18</xdr:row>
      <xdr:rowOff>116541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C8165B6-1761-4DE5-B9E3-9DF72546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V" displayName="EV" ref="B3:I10" totalsRowShown="0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/>
    <tableColumn id="2" name="1" dataDxfId="65">
      <calculatedColumnFormula>SUM('Budgetierte Kosten'!$B2:'Budgetierte Kosten'!B2)*'Budgetierte Kosten'!$B$14*'Fertigstellungsgrad der Akt.'!B2</calculatedColumnFormula>
    </tableColumn>
    <tableColumn id="3" name="2" dataDxfId="64">
      <calculatedColumnFormula>SUM('Budgetierte Kosten'!$B2:'Budgetierte Kosten'!C2)*'Budgetierte Kosten'!$B$14*'Fertigstellungsgrad der Akt.'!C2</calculatedColumnFormula>
    </tableColumn>
    <tableColumn id="4" name="3" dataDxfId="63">
      <calculatedColumnFormula>SUM('Budgetierte Kosten'!$B2:'Budgetierte Kosten'!D2)*'Budgetierte Kosten'!$B$14*'Fertigstellungsgrad der Akt.'!D2</calculatedColumnFormula>
    </tableColumn>
    <tableColumn id="5" name="4" dataDxfId="62">
      <calculatedColumnFormula>SUM('Budgetierte Kosten'!$B2:'Budgetierte Kosten'!E2)*'Budgetierte Kosten'!$B$14*'Fertigstellungsgrad der Akt.'!E2</calculatedColumnFormula>
    </tableColumn>
    <tableColumn id="6" name="5" dataDxfId="61">
      <calculatedColumnFormula>SUM('Budgetierte Kosten'!$B2:'Budgetierte Kosten'!F2)*'Budgetierte Kosten'!$B$14*'Fertigstellungsgrad der Akt.'!F2</calculatedColumnFormula>
    </tableColumn>
    <tableColumn id="7" name="6" dataDxfId="60">
      <calculatedColumnFormula>SUM('Budgetierte Kosten'!$B2:'Budgetierte Kosten'!G2)*'Budgetierte Kosten'!$B$14*'Fertigstellungsgrad der Akt.'!G2</calculatedColumnFormula>
    </tableColumn>
    <tableColumn id="8" name="7" dataDxfId="59">
      <calculatedColumnFormula>SUM('Budgetierte Kosten'!$B2:'Budgetierte Kosten'!H2)*'Budgetierte Kosten'!$B$14*'Fertigstellungsgrad der Akt.'!H2</calculatedColumn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Tabelle46781213" displayName="Tabelle46781213" ref="B109:I116" totalsRowShown="0">
  <autoFilter ref="B109:I116"/>
  <tableColumns count="8">
    <tableColumn id="1" name="Posten" dataDxfId="25">
      <calculatedColumnFormula>B97</calculatedColumnFormula>
    </tableColumn>
    <tableColumn id="2" name="1 [k €]" dataDxfId="0">
      <calculatedColumnFormula>IF(C69=$L$70,$L$70,$E$92/(C69*1000))</calculatedColumnFormula>
    </tableColumn>
    <tableColumn id="3" name="2 [k €]" dataDxfId="24">
      <calculatedColumnFormula>IF(D69=$L$70,$L$70,$E$92/(D69*1000))</calculatedColumnFormula>
    </tableColumn>
    <tableColumn id="4" name="3 [k €]" dataDxfId="23">
      <calculatedColumnFormula>IF(E69=$L$70,$L$70,$E$92/(E69*1000))</calculatedColumnFormula>
    </tableColumn>
    <tableColumn id="5" name="4 [k €]" dataDxfId="22">
      <calculatedColumnFormula>IF(F69=$L$70,$L$70,$E$92/(F69*1000))</calculatedColumnFormula>
    </tableColumn>
    <tableColumn id="6" name="5 [k €]" dataDxfId="21">
      <calculatedColumnFormula>IF(G69=$L$70,$L$70,$E$92/(G69*1000))</calculatedColumnFormula>
    </tableColumn>
    <tableColumn id="7" name="6 [k €]" dataDxfId="20">
      <calculatedColumnFormula>IF(H69=$L$70,$L$70,$E$92/(H69*1000))</calculatedColumnFormula>
    </tableColumn>
    <tableColumn id="8" name="7 [k €]" dataDxfId="19">
      <calculatedColumnFormula>IF(I69=$L$70,$L$70,$E$92/(I69*1000))</calculatedColumn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9" name="Tabelle9" displayName="Tabelle9" ref="B4:H11" totalsRowShown="0">
  <autoFilter ref="B4:H11"/>
  <tableColumns count="7">
    <tableColumn id="1" name="Posten">
      <calculatedColumnFormula>Kennzahlen!B56</calculatedColumnFormula>
    </tableColumn>
    <tableColumn id="2" name="CPI" dataDxfId="12">
      <calculatedColumnFormula>Kennzahlen!I69</calculatedColumnFormula>
    </tableColumn>
    <tableColumn id="3" name="SPI" dataDxfId="11">
      <calculatedColumnFormula>Kennzahlen!I82</calculatedColumnFormula>
    </tableColumn>
    <tableColumn id="4" name="Abgeschlossen" dataDxfId="10">
      <calculatedColumnFormula>'Fertigstellungsgrad der Akt.'!H2</calculatedColumnFormula>
    </tableColumn>
    <tableColumn id="5" name="Budget [k €]" dataDxfId="9"/>
    <tableColumn id="6" name="Status" dataDxfId="8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7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10" name="Tabelle911" displayName="Tabelle911" ref="B17:H24" totalsRowShown="0">
  <autoFilter ref="B17:H24"/>
  <tableColumns count="7">
    <tableColumn id="1" name="Posten">
      <calculatedColumnFormula>Kennzahlen!B69</calculatedColumnFormula>
    </tableColumn>
    <tableColumn id="2" name="CPI" dataDxfId="6">
      <calculatedColumnFormula>Kennzahlen!H69</calculatedColumnFormula>
    </tableColumn>
    <tableColumn id="3" name="SPI" dataDxfId="5">
      <calculatedColumnFormula>Kennzahlen!H82</calculatedColumnFormula>
    </tableColumn>
    <tableColumn id="4" name="Abgeschlossen" dataDxfId="4">
      <calculatedColumnFormula>'Fertigstellungsgrad der Akt.'!G2</calculatedColumnFormula>
    </tableColumn>
    <tableColumn id="5" name="Budget [k €]" dataDxfId="3">
      <calculatedColumnFormula>Kennzahlen!H4/1000</calculatedColumnFormula>
    </tableColumn>
    <tableColumn id="6" name="Status" dataDxfId="2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9:I36" totalsRowShown="0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dataDxfId="58">
      <calculatedColumnFormula>B17</calculatedColumnFormula>
    </tableColumn>
    <tableColumn id="2" name="1" dataDxfId="57">
      <calculatedColumnFormula>C4*'Fertigstellungsgrad der Akt.'!B2</calculatedColumnFormula>
    </tableColumn>
    <tableColumn id="3" name="2">
      <calculatedColumnFormula>D4*'Fertigstellungsgrad der Akt.'!C2</calculatedColumnFormula>
    </tableColumn>
    <tableColumn id="4" name="3">
      <calculatedColumnFormula>E4*'Fertigstellungsgrad der Akt.'!D2</calculatedColumnFormula>
    </tableColumn>
    <tableColumn id="5" name="4">
      <calculatedColumnFormula>F4*'Fertigstellungsgrad der Akt.'!E2</calculatedColumnFormula>
    </tableColumn>
    <tableColumn id="6" name="5">
      <calculatedColumnFormula>G4*'Fertigstellungsgrad der Akt.'!F2</calculatedColumnFormula>
    </tableColumn>
    <tableColumn id="7" name="6">
      <calculatedColumnFormula>H4*'Fertigstellungsgrad der Akt.'!G2</calculatedColumnFormula>
    </tableColumn>
    <tableColumn id="8" name="7">
      <calculatedColumnFormula>I4*'Fertigstellungsgrad der Akt.'!H2</calculatedColumn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Tabelle3" displayName="Tabelle3" ref="B16:I23" totalsRowShown="0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dataDxfId="56">
      <calculatedColumnFormula>B4</calculatedColumnFormula>
    </tableColumn>
    <tableColumn id="2" name="1" dataDxfId="55">
      <calculatedColumnFormula>'Tatsächliche Kosten'!B2*'Tatsächliche Kosten'!$B$15</calculatedColumnFormula>
    </tableColumn>
    <tableColumn id="3" name="2" dataDxfId="54"/>
    <tableColumn id="4" name="3" dataDxfId="53"/>
    <tableColumn id="5" name="4" dataDxfId="52"/>
    <tableColumn id="6" name="5" dataDxfId="51"/>
    <tableColumn id="7" name="6" dataDxfId="50"/>
    <tableColumn id="8" name="7" dataDxfId="49"/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Tabelle4" displayName="Tabelle4" ref="B42:I49" totalsRowShown="0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B30</calculatedColumnFormula>
    </tableColumn>
    <tableColumn id="2" name="1" dataDxfId="48">
      <calculatedColumnFormula>C30-C17</calculatedColumnFormula>
    </tableColumn>
    <tableColumn id="3" name="2">
      <calculatedColumnFormula>D30-D17</calculatedColumnFormula>
    </tableColumn>
    <tableColumn id="4" name="3">
      <calculatedColumnFormula>E30-E17</calculatedColumnFormula>
    </tableColumn>
    <tableColumn id="5" name="4">
      <calculatedColumnFormula>F30-F17</calculatedColumnFormula>
    </tableColumn>
    <tableColumn id="6" name="5">
      <calculatedColumnFormula>G30-G17</calculatedColumnFormula>
    </tableColumn>
    <tableColumn id="7" name="6">
      <calculatedColumnFormula>H30-H17</calculatedColumnFormula>
    </tableColumn>
    <tableColumn id="8" name="7">
      <calculatedColumnFormula>I30-I17</calculatedColumn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Tabelle46" displayName="Tabelle46" ref="B55:I62" totalsRowShown="0">
  <autoFilter ref="B55:I62"/>
  <tableColumns count="8">
    <tableColumn id="1" name="Posten">
      <calculatedColumnFormula>B43</calculatedColumnFormula>
    </tableColumn>
    <tableColumn id="2" name="1" dataDxfId="47">
      <calculatedColumnFormula>C30-C4</calculatedColumnFormula>
    </tableColumn>
    <tableColumn id="3" name="2">
      <calculatedColumnFormula>D30-D4</calculatedColumnFormula>
    </tableColumn>
    <tableColumn id="4" name="3">
      <calculatedColumnFormula>E30-E4</calculatedColumnFormula>
    </tableColumn>
    <tableColumn id="5" name="4">
      <calculatedColumnFormula>F30-F4</calculatedColumnFormula>
    </tableColumn>
    <tableColumn id="6" name="5">
      <calculatedColumnFormula>G30-G4</calculatedColumnFormula>
    </tableColumn>
    <tableColumn id="7" name="6">
      <calculatedColumnFormula>H30-H4</calculatedColumnFormula>
    </tableColumn>
    <tableColumn id="8" name="7">
      <calculatedColumnFormula>I30-I4</calculatedColumn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Tabelle467" displayName="Tabelle467" ref="B68:I75" totalsRowShown="0">
  <autoFilter ref="B68:I75"/>
  <tableColumns count="8">
    <tableColumn id="1" name="Posten">
      <calculatedColumnFormula>B56</calculatedColumnFormula>
    </tableColumn>
    <tableColumn id="2" name="1" dataDxfId="46">
      <calculatedColumnFormula>IF(C17=0,$L$70,C30/C17)</calculatedColumnFormula>
    </tableColumn>
    <tableColumn id="3" name="2" dataDxfId="45">
      <calculatedColumnFormula>IF(D17=0,$L$70,D30/D17)</calculatedColumnFormula>
    </tableColumn>
    <tableColumn id="4" name="3" dataDxfId="44">
      <calculatedColumnFormula>IF(E17=0,$L$70,E30/E17)</calculatedColumnFormula>
    </tableColumn>
    <tableColumn id="5" name="4" dataDxfId="43">
      <calculatedColumnFormula>IF(F17=0,$L$70,F30/F17)</calculatedColumnFormula>
    </tableColumn>
    <tableColumn id="6" name="5" dataDxfId="42">
      <calculatedColumnFormula>IF(G17=0,$L$70,G30/G17)</calculatedColumnFormula>
    </tableColumn>
    <tableColumn id="7" name="6" dataDxfId="41">
      <calculatedColumnFormula>IF(H17=0,$L$70,H30/H17)</calculatedColumnFormula>
    </tableColumn>
    <tableColumn id="8" name="7" dataDxfId="40">
      <calculatedColumnFormula>IF(I17=0,"-",I30/I17)</calculatedColumn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Tabelle4678" displayName="Tabelle4678" ref="B81:I88" totalsRowShown="0">
  <autoFilter ref="B81:I88"/>
  <tableColumns count="8">
    <tableColumn id="1" name="Posten">
      <calculatedColumnFormula>B69</calculatedColumnFormula>
    </tableColumn>
    <tableColumn id="2" name="1" dataDxfId="39">
      <calculatedColumnFormula>IF(C4=0,$L$70,C30/C4)</calculatedColumnFormula>
    </tableColumn>
    <tableColumn id="3" name="2" dataDxfId="38">
      <calculatedColumnFormula>IF(D4=0,$L$70,D30/D4)</calculatedColumnFormula>
    </tableColumn>
    <tableColumn id="4" name="3" dataDxfId="37">
      <calculatedColumnFormula>IF(E4=0,$L$70,E30/E4)</calculatedColumnFormula>
    </tableColumn>
    <tableColumn id="5" name="4" dataDxfId="36">
      <calculatedColumnFormula>IF(F4=0,$L$70,F30/F4)</calculatedColumnFormula>
    </tableColumn>
    <tableColumn id="6" name="5" dataDxfId="35">
      <calculatedColumnFormula>IF(G4=0,$L$70,G30/G4)</calculatedColumnFormula>
    </tableColumn>
    <tableColumn id="7" name="6" dataDxfId="34">
      <calculatedColumnFormula>IF(H4=0,$L$70,H30/H4)</calculatedColumnFormula>
    </tableColumn>
    <tableColumn id="8" name="7" dataDxfId="33">
      <calculatedColumnFormula>IF(I4=0,"-",I30/I4)</calculatedColumn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Tabelle467812" displayName="Tabelle467812" ref="B96:I103" totalsRowShown="0">
  <autoFilter ref="B96:I103"/>
  <tableColumns count="8">
    <tableColumn id="1" name="Posten" dataDxfId="32">
      <calculatedColumnFormula>B82</calculatedColumnFormula>
    </tableColumn>
    <tableColumn id="2" name="1 [k €]" dataDxfId="1">
      <calculatedColumnFormula>IF(C69=$L$70,$L$70,($E$92-C30)/(C69*1000))</calculatedColumnFormula>
    </tableColumn>
    <tableColumn id="3" name="2 [k €]" dataDxfId="31">
      <calculatedColumnFormula>IF(D69=$L$70,$L$70,($E$92-D30)/(D69*1000))</calculatedColumnFormula>
    </tableColumn>
    <tableColumn id="4" name="3 [k €]" dataDxfId="30">
      <calculatedColumnFormula>IF(E69=$L$70,$L$70,($E$92-E30)/(E69*1000))</calculatedColumnFormula>
    </tableColumn>
    <tableColumn id="5" name="4 [k €]" dataDxfId="29">
      <calculatedColumnFormula>IF(F69=$L$70,$L$70,($E$92-F30)/(F69*1000))</calculatedColumnFormula>
    </tableColumn>
    <tableColumn id="6" name="5 [k €]" dataDxfId="28">
      <calculatedColumnFormula>IF(G69=$L$70,$L$70,($E$92-G30)/(G69*1000))</calculatedColumnFormula>
    </tableColumn>
    <tableColumn id="7" name="6 [k €]" dataDxfId="27">
      <calculatedColumnFormula>IF(H69=$L$70,$L$70,($E$92-H30)/(H69*1000))</calculatedColumnFormula>
    </tableColumn>
    <tableColumn id="8" name="7 [k €]" dataDxfId="26">
      <calculatedColumnFormula>IF(I69=$L$70,$L$70,($E$92-I30)/(I69*1000))</calculatedColumn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topLeftCell="A74" workbookViewId="0">
      <selection activeCell="J93" sqref="J93"/>
    </sheetView>
  </sheetViews>
  <sheetFormatPr baseColWidth="10" defaultRowHeight="12.75" x14ac:dyDescent="0.2"/>
  <cols>
    <col min="1" max="1" width="7.42578125" customWidth="1"/>
    <col min="2" max="2" width="21.85546875" customWidth="1"/>
  </cols>
  <sheetData>
    <row r="1" spans="1:12" ht="23.25" x14ac:dyDescent="0.35">
      <c r="A1" s="27" t="s">
        <v>27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30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29</v>
      </c>
    </row>
    <row r="14" spans="1:12" ht="23.25" x14ac:dyDescent="0.35">
      <c r="A14" s="27" t="s">
        <v>41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31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C4*'Fertigstellungsgrad der Akt.'!B2</f>
        <v>16800</v>
      </c>
      <c r="D30" s="28">
        <f>D4*'Fertigstellungsgrad der Akt.'!C2</f>
        <v>4800</v>
      </c>
      <c r="E30" s="28">
        <f>E4*'Fertigstellungsgrad der Akt.'!D2</f>
        <v>14400</v>
      </c>
      <c r="F30" s="28">
        <f>F4*'Fertigstellungsgrad der Akt.'!E2</f>
        <v>43200</v>
      </c>
      <c r="G30" s="28">
        <f>G4*'Fertigstellungsgrad der Akt.'!F2</f>
        <v>72000</v>
      </c>
      <c r="H30" s="28">
        <f>H4*'Fertigstellungsgrad der Akt.'!G2</f>
        <v>115200</v>
      </c>
      <c r="I30" s="28">
        <f>I4*'Fertigstellungsgrad der Akt.'!H2</f>
        <v>129600</v>
      </c>
      <c r="K30" t="s">
        <v>18</v>
      </c>
      <c r="L30" t="s">
        <v>32</v>
      </c>
    </row>
    <row r="31" spans="1:12" x14ac:dyDescent="0.2">
      <c r="B31" t="str">
        <f t="shared" si="1"/>
        <v>Design und Architektur</v>
      </c>
      <c r="C31" s="28">
        <f>C5*'Fertigstellungsgrad der Akt.'!B3</f>
        <v>0</v>
      </c>
      <c r="D31" s="28">
        <f>D5*'Fertigstellungsgrad der Akt.'!C3</f>
        <v>0</v>
      </c>
      <c r="E31" s="28">
        <f>E5*'Fertigstellungsgrad der Akt.'!D3</f>
        <v>0</v>
      </c>
      <c r="F31" s="28">
        <f>F5*'Fertigstellungsgrad der Akt.'!E3</f>
        <v>2600</v>
      </c>
      <c r="G31" s="28">
        <f>G5*'Fertigstellungsgrad der Akt.'!F3</f>
        <v>4800</v>
      </c>
      <c r="H31" s="28">
        <f>H5*'Fertigstellungsgrad der Akt.'!G3</f>
        <v>15200</v>
      </c>
      <c r="I31" s="28">
        <f>I5*'Fertigstellungsgrad der Akt.'!H3</f>
        <v>68800</v>
      </c>
    </row>
    <row r="32" spans="1:12" x14ac:dyDescent="0.2">
      <c r="B32" t="str">
        <f t="shared" si="1"/>
        <v>Implementierung</v>
      </c>
      <c r="C32" s="28">
        <f>C6*'Fertigstellungsgrad der Akt.'!B4</f>
        <v>0</v>
      </c>
      <c r="D32" s="28">
        <f>D6*'Fertigstellungsgrad der Akt.'!C4</f>
        <v>0</v>
      </c>
      <c r="E32" s="28">
        <f>E6*'Fertigstellungsgrad der Akt.'!D4</f>
        <v>0</v>
      </c>
      <c r="F32" s="28">
        <f>F6*'Fertigstellungsgrad der Akt.'!E4</f>
        <v>0</v>
      </c>
      <c r="G32" s="28">
        <f>G6*'Fertigstellungsgrad der Akt.'!F4</f>
        <v>0</v>
      </c>
      <c r="H32" s="28">
        <f>H6*'Fertigstellungsgrad der Akt.'!G4</f>
        <v>11200</v>
      </c>
      <c r="I32" s="28">
        <f>I6*'Fertigstellungsgrad der Akt.'!H4</f>
        <v>40000</v>
      </c>
    </row>
    <row r="33" spans="1:12" x14ac:dyDescent="0.2">
      <c r="B33" t="str">
        <f t="shared" si="1"/>
        <v>Integration und Test</v>
      </c>
      <c r="C33" s="28">
        <f>C7*'Fertigstellungsgrad der Akt.'!B5</f>
        <v>0</v>
      </c>
      <c r="D33" s="28">
        <f>D7*'Fertigstellungsgrad der Akt.'!C5</f>
        <v>0</v>
      </c>
      <c r="E33" s="28">
        <f>E7*'Fertigstellungsgrad der Akt.'!D5</f>
        <v>0</v>
      </c>
      <c r="F33" s="28">
        <f>F7*'Fertigstellungsgrad der Akt.'!E5</f>
        <v>0</v>
      </c>
      <c r="G33" s="28">
        <f>G7*'Fertigstellungsgrad der Akt.'!F5</f>
        <v>0</v>
      </c>
      <c r="H33" s="28">
        <f>H7*'Fertigstellungsgrad der Akt.'!G5</f>
        <v>0</v>
      </c>
      <c r="I33" s="28">
        <f>I7*'Fertigstellungsgrad der Akt.'!H5</f>
        <v>4000</v>
      </c>
    </row>
    <row r="34" spans="1:12" x14ac:dyDescent="0.2">
      <c r="B34" t="str">
        <f t="shared" si="1"/>
        <v>Projektmanagement</v>
      </c>
      <c r="C34" s="28">
        <f>C8*'Fertigstellungsgrad der Akt.'!B6</f>
        <v>1760</v>
      </c>
      <c r="D34" s="28">
        <f>D8*'Fertigstellungsgrad der Akt.'!C6</f>
        <v>2200</v>
      </c>
      <c r="E34" s="28">
        <f>E8*'Fertigstellungsgrad der Akt.'!D6</f>
        <v>9900</v>
      </c>
      <c r="F34" s="28">
        <f>F8*'Fertigstellungsgrad der Akt.'!E6</f>
        <v>17600</v>
      </c>
      <c r="G34" s="28">
        <f>G8*'Fertigstellungsgrad der Akt.'!F6</f>
        <v>33000</v>
      </c>
      <c r="H34" s="28">
        <f>H8*'Fertigstellungsgrad der Akt.'!G6</f>
        <v>52800</v>
      </c>
      <c r="I34" s="28">
        <f>I8*'Fertigstellungsgrad der Akt.'!H6</f>
        <v>77000</v>
      </c>
    </row>
    <row r="35" spans="1:12" x14ac:dyDescent="0.2">
      <c r="B35" t="str">
        <f t="shared" si="1"/>
        <v>Puffer für unerwartetes</v>
      </c>
      <c r="C35" s="28">
        <f>C9*'Fertigstellungsgrad der Akt.'!B7</f>
        <v>640</v>
      </c>
      <c r="D35" s="28">
        <f>D9*'Fertigstellungsgrad der Akt.'!C7</f>
        <v>800</v>
      </c>
      <c r="E35" s="28">
        <f>E9*'Fertigstellungsgrad der Akt.'!D7</f>
        <v>2400</v>
      </c>
      <c r="F35" s="28">
        <f>F9*'Fertigstellungsgrad der Akt.'!E7</f>
        <v>6400</v>
      </c>
      <c r="G35" s="28">
        <f>G9*'Fertigstellungsgrad der Akt.'!F7</f>
        <v>12000</v>
      </c>
      <c r="H35" s="28">
        <f>H9*'Fertigstellungsgrad der Akt.'!G7</f>
        <v>21600</v>
      </c>
      <c r="I35" s="28">
        <f>I9*'Fertigstellungsgrad der Akt.'!H7</f>
        <v>30800.000000000004</v>
      </c>
    </row>
    <row r="36" spans="1:12" x14ac:dyDescent="0.2">
      <c r="B36" t="str">
        <f t="shared" si="1"/>
        <v>Materialkosten</v>
      </c>
      <c r="C36" s="28">
        <f>C10*'Fertigstellungsgrad der Akt.'!B8</f>
        <v>40</v>
      </c>
      <c r="D36" s="28">
        <f>D10*'Fertigstellungsgrad der Akt.'!C8</f>
        <v>160</v>
      </c>
      <c r="E36" s="28">
        <f>E10*'Fertigstellungsgrad der Akt.'!D8</f>
        <v>420</v>
      </c>
      <c r="F36" s="28">
        <f>F10*'Fertigstellungsgrad der Akt.'!E8</f>
        <v>800</v>
      </c>
      <c r="G36" s="28">
        <f>G10*'Fertigstellungsgrad der Akt.'!F8</f>
        <v>1300</v>
      </c>
      <c r="H36" s="28">
        <f>H10*'Fertigstellungsgrad der Akt.'!G8</f>
        <v>1920</v>
      </c>
      <c r="I36" s="28">
        <f>I10*'Fertigstellungsgrad der Akt.'!H8</f>
        <v>2940.0000000000005</v>
      </c>
    </row>
    <row r="40" spans="1:12" ht="23.25" x14ac:dyDescent="0.35">
      <c r="A40" s="27" t="s">
        <v>33</v>
      </c>
    </row>
    <row r="42" spans="1:12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2">
      <c r="B43" t="str">
        <f>B30</f>
        <v>Anforderungsanalyse</v>
      </c>
      <c r="C43" s="28">
        <f t="shared" ref="C43:I43" si="2">C30-C17</f>
        <v>-25700</v>
      </c>
      <c r="D43" s="28">
        <f t="shared" si="2"/>
        <v>-80200</v>
      </c>
      <c r="E43" s="28">
        <f t="shared" si="2"/>
        <v>-116500</v>
      </c>
      <c r="F43" s="28">
        <f t="shared" si="2"/>
        <v>-91950</v>
      </c>
      <c r="G43" s="28">
        <f t="shared" si="2"/>
        <v>-63150</v>
      </c>
      <c r="H43" s="28">
        <f t="shared" si="2"/>
        <v>-19950</v>
      </c>
      <c r="I43" s="28">
        <f t="shared" si="2"/>
        <v>-5550</v>
      </c>
      <c r="K43" t="s">
        <v>18</v>
      </c>
      <c r="L43" t="s">
        <v>38</v>
      </c>
    </row>
    <row r="44" spans="1:12" x14ac:dyDescent="0.2">
      <c r="B44" t="str">
        <f t="shared" ref="B44:B48" si="3">B31</f>
        <v>Design und Architektur</v>
      </c>
      <c r="C44" s="28">
        <f t="shared" ref="C44:I44" si="4">C31-C18</f>
        <v>0</v>
      </c>
      <c r="D44" s="28">
        <f t="shared" si="4"/>
        <v>0</v>
      </c>
      <c r="E44" s="28">
        <f t="shared" si="4"/>
        <v>0</v>
      </c>
      <c r="F44" s="28">
        <f t="shared" si="4"/>
        <v>-39900</v>
      </c>
      <c r="G44" s="28">
        <f t="shared" si="4"/>
        <v>-54700</v>
      </c>
      <c r="H44" s="28">
        <f t="shared" si="4"/>
        <v>-63850</v>
      </c>
      <c r="I44" s="28">
        <f t="shared" si="4"/>
        <v>-18750</v>
      </c>
    </row>
    <row r="45" spans="1:12" x14ac:dyDescent="0.2">
      <c r="B45" t="str">
        <f t="shared" si="3"/>
        <v>Implementierung</v>
      </c>
      <c r="C45" s="28">
        <f t="shared" ref="C45:I45" si="5">C32-C19</f>
        <v>0</v>
      </c>
      <c r="D45" s="28">
        <f t="shared" si="5"/>
        <v>0</v>
      </c>
      <c r="E45" s="28">
        <f t="shared" si="5"/>
        <v>0</v>
      </c>
      <c r="F45" s="28">
        <f t="shared" si="5"/>
        <v>0</v>
      </c>
      <c r="G45" s="28">
        <f t="shared" si="5"/>
        <v>0</v>
      </c>
      <c r="H45" s="28">
        <f t="shared" si="5"/>
        <v>-10050</v>
      </c>
      <c r="I45" s="28">
        <f t="shared" si="5"/>
        <v>-2500</v>
      </c>
    </row>
    <row r="46" spans="1:12" x14ac:dyDescent="0.2">
      <c r="B46" t="str">
        <f t="shared" si="3"/>
        <v>Integration und Test</v>
      </c>
      <c r="C46" s="28">
        <f t="shared" ref="C46:I46" si="6">C33-C20</f>
        <v>0</v>
      </c>
      <c r="D46" s="28">
        <f t="shared" si="6"/>
        <v>0</v>
      </c>
      <c r="E46" s="28">
        <f t="shared" si="6"/>
        <v>0</v>
      </c>
      <c r="F46" s="28">
        <f t="shared" si="6"/>
        <v>0</v>
      </c>
      <c r="G46" s="28">
        <f t="shared" si="6"/>
        <v>0</v>
      </c>
      <c r="H46" s="28">
        <f t="shared" si="6"/>
        <v>0</v>
      </c>
      <c r="I46" s="28">
        <f t="shared" si="6"/>
        <v>-25750</v>
      </c>
    </row>
    <row r="47" spans="1:12" x14ac:dyDescent="0.2">
      <c r="B47" t="str">
        <f t="shared" si="3"/>
        <v>Projektmanagement</v>
      </c>
      <c r="C47" s="28">
        <f t="shared" ref="C47:I47" si="7">C34-C21</f>
        <v>-23740</v>
      </c>
      <c r="D47" s="28">
        <f t="shared" si="7"/>
        <v>-91300</v>
      </c>
      <c r="E47" s="28">
        <f t="shared" si="7"/>
        <v>-117600</v>
      </c>
      <c r="F47" s="28">
        <f t="shared" si="7"/>
        <v>-135400</v>
      </c>
      <c r="G47" s="28">
        <f t="shared" si="7"/>
        <v>-137000</v>
      </c>
      <c r="H47" s="28">
        <f t="shared" si="7"/>
        <v>-134200</v>
      </c>
      <c r="I47" s="28">
        <f t="shared" si="7"/>
        <v>-127000</v>
      </c>
    </row>
    <row r="48" spans="1:12" x14ac:dyDescent="0.2">
      <c r="B48" t="str">
        <f t="shared" si="3"/>
        <v>Puffer für unerwartetes</v>
      </c>
      <c r="C48" s="28">
        <f t="shared" ref="C48:I48" si="8">C35-C22</f>
        <v>-12960</v>
      </c>
      <c r="D48" s="28">
        <f t="shared" si="8"/>
        <v>-165800</v>
      </c>
      <c r="E48" s="28">
        <f t="shared" si="8"/>
        <v>-300200</v>
      </c>
      <c r="F48" s="28">
        <f t="shared" si="8"/>
        <v>-334450</v>
      </c>
      <c r="G48" s="28">
        <f t="shared" si="8"/>
        <v>-333100</v>
      </c>
      <c r="H48" s="28">
        <f t="shared" si="8"/>
        <v>-327750</v>
      </c>
      <c r="I48" s="28">
        <f t="shared" si="8"/>
        <v>-322800</v>
      </c>
    </row>
    <row r="49" spans="1:12" x14ac:dyDescent="0.2">
      <c r="B49" t="str">
        <f>B36</f>
        <v>Materialkosten</v>
      </c>
      <c r="C49" s="28">
        <f t="shared" ref="C49:I49" si="9">C36-C23</f>
        <v>-1960</v>
      </c>
      <c r="D49" s="28">
        <f t="shared" si="9"/>
        <v>-3340</v>
      </c>
      <c r="E49" s="28">
        <f t="shared" si="9"/>
        <v>-4480</v>
      </c>
      <c r="F49" s="28">
        <f t="shared" si="9"/>
        <v>-5600</v>
      </c>
      <c r="G49" s="28">
        <f t="shared" si="9"/>
        <v>-6100</v>
      </c>
      <c r="H49" s="28">
        <f t="shared" si="9"/>
        <v>-13080</v>
      </c>
      <c r="I49" s="28">
        <f t="shared" si="9"/>
        <v>-13260</v>
      </c>
    </row>
    <row r="53" spans="1:12" ht="23.25" x14ac:dyDescent="0.35">
      <c r="A53" s="27" t="s">
        <v>34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>B43</f>
        <v>Anforderungsanalyse</v>
      </c>
      <c r="C56" s="28">
        <f t="shared" ref="C56:I56" si="10">C30-C4</f>
        <v>-31200</v>
      </c>
      <c r="D56" s="28">
        <f t="shared" si="10"/>
        <v>-91200</v>
      </c>
      <c r="E56" s="28">
        <f t="shared" si="10"/>
        <v>-129600</v>
      </c>
      <c r="F56" s="28">
        <f t="shared" si="10"/>
        <v>-100800</v>
      </c>
      <c r="G56" s="28">
        <f t="shared" si="10"/>
        <v>-72000</v>
      </c>
      <c r="H56" s="28">
        <f t="shared" si="10"/>
        <v>-28800</v>
      </c>
      <c r="I56" s="28">
        <f t="shared" si="10"/>
        <v>-14400</v>
      </c>
      <c r="K56" t="s">
        <v>18</v>
      </c>
      <c r="L56" t="s">
        <v>39</v>
      </c>
    </row>
    <row r="57" spans="1:12" x14ac:dyDescent="0.2">
      <c r="B57" t="str">
        <f t="shared" ref="B57:B61" si="11">B44</f>
        <v>Design und Architektur</v>
      </c>
      <c r="C57" s="28">
        <f t="shared" ref="C57:I57" si="12">C31-C5</f>
        <v>0</v>
      </c>
      <c r="D57" s="28">
        <f t="shared" si="12"/>
        <v>0</v>
      </c>
      <c r="E57" s="28">
        <f t="shared" si="12"/>
        <v>-20000</v>
      </c>
      <c r="F57" s="28">
        <f t="shared" si="12"/>
        <v>-49400</v>
      </c>
      <c r="G57" s="28">
        <f t="shared" si="12"/>
        <v>-91200</v>
      </c>
      <c r="H57" s="28">
        <f t="shared" si="12"/>
        <v>-136800</v>
      </c>
      <c r="I57" s="28">
        <f t="shared" si="12"/>
        <v>-103200</v>
      </c>
    </row>
    <row r="58" spans="1:12" x14ac:dyDescent="0.2">
      <c r="B58" t="str">
        <f t="shared" si="11"/>
        <v>Implementierung</v>
      </c>
      <c r="C58" s="28">
        <f t="shared" ref="C58:I58" si="13">C32-C6</f>
        <v>0</v>
      </c>
      <c r="D58" s="28">
        <f t="shared" si="13"/>
        <v>0</v>
      </c>
      <c r="E58" s="28">
        <f t="shared" si="13"/>
        <v>0</v>
      </c>
      <c r="F58" s="28">
        <f t="shared" si="13"/>
        <v>-24000</v>
      </c>
      <c r="G58" s="28">
        <f t="shared" si="13"/>
        <v>-64000</v>
      </c>
      <c r="H58" s="28">
        <f t="shared" si="13"/>
        <v>-100800</v>
      </c>
      <c r="I58" s="28">
        <f t="shared" si="13"/>
        <v>-120000</v>
      </c>
    </row>
    <row r="59" spans="1:12" x14ac:dyDescent="0.2">
      <c r="B59" t="str">
        <f t="shared" si="11"/>
        <v>Integration und Test</v>
      </c>
      <c r="C59" s="28">
        <f t="shared" ref="C59:I59" si="14">C33-C7</f>
        <v>0</v>
      </c>
      <c r="D59" s="28">
        <f t="shared" si="14"/>
        <v>0</v>
      </c>
      <c r="E59" s="28">
        <f t="shared" si="14"/>
        <v>0</v>
      </c>
      <c r="F59" s="28">
        <f t="shared" si="14"/>
        <v>0</v>
      </c>
      <c r="G59" s="28">
        <f t="shared" si="14"/>
        <v>0</v>
      </c>
      <c r="H59" s="28">
        <f t="shared" si="14"/>
        <v>0</v>
      </c>
      <c r="I59" s="28">
        <f t="shared" si="14"/>
        <v>-12000</v>
      </c>
    </row>
    <row r="60" spans="1:12" x14ac:dyDescent="0.2">
      <c r="B60" t="str">
        <f t="shared" si="11"/>
        <v>Projektmanagement</v>
      </c>
      <c r="C60" s="28">
        <f t="shared" ref="C60:I60" si="15">C34-C8</f>
        <v>-20240</v>
      </c>
      <c r="D60" s="28">
        <f t="shared" si="15"/>
        <v>-41800</v>
      </c>
      <c r="E60" s="28">
        <f t="shared" si="15"/>
        <v>-56100</v>
      </c>
      <c r="F60" s="28">
        <f t="shared" si="15"/>
        <v>-70400</v>
      </c>
      <c r="G60" s="28">
        <f t="shared" si="15"/>
        <v>-77000</v>
      </c>
      <c r="H60" s="28">
        <f t="shared" si="15"/>
        <v>-79200</v>
      </c>
      <c r="I60" s="28">
        <f t="shared" si="15"/>
        <v>-77000</v>
      </c>
    </row>
    <row r="61" spans="1:12" x14ac:dyDescent="0.2">
      <c r="B61" t="str">
        <f t="shared" si="11"/>
        <v>Puffer für unerwartetes</v>
      </c>
      <c r="C61" s="28">
        <f t="shared" ref="C61:I61" si="16">C35-C9</f>
        <v>-7360</v>
      </c>
      <c r="D61" s="28">
        <f t="shared" si="16"/>
        <v>-15200</v>
      </c>
      <c r="E61" s="28">
        <f t="shared" si="16"/>
        <v>-21600</v>
      </c>
      <c r="F61" s="28">
        <f t="shared" si="16"/>
        <v>-25600</v>
      </c>
      <c r="G61" s="28">
        <f t="shared" si="16"/>
        <v>-28000</v>
      </c>
      <c r="H61" s="28">
        <f t="shared" si="16"/>
        <v>-26400</v>
      </c>
      <c r="I61" s="28">
        <f t="shared" si="16"/>
        <v>-25199.999999999996</v>
      </c>
    </row>
    <row r="62" spans="1:12" x14ac:dyDescent="0.2">
      <c r="B62" t="str">
        <f>B49</f>
        <v>Materialkosten</v>
      </c>
      <c r="C62" s="28">
        <f t="shared" ref="C62:I62" si="17">C36-C10</f>
        <v>-1960</v>
      </c>
      <c r="D62" s="28">
        <f t="shared" si="17"/>
        <v>-3840</v>
      </c>
      <c r="E62" s="28">
        <f t="shared" si="17"/>
        <v>-6580</v>
      </c>
      <c r="F62" s="28">
        <f t="shared" si="17"/>
        <v>-9200</v>
      </c>
      <c r="G62" s="28">
        <f t="shared" si="17"/>
        <v>-11700</v>
      </c>
      <c r="H62" s="28">
        <f t="shared" si="17"/>
        <v>-14080</v>
      </c>
      <c r="I62" s="28">
        <f t="shared" si="17"/>
        <v>-18060</v>
      </c>
    </row>
    <row r="66" spans="1:20" ht="23.25" x14ac:dyDescent="0.35">
      <c r="A66" s="27" t="s">
        <v>35</v>
      </c>
      <c r="N66" s="27" t="s">
        <v>42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>B56</f>
        <v>Anforderungsanalyse</v>
      </c>
      <c r="C69" s="29">
        <f t="shared" ref="C69:C75" si="18">IF(C17=0,$L$70,C30/C17)</f>
        <v>0.3952941176470588</v>
      </c>
      <c r="D69" s="29">
        <f t="shared" ref="D69:D75" si="19">IF(D17=0,$L$70,D30/D17)</f>
        <v>5.647058823529412E-2</v>
      </c>
      <c r="E69" s="29">
        <f t="shared" ref="E69:E75" si="20">IF(E17=0,$L$70,E30/E17)</f>
        <v>0.11000763941940413</v>
      </c>
      <c r="F69" s="29">
        <f t="shared" ref="F69:F75" si="21">IF(F17=0,$L$70,F30/F17)</f>
        <v>0.31964483906770258</v>
      </c>
      <c r="G69" s="29">
        <f t="shared" ref="G69:G75" si="22">IF(G17=0,$L$70,G30/G17)</f>
        <v>0.53274139844617097</v>
      </c>
      <c r="H69" s="29">
        <f t="shared" ref="H69:H75" si="23">IF(H17=0,$L$70,H30/H17)</f>
        <v>0.85238623751387343</v>
      </c>
      <c r="I69" s="29">
        <f t="shared" ref="I69" si="24">IF(I17=0,"-",I30/I17)</f>
        <v>0.95893451720310763</v>
      </c>
      <c r="K69" t="s">
        <v>18</v>
      </c>
      <c r="L69" t="s">
        <v>74</v>
      </c>
      <c r="M69" t="s">
        <v>37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ref="B70:B74" si="25">B57</f>
        <v>Design und Architektur</v>
      </c>
      <c r="C70" s="29" t="str">
        <f t="shared" si="18"/>
        <v>-</v>
      </c>
      <c r="D70" s="29" t="str">
        <f t="shared" si="19"/>
        <v>-</v>
      </c>
      <c r="E70" s="29" t="str">
        <f t="shared" si="20"/>
        <v>-</v>
      </c>
      <c r="F70" s="29">
        <f t="shared" si="21"/>
        <v>6.1176470588235297E-2</v>
      </c>
      <c r="G70" s="29">
        <f t="shared" si="22"/>
        <v>8.067226890756303E-2</v>
      </c>
      <c r="H70" s="29">
        <f t="shared" si="23"/>
        <v>0.19228336495888679</v>
      </c>
      <c r="I70" s="29">
        <f t="shared" ref="I70" si="26">IF(I18=0,"-",I31/I18)</f>
        <v>0.78583666476299252</v>
      </c>
      <c r="K70" t="s">
        <v>65</v>
      </c>
      <c r="L70" t="s">
        <v>66</v>
      </c>
    </row>
    <row r="71" spans="1:20" x14ac:dyDescent="0.2">
      <c r="B71" t="str">
        <f t="shared" si="25"/>
        <v>Implementierung</v>
      </c>
      <c r="C71" s="29" t="str">
        <f t="shared" si="18"/>
        <v>-</v>
      </c>
      <c r="D71" s="29" t="str">
        <f t="shared" si="19"/>
        <v>-</v>
      </c>
      <c r="E71" s="29" t="str">
        <f t="shared" si="20"/>
        <v>-</v>
      </c>
      <c r="F71" s="29" t="str">
        <f t="shared" si="21"/>
        <v>-</v>
      </c>
      <c r="G71" s="29" t="str">
        <f t="shared" si="22"/>
        <v>-</v>
      </c>
      <c r="H71" s="29">
        <f t="shared" si="23"/>
        <v>0.5270588235294118</v>
      </c>
      <c r="I71" s="29">
        <f t="shared" ref="I71" si="27">IF(I19=0,"-",I32/I19)</f>
        <v>0.94117647058823528</v>
      </c>
    </row>
    <row r="72" spans="1:20" x14ac:dyDescent="0.2">
      <c r="B72" t="str">
        <f t="shared" si="25"/>
        <v>Integration und Test</v>
      </c>
      <c r="C72" s="29" t="str">
        <f t="shared" si="18"/>
        <v>-</v>
      </c>
      <c r="D72" s="29" t="str">
        <f t="shared" si="19"/>
        <v>-</v>
      </c>
      <c r="E72" s="29" t="str">
        <f t="shared" si="20"/>
        <v>-</v>
      </c>
      <c r="F72" s="29" t="str">
        <f t="shared" si="21"/>
        <v>-</v>
      </c>
      <c r="G72" s="29" t="str">
        <f t="shared" si="22"/>
        <v>-</v>
      </c>
      <c r="H72" s="29" t="str">
        <f t="shared" si="23"/>
        <v>-</v>
      </c>
      <c r="I72" s="29">
        <f t="shared" ref="I72" si="28">IF(I20=0,"-",I33/I20)</f>
        <v>0.13445378151260504</v>
      </c>
    </row>
    <row r="73" spans="1:20" x14ac:dyDescent="0.2">
      <c r="B73" t="str">
        <f t="shared" si="25"/>
        <v>Projektmanagement</v>
      </c>
      <c r="C73" s="29">
        <f t="shared" si="18"/>
        <v>6.9019607843137251E-2</v>
      </c>
      <c r="D73" s="29">
        <f t="shared" si="19"/>
        <v>2.3529411764705882E-2</v>
      </c>
      <c r="E73" s="29">
        <f t="shared" si="20"/>
        <v>7.7647058823529416E-2</v>
      </c>
      <c r="F73" s="29">
        <f t="shared" si="21"/>
        <v>0.11503267973856209</v>
      </c>
      <c r="G73" s="29">
        <f t="shared" si="22"/>
        <v>0.19411764705882353</v>
      </c>
      <c r="H73" s="29">
        <f t="shared" si="23"/>
        <v>0.28235294117647058</v>
      </c>
      <c r="I73" s="29">
        <f t="shared" ref="I73" si="29">IF(I21=0,"-",I34/I21)</f>
        <v>0.37745098039215685</v>
      </c>
    </row>
    <row r="74" spans="1:20" x14ac:dyDescent="0.2">
      <c r="B74" t="str">
        <f t="shared" si="25"/>
        <v>Puffer für unerwartetes</v>
      </c>
      <c r="C74" s="29">
        <f t="shared" si="18"/>
        <v>4.7058823529411764E-2</v>
      </c>
      <c r="D74" s="29">
        <f t="shared" si="19"/>
        <v>4.8019207683073226E-3</v>
      </c>
      <c r="E74" s="29">
        <f t="shared" si="20"/>
        <v>7.9312623925974889E-3</v>
      </c>
      <c r="F74" s="29">
        <f t="shared" si="21"/>
        <v>1.8776587941909929E-2</v>
      </c>
      <c r="G74" s="29">
        <f t="shared" si="22"/>
        <v>3.4772529701535784E-2</v>
      </c>
      <c r="H74" s="29">
        <f t="shared" si="23"/>
        <v>6.1829111206526406E-2</v>
      </c>
      <c r="I74" s="29">
        <f t="shared" ref="I74" si="30">IF(I22=0,"-",I35/I22)</f>
        <v>8.7104072398190055E-2</v>
      </c>
    </row>
    <row r="75" spans="1:20" x14ac:dyDescent="0.2">
      <c r="B75" t="str">
        <f>B62</f>
        <v>Materialkosten</v>
      </c>
      <c r="C75" s="29">
        <f t="shared" si="18"/>
        <v>0.02</v>
      </c>
      <c r="D75" s="29">
        <f t="shared" si="19"/>
        <v>4.5714285714285714E-2</v>
      </c>
      <c r="E75" s="29">
        <f t="shared" si="20"/>
        <v>8.5714285714285715E-2</v>
      </c>
      <c r="F75" s="29">
        <f t="shared" si="21"/>
        <v>0.125</v>
      </c>
      <c r="G75" s="29">
        <f t="shared" si="22"/>
        <v>0.17567567567567569</v>
      </c>
      <c r="H75" s="29">
        <f t="shared" si="23"/>
        <v>0.128</v>
      </c>
      <c r="I75" s="29">
        <f>IF(I23=0,"-",I36/I23)</f>
        <v>0.18148148148148152</v>
      </c>
    </row>
    <row r="79" spans="1:20" ht="23.25" x14ac:dyDescent="0.35">
      <c r="A79" s="27" t="s">
        <v>36</v>
      </c>
    </row>
    <row r="81" spans="1:13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3" x14ac:dyDescent="0.2">
      <c r="B82" t="str">
        <f>B69</f>
        <v>Anforderungsanalyse</v>
      </c>
      <c r="C82" s="29">
        <f t="shared" ref="C82:C88" si="31">IF(C4=0,$L$70,C30/C4)</f>
        <v>0.35</v>
      </c>
      <c r="D82" s="29">
        <f t="shared" ref="D82:D88" si="32">IF(D4=0,$L$70,D30/D4)</f>
        <v>0.05</v>
      </c>
      <c r="E82" s="29">
        <f t="shared" ref="E82:E88" si="33">IF(E4=0,$L$70,E30/E4)</f>
        <v>0.1</v>
      </c>
      <c r="F82" s="29">
        <f t="shared" ref="F82:F88" si="34">IF(F4=0,$L$70,F30/F4)</f>
        <v>0.3</v>
      </c>
      <c r="G82" s="29">
        <f t="shared" ref="G82:G88" si="35">IF(G4=0,$L$70,G30/G4)</f>
        <v>0.5</v>
      </c>
      <c r="H82" s="29">
        <f t="shared" ref="H82:H88" si="36">IF(H4=0,$L$70,H30/H4)</f>
        <v>0.8</v>
      </c>
      <c r="I82" s="29">
        <f t="shared" ref="I82" si="37">IF(I4=0,"-",I30/I4)</f>
        <v>0.9</v>
      </c>
      <c r="K82" t="s">
        <v>18</v>
      </c>
      <c r="L82" t="s">
        <v>40</v>
      </c>
      <c r="M82" t="s">
        <v>37</v>
      </c>
    </row>
    <row r="83" spans="1:13" x14ac:dyDescent="0.2">
      <c r="B83" t="str">
        <f t="shared" ref="B83:B87" si="38">B70</f>
        <v>Design und Architektur</v>
      </c>
      <c r="C83" s="29" t="str">
        <f t="shared" si="31"/>
        <v>-</v>
      </c>
      <c r="D83" s="29" t="str">
        <f t="shared" si="32"/>
        <v>-</v>
      </c>
      <c r="E83" s="29">
        <f t="shared" si="33"/>
        <v>0</v>
      </c>
      <c r="F83" s="29">
        <f t="shared" si="34"/>
        <v>0.05</v>
      </c>
      <c r="G83" s="29">
        <f t="shared" si="35"/>
        <v>0.05</v>
      </c>
      <c r="H83" s="29">
        <f t="shared" si="36"/>
        <v>0.1</v>
      </c>
      <c r="I83" s="29">
        <f t="shared" ref="I83" si="39">IF(I5=0,"-",I31/I5)</f>
        <v>0.4</v>
      </c>
    </row>
    <row r="84" spans="1:13" x14ac:dyDescent="0.2">
      <c r="B84" t="str">
        <f t="shared" si="38"/>
        <v>Implementierung</v>
      </c>
      <c r="C84" s="29" t="str">
        <f t="shared" si="31"/>
        <v>-</v>
      </c>
      <c r="D84" s="29" t="str">
        <f t="shared" si="32"/>
        <v>-</v>
      </c>
      <c r="E84" s="29" t="str">
        <f t="shared" si="33"/>
        <v>-</v>
      </c>
      <c r="F84" s="29">
        <f t="shared" si="34"/>
        <v>0</v>
      </c>
      <c r="G84" s="29">
        <f t="shared" si="35"/>
        <v>0</v>
      </c>
      <c r="H84" s="29">
        <f t="shared" si="36"/>
        <v>0.1</v>
      </c>
      <c r="I84" s="29">
        <f t="shared" ref="I84" si="40">IF(I6=0,"-",I32/I6)</f>
        <v>0.25</v>
      </c>
    </row>
    <row r="85" spans="1:13" x14ac:dyDescent="0.2">
      <c r="B85" t="str">
        <f t="shared" si="38"/>
        <v>Integration und Test</v>
      </c>
      <c r="C85" s="29" t="str">
        <f t="shared" si="31"/>
        <v>-</v>
      </c>
      <c r="D85" s="29" t="str">
        <f t="shared" si="32"/>
        <v>-</v>
      </c>
      <c r="E85" s="29" t="str">
        <f t="shared" si="33"/>
        <v>-</v>
      </c>
      <c r="F85" s="29" t="str">
        <f t="shared" si="34"/>
        <v>-</v>
      </c>
      <c r="G85" s="29" t="str">
        <f t="shared" si="35"/>
        <v>-</v>
      </c>
      <c r="H85" s="29" t="str">
        <f t="shared" si="36"/>
        <v>-</v>
      </c>
      <c r="I85" s="29">
        <f t="shared" ref="I85" si="41">IF(I7=0,"-",I33/I7)</f>
        <v>0.25</v>
      </c>
    </row>
    <row r="86" spans="1:13" x14ac:dyDescent="0.2">
      <c r="B86" t="str">
        <f t="shared" si="38"/>
        <v>Projektmanagement</v>
      </c>
      <c r="C86" s="29">
        <f t="shared" si="31"/>
        <v>0.08</v>
      </c>
      <c r="D86" s="29">
        <f t="shared" si="32"/>
        <v>0.05</v>
      </c>
      <c r="E86" s="29">
        <f t="shared" si="33"/>
        <v>0.15</v>
      </c>
      <c r="F86" s="29">
        <f t="shared" si="34"/>
        <v>0.2</v>
      </c>
      <c r="G86" s="29">
        <f t="shared" si="35"/>
        <v>0.3</v>
      </c>
      <c r="H86" s="29">
        <f t="shared" si="36"/>
        <v>0.4</v>
      </c>
      <c r="I86" s="29">
        <f t="shared" ref="I86" si="42">IF(I8=0,"-",I34/I8)</f>
        <v>0.5</v>
      </c>
    </row>
    <row r="87" spans="1:13" x14ac:dyDescent="0.2">
      <c r="B87" t="str">
        <f t="shared" si="38"/>
        <v>Puffer für unerwartetes</v>
      </c>
      <c r="C87" s="29">
        <f t="shared" si="31"/>
        <v>0.08</v>
      </c>
      <c r="D87" s="29">
        <f t="shared" si="32"/>
        <v>0.05</v>
      </c>
      <c r="E87" s="29">
        <f t="shared" si="33"/>
        <v>0.1</v>
      </c>
      <c r="F87" s="29">
        <f t="shared" si="34"/>
        <v>0.2</v>
      </c>
      <c r="G87" s="29">
        <f t="shared" si="35"/>
        <v>0.3</v>
      </c>
      <c r="H87" s="29">
        <f t="shared" si="36"/>
        <v>0.45</v>
      </c>
      <c r="I87" s="29">
        <f t="shared" ref="I87" si="43">IF(I9=0,"-",I35/I9)</f>
        <v>0.55000000000000004</v>
      </c>
    </row>
    <row r="88" spans="1:13" x14ac:dyDescent="0.2">
      <c r="B88" t="str">
        <f>B75</f>
        <v>Materialkosten</v>
      </c>
      <c r="C88" s="29">
        <f t="shared" si="31"/>
        <v>0.02</v>
      </c>
      <c r="D88" s="29">
        <f t="shared" si="32"/>
        <v>0.04</v>
      </c>
      <c r="E88" s="29">
        <f t="shared" si="33"/>
        <v>0.06</v>
      </c>
      <c r="F88" s="29">
        <f t="shared" si="34"/>
        <v>0.08</v>
      </c>
      <c r="G88" s="29">
        <f t="shared" si="35"/>
        <v>0.1</v>
      </c>
      <c r="H88" s="29">
        <f t="shared" si="36"/>
        <v>0.12</v>
      </c>
      <c r="I88" s="29">
        <f t="shared" ref="I88" si="44">IF(I10=0,"-",I36/I10)</f>
        <v>0.14000000000000001</v>
      </c>
    </row>
    <row r="92" spans="1:13" ht="23.25" x14ac:dyDescent="0.35">
      <c r="A92" s="33" t="s">
        <v>71</v>
      </c>
      <c r="E92">
        <v>1500000</v>
      </c>
      <c r="F92" t="s">
        <v>70</v>
      </c>
    </row>
    <row r="94" spans="1:13" ht="23.25" x14ac:dyDescent="0.35">
      <c r="A94" s="27" t="s">
        <v>68</v>
      </c>
    </row>
    <row r="96" spans="1:13" x14ac:dyDescent="0.2">
      <c r="B96" t="s">
        <v>16</v>
      </c>
      <c r="C96" t="s">
        <v>75</v>
      </c>
      <c r="D96" t="s">
        <v>76</v>
      </c>
      <c r="E96" t="s">
        <v>77</v>
      </c>
      <c r="F96" t="s">
        <v>78</v>
      </c>
      <c r="G96" t="s">
        <v>79</v>
      </c>
      <c r="H96" t="s">
        <v>80</v>
      </c>
      <c r="I96" t="s">
        <v>81</v>
      </c>
    </row>
    <row r="97" spans="1:12" x14ac:dyDescent="0.2">
      <c r="B97" t="str">
        <f t="shared" ref="B97:B103" si="45">B82</f>
        <v>Anforderungsanalyse</v>
      </c>
      <c r="C97" s="29">
        <f t="shared" ref="C97:I103" si="46">IF(C69=$L$70,$L$70,($E$92-C30)/(C69*1000))</f>
        <v>3752.1428571428573</v>
      </c>
      <c r="D97" s="29">
        <f t="shared" si="46"/>
        <v>26477.499999999996</v>
      </c>
      <c r="E97" s="29">
        <f t="shared" si="46"/>
        <v>13504.516666666666</v>
      </c>
      <c r="F97" s="29">
        <f t="shared" si="46"/>
        <v>4557.5583333333325</v>
      </c>
      <c r="G97" s="29">
        <f t="shared" si="46"/>
        <v>2680.4749999999999</v>
      </c>
      <c r="H97" s="29">
        <f t="shared" si="46"/>
        <v>1624.6156250000001</v>
      </c>
      <c r="I97" s="29">
        <f t="shared" si="46"/>
        <v>1429.0861111111112</v>
      </c>
      <c r="K97" t="s">
        <v>18</v>
      </c>
      <c r="L97" t="s">
        <v>69</v>
      </c>
    </row>
    <row r="98" spans="1:12" x14ac:dyDescent="0.2">
      <c r="B98" t="str">
        <f t="shared" si="45"/>
        <v>Design und Architektur</v>
      </c>
      <c r="C98" s="29" t="str">
        <f t="shared" ref="C98:I98" si="47">IF(C70=$L$70,$L$70,($E$92-C31)/(C70*1000))</f>
        <v>-</v>
      </c>
      <c r="D98" s="29" t="str">
        <f t="shared" si="47"/>
        <v>-</v>
      </c>
      <c r="E98" s="29" t="str">
        <f t="shared" si="47"/>
        <v>-</v>
      </c>
      <c r="F98" s="29">
        <f t="shared" si="47"/>
        <v>24476.73076923077</v>
      </c>
      <c r="G98" s="29">
        <f t="shared" si="47"/>
        <v>18534.249999999996</v>
      </c>
      <c r="H98" s="29">
        <f t="shared" si="47"/>
        <v>7721.9368421052632</v>
      </c>
      <c r="I98" s="29">
        <f t="shared" si="47"/>
        <v>1821.243604651163</v>
      </c>
    </row>
    <row r="99" spans="1:12" x14ac:dyDescent="0.2">
      <c r="B99" t="str">
        <f t="shared" si="45"/>
        <v>Implementierung</v>
      </c>
      <c r="C99" s="29" t="str">
        <f t="shared" ref="C99:I99" si="48">IF(C71=$L$70,$L$70,($E$92-C32)/(C71*1000))</f>
        <v>-</v>
      </c>
      <c r="D99" s="29" t="str">
        <f t="shared" si="48"/>
        <v>-</v>
      </c>
      <c r="E99" s="29" t="str">
        <f t="shared" si="48"/>
        <v>-</v>
      </c>
      <c r="F99" s="29" t="str">
        <f t="shared" si="48"/>
        <v>-</v>
      </c>
      <c r="G99" s="29" t="str">
        <f t="shared" si="48"/>
        <v>-</v>
      </c>
      <c r="H99" s="29">
        <f t="shared" si="48"/>
        <v>2824.7321428571427</v>
      </c>
      <c r="I99" s="29">
        <f t="shared" si="48"/>
        <v>1551.25</v>
      </c>
    </row>
    <row r="100" spans="1:12" x14ac:dyDescent="0.2">
      <c r="B100" t="str">
        <f t="shared" si="45"/>
        <v>Integration und Test</v>
      </c>
      <c r="C100" s="29" t="str">
        <f t="shared" ref="C100:I100" si="49">IF(C72=$L$70,$L$70,($E$92-C33)/(C72*1000))</f>
        <v>-</v>
      </c>
      <c r="D100" s="29" t="str">
        <f t="shared" si="49"/>
        <v>-</v>
      </c>
      <c r="E100" s="29" t="str">
        <f t="shared" si="49"/>
        <v>-</v>
      </c>
      <c r="F100" s="29" t="str">
        <f t="shared" si="49"/>
        <v>-</v>
      </c>
      <c r="G100" s="29" t="str">
        <f t="shared" si="49"/>
        <v>-</v>
      </c>
      <c r="H100" s="29" t="str">
        <f t="shared" si="49"/>
        <v>-</v>
      </c>
      <c r="I100" s="29">
        <f t="shared" si="49"/>
        <v>11126.5</v>
      </c>
    </row>
    <row r="101" spans="1:12" x14ac:dyDescent="0.2">
      <c r="B101" t="str">
        <f t="shared" si="45"/>
        <v>Projektmanagement</v>
      </c>
      <c r="C101" s="29">
        <f t="shared" ref="C101:I101" si="50">IF(C73=$L$70,$L$70,($E$92-C34)/(C73*1000))</f>
        <v>21707.454545454548</v>
      </c>
      <c r="D101" s="29">
        <f t="shared" si="50"/>
        <v>63656.500000000007</v>
      </c>
      <c r="E101" s="29">
        <f t="shared" si="50"/>
        <v>19190.681818181816</v>
      </c>
      <c r="F101" s="29">
        <f t="shared" si="50"/>
        <v>12886.772727272728</v>
      </c>
      <c r="G101" s="29">
        <f t="shared" si="50"/>
        <v>7557.272727272727</v>
      </c>
      <c r="H101" s="29">
        <f t="shared" si="50"/>
        <v>5125.5</v>
      </c>
      <c r="I101" s="29">
        <f t="shared" si="50"/>
        <v>3770.0259740259739</v>
      </c>
    </row>
    <row r="102" spans="1:12" x14ac:dyDescent="0.2">
      <c r="B102" t="str">
        <f t="shared" si="45"/>
        <v>Puffer für unerwartetes</v>
      </c>
      <c r="C102" s="29">
        <f t="shared" ref="C102:I102" si="51">IF(C74=$L$70,$L$70,($E$92-C35)/(C74*1000))</f>
        <v>31861.4</v>
      </c>
      <c r="D102" s="29">
        <f t="shared" si="51"/>
        <v>312208.40000000002</v>
      </c>
      <c r="E102" s="29">
        <f t="shared" si="51"/>
        <v>188822.39999999999</v>
      </c>
      <c r="F102" s="29">
        <f t="shared" si="51"/>
        <v>79545.868750000009</v>
      </c>
      <c r="G102" s="29">
        <f t="shared" si="51"/>
        <v>42792.400000000009</v>
      </c>
      <c r="H102" s="29">
        <f t="shared" si="51"/>
        <v>23911.066666666666</v>
      </c>
      <c r="I102" s="29">
        <f t="shared" si="51"/>
        <v>16867.17922077922</v>
      </c>
    </row>
    <row r="103" spans="1:12" x14ac:dyDescent="0.2">
      <c r="B103" t="str">
        <f t="shared" si="45"/>
        <v>Materialkosten</v>
      </c>
      <c r="C103" s="29">
        <f t="shared" ref="C103:I103" si="52">IF(C75=$L$70,$L$70,($E$92-C36)/(C75*1000))</f>
        <v>74998</v>
      </c>
      <c r="D103" s="29">
        <f t="shared" si="52"/>
        <v>32809</v>
      </c>
      <c r="E103" s="29">
        <f t="shared" si="52"/>
        <v>17495.100000000002</v>
      </c>
      <c r="F103" s="29">
        <f t="shared" si="52"/>
        <v>11993.6</v>
      </c>
      <c r="G103" s="29">
        <f t="shared" si="52"/>
        <v>8531.0615384615376</v>
      </c>
      <c r="H103" s="29">
        <f t="shared" si="52"/>
        <v>11703.75</v>
      </c>
      <c r="I103" s="29">
        <f t="shared" si="52"/>
        <v>8249.1061224489786</v>
      </c>
    </row>
    <row r="107" spans="1:12" ht="23.25" x14ac:dyDescent="0.35">
      <c r="A107" s="33" t="s">
        <v>72</v>
      </c>
    </row>
    <row r="109" spans="1:12" x14ac:dyDescent="0.2">
      <c r="B109" t="s">
        <v>16</v>
      </c>
      <c r="C109" t="s">
        <v>75</v>
      </c>
      <c r="D109" t="s">
        <v>76</v>
      </c>
      <c r="E109" t="s">
        <v>77</v>
      </c>
      <c r="F109" t="s">
        <v>78</v>
      </c>
      <c r="G109" t="s">
        <v>79</v>
      </c>
      <c r="H109" t="s">
        <v>80</v>
      </c>
      <c r="I109" t="s">
        <v>81</v>
      </c>
    </row>
    <row r="110" spans="1:12" x14ac:dyDescent="0.2">
      <c r="B110" t="str">
        <f t="shared" ref="B110:B116" si="53">B97</f>
        <v>Anforderungsanalyse</v>
      </c>
      <c r="C110" s="29">
        <f t="shared" ref="C110:I116" si="54">IF(C69=$L$70,$L$70,$E$92/(C69*1000))</f>
        <v>3794.6428571428573</v>
      </c>
      <c r="D110" s="29">
        <f t="shared" si="54"/>
        <v>26562.499999999996</v>
      </c>
      <c r="E110" s="29">
        <f t="shared" si="54"/>
        <v>13635.416666666666</v>
      </c>
      <c r="F110" s="29">
        <f t="shared" si="54"/>
        <v>4692.7083333333321</v>
      </c>
      <c r="G110" s="29">
        <f t="shared" si="54"/>
        <v>2815.625</v>
      </c>
      <c r="H110" s="29">
        <f t="shared" si="54"/>
        <v>1759.765625</v>
      </c>
      <c r="I110" s="29">
        <f t="shared" si="54"/>
        <v>1564.2361111111113</v>
      </c>
      <c r="K110" t="s">
        <v>18</v>
      </c>
      <c r="L110" t="s">
        <v>73</v>
      </c>
    </row>
    <row r="111" spans="1:12" x14ac:dyDescent="0.2">
      <c r="B111" t="str">
        <f t="shared" si="53"/>
        <v>Design und Architektur</v>
      </c>
      <c r="C111" s="29" t="str">
        <f t="shared" ref="C111:I111" si="55">IF(C70=$L$70,$L$70,$E$92/(C70*1000))</f>
        <v>-</v>
      </c>
      <c r="D111" s="29" t="str">
        <f t="shared" si="55"/>
        <v>-</v>
      </c>
      <c r="E111" s="29" t="str">
        <f t="shared" si="55"/>
        <v>-</v>
      </c>
      <c r="F111" s="29">
        <f t="shared" si="55"/>
        <v>24519.23076923077</v>
      </c>
      <c r="G111" s="29">
        <f t="shared" si="55"/>
        <v>18593.749999999996</v>
      </c>
      <c r="H111" s="29">
        <f t="shared" si="55"/>
        <v>7800.9868421052633</v>
      </c>
      <c r="I111" s="29">
        <f t="shared" si="55"/>
        <v>1908.7936046511629</v>
      </c>
    </row>
    <row r="112" spans="1:12" x14ac:dyDescent="0.2">
      <c r="B112" t="str">
        <f t="shared" si="53"/>
        <v>Implementierung</v>
      </c>
      <c r="C112" s="29" t="str">
        <f t="shared" ref="C112:I112" si="56">IF(C71=$L$70,$L$70,$E$92/(C71*1000))</f>
        <v>-</v>
      </c>
      <c r="D112" s="29" t="str">
        <f t="shared" si="56"/>
        <v>-</v>
      </c>
      <c r="E112" s="29" t="str">
        <f t="shared" si="56"/>
        <v>-</v>
      </c>
      <c r="F112" s="29" t="str">
        <f t="shared" si="56"/>
        <v>-</v>
      </c>
      <c r="G112" s="29" t="str">
        <f t="shared" si="56"/>
        <v>-</v>
      </c>
      <c r="H112" s="29">
        <f t="shared" si="56"/>
        <v>2845.9821428571427</v>
      </c>
      <c r="I112" s="29">
        <f t="shared" si="56"/>
        <v>1593.75</v>
      </c>
    </row>
    <row r="113" spans="2:9" x14ac:dyDescent="0.2">
      <c r="B113" t="str">
        <f t="shared" si="53"/>
        <v>Integration und Test</v>
      </c>
      <c r="C113" s="29" t="str">
        <f t="shared" ref="C113:I113" si="57">IF(C72=$L$70,$L$70,$E$92/(C72*1000))</f>
        <v>-</v>
      </c>
      <c r="D113" s="29" t="str">
        <f t="shared" si="57"/>
        <v>-</v>
      </c>
      <c r="E113" s="29" t="str">
        <f t="shared" si="57"/>
        <v>-</v>
      </c>
      <c r="F113" s="29" t="str">
        <f t="shared" si="57"/>
        <v>-</v>
      </c>
      <c r="G113" s="29" t="str">
        <f t="shared" si="57"/>
        <v>-</v>
      </c>
      <c r="H113" s="29" t="str">
        <f t="shared" si="57"/>
        <v>-</v>
      </c>
      <c r="I113" s="29">
        <f t="shared" si="57"/>
        <v>11156.25</v>
      </c>
    </row>
    <row r="114" spans="2:9" x14ac:dyDescent="0.2">
      <c r="B114" t="str">
        <f t="shared" si="53"/>
        <v>Projektmanagement</v>
      </c>
      <c r="C114" s="29">
        <f t="shared" ref="C114:I114" si="58">IF(C73=$L$70,$L$70,$E$92/(C73*1000))</f>
        <v>21732.954545454548</v>
      </c>
      <c r="D114" s="29">
        <f t="shared" si="58"/>
        <v>63750.000000000007</v>
      </c>
      <c r="E114" s="29">
        <f t="shared" si="58"/>
        <v>19318.181818181816</v>
      </c>
      <c r="F114" s="29">
        <f t="shared" si="58"/>
        <v>13039.772727272728</v>
      </c>
      <c r="G114" s="29">
        <f t="shared" si="58"/>
        <v>7727.272727272727</v>
      </c>
      <c r="H114" s="29">
        <f t="shared" si="58"/>
        <v>5312.5</v>
      </c>
      <c r="I114" s="29">
        <f t="shared" si="58"/>
        <v>3974.0259740259739</v>
      </c>
    </row>
    <row r="115" spans="2:9" x14ac:dyDescent="0.2">
      <c r="B115" t="str">
        <f t="shared" si="53"/>
        <v>Puffer für unerwartetes</v>
      </c>
      <c r="C115" s="29">
        <f t="shared" ref="C115:I115" si="59">IF(C74=$L$70,$L$70,$E$92/(C74*1000))</f>
        <v>31875.000000000004</v>
      </c>
      <c r="D115" s="29">
        <f t="shared" si="59"/>
        <v>312375</v>
      </c>
      <c r="E115" s="29">
        <f t="shared" si="59"/>
        <v>189125</v>
      </c>
      <c r="F115" s="29">
        <f t="shared" si="59"/>
        <v>79886.71875</v>
      </c>
      <c r="G115" s="29">
        <f t="shared" si="59"/>
        <v>43137.500000000007</v>
      </c>
      <c r="H115" s="29">
        <f t="shared" si="59"/>
        <v>24260.416666666668</v>
      </c>
      <c r="I115" s="29">
        <f t="shared" si="59"/>
        <v>17220.779220779219</v>
      </c>
    </row>
    <row r="116" spans="2:9" x14ac:dyDescent="0.2">
      <c r="B116" t="str">
        <f t="shared" si="53"/>
        <v>Materialkosten</v>
      </c>
      <c r="C116" s="29">
        <f t="shared" ref="C116:I116" si="60">IF(C75=$L$70,$L$70,$E$92/(C75*1000))</f>
        <v>75000</v>
      </c>
      <c r="D116" s="29">
        <f t="shared" si="60"/>
        <v>32812.5</v>
      </c>
      <c r="E116" s="29">
        <f t="shared" si="60"/>
        <v>17500</v>
      </c>
      <c r="F116" s="29">
        <f t="shared" si="60"/>
        <v>12000</v>
      </c>
      <c r="G116" s="29">
        <f t="shared" si="60"/>
        <v>8538.461538461539</v>
      </c>
      <c r="H116" s="29">
        <f t="shared" si="60"/>
        <v>11718.75</v>
      </c>
      <c r="I116" s="29">
        <f t="shared" si="60"/>
        <v>8265.3061224489775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opLeftCell="A4" workbookViewId="0">
      <selection activeCell="B30" sqref="B30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57</v>
      </c>
    </row>
    <row r="3" spans="1:11" x14ac:dyDescent="0.2">
      <c r="J3" t="s">
        <v>49</v>
      </c>
      <c r="K3">
        <v>0.5</v>
      </c>
    </row>
    <row r="4" spans="1:11" x14ac:dyDescent="0.2">
      <c r="B4" t="s">
        <v>16</v>
      </c>
      <c r="C4" t="s">
        <v>43</v>
      </c>
      <c r="D4" t="s">
        <v>44</v>
      </c>
      <c r="E4" t="s">
        <v>45</v>
      </c>
      <c r="F4" t="s">
        <v>48</v>
      </c>
      <c r="G4" t="s">
        <v>46</v>
      </c>
      <c r="H4" t="s">
        <v>47</v>
      </c>
      <c r="J4" t="s">
        <v>50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0.78583666476299252</v>
      </c>
      <c r="D6" s="29">
        <f>Kennzahlen!I83</f>
        <v>0.4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51</v>
      </c>
      <c r="K6" t="s">
        <v>52</v>
      </c>
    </row>
    <row r="7" spans="1:11" x14ac:dyDescent="0.2">
      <c r="B7" t="str">
        <f>Kennzahlen!B58</f>
        <v>Implementierung</v>
      </c>
      <c r="C7" s="29">
        <f>Kennzahlen!I71</f>
        <v>0.94117647058823528</v>
      </c>
      <c r="D7" s="29">
        <f>Kennzahlen!I84</f>
        <v>0.25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53</v>
      </c>
      <c r="K7" t="s">
        <v>54</v>
      </c>
    </row>
    <row r="8" spans="1:11" x14ac:dyDescent="0.2">
      <c r="B8" t="str">
        <f>Kennzahlen!B59</f>
        <v>Integration und Test</v>
      </c>
      <c r="C8" s="29">
        <f>Kennzahlen!I72</f>
        <v>0.13445378151260504</v>
      </c>
      <c r="D8" s="29">
        <f>Kennzahlen!I85</f>
        <v>0.25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Rot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55</v>
      </c>
      <c r="K8" t="s">
        <v>56</v>
      </c>
    </row>
    <row r="9" spans="1:11" x14ac:dyDescent="0.2">
      <c r="B9" t="str">
        <f>Kennzahlen!B60</f>
        <v>Projektmanagement</v>
      </c>
      <c r="C9" s="29">
        <f>Kennzahlen!I73</f>
        <v>0.37745098039215685</v>
      </c>
      <c r="D9" s="29">
        <f>Kennzahlen!I86</f>
        <v>0.5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8.7104072398190055E-2</v>
      </c>
      <c r="D10" s="29">
        <f>Kennzahlen!I87</f>
        <v>0.55000000000000004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59</v>
      </c>
      <c r="K10" t="s">
        <v>61</v>
      </c>
    </row>
    <row r="11" spans="1:11" x14ac:dyDescent="0.2">
      <c r="B11" t="str">
        <f>Kennzahlen!B62</f>
        <v>Materialkosten</v>
      </c>
      <c r="C11" s="29">
        <f>Kennzahlen!I75</f>
        <v>0.18148148148148152</v>
      </c>
      <c r="D11" s="29">
        <f>Kennzahlen!I88</f>
        <v>0.14000000000000001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IF(C24=Kennzahlen!$L$70,Kennzahlen!$L$70,IF(OR(ABS(Tabelle9[[#This Row],[CPI]]-C24)&lt;=$K$13),$K$12, IF(OR(Tabelle9[[#This Row],[CPI]]&lt;C24,Tabelle9[[#This Row],[SPI]]&lt;D24), $K$11, $K$10)))</f>
        <v>POS</v>
      </c>
      <c r="J11" t="s">
        <v>60</v>
      </c>
      <c r="K11" t="s">
        <v>62</v>
      </c>
    </row>
    <row r="12" spans="1:11" x14ac:dyDescent="0.2">
      <c r="J12" t="s">
        <v>64</v>
      </c>
      <c r="K12" t="s">
        <v>63</v>
      </c>
    </row>
    <row r="13" spans="1:11" x14ac:dyDescent="0.2">
      <c r="J13" t="s">
        <v>67</v>
      </c>
      <c r="K13">
        <v>0.05</v>
      </c>
    </row>
    <row r="15" spans="1:11" ht="23.25" x14ac:dyDescent="0.35">
      <c r="A15" s="27" t="s">
        <v>58</v>
      </c>
    </row>
    <row r="17" spans="2:8" x14ac:dyDescent="0.2">
      <c r="B17" t="s">
        <v>16</v>
      </c>
      <c r="C17" t="s">
        <v>43</v>
      </c>
      <c r="D17" t="s">
        <v>44</v>
      </c>
      <c r="E17" t="s">
        <v>45</v>
      </c>
      <c r="F17" t="s">
        <v>48</v>
      </c>
      <c r="G17" t="s">
        <v>46</v>
      </c>
      <c r="H17" t="s">
        <v>47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Kennzahlen!H4/1000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0.19228336495888679</v>
      </c>
      <c r="D19" s="29">
        <f>Kennzahlen!H83</f>
        <v>0.1</v>
      </c>
      <c r="E19" s="30">
        <f>'Fertigstellungsgrad der Akt.'!G3</f>
        <v>0.1</v>
      </c>
      <c r="F19" s="31">
        <f>Kennzahlen!H5/1000</f>
        <v>152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0.5270588235294118</v>
      </c>
      <c r="D20" s="29">
        <f>Kennzahlen!H84</f>
        <v>0.1</v>
      </c>
      <c r="E20" s="30">
        <f>'Fertigstellungsgrad der Akt.'!G4</f>
        <v>0.1</v>
      </c>
      <c r="F20" s="31">
        <f>Kennzahlen!H6/1000</f>
        <v>112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>Kennzahlen!H7/1000</f>
        <v>0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0.28235294117647058</v>
      </c>
      <c r="D22" s="29">
        <f>Kennzahlen!H86</f>
        <v>0.4</v>
      </c>
      <c r="E22" s="30">
        <f>'Fertigstellungsgrad der Akt.'!G6</f>
        <v>0.4</v>
      </c>
      <c r="F22" s="31">
        <f>Kennzahlen!H8/1000</f>
        <v>132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Kennzahlen!H74</f>
        <v>6.1829111206526406E-2</v>
      </c>
      <c r="D23" s="29">
        <f>Kennzahlen!H87</f>
        <v>0.45</v>
      </c>
      <c r="E23" s="30">
        <f>'Fertigstellungsgrad der Akt.'!G7</f>
        <v>0.45</v>
      </c>
      <c r="F23" s="31">
        <f>Kennzahlen!H9/1000</f>
        <v>48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0.128</v>
      </c>
      <c r="D24" s="29">
        <f>Kennzahlen!H88</f>
        <v>0.12</v>
      </c>
      <c r="E24" s="30">
        <f>'Fertigstellungsgrad der Akt.'!G8</f>
        <v>0.12</v>
      </c>
      <c r="F24" s="31">
        <f>Kennzahlen!H10/1000</f>
        <v>16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1 C18:D24">
    <cfRule type="cellIs" dxfId="18" priority="13" operator="greaterThanOrEqual">
      <formula>$K$4</formula>
    </cfRule>
    <cfRule type="cellIs" dxfId="17" priority="14" operator="lessThan">
      <formula>$K$3</formula>
    </cfRule>
    <cfRule type="cellIs" dxfId="16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G5:G11 G18:G24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Z131" sqref="Z131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D1" zoomScale="125" zoomScaleNormal="125" workbookViewId="0">
      <selection activeCell="O16" sqref="O16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28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N31" sqref="N31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Sack</cp:lastModifiedBy>
  <dcterms:created xsi:type="dcterms:W3CDTF">2017-03-20T21:53:57Z</dcterms:created>
  <dcterms:modified xsi:type="dcterms:W3CDTF">2017-03-21T09:00:41Z</dcterms:modified>
</cp:coreProperties>
</file>