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\\sack\Christian\A\Studium\4 - Semester\SpBC\Übungen\swpbc\Lab1\"/>
    </mc:Choice>
  </mc:AlternateContent>
  <bookViews>
    <workbookView xWindow="0" yWindow="0" windowWidth="23451" windowHeight="10954" tabRatio="500"/>
  </bookViews>
  <sheets>
    <sheet name="Kennzahlen" sheetId="4" r:id="rId1"/>
    <sheet name="Diagramme" sheetId="5" r:id="rId2"/>
    <sheet name="Budgetierte Kosten" sheetId="1" r:id="rId3"/>
    <sheet name="Tatsächliche Kosten" sheetId="2" r:id="rId4"/>
    <sheet name="Fertigstellungsgrad der Akt." sheetId="3" r:id="rId5"/>
  </sheets>
  <calcPr calcId="171027"/>
</workbook>
</file>

<file path=xl/calcChain.xml><?xml version="1.0" encoding="utf-8"?>
<calcChain xmlns="http://schemas.openxmlformats.org/spreadsheetml/2006/main">
  <c r="C70" i="4" l="1"/>
  <c r="D70" i="4"/>
  <c r="E70" i="4"/>
  <c r="F70" i="4"/>
  <c r="G70" i="4"/>
  <c r="H70" i="4"/>
  <c r="I70" i="4"/>
  <c r="C71" i="4"/>
  <c r="D71" i="4"/>
  <c r="E71" i="4"/>
  <c r="F71" i="4"/>
  <c r="G71" i="4"/>
  <c r="H71" i="4"/>
  <c r="I71" i="4"/>
  <c r="C72" i="4"/>
  <c r="D72" i="4"/>
  <c r="E72" i="4"/>
  <c r="F72" i="4"/>
  <c r="G72" i="4"/>
  <c r="H72" i="4"/>
  <c r="I72" i="4"/>
  <c r="C73" i="4"/>
  <c r="D73" i="4"/>
  <c r="E73" i="4"/>
  <c r="F73" i="4"/>
  <c r="G73" i="4"/>
  <c r="H73" i="4"/>
  <c r="I73" i="4"/>
  <c r="C74" i="4"/>
  <c r="D74" i="4"/>
  <c r="E74" i="4"/>
  <c r="F74" i="4"/>
  <c r="G74" i="4"/>
  <c r="H74" i="4"/>
  <c r="I74" i="4"/>
  <c r="C75" i="4"/>
  <c r="D75" i="4"/>
  <c r="E75" i="4"/>
  <c r="F75" i="4"/>
  <c r="G75" i="4"/>
  <c r="H75" i="4"/>
  <c r="I75" i="4"/>
  <c r="C69" i="4"/>
  <c r="D69" i="4"/>
  <c r="E69" i="4"/>
  <c r="F69" i="4"/>
  <c r="G69" i="4"/>
  <c r="H69" i="4"/>
  <c r="I69" i="4"/>
  <c r="D23" i="4"/>
  <c r="E23" i="4"/>
  <c r="E49" i="4" s="1"/>
  <c r="F23" i="4"/>
  <c r="F49" i="4" s="1"/>
  <c r="G23" i="4"/>
  <c r="G49" i="4" s="1"/>
  <c r="H23" i="4"/>
  <c r="I23" i="4"/>
  <c r="I49" i="4" s="1"/>
  <c r="C23" i="4"/>
  <c r="C49" i="4" s="1"/>
  <c r="C18" i="4"/>
  <c r="D18" i="4"/>
  <c r="E18" i="4"/>
  <c r="E44" i="4" s="1"/>
  <c r="F18" i="4"/>
  <c r="F44" i="4" s="1"/>
  <c r="G18" i="4"/>
  <c r="H18" i="4"/>
  <c r="I18" i="4"/>
  <c r="I44" i="4" s="1"/>
  <c r="C19" i="4"/>
  <c r="D19" i="4"/>
  <c r="E19" i="4"/>
  <c r="F19" i="4"/>
  <c r="F45" i="4" s="1"/>
  <c r="G19" i="4"/>
  <c r="G45" i="4" s="1"/>
  <c r="H19" i="4"/>
  <c r="I19" i="4"/>
  <c r="C20" i="4"/>
  <c r="C46" i="4" s="1"/>
  <c r="D20" i="4"/>
  <c r="D46" i="4" s="1"/>
  <c r="E20" i="4"/>
  <c r="F20" i="4"/>
  <c r="G20" i="4"/>
  <c r="H20" i="4"/>
  <c r="H46" i="4" s="1"/>
  <c r="I20" i="4"/>
  <c r="C21" i="4"/>
  <c r="D21" i="4"/>
  <c r="E21" i="4"/>
  <c r="F21" i="4"/>
  <c r="G21" i="4"/>
  <c r="H21" i="4"/>
  <c r="I21" i="4"/>
  <c r="C22" i="4"/>
  <c r="D22" i="4"/>
  <c r="E22" i="4"/>
  <c r="E48" i="4" s="1"/>
  <c r="F22" i="4"/>
  <c r="F48" i="4" s="1"/>
  <c r="G22" i="4"/>
  <c r="H22" i="4"/>
  <c r="I22" i="4"/>
  <c r="I48" i="4" s="1"/>
  <c r="D17" i="4"/>
  <c r="E17" i="4"/>
  <c r="F17" i="4"/>
  <c r="G17" i="4"/>
  <c r="G43" i="4" s="1"/>
  <c r="H17" i="4"/>
  <c r="I17" i="4"/>
  <c r="C17" i="4"/>
  <c r="C43" i="4" s="1"/>
  <c r="D43" i="4"/>
  <c r="C83" i="4"/>
  <c r="D83" i="4"/>
  <c r="E83" i="4"/>
  <c r="F83" i="4"/>
  <c r="G83" i="4"/>
  <c r="H83" i="4"/>
  <c r="I83" i="4"/>
  <c r="C84" i="4"/>
  <c r="D84" i="4"/>
  <c r="E84" i="4"/>
  <c r="F84" i="4"/>
  <c r="G84" i="4"/>
  <c r="H84" i="4"/>
  <c r="I84" i="4"/>
  <c r="C85" i="4"/>
  <c r="D85" i="4"/>
  <c r="E85" i="4"/>
  <c r="F85" i="4"/>
  <c r="G85" i="4"/>
  <c r="H85" i="4"/>
  <c r="I85" i="4"/>
  <c r="C86" i="4"/>
  <c r="D86" i="4"/>
  <c r="E86" i="4"/>
  <c r="F86" i="4"/>
  <c r="G86" i="4"/>
  <c r="H86" i="4"/>
  <c r="I86" i="4"/>
  <c r="C87" i="4"/>
  <c r="D87" i="4"/>
  <c r="E87" i="4"/>
  <c r="F87" i="4"/>
  <c r="G87" i="4"/>
  <c r="H87" i="4"/>
  <c r="I87" i="4"/>
  <c r="C88" i="4"/>
  <c r="D88" i="4"/>
  <c r="E88" i="4"/>
  <c r="F88" i="4"/>
  <c r="G88" i="4"/>
  <c r="H88" i="4"/>
  <c r="I88" i="4"/>
  <c r="D82" i="4"/>
  <c r="E82" i="4"/>
  <c r="F82" i="4"/>
  <c r="G82" i="4"/>
  <c r="H82" i="4"/>
  <c r="I82" i="4"/>
  <c r="C82" i="4"/>
  <c r="B88" i="4"/>
  <c r="B87" i="4"/>
  <c r="B86" i="4"/>
  <c r="B85" i="4"/>
  <c r="B84" i="4"/>
  <c r="B83" i="4"/>
  <c r="B82" i="4"/>
  <c r="B75" i="4"/>
  <c r="B74" i="4"/>
  <c r="B73" i="4"/>
  <c r="B72" i="4"/>
  <c r="B71" i="4"/>
  <c r="B70" i="4"/>
  <c r="B69" i="4"/>
  <c r="C57" i="4"/>
  <c r="D57" i="4"/>
  <c r="E57" i="4"/>
  <c r="F57" i="4"/>
  <c r="G57" i="4"/>
  <c r="H57" i="4"/>
  <c r="I57" i="4"/>
  <c r="C58" i="4"/>
  <c r="D58" i="4"/>
  <c r="E58" i="4"/>
  <c r="F58" i="4"/>
  <c r="G58" i="4"/>
  <c r="H58" i="4"/>
  <c r="I58" i="4"/>
  <c r="C59" i="4"/>
  <c r="D59" i="4"/>
  <c r="E59" i="4"/>
  <c r="F59" i="4"/>
  <c r="G59" i="4"/>
  <c r="H59" i="4"/>
  <c r="I59" i="4"/>
  <c r="C60" i="4"/>
  <c r="D60" i="4"/>
  <c r="E60" i="4"/>
  <c r="F60" i="4"/>
  <c r="G60" i="4"/>
  <c r="H60" i="4"/>
  <c r="I60" i="4"/>
  <c r="C61" i="4"/>
  <c r="D61" i="4"/>
  <c r="E61" i="4"/>
  <c r="F61" i="4"/>
  <c r="G61" i="4"/>
  <c r="H61" i="4"/>
  <c r="I61" i="4"/>
  <c r="C62" i="4"/>
  <c r="D62" i="4"/>
  <c r="E62" i="4"/>
  <c r="F62" i="4"/>
  <c r="G62" i="4"/>
  <c r="H62" i="4"/>
  <c r="I62" i="4"/>
  <c r="D56" i="4"/>
  <c r="E56" i="4"/>
  <c r="F56" i="4"/>
  <c r="G56" i="4"/>
  <c r="H56" i="4"/>
  <c r="I56" i="4"/>
  <c r="C56" i="4"/>
  <c r="B62" i="4"/>
  <c r="B61" i="4"/>
  <c r="B60" i="4"/>
  <c r="B59" i="4"/>
  <c r="B58" i="4"/>
  <c r="B57" i="4"/>
  <c r="B56" i="4"/>
  <c r="D49" i="4"/>
  <c r="H49" i="4"/>
  <c r="B49" i="4"/>
  <c r="B44" i="4"/>
  <c r="B45" i="4"/>
  <c r="B46" i="4"/>
  <c r="B47" i="4"/>
  <c r="B48" i="4"/>
  <c r="B43" i="4"/>
  <c r="I30" i="4"/>
  <c r="C44" i="4"/>
  <c r="C45" i="4"/>
  <c r="C47" i="4"/>
  <c r="C48" i="4"/>
  <c r="D44" i="4"/>
  <c r="G44" i="4"/>
  <c r="H44" i="4"/>
  <c r="D45" i="4"/>
  <c r="E45" i="4"/>
  <c r="H45" i="4"/>
  <c r="I45" i="4"/>
  <c r="E46" i="4"/>
  <c r="F46" i="4"/>
  <c r="G46" i="4"/>
  <c r="I46" i="4"/>
  <c r="D47" i="4"/>
  <c r="E47" i="4"/>
  <c r="F47" i="4"/>
  <c r="G47" i="4"/>
  <c r="H47" i="4"/>
  <c r="I47" i="4"/>
  <c r="D48" i="4"/>
  <c r="G48" i="4"/>
  <c r="H48" i="4"/>
  <c r="E43" i="4"/>
  <c r="F43" i="4"/>
  <c r="H43" i="4"/>
  <c r="I43" i="4"/>
  <c r="B23" i="4"/>
  <c r="B36" i="4"/>
  <c r="D10" i="4"/>
  <c r="D36" i="4" s="1"/>
  <c r="E10" i="4"/>
  <c r="E36" i="4" s="1"/>
  <c r="F10" i="4"/>
  <c r="F36" i="4" s="1"/>
  <c r="G10" i="4"/>
  <c r="G36" i="4" s="1"/>
  <c r="H10" i="4"/>
  <c r="H36" i="4" s="1"/>
  <c r="I10" i="4"/>
  <c r="I36" i="4" s="1"/>
  <c r="C10" i="4"/>
  <c r="C36" i="4" s="1"/>
  <c r="D4" i="4"/>
  <c r="D30" i="4" s="1"/>
  <c r="E4" i="4"/>
  <c r="E30" i="4" s="1"/>
  <c r="F4" i="4"/>
  <c r="F30" i="4" s="1"/>
  <c r="G4" i="4"/>
  <c r="G30" i="4" s="1"/>
  <c r="H4" i="4"/>
  <c r="H30" i="4" s="1"/>
  <c r="I4" i="4"/>
  <c r="D5" i="4"/>
  <c r="D31" i="4" s="1"/>
  <c r="E5" i="4"/>
  <c r="E31" i="4" s="1"/>
  <c r="F5" i="4"/>
  <c r="F31" i="4" s="1"/>
  <c r="G5" i="4"/>
  <c r="G31" i="4" s="1"/>
  <c r="H5" i="4"/>
  <c r="H31" i="4" s="1"/>
  <c r="I5" i="4"/>
  <c r="I31" i="4" s="1"/>
  <c r="D6" i="4"/>
  <c r="D32" i="4" s="1"/>
  <c r="E6" i="4"/>
  <c r="E32" i="4" s="1"/>
  <c r="F6" i="4"/>
  <c r="F32" i="4" s="1"/>
  <c r="G6" i="4"/>
  <c r="G32" i="4" s="1"/>
  <c r="H6" i="4"/>
  <c r="H32" i="4" s="1"/>
  <c r="I6" i="4"/>
  <c r="I32" i="4" s="1"/>
  <c r="D7" i="4"/>
  <c r="D33" i="4" s="1"/>
  <c r="E7" i="4"/>
  <c r="E33" i="4" s="1"/>
  <c r="F7" i="4"/>
  <c r="F33" i="4" s="1"/>
  <c r="G7" i="4"/>
  <c r="G33" i="4" s="1"/>
  <c r="H7" i="4"/>
  <c r="H33" i="4" s="1"/>
  <c r="I7" i="4"/>
  <c r="I33" i="4" s="1"/>
  <c r="D8" i="4"/>
  <c r="D34" i="4" s="1"/>
  <c r="E8" i="4"/>
  <c r="E34" i="4" s="1"/>
  <c r="F8" i="4"/>
  <c r="F34" i="4" s="1"/>
  <c r="G8" i="4"/>
  <c r="G34" i="4" s="1"/>
  <c r="H8" i="4"/>
  <c r="H34" i="4" s="1"/>
  <c r="I8" i="4"/>
  <c r="I34" i="4" s="1"/>
  <c r="D9" i="4"/>
  <c r="D35" i="4" s="1"/>
  <c r="E9" i="4"/>
  <c r="E35" i="4" s="1"/>
  <c r="F9" i="4"/>
  <c r="F35" i="4" s="1"/>
  <c r="G9" i="4"/>
  <c r="G35" i="4" s="1"/>
  <c r="H9" i="4"/>
  <c r="H35" i="4" s="1"/>
  <c r="I9" i="4"/>
  <c r="I35" i="4" s="1"/>
  <c r="C5" i="4"/>
  <c r="C31" i="4" s="1"/>
  <c r="C6" i="4"/>
  <c r="C32" i="4" s="1"/>
  <c r="C7" i="4"/>
  <c r="C33" i="4" s="1"/>
  <c r="C8" i="4"/>
  <c r="C34" i="4" s="1"/>
  <c r="C9" i="4"/>
  <c r="C35" i="4" s="1"/>
  <c r="C4" i="4"/>
  <c r="C30" i="4" s="1"/>
  <c r="B5" i="4"/>
  <c r="B18" i="4" s="1"/>
  <c r="B6" i="4"/>
  <c r="B19" i="4" s="1"/>
  <c r="B7" i="4"/>
  <c r="B20" i="4" s="1"/>
  <c r="B8" i="4"/>
  <c r="B21" i="4" s="1"/>
  <c r="B9" i="4"/>
  <c r="B22" i="4" s="1"/>
  <c r="B4" i="4"/>
  <c r="B30" i="4" s="1"/>
  <c r="O2" i="1"/>
  <c r="P2" i="1"/>
  <c r="O3" i="1"/>
  <c r="P3" i="1"/>
  <c r="O4" i="1"/>
  <c r="P4" i="1"/>
  <c r="O5" i="1"/>
  <c r="P5" i="1"/>
  <c r="O6" i="1"/>
  <c r="P6" i="1"/>
  <c r="O7" i="1"/>
  <c r="P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 s="1"/>
  <c r="P11" i="1" s="1"/>
  <c r="B10" i="1"/>
  <c r="C10" i="1"/>
  <c r="D10" i="1"/>
  <c r="D12" i="1" s="1"/>
  <c r="E10" i="1"/>
  <c r="F10" i="1"/>
  <c r="G10" i="1"/>
  <c r="H10" i="1"/>
  <c r="H12" i="1" s="1"/>
  <c r="I10" i="1"/>
  <c r="J10" i="1"/>
  <c r="K10" i="1"/>
  <c r="L10" i="1"/>
  <c r="L12" i="1" s="1"/>
  <c r="M10" i="1"/>
  <c r="N10" i="1"/>
  <c r="O11" i="1"/>
  <c r="B12" i="1"/>
  <c r="C12" i="1"/>
  <c r="E12" i="1"/>
  <c r="F12" i="1"/>
  <c r="G12" i="1"/>
  <c r="I12" i="1"/>
  <c r="J12" i="1"/>
  <c r="K12" i="1"/>
  <c r="M12" i="1"/>
  <c r="N12" i="1"/>
  <c r="A2" i="3"/>
  <c r="A3" i="3"/>
  <c r="A4" i="3"/>
  <c r="A5" i="3"/>
  <c r="A6" i="3"/>
  <c r="A7" i="3"/>
  <c r="A8" i="2"/>
  <c r="B8" i="2"/>
  <c r="C8" i="2"/>
  <c r="D8" i="2"/>
  <c r="E8" i="2"/>
  <c r="F8" i="2"/>
  <c r="G8" i="2"/>
  <c r="H8" i="2"/>
  <c r="B10" i="2"/>
  <c r="C10" i="2"/>
  <c r="D10" i="2"/>
  <c r="E10" i="2"/>
  <c r="F10" i="2"/>
  <c r="G10" i="2"/>
  <c r="H10" i="2"/>
  <c r="B12" i="2"/>
  <c r="C12" i="2"/>
  <c r="D12" i="2"/>
  <c r="E12" i="2"/>
  <c r="F12" i="2"/>
  <c r="G12" i="2"/>
  <c r="H12" i="2"/>
  <c r="B35" i="4" l="1"/>
  <c r="B31" i="4"/>
  <c r="B32" i="4"/>
  <c r="B17" i="4"/>
  <c r="B34" i="4"/>
  <c r="B33" i="4"/>
</calcChain>
</file>

<file path=xl/sharedStrings.xml><?xml version="1.0" encoding="utf-8"?>
<sst xmlns="http://schemas.openxmlformats.org/spreadsheetml/2006/main" count="110" uniqueCount="43">
  <si>
    <t>Aktivität / Monat</t>
  </si>
  <si>
    <t>Anforderungsanalyse</t>
  </si>
  <si>
    <t>Design und Architektur</t>
  </si>
  <si>
    <t>Implementierung</t>
  </si>
  <si>
    <t>Integration und Test</t>
  </si>
  <si>
    <t>Projektmanagement</t>
  </si>
  <si>
    <t>Puffer für unerwartetes</t>
  </si>
  <si>
    <t>Summe Personenstunden pro Monat</t>
  </si>
  <si>
    <t>Personalkosten in Euro pro Monat</t>
  </si>
  <si>
    <t>Summe Material</t>
  </si>
  <si>
    <t>Materialkosten in Euro pro Monat</t>
  </si>
  <si>
    <t>Summe Kosten pro Monat</t>
  </si>
  <si>
    <t>Durchschnittliche Stundenkosten:</t>
  </si>
  <si>
    <t>pro Stunde</t>
  </si>
  <si>
    <t>Material</t>
  </si>
  <si>
    <t>Fertigstellungsgrad am Monatsende in %</t>
  </si>
  <si>
    <t>Posten</t>
  </si>
  <si>
    <t>EV (Earned Value)</t>
  </si>
  <si>
    <t>Formel:</t>
  </si>
  <si>
    <t>1</t>
  </si>
  <si>
    <t>2</t>
  </si>
  <si>
    <t>3</t>
  </si>
  <si>
    <t>4</t>
  </si>
  <si>
    <t>5</t>
  </si>
  <si>
    <t>6</t>
  </si>
  <si>
    <t>7</t>
  </si>
  <si>
    <t>Materialkosten</t>
  </si>
  <si>
    <t>PV (Planed Value)</t>
  </si>
  <si>
    <t>AV (Actual Cost)</t>
  </si>
  <si>
    <t>Tatsächlicher Stundensatz</t>
  </si>
  <si>
    <t>Summe(Kosten bis IST-Zustand)</t>
  </si>
  <si>
    <t>Summe(Stunden bis IST-Zustand) * Stundensatz (80 €)</t>
  </si>
  <si>
    <t>Summe(Stunden bis IST-Zustand) * Stundensatz (85 €)</t>
  </si>
  <si>
    <t>PlannedValue * Fertigstellungsgrad</t>
  </si>
  <si>
    <t>CV (Cost Variance)</t>
  </si>
  <si>
    <t>SV (Schedule Variance)</t>
  </si>
  <si>
    <t>CPI (Cost Performance Index)</t>
  </si>
  <si>
    <t>SPI (Schedule Performance Index)</t>
  </si>
  <si>
    <t>€ / € =&gt; %</t>
  </si>
  <si>
    <t>EV - AC</t>
  </si>
  <si>
    <t>EV - PV</t>
  </si>
  <si>
    <t>CV / EV</t>
  </si>
  <si>
    <t>EV /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</si>
</sst>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€ &quot;#,##0"/>
    <numFmt numFmtId="165" formatCode="&quot;€ &quot;#,##0.00"/>
    <numFmt numFmtId="166" formatCode="#,##0_ ;[Red]\-#,##0\ "/>
    <numFmt numFmtId="167" formatCode="#,##0.00_ ;[Red]\-#,##0.00\ "/>
    <numFmt numFmtId="171" formatCode="#,##0\ &quot;€&quot;"/>
  </numFmts>
  <fonts count="18" x14ac:knownFonts="1">
    <font>
      <sz val="10"/>
      <name val="Arial"/>
      <family val="2"/>
    </font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</font>
    <font>
      <sz val="10"/>
      <color indexed="19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/>
      <top/>
      <bottom/>
      <diagonal/>
    </border>
    <border>
      <left/>
      <right style="thin">
        <color indexed="59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</cellStyleXfs>
  <cellXfs count="30">
    <xf numFmtId="0" fontId="0" fillId="0" borderId="0" xfId="0"/>
    <xf numFmtId="0" fontId="13" fillId="0" borderId="2" xfId="0" applyFont="1" applyBorder="1"/>
    <xf numFmtId="0" fontId="13" fillId="0" borderId="0" xfId="0" applyFont="1"/>
    <xf numFmtId="0" fontId="13" fillId="0" borderId="3" xfId="0" applyFont="1" applyBorder="1"/>
    <xf numFmtId="0" fontId="0" fillId="0" borderId="0" xfId="0" applyFont="1"/>
    <xf numFmtId="0" fontId="14" fillId="0" borderId="2" xfId="0" applyFont="1" applyBorder="1"/>
    <xf numFmtId="0" fontId="1" fillId="0" borderId="0" xfId="0" applyFont="1"/>
    <xf numFmtId="164" fontId="1" fillId="0" borderId="3" xfId="0" applyNumberFormat="1" applyFont="1" applyBorder="1"/>
    <xf numFmtId="164" fontId="15" fillId="0" borderId="3" xfId="0" applyNumberFormat="1" applyFont="1" applyBorder="1"/>
    <xf numFmtId="0" fontId="0" fillId="0" borderId="2" xfId="0" applyBorder="1"/>
    <xf numFmtId="165" fontId="0" fillId="0" borderId="3" xfId="0" applyNumberFormat="1" applyBorder="1"/>
    <xf numFmtId="0" fontId="1" fillId="0" borderId="2" xfId="0" applyFont="1" applyBorder="1"/>
    <xf numFmtId="164" fontId="0" fillId="0" borderId="0" xfId="0" applyNumberFormat="1"/>
    <xf numFmtId="164" fontId="13" fillId="0" borderId="3" xfId="0" applyNumberFormat="1" applyFont="1" applyBorder="1"/>
    <xf numFmtId="164" fontId="13" fillId="0" borderId="0" xfId="0" applyNumberFormat="1" applyFont="1"/>
    <xf numFmtId="0" fontId="14" fillId="0" borderId="0" xfId="0" applyFont="1"/>
    <xf numFmtId="9" fontId="16" fillId="0" borderId="0" xfId="0" applyNumberFormat="1" applyFont="1"/>
    <xf numFmtId="9" fontId="13" fillId="0" borderId="0" xfId="0" applyNumberFormat="1" applyFont="1"/>
    <xf numFmtId="0" fontId="13" fillId="0" borderId="0" xfId="0" applyNumberFormat="1" applyFont="1"/>
    <xf numFmtId="164" fontId="16" fillId="0" borderId="0" xfId="0" applyNumberFormat="1" applyFont="1"/>
    <xf numFmtId="166" fontId="0" fillId="0" borderId="0" xfId="0" applyNumberFormat="1"/>
    <xf numFmtId="167" fontId="0" fillId="0" borderId="0" xfId="0" applyNumberFormat="1"/>
    <xf numFmtId="166" fontId="0" fillId="0" borderId="0" xfId="0" applyNumberFormat="1" applyFont="1"/>
    <xf numFmtId="167" fontId="0" fillId="0" borderId="0" xfId="0" applyNumberFormat="1" applyFont="1"/>
    <xf numFmtId="166" fontId="13" fillId="0" borderId="0" xfId="0" applyNumberFormat="1" applyFont="1"/>
    <xf numFmtId="167" fontId="13" fillId="0" borderId="0" xfId="0" applyNumberFormat="1" applyFont="1"/>
    <xf numFmtId="9" fontId="0" fillId="0" borderId="0" xfId="0" applyNumberFormat="1" applyBorder="1"/>
    <xf numFmtId="0" fontId="3" fillId="0" borderId="0" xfId="2"/>
    <xf numFmtId="171" fontId="0" fillId="0" borderId="0" xfId="0" applyNumberFormat="1"/>
    <xf numFmtId="10" fontId="0" fillId="0" borderId="0" xfId="0" applyNumberFormat="1"/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 builtinId="28" customBuiltin="1"/>
    <cellStyle name="Note" xfId="5"/>
    <cellStyle name="Standard" xfId="0" builtinId="0"/>
    <cellStyle name="Status" xfId="7"/>
    <cellStyle name="Text" xfId="4"/>
    <cellStyle name="Warning" xfId="11"/>
  </cellStyles>
  <dxfs count="3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numFmt numFmtId="171" formatCode="#,##0\ &quot;€&quot;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rgb="FFF6F8FC"/>
          <bgColor rgb="FFF0F3FA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8" tint="-0.24994659260841701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</dxfs>
  <tableStyles count="1" defaultTableStyle="SpBC" defaultPivotStyle="PivotStyleLight16">
    <tableStyle name="SpBC" pivot="0" count="7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firstRowStripe" dxfId="32"/>
      <tableStyleElement type="firstColumnStripe" dxfId="3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E3436"/>
      <rgbColor rgb="00996600"/>
      <rgbColor rgb="00993366"/>
      <rgbColor rgb="00333399"/>
      <rgbColor rgb="00333333"/>
    </indexedColors>
    <mruColors>
      <color rgb="FFF0F3FA"/>
      <color rgb="FFF6F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Kennzahlen!$B$4</c:f>
          <c:strCache>
            <c:ptCount val="1"/>
            <c:pt idx="0">
              <c:v>Anforderungsanalyse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Kennzahlen!$C$4:$I$4</c:f>
              <c:numCache>
                <c:formatCode>#,##0\ "€"</c:formatCode>
                <c:ptCount val="7"/>
                <c:pt idx="0">
                  <c:v>48000</c:v>
                </c:pt>
                <c:pt idx="1">
                  <c:v>96000</c:v>
                </c:pt>
                <c:pt idx="2">
                  <c:v>144000</c:v>
                </c:pt>
                <c:pt idx="3">
                  <c:v>144000</c:v>
                </c:pt>
                <c:pt idx="4">
                  <c:v>144000</c:v>
                </c:pt>
                <c:pt idx="5">
                  <c:v>144000</c:v>
                </c:pt>
                <c:pt idx="6">
                  <c:v>144000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4-4632-AB2D-5EEFF68B5D2E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AV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Kennzahlen!$C$17:$I$17</c:f>
              <c:numCache>
                <c:formatCode>#,##0\ "€"</c:formatCode>
                <c:ptCount val="7"/>
                <c:pt idx="0">
                  <c:v>42500</c:v>
                </c:pt>
                <c:pt idx="1">
                  <c:v>85000</c:v>
                </c:pt>
                <c:pt idx="2">
                  <c:v>130900</c:v>
                </c:pt>
                <c:pt idx="3">
                  <c:v>135150</c:v>
                </c:pt>
                <c:pt idx="4">
                  <c:v>135150</c:v>
                </c:pt>
                <c:pt idx="5">
                  <c:v>135150</c:v>
                </c:pt>
                <c:pt idx="6">
                  <c:v>135150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64-4632-AB2D-5EEFF68B5D2E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Kennzahlen!$C$30:$I$30</c:f>
              <c:numCache>
                <c:formatCode>#,##0\ "€"</c:formatCode>
                <c:ptCount val="7"/>
                <c:pt idx="0">
                  <c:v>16800</c:v>
                </c:pt>
                <c:pt idx="1">
                  <c:v>4800</c:v>
                </c:pt>
                <c:pt idx="2">
                  <c:v>14400</c:v>
                </c:pt>
                <c:pt idx="3">
                  <c:v>43200</c:v>
                </c:pt>
                <c:pt idx="4">
                  <c:v>72000</c:v>
                </c:pt>
                <c:pt idx="5">
                  <c:v>115200</c:v>
                </c:pt>
                <c:pt idx="6">
                  <c:v>129600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64-4632-AB2D-5EEFF68B5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22607804650946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Kennzahlen!$B$5</c:f>
          <c:strCache>
            <c:ptCount val="1"/>
            <c:pt idx="0">
              <c:v>Design und Architektur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Kennzahlen!$C$5:$I$5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20000</c:v>
                </c:pt>
                <c:pt idx="3">
                  <c:v>52000</c:v>
                </c:pt>
                <c:pt idx="4">
                  <c:v>96000</c:v>
                </c:pt>
                <c:pt idx="5">
                  <c:v>152000</c:v>
                </c:pt>
                <c:pt idx="6">
                  <c:v>172000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6-49E9-857B-A47863D0E35C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AV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Kennzahlen!$C$18:$I$18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42500</c:v>
                </c:pt>
                <c:pt idx="4">
                  <c:v>59500</c:v>
                </c:pt>
                <c:pt idx="5">
                  <c:v>79050</c:v>
                </c:pt>
                <c:pt idx="6">
                  <c:v>87550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F6-49E9-857B-A47863D0E35C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Kennzahlen!$C$31:$I$31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2600</c:v>
                </c:pt>
                <c:pt idx="4">
                  <c:v>4800</c:v>
                </c:pt>
                <c:pt idx="5">
                  <c:v>15200</c:v>
                </c:pt>
                <c:pt idx="6">
                  <c:v>68800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F6-49E9-857B-A47863D0E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22607804650946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Kennzahlen!$B$6</c:f>
          <c:strCache>
            <c:ptCount val="1"/>
            <c:pt idx="0">
              <c:v>Implementierung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Kennzahlen!$C$6:$I$6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24000</c:v>
                </c:pt>
                <c:pt idx="4">
                  <c:v>64000</c:v>
                </c:pt>
                <c:pt idx="5">
                  <c:v>112000</c:v>
                </c:pt>
                <c:pt idx="6">
                  <c:v>160000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A-4A65-9C6D-F6EDD23394B4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AV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Kennzahlen!$C$19:$I$19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21250</c:v>
                </c:pt>
                <c:pt idx="6">
                  <c:v>42500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A-4A65-9C6D-F6EDD23394B4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Kennzahlen!$C$32:$I$32</c:f>
              <c:numCache>
                <c:formatCode>#.##0\ "$"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11200</c:v>
                </c:pt>
                <c:pt idx="6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A-4A65-9C6D-F6EDD2339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22607804650946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Kennzahlen!$B$7</c:f>
          <c:strCache>
            <c:ptCount val="1"/>
            <c:pt idx="0">
              <c:v>Integration und Test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Kennzahlen!$C$7:$I$7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D-44BA-901E-BF215EB510E9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AV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Kennzahlen!$C$20:$I$20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D-44BA-901E-BF215EB510E9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Kennzahlen!$C$33:$I$33</c:f>
              <c:numCache>
                <c:formatCode>#.##0\ "$"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3D-44BA-901E-BF215EB51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22607804650946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Kennzahlen!$B$8</c:f>
          <c:strCache>
            <c:ptCount val="1"/>
            <c:pt idx="0">
              <c:v>Projektmanagement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Kennzahlen!$C$8:$I$8</c:f>
              <c:numCache>
                <c:formatCode>#,##0\ "€"</c:formatCode>
                <c:ptCount val="7"/>
                <c:pt idx="0">
                  <c:v>22000</c:v>
                </c:pt>
                <c:pt idx="1">
                  <c:v>44000</c:v>
                </c:pt>
                <c:pt idx="2">
                  <c:v>66000</c:v>
                </c:pt>
                <c:pt idx="3">
                  <c:v>88000</c:v>
                </c:pt>
                <c:pt idx="4">
                  <c:v>110000</c:v>
                </c:pt>
                <c:pt idx="5">
                  <c:v>132000</c:v>
                </c:pt>
                <c:pt idx="6">
                  <c:v>154000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B1-4E98-999B-335B95417254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AV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Kennzahlen!$C$21:$I$21</c:f>
              <c:numCache>
                <c:formatCode>#,##0\ "€"</c:formatCode>
                <c:ptCount val="7"/>
                <c:pt idx="0">
                  <c:v>25500</c:v>
                </c:pt>
                <c:pt idx="1">
                  <c:v>93500</c:v>
                </c:pt>
                <c:pt idx="2">
                  <c:v>127500</c:v>
                </c:pt>
                <c:pt idx="3">
                  <c:v>153000</c:v>
                </c:pt>
                <c:pt idx="4">
                  <c:v>170000</c:v>
                </c:pt>
                <c:pt idx="5">
                  <c:v>187000</c:v>
                </c:pt>
                <c:pt idx="6">
                  <c:v>204000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1-4E98-999B-335B95417254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Kennzahlen!$C$34:$I$34</c:f>
              <c:numCache>
                <c:formatCode>#.##0\ "$"</c:formatCode>
                <c:ptCount val="7"/>
                <c:pt idx="0">
                  <c:v>1760</c:v>
                </c:pt>
                <c:pt idx="1">
                  <c:v>2200</c:v>
                </c:pt>
                <c:pt idx="2">
                  <c:v>9900</c:v>
                </c:pt>
                <c:pt idx="3">
                  <c:v>17600</c:v>
                </c:pt>
                <c:pt idx="4">
                  <c:v>33000</c:v>
                </c:pt>
                <c:pt idx="5">
                  <c:v>52800</c:v>
                </c:pt>
                <c:pt idx="6">
                  <c:v>77000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B1-4E98-999B-335B95417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22607804650946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Kennzahlen!$B$9</c:f>
          <c:strCache>
            <c:ptCount val="1"/>
            <c:pt idx="0">
              <c:v>Puffer für unerwartetes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Kennzahlen!$C$9:$I$9</c:f>
              <c:numCache>
                <c:formatCode>#,##0\ "€"</c:formatCode>
                <c:ptCount val="7"/>
                <c:pt idx="0">
                  <c:v>8000</c:v>
                </c:pt>
                <c:pt idx="1">
                  <c:v>16000</c:v>
                </c:pt>
                <c:pt idx="2">
                  <c:v>24000</c:v>
                </c:pt>
                <c:pt idx="3">
                  <c:v>32000</c:v>
                </c:pt>
                <c:pt idx="4">
                  <c:v>40000</c:v>
                </c:pt>
                <c:pt idx="5">
                  <c:v>48000</c:v>
                </c:pt>
                <c:pt idx="6">
                  <c:v>56000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4-451D-833E-2F3946712DF1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AV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Kennzahlen!$C$22:$I$22</c:f>
              <c:numCache>
                <c:formatCode>#,##0\ "€"</c:formatCode>
                <c:ptCount val="7"/>
                <c:pt idx="0">
                  <c:v>13600</c:v>
                </c:pt>
                <c:pt idx="1">
                  <c:v>166600</c:v>
                </c:pt>
                <c:pt idx="2">
                  <c:v>302600</c:v>
                </c:pt>
                <c:pt idx="3">
                  <c:v>340850</c:v>
                </c:pt>
                <c:pt idx="4">
                  <c:v>345100</c:v>
                </c:pt>
                <c:pt idx="5">
                  <c:v>349350</c:v>
                </c:pt>
                <c:pt idx="6">
                  <c:v>353600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4-451D-833E-2F3946712DF1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Kennzahlen!$C$35:$I$35</c:f>
              <c:numCache>
                <c:formatCode>#.##0\ "$"</c:formatCode>
                <c:ptCount val="7"/>
                <c:pt idx="0">
                  <c:v>640</c:v>
                </c:pt>
                <c:pt idx="1">
                  <c:v>800</c:v>
                </c:pt>
                <c:pt idx="2">
                  <c:v>2400</c:v>
                </c:pt>
                <c:pt idx="3">
                  <c:v>6400</c:v>
                </c:pt>
                <c:pt idx="4">
                  <c:v>12000</c:v>
                </c:pt>
                <c:pt idx="5">
                  <c:v>21600</c:v>
                </c:pt>
                <c:pt idx="6">
                  <c:v>30800.000000000004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4-451D-833E-2F3946712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22607804650946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Kennzahlen!$B$10</c:f>
          <c:strCache>
            <c:ptCount val="1"/>
            <c:pt idx="0">
              <c:v>Materialkosten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Kennzahlen!$C$10:$I$10</c:f>
              <c:numCache>
                <c:formatCode>#,##0\ "€"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A-4103-B646-D9FC31AB35AD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AV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Kennzahlen!$C$23:$I$23</c:f>
              <c:numCache>
                <c:formatCode>#,##0\ "€"</c:formatCode>
                <c:ptCount val="7"/>
                <c:pt idx="0">
                  <c:v>2000</c:v>
                </c:pt>
                <c:pt idx="1">
                  <c:v>3500</c:v>
                </c:pt>
                <c:pt idx="2">
                  <c:v>4900</c:v>
                </c:pt>
                <c:pt idx="3">
                  <c:v>6400</c:v>
                </c:pt>
                <c:pt idx="4">
                  <c:v>7400</c:v>
                </c:pt>
                <c:pt idx="5">
                  <c:v>15000</c:v>
                </c:pt>
                <c:pt idx="6">
                  <c:v>16200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A-4103-B646-D9FC31AB35AD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Kennzahlen!$C$36:$I$36</c:f>
              <c:numCache>
                <c:formatCode>#.##0\ "$"</c:formatCode>
                <c:ptCount val="7"/>
                <c:pt idx="0">
                  <c:v>40</c:v>
                </c:pt>
                <c:pt idx="1">
                  <c:v>160</c:v>
                </c:pt>
                <c:pt idx="2">
                  <c:v>420</c:v>
                </c:pt>
                <c:pt idx="3">
                  <c:v>800</c:v>
                </c:pt>
                <c:pt idx="4">
                  <c:v>1300</c:v>
                </c:pt>
                <c:pt idx="5">
                  <c:v>1920</c:v>
                </c:pt>
                <c:pt idx="6">
                  <c:v>2940.0000000000005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8A-4103-B646-D9FC31AB3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22607804650946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155120</xdr:rowOff>
    </xdr:from>
    <xdr:to>
      <xdr:col>8</xdr:col>
      <xdr:colOff>1</xdr:colOff>
      <xdr:row>19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889BB46-88B2-4BB3-B453-D3E83DB77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8</xdr:col>
      <xdr:colOff>0</xdr:colOff>
      <xdr:row>39</xdr:row>
      <xdr:rowOff>2723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679A914-13A5-4124-9617-4A7D821E3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8</xdr:col>
      <xdr:colOff>0</xdr:colOff>
      <xdr:row>59</xdr:row>
      <xdr:rowOff>2722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779522B-52EC-407E-9F34-CA583F957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8</xdr:col>
      <xdr:colOff>0</xdr:colOff>
      <xdr:row>79</xdr:row>
      <xdr:rowOff>2722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F3688F2-6E57-46FD-B0AC-7BF28E192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8</xdr:col>
      <xdr:colOff>0</xdr:colOff>
      <xdr:row>99</xdr:row>
      <xdr:rowOff>2722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359715B-4D46-4D75-BB6B-18F7D8D2A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101</xdr:row>
      <xdr:rowOff>0</xdr:rowOff>
    </xdr:from>
    <xdr:to>
      <xdr:col>8</xdr:col>
      <xdr:colOff>0</xdr:colOff>
      <xdr:row>119</xdr:row>
      <xdr:rowOff>2723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8BDD8B1-3C4A-4A86-B388-1A9D909CE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121</xdr:row>
      <xdr:rowOff>0</xdr:rowOff>
    </xdr:from>
    <xdr:to>
      <xdr:col>8</xdr:col>
      <xdr:colOff>0</xdr:colOff>
      <xdr:row>139</xdr:row>
      <xdr:rowOff>2723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375F8B2-F6B9-4443-9DED-F30169D9E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EV" displayName="EV" ref="B3:I10" totalsRowShown="0">
  <autoFilter ref="B3:I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osten"/>
    <tableColumn id="2" name="1" dataDxfId="24">
      <calculatedColumnFormula>SUM('Budgetierte Kosten'!$B2:'Budgetierte Kosten'!B2)*'Budgetierte Kosten'!$B$14*'Fertigstellungsgrad der Akt.'!B2</calculatedColumnFormula>
    </tableColumn>
    <tableColumn id="3" name="2" dataDxfId="30">
      <calculatedColumnFormula>SUM('Budgetierte Kosten'!$B2:'Budgetierte Kosten'!C2)*'Budgetierte Kosten'!$B$14*'Fertigstellungsgrad der Akt.'!C2</calculatedColumnFormula>
    </tableColumn>
    <tableColumn id="4" name="3" dataDxfId="29">
      <calculatedColumnFormula>SUM('Budgetierte Kosten'!$B2:'Budgetierte Kosten'!D2)*'Budgetierte Kosten'!$B$14*'Fertigstellungsgrad der Akt.'!D2</calculatedColumnFormula>
    </tableColumn>
    <tableColumn id="5" name="4" dataDxfId="28">
      <calculatedColumnFormula>SUM('Budgetierte Kosten'!$B2:'Budgetierte Kosten'!E2)*'Budgetierte Kosten'!$B$14*'Fertigstellungsgrad der Akt.'!E2</calculatedColumnFormula>
    </tableColumn>
    <tableColumn id="6" name="5" dataDxfId="27">
      <calculatedColumnFormula>SUM('Budgetierte Kosten'!$B2:'Budgetierte Kosten'!F2)*'Budgetierte Kosten'!$B$14*'Fertigstellungsgrad der Akt.'!F2</calculatedColumnFormula>
    </tableColumn>
    <tableColumn id="7" name="6" dataDxfId="26">
      <calculatedColumnFormula>SUM('Budgetierte Kosten'!$B2:'Budgetierte Kosten'!G2)*'Budgetierte Kosten'!$B$14*'Fertigstellungsgrad der Akt.'!G2</calculatedColumnFormula>
    </tableColumn>
    <tableColumn id="8" name="7" dataDxfId="25">
      <calculatedColumnFormula>SUM('Budgetierte Kosten'!$B2:'Budgetierte Kosten'!H2)*'Budgetierte Kosten'!$B$14*'Fertigstellungsgrad der Akt.'!H2</calculatedColumnFormula>
    </tableColumn>
  </tableColumns>
  <tableStyleInfo name="SpBC" showFirstColumn="1" showLastColumn="0" showRowStripes="1" showColumnStripes="0"/>
</table>
</file>

<file path=xl/tables/table2.xml><?xml version="1.0" encoding="utf-8"?>
<table xmlns="http://schemas.openxmlformats.org/spreadsheetml/2006/main" id="2" name="Tabelle2" displayName="Tabelle2" ref="B29:I36" totalsRowShown="0">
  <autoFilter ref="B29:I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osten">
      <calculatedColumnFormula>B4</calculatedColumnFormula>
    </tableColumn>
    <tableColumn id="2" name="1" dataDxfId="23">
      <calculatedColumnFormula>C4*'Fertigstellungsgrad der Akt.'!B2</calculatedColumnFormula>
    </tableColumn>
    <tableColumn id="3" name="2">
      <calculatedColumnFormula>D4*'Fertigstellungsgrad der Akt.'!C2</calculatedColumnFormula>
    </tableColumn>
    <tableColumn id="4" name="3">
      <calculatedColumnFormula>E4*'Fertigstellungsgrad der Akt.'!D2</calculatedColumnFormula>
    </tableColumn>
    <tableColumn id="5" name="4">
      <calculatedColumnFormula>F4*'Fertigstellungsgrad der Akt.'!E2</calculatedColumnFormula>
    </tableColumn>
    <tableColumn id="6" name="5">
      <calculatedColumnFormula>G4*'Fertigstellungsgrad der Akt.'!F2</calculatedColumnFormula>
    </tableColumn>
    <tableColumn id="7" name="6">
      <calculatedColumnFormula>H4*'Fertigstellungsgrad der Akt.'!G2</calculatedColumnFormula>
    </tableColumn>
    <tableColumn id="8" name="7">
      <calculatedColumnFormula>I4*'Fertigstellungsgrad der Akt.'!H2</calculatedColumnFormula>
    </tableColumn>
  </tableColumns>
  <tableStyleInfo name="SpBC" showFirstColumn="1" showLastColumn="0" showRowStripes="1" showColumnStripes="0"/>
</table>
</file>

<file path=xl/tables/table3.xml><?xml version="1.0" encoding="utf-8"?>
<table xmlns="http://schemas.openxmlformats.org/spreadsheetml/2006/main" id="3" name="Tabelle3" displayName="Tabelle3" ref="B16:I23" totalsRowShown="0">
  <autoFilter ref="B16:I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osten">
      <calculatedColumnFormula>B4</calculatedColumnFormula>
    </tableColumn>
    <tableColumn id="2" name="1" dataDxfId="22">
      <calculatedColumnFormula>'Tatsächliche Kosten'!B2*'Tatsächliche Kosten'!$B$15</calculatedColumnFormula>
    </tableColumn>
    <tableColumn id="3" name="2" dataDxfId="21"/>
    <tableColumn id="4" name="3" dataDxfId="20"/>
    <tableColumn id="5" name="4" dataDxfId="19"/>
    <tableColumn id="6" name="5" dataDxfId="18"/>
    <tableColumn id="7" name="6" dataDxfId="17"/>
    <tableColumn id="8" name="7" dataDxfId="16"/>
  </tableColumns>
  <tableStyleInfo name="SpBC" showFirstColumn="1" showLastColumn="0" showRowStripes="1" showColumnStripes="0"/>
</table>
</file>

<file path=xl/tables/table4.xml><?xml version="1.0" encoding="utf-8"?>
<table xmlns="http://schemas.openxmlformats.org/spreadsheetml/2006/main" id="4" name="Tabelle4" displayName="Tabelle4" ref="B42:I49" totalsRowShown="0">
  <autoFilter ref="B42:I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osten">
      <calculatedColumnFormula>B30</calculatedColumnFormula>
    </tableColumn>
    <tableColumn id="2" name="1" dataDxfId="15">
      <calculatedColumnFormula>C30-C17</calculatedColumnFormula>
    </tableColumn>
    <tableColumn id="3" name="2">
      <calculatedColumnFormula>D30-D17</calculatedColumnFormula>
    </tableColumn>
    <tableColumn id="4" name="3">
      <calculatedColumnFormula>E30-E17</calculatedColumnFormula>
    </tableColumn>
    <tableColumn id="5" name="4">
      <calculatedColumnFormula>F30-F17</calculatedColumnFormula>
    </tableColumn>
    <tableColumn id="6" name="5">
      <calculatedColumnFormula>G30-G17</calculatedColumnFormula>
    </tableColumn>
    <tableColumn id="7" name="6">
      <calculatedColumnFormula>H30-H17</calculatedColumnFormula>
    </tableColumn>
    <tableColumn id="8" name="7">
      <calculatedColumnFormula>I30-I17</calculatedColumnFormula>
    </tableColumn>
  </tableColumns>
  <tableStyleInfo name="SpBC" showFirstColumn="1" showLastColumn="0" showRowStripes="1" showColumnStripes="0"/>
</table>
</file>

<file path=xl/tables/table5.xml><?xml version="1.0" encoding="utf-8"?>
<table xmlns="http://schemas.openxmlformats.org/spreadsheetml/2006/main" id="5" name="Tabelle46" displayName="Tabelle46" ref="B55:I62" totalsRowShown="0">
  <autoFilter ref="B55:I62"/>
  <tableColumns count="8">
    <tableColumn id="1" name="Posten">
      <calculatedColumnFormula>B43</calculatedColumnFormula>
    </tableColumn>
    <tableColumn id="2" name="1" dataDxfId="14">
      <calculatedColumnFormula>C30-C4</calculatedColumnFormula>
    </tableColumn>
    <tableColumn id="3" name="2">
      <calculatedColumnFormula>D30-D4</calculatedColumnFormula>
    </tableColumn>
    <tableColumn id="4" name="3">
      <calculatedColumnFormula>E30-E4</calculatedColumnFormula>
    </tableColumn>
    <tableColumn id="5" name="4">
      <calculatedColumnFormula>F30-F4</calculatedColumnFormula>
    </tableColumn>
    <tableColumn id="6" name="5">
      <calculatedColumnFormula>G30-G4</calculatedColumnFormula>
    </tableColumn>
    <tableColumn id="7" name="6">
      <calculatedColumnFormula>H30-H4</calculatedColumnFormula>
    </tableColumn>
    <tableColumn id="8" name="7">
      <calculatedColumnFormula>I30-I4</calculatedColumnFormula>
    </tableColumn>
  </tableColumns>
  <tableStyleInfo name="SpBC" showFirstColumn="1" showLastColumn="0" showRowStripes="1" showColumnStripes="0"/>
</table>
</file>

<file path=xl/tables/table6.xml><?xml version="1.0" encoding="utf-8"?>
<table xmlns="http://schemas.openxmlformats.org/spreadsheetml/2006/main" id="6" name="Tabelle467" displayName="Tabelle467" ref="B68:I75" totalsRowShown="0">
  <autoFilter ref="B68:I75"/>
  <tableColumns count="8">
    <tableColumn id="1" name="Posten">
      <calculatedColumnFormula>B56</calculatedColumnFormula>
    </tableColumn>
    <tableColumn id="2" name="1" dataDxfId="8">
      <calculatedColumnFormula>IF(C30=0,"-",C43/C30)</calculatedColumnFormula>
    </tableColumn>
    <tableColumn id="3" name="2" dataDxfId="13">
      <calculatedColumnFormula>IF(D30=0,"-",D43/D30)</calculatedColumnFormula>
    </tableColumn>
    <tableColumn id="4" name="3" dataDxfId="12">
      <calculatedColumnFormula>IF(E30=0,"-",E43/E30)</calculatedColumnFormula>
    </tableColumn>
    <tableColumn id="5" name="4" dataDxfId="11">
      <calculatedColumnFormula>IF(F30=0,"-",F43/F30)</calculatedColumnFormula>
    </tableColumn>
    <tableColumn id="6" name="5" dataDxfId="10">
      <calculatedColumnFormula>IF(G30=0,"-",G43/G30)</calculatedColumnFormula>
    </tableColumn>
    <tableColumn id="7" name="6" dataDxfId="9">
      <calculatedColumnFormula>IF(H30=0,"-",H43/H30)</calculatedColumnFormula>
    </tableColumn>
    <tableColumn id="8" name="7" dataDxfId="0">
      <calculatedColumnFormula>IF(I30=0,"-",I43/I30)</calculatedColumnFormula>
    </tableColumn>
  </tableColumns>
  <tableStyleInfo name="SpBC" showFirstColumn="1" showLastColumn="0" showRowStripes="1" showColumnStripes="0"/>
</table>
</file>

<file path=xl/tables/table7.xml><?xml version="1.0" encoding="utf-8"?>
<table xmlns="http://schemas.openxmlformats.org/spreadsheetml/2006/main" id="7" name="Tabelle4678" displayName="Tabelle4678" ref="B81:I88" totalsRowShown="0">
  <autoFilter ref="B81:I88"/>
  <tableColumns count="8">
    <tableColumn id="1" name="Posten">
      <calculatedColumnFormula>B69</calculatedColumnFormula>
    </tableColumn>
    <tableColumn id="2" name="1" dataDxfId="1">
      <calculatedColumnFormula>IF(C4=0,"-",C30/C4)</calculatedColumnFormula>
    </tableColumn>
    <tableColumn id="3" name="2" dataDxfId="7">
      <calculatedColumnFormula>IF(D4=0,"-",D30/D4)</calculatedColumnFormula>
    </tableColumn>
    <tableColumn id="4" name="3" dataDxfId="6">
      <calculatedColumnFormula>IF(E4=0,"-",E30/E4)</calculatedColumnFormula>
    </tableColumn>
    <tableColumn id="5" name="4" dataDxfId="5">
      <calculatedColumnFormula>IF(F4=0,"-",F30/F4)</calculatedColumnFormula>
    </tableColumn>
    <tableColumn id="6" name="5" dataDxfId="4">
      <calculatedColumnFormula>IF(G4=0,"-",G30/G4)</calculatedColumnFormula>
    </tableColumn>
    <tableColumn id="7" name="6" dataDxfId="3">
      <calculatedColumnFormula>IF(H4=0,"-",H30/H4)</calculatedColumnFormula>
    </tableColumn>
    <tableColumn id="8" name="7" dataDxfId="2">
      <calculatedColumnFormula>IF(I4=0,"-",I30/I4)</calculatedColumnFormula>
    </tableColumn>
  </tableColumns>
  <tableStyleInfo name="SpBC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55" workbookViewId="0">
      <selection activeCell="E73" sqref="E73"/>
    </sheetView>
  </sheetViews>
  <sheetFormatPr baseColWidth="10" defaultRowHeight="12.45" x14ac:dyDescent="0.3"/>
  <cols>
    <col min="1" max="1" width="7.4609375" customWidth="1"/>
    <col min="2" max="2" width="21.84375" customWidth="1"/>
  </cols>
  <sheetData>
    <row r="1" spans="1:12" ht="22.3" x14ac:dyDescent="0.5">
      <c r="A1" s="27" t="s">
        <v>27</v>
      </c>
    </row>
    <row r="3" spans="1:12" x14ac:dyDescent="0.3"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18</v>
      </c>
      <c r="L3" t="s">
        <v>31</v>
      </c>
    </row>
    <row r="4" spans="1:12" x14ac:dyDescent="0.3">
      <c r="B4" t="str">
        <f>'Budgetierte Kosten'!A2</f>
        <v>Anforderungsanalyse</v>
      </c>
      <c r="C4" s="28">
        <f>SUM('Budgetierte Kosten'!$B2:'Budgetierte Kosten'!B2)*'Budgetierte Kosten'!$B$14</f>
        <v>48000</v>
      </c>
      <c r="D4" s="28">
        <f>SUM('Budgetierte Kosten'!$B2:'Budgetierte Kosten'!C2)*'Budgetierte Kosten'!$B$14</f>
        <v>96000</v>
      </c>
      <c r="E4" s="28">
        <f>SUM('Budgetierte Kosten'!$B2:'Budgetierte Kosten'!D2)*'Budgetierte Kosten'!$B$14</f>
        <v>144000</v>
      </c>
      <c r="F4" s="28">
        <f>SUM('Budgetierte Kosten'!$B2:'Budgetierte Kosten'!E2)*'Budgetierte Kosten'!$B$14</f>
        <v>144000</v>
      </c>
      <c r="G4" s="28">
        <f>SUM('Budgetierte Kosten'!$B2:'Budgetierte Kosten'!F2)*'Budgetierte Kosten'!$B$14</f>
        <v>144000</v>
      </c>
      <c r="H4" s="28">
        <f>SUM('Budgetierte Kosten'!$B2:'Budgetierte Kosten'!G2)*'Budgetierte Kosten'!$B$14</f>
        <v>144000</v>
      </c>
      <c r="I4" s="28">
        <f>SUM('Budgetierte Kosten'!$B2:'Budgetierte Kosten'!H2)*'Budgetierte Kosten'!$B$14</f>
        <v>144000</v>
      </c>
    </row>
    <row r="5" spans="1:12" x14ac:dyDescent="0.3">
      <c r="B5" t="str">
        <f>'Budgetierte Kosten'!A3</f>
        <v>Design und Architektur</v>
      </c>
      <c r="C5" s="28">
        <f>SUM('Budgetierte Kosten'!$B3:'Budgetierte Kosten'!B3)*'Budgetierte Kosten'!$B$14</f>
        <v>0</v>
      </c>
      <c r="D5" s="28">
        <f>SUM('Budgetierte Kosten'!$B3:'Budgetierte Kosten'!C3)*'Budgetierte Kosten'!$B$14</f>
        <v>0</v>
      </c>
      <c r="E5" s="28">
        <f>SUM('Budgetierte Kosten'!$B3:'Budgetierte Kosten'!D3)*'Budgetierte Kosten'!$B$14</f>
        <v>20000</v>
      </c>
      <c r="F5" s="28">
        <f>SUM('Budgetierte Kosten'!$B3:'Budgetierte Kosten'!E3)*'Budgetierte Kosten'!$B$14</f>
        <v>52000</v>
      </c>
      <c r="G5" s="28">
        <f>SUM('Budgetierte Kosten'!$B3:'Budgetierte Kosten'!F3)*'Budgetierte Kosten'!$B$14</f>
        <v>96000</v>
      </c>
      <c r="H5" s="28">
        <f>SUM('Budgetierte Kosten'!$B3:'Budgetierte Kosten'!G3)*'Budgetierte Kosten'!$B$14</f>
        <v>152000</v>
      </c>
      <c r="I5" s="28">
        <f>SUM('Budgetierte Kosten'!$B3:'Budgetierte Kosten'!H3)*'Budgetierte Kosten'!$B$14</f>
        <v>172000</v>
      </c>
    </row>
    <row r="6" spans="1:12" x14ac:dyDescent="0.3">
      <c r="B6" t="str">
        <f>'Budgetierte Kosten'!A4</f>
        <v>Implementierung</v>
      </c>
      <c r="C6" s="28">
        <f>SUM('Budgetierte Kosten'!$B4:'Budgetierte Kosten'!B4)*'Budgetierte Kosten'!$B$14</f>
        <v>0</v>
      </c>
      <c r="D6" s="28">
        <f>SUM('Budgetierte Kosten'!$B4:'Budgetierte Kosten'!C4)*'Budgetierte Kosten'!$B$14</f>
        <v>0</v>
      </c>
      <c r="E6" s="28">
        <f>SUM('Budgetierte Kosten'!$B4:'Budgetierte Kosten'!D4)*'Budgetierte Kosten'!$B$14</f>
        <v>0</v>
      </c>
      <c r="F6" s="28">
        <f>SUM('Budgetierte Kosten'!$B4:'Budgetierte Kosten'!E4)*'Budgetierte Kosten'!$B$14</f>
        <v>24000</v>
      </c>
      <c r="G6" s="28">
        <f>SUM('Budgetierte Kosten'!$B4:'Budgetierte Kosten'!F4)*'Budgetierte Kosten'!$B$14</f>
        <v>64000</v>
      </c>
      <c r="H6" s="28">
        <f>SUM('Budgetierte Kosten'!$B4:'Budgetierte Kosten'!G4)*'Budgetierte Kosten'!$B$14</f>
        <v>112000</v>
      </c>
      <c r="I6" s="28">
        <f>SUM('Budgetierte Kosten'!$B4:'Budgetierte Kosten'!H4)*'Budgetierte Kosten'!$B$14</f>
        <v>160000</v>
      </c>
    </row>
    <row r="7" spans="1:12" x14ac:dyDescent="0.3">
      <c r="B7" t="str">
        <f>'Budgetierte Kosten'!A5</f>
        <v>Integration und Test</v>
      </c>
      <c r="C7" s="28">
        <f>SUM('Budgetierte Kosten'!$B5:'Budgetierte Kosten'!B5)*'Budgetierte Kosten'!$B$14</f>
        <v>0</v>
      </c>
      <c r="D7" s="28">
        <f>SUM('Budgetierte Kosten'!$B5:'Budgetierte Kosten'!C5)*'Budgetierte Kosten'!$B$14</f>
        <v>0</v>
      </c>
      <c r="E7" s="28">
        <f>SUM('Budgetierte Kosten'!$B5:'Budgetierte Kosten'!D5)*'Budgetierte Kosten'!$B$14</f>
        <v>0</v>
      </c>
      <c r="F7" s="28">
        <f>SUM('Budgetierte Kosten'!$B5:'Budgetierte Kosten'!E5)*'Budgetierte Kosten'!$B$14</f>
        <v>0</v>
      </c>
      <c r="G7" s="28">
        <f>SUM('Budgetierte Kosten'!$B5:'Budgetierte Kosten'!F5)*'Budgetierte Kosten'!$B$14</f>
        <v>0</v>
      </c>
      <c r="H7" s="28">
        <f>SUM('Budgetierte Kosten'!$B5:'Budgetierte Kosten'!G5)*'Budgetierte Kosten'!$B$14</f>
        <v>0</v>
      </c>
      <c r="I7" s="28">
        <f>SUM('Budgetierte Kosten'!$B5:'Budgetierte Kosten'!H5)*'Budgetierte Kosten'!$B$14</f>
        <v>16000</v>
      </c>
    </row>
    <row r="8" spans="1:12" x14ac:dyDescent="0.3">
      <c r="B8" t="str">
        <f>'Budgetierte Kosten'!A6</f>
        <v>Projektmanagement</v>
      </c>
      <c r="C8" s="28">
        <f>SUM('Budgetierte Kosten'!$B6:'Budgetierte Kosten'!B6)*'Budgetierte Kosten'!$B$14</f>
        <v>22000</v>
      </c>
      <c r="D8" s="28">
        <f>SUM('Budgetierte Kosten'!$B6:'Budgetierte Kosten'!C6)*'Budgetierte Kosten'!$B$14</f>
        <v>44000</v>
      </c>
      <c r="E8" s="28">
        <f>SUM('Budgetierte Kosten'!$B6:'Budgetierte Kosten'!D6)*'Budgetierte Kosten'!$B$14</f>
        <v>66000</v>
      </c>
      <c r="F8" s="28">
        <f>SUM('Budgetierte Kosten'!$B6:'Budgetierte Kosten'!E6)*'Budgetierte Kosten'!$B$14</f>
        <v>88000</v>
      </c>
      <c r="G8" s="28">
        <f>SUM('Budgetierte Kosten'!$B6:'Budgetierte Kosten'!F6)*'Budgetierte Kosten'!$B$14</f>
        <v>110000</v>
      </c>
      <c r="H8" s="28">
        <f>SUM('Budgetierte Kosten'!$B6:'Budgetierte Kosten'!G6)*'Budgetierte Kosten'!$B$14</f>
        <v>132000</v>
      </c>
      <c r="I8" s="28">
        <f>SUM('Budgetierte Kosten'!$B6:'Budgetierte Kosten'!H6)*'Budgetierte Kosten'!$B$14</f>
        <v>154000</v>
      </c>
    </row>
    <row r="9" spans="1:12" x14ac:dyDescent="0.3">
      <c r="B9" t="str">
        <f>'Budgetierte Kosten'!A7</f>
        <v>Puffer für unerwartetes</v>
      </c>
      <c r="C9" s="28">
        <f>SUM('Budgetierte Kosten'!$B7:'Budgetierte Kosten'!B7)*'Budgetierte Kosten'!$B$14</f>
        <v>8000</v>
      </c>
      <c r="D9" s="28">
        <f>SUM('Budgetierte Kosten'!$B7:'Budgetierte Kosten'!C7)*'Budgetierte Kosten'!$B$14</f>
        <v>16000</v>
      </c>
      <c r="E9" s="28">
        <f>SUM('Budgetierte Kosten'!$B7:'Budgetierte Kosten'!D7)*'Budgetierte Kosten'!$B$14</f>
        <v>24000</v>
      </c>
      <c r="F9" s="28">
        <f>SUM('Budgetierte Kosten'!$B7:'Budgetierte Kosten'!E7)*'Budgetierte Kosten'!$B$14</f>
        <v>32000</v>
      </c>
      <c r="G9" s="28">
        <f>SUM('Budgetierte Kosten'!$B7:'Budgetierte Kosten'!F7)*'Budgetierte Kosten'!$B$14</f>
        <v>40000</v>
      </c>
      <c r="H9" s="28">
        <f>SUM('Budgetierte Kosten'!$B7:'Budgetierte Kosten'!G7)*'Budgetierte Kosten'!$B$14</f>
        <v>48000</v>
      </c>
      <c r="I9" s="28">
        <f>SUM('Budgetierte Kosten'!$B7:'Budgetierte Kosten'!H7)*'Budgetierte Kosten'!$B$14</f>
        <v>56000</v>
      </c>
    </row>
    <row r="10" spans="1:12" x14ac:dyDescent="0.3">
      <c r="B10" t="s">
        <v>26</v>
      </c>
      <c r="C10" s="28">
        <f>SUM('Budgetierte Kosten'!$B11:'Budgetierte Kosten'!B11)</f>
        <v>2000</v>
      </c>
      <c r="D10" s="28">
        <f>SUM('Budgetierte Kosten'!$B11:'Budgetierte Kosten'!C11)</f>
        <v>4000</v>
      </c>
      <c r="E10" s="28">
        <f>SUM('Budgetierte Kosten'!$B11:'Budgetierte Kosten'!D11)</f>
        <v>7000</v>
      </c>
      <c r="F10" s="28">
        <f>SUM('Budgetierte Kosten'!$B11:'Budgetierte Kosten'!E11)</f>
        <v>10000</v>
      </c>
      <c r="G10" s="28">
        <f>SUM('Budgetierte Kosten'!$B11:'Budgetierte Kosten'!F11)</f>
        <v>13000</v>
      </c>
      <c r="H10" s="28">
        <f>SUM('Budgetierte Kosten'!$B11:'Budgetierte Kosten'!G11)</f>
        <v>16000</v>
      </c>
      <c r="I10" s="28">
        <f>SUM('Budgetierte Kosten'!$B11:'Budgetierte Kosten'!H11)</f>
        <v>21000</v>
      </c>
      <c r="K10" t="s">
        <v>18</v>
      </c>
      <c r="L10" t="s">
        <v>30</v>
      </c>
    </row>
    <row r="14" spans="1:12" ht="22.3" x14ac:dyDescent="0.5">
      <c r="A14" s="27" t="s">
        <v>28</v>
      </c>
    </row>
    <row r="16" spans="1:12" x14ac:dyDescent="0.3">
      <c r="B16" t="s">
        <v>16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12" x14ac:dyDescent="0.3">
      <c r="B17" t="str">
        <f>B4</f>
        <v>Anforderungsanalyse</v>
      </c>
      <c r="C17" s="28">
        <f>SUM('Tatsächliche Kosten'!$B2:'Tatsächliche Kosten'!B2)*'Tatsächliche Kosten'!$B$15</f>
        <v>42500</v>
      </c>
      <c r="D17" s="28">
        <f>SUM('Tatsächliche Kosten'!$B2:'Tatsächliche Kosten'!C2)*'Tatsächliche Kosten'!$B$15</f>
        <v>85000</v>
      </c>
      <c r="E17" s="28">
        <f>SUM('Tatsächliche Kosten'!$B2:'Tatsächliche Kosten'!D2)*'Tatsächliche Kosten'!$B$15</f>
        <v>130900</v>
      </c>
      <c r="F17" s="28">
        <f>SUM('Tatsächliche Kosten'!$B2:'Tatsächliche Kosten'!E2)*'Tatsächliche Kosten'!$B$15</f>
        <v>135150</v>
      </c>
      <c r="G17" s="28">
        <f>SUM('Tatsächliche Kosten'!$B2:'Tatsächliche Kosten'!F2)*'Tatsächliche Kosten'!$B$15</f>
        <v>135150</v>
      </c>
      <c r="H17" s="28">
        <f>SUM('Tatsächliche Kosten'!$B2:'Tatsächliche Kosten'!G2)*'Tatsächliche Kosten'!$B$15</f>
        <v>135150</v>
      </c>
      <c r="I17" s="28">
        <f>SUM('Tatsächliche Kosten'!$B2:'Tatsächliche Kosten'!H2)*'Tatsächliche Kosten'!$B$15</f>
        <v>135150</v>
      </c>
      <c r="K17" t="s">
        <v>18</v>
      </c>
      <c r="L17" t="s">
        <v>32</v>
      </c>
    </row>
    <row r="18" spans="1:12" x14ac:dyDescent="0.3">
      <c r="B18" t="str">
        <f>B5</f>
        <v>Design und Architektur</v>
      </c>
      <c r="C18" s="28">
        <f>SUM('Tatsächliche Kosten'!$B3:'Tatsächliche Kosten'!B3)*'Tatsächliche Kosten'!$B$15</f>
        <v>0</v>
      </c>
      <c r="D18" s="28">
        <f>SUM('Tatsächliche Kosten'!$B3:'Tatsächliche Kosten'!C3)*'Tatsächliche Kosten'!$B$15</f>
        <v>0</v>
      </c>
      <c r="E18" s="28">
        <f>SUM('Tatsächliche Kosten'!$B3:'Tatsächliche Kosten'!D3)*'Tatsächliche Kosten'!$B$15</f>
        <v>0</v>
      </c>
      <c r="F18" s="28">
        <f>SUM('Tatsächliche Kosten'!$B3:'Tatsächliche Kosten'!E3)*'Tatsächliche Kosten'!$B$15</f>
        <v>42500</v>
      </c>
      <c r="G18" s="28">
        <f>SUM('Tatsächliche Kosten'!$B3:'Tatsächliche Kosten'!F3)*'Tatsächliche Kosten'!$B$15</f>
        <v>59500</v>
      </c>
      <c r="H18" s="28">
        <f>SUM('Tatsächliche Kosten'!$B3:'Tatsächliche Kosten'!G3)*'Tatsächliche Kosten'!$B$15</f>
        <v>79050</v>
      </c>
      <c r="I18" s="28">
        <f>SUM('Tatsächliche Kosten'!$B3:'Tatsächliche Kosten'!H3)*'Tatsächliche Kosten'!$B$15</f>
        <v>87550</v>
      </c>
    </row>
    <row r="19" spans="1:12" x14ac:dyDescent="0.3">
      <c r="B19" t="str">
        <f>B6</f>
        <v>Implementierung</v>
      </c>
      <c r="C19" s="28">
        <f>SUM('Tatsächliche Kosten'!$B4:'Tatsächliche Kosten'!B4)*'Tatsächliche Kosten'!$B$15</f>
        <v>0</v>
      </c>
      <c r="D19" s="28">
        <f>SUM('Tatsächliche Kosten'!$B4:'Tatsächliche Kosten'!C4)*'Tatsächliche Kosten'!$B$15</f>
        <v>0</v>
      </c>
      <c r="E19" s="28">
        <f>SUM('Tatsächliche Kosten'!$B4:'Tatsächliche Kosten'!D4)*'Tatsächliche Kosten'!$B$15</f>
        <v>0</v>
      </c>
      <c r="F19" s="28">
        <f>SUM('Tatsächliche Kosten'!$B4:'Tatsächliche Kosten'!E4)*'Tatsächliche Kosten'!$B$15</f>
        <v>0</v>
      </c>
      <c r="G19" s="28">
        <f>SUM('Tatsächliche Kosten'!$B4:'Tatsächliche Kosten'!F4)*'Tatsächliche Kosten'!$B$15</f>
        <v>0</v>
      </c>
      <c r="H19" s="28">
        <f>SUM('Tatsächliche Kosten'!$B4:'Tatsächliche Kosten'!G4)*'Tatsächliche Kosten'!$B$15</f>
        <v>21250</v>
      </c>
      <c r="I19" s="28">
        <f>SUM('Tatsächliche Kosten'!$B4:'Tatsächliche Kosten'!H4)*'Tatsächliche Kosten'!$B$15</f>
        <v>42500</v>
      </c>
    </row>
    <row r="20" spans="1:12" x14ac:dyDescent="0.3">
      <c r="B20" t="str">
        <f>B7</f>
        <v>Integration und Test</v>
      </c>
      <c r="C20" s="28">
        <f>SUM('Tatsächliche Kosten'!$B5:'Tatsächliche Kosten'!B5)*'Tatsächliche Kosten'!$B$15</f>
        <v>0</v>
      </c>
      <c r="D20" s="28">
        <f>SUM('Tatsächliche Kosten'!$B5:'Tatsächliche Kosten'!C5)*'Tatsächliche Kosten'!$B$15</f>
        <v>0</v>
      </c>
      <c r="E20" s="28">
        <f>SUM('Tatsächliche Kosten'!$B5:'Tatsächliche Kosten'!D5)*'Tatsächliche Kosten'!$B$15</f>
        <v>0</v>
      </c>
      <c r="F20" s="28">
        <f>SUM('Tatsächliche Kosten'!$B5:'Tatsächliche Kosten'!E5)*'Tatsächliche Kosten'!$B$15</f>
        <v>0</v>
      </c>
      <c r="G20" s="28">
        <f>SUM('Tatsächliche Kosten'!$B5:'Tatsächliche Kosten'!F5)*'Tatsächliche Kosten'!$B$15</f>
        <v>0</v>
      </c>
      <c r="H20" s="28">
        <f>SUM('Tatsächliche Kosten'!$B5:'Tatsächliche Kosten'!G5)*'Tatsächliche Kosten'!$B$15</f>
        <v>0</v>
      </c>
      <c r="I20" s="28">
        <f>SUM('Tatsächliche Kosten'!$B5:'Tatsächliche Kosten'!H5)*'Tatsächliche Kosten'!$B$15</f>
        <v>29750</v>
      </c>
    </row>
    <row r="21" spans="1:12" x14ac:dyDescent="0.3">
      <c r="B21" t="str">
        <f>B8</f>
        <v>Projektmanagement</v>
      </c>
      <c r="C21" s="28">
        <f>SUM('Tatsächliche Kosten'!$B6:'Tatsächliche Kosten'!B6)*'Tatsächliche Kosten'!$B$15</f>
        <v>25500</v>
      </c>
      <c r="D21" s="28">
        <f>SUM('Tatsächliche Kosten'!$B6:'Tatsächliche Kosten'!C6)*'Tatsächliche Kosten'!$B$15</f>
        <v>93500</v>
      </c>
      <c r="E21" s="28">
        <f>SUM('Tatsächliche Kosten'!$B6:'Tatsächliche Kosten'!D6)*'Tatsächliche Kosten'!$B$15</f>
        <v>127500</v>
      </c>
      <c r="F21" s="28">
        <f>SUM('Tatsächliche Kosten'!$B6:'Tatsächliche Kosten'!E6)*'Tatsächliche Kosten'!$B$15</f>
        <v>153000</v>
      </c>
      <c r="G21" s="28">
        <f>SUM('Tatsächliche Kosten'!$B6:'Tatsächliche Kosten'!F6)*'Tatsächliche Kosten'!$B$15</f>
        <v>170000</v>
      </c>
      <c r="H21" s="28">
        <f>SUM('Tatsächliche Kosten'!$B6:'Tatsächliche Kosten'!G6)*'Tatsächliche Kosten'!$B$15</f>
        <v>187000</v>
      </c>
      <c r="I21" s="28">
        <f>SUM('Tatsächliche Kosten'!$B6:'Tatsächliche Kosten'!H6)*'Tatsächliche Kosten'!$B$15</f>
        <v>204000</v>
      </c>
    </row>
    <row r="22" spans="1:12" x14ac:dyDescent="0.3">
      <c r="B22" t="str">
        <f>B9</f>
        <v>Puffer für unerwartetes</v>
      </c>
      <c r="C22" s="28">
        <f>SUM('Tatsächliche Kosten'!$B7:'Tatsächliche Kosten'!B7)*'Tatsächliche Kosten'!$B$15</f>
        <v>13600</v>
      </c>
      <c r="D22" s="28">
        <f>SUM('Tatsächliche Kosten'!$B7:'Tatsächliche Kosten'!C7)*'Tatsächliche Kosten'!$B$15</f>
        <v>166600</v>
      </c>
      <c r="E22" s="28">
        <f>SUM('Tatsächliche Kosten'!$B7:'Tatsächliche Kosten'!D7)*'Tatsächliche Kosten'!$B$15</f>
        <v>302600</v>
      </c>
      <c r="F22" s="28">
        <f>SUM('Tatsächliche Kosten'!$B7:'Tatsächliche Kosten'!E7)*'Tatsächliche Kosten'!$B$15</f>
        <v>340850</v>
      </c>
      <c r="G22" s="28">
        <f>SUM('Tatsächliche Kosten'!$B7:'Tatsächliche Kosten'!F7)*'Tatsächliche Kosten'!$B$15</f>
        <v>345100</v>
      </c>
      <c r="H22" s="28">
        <f>SUM('Tatsächliche Kosten'!$B7:'Tatsächliche Kosten'!G7)*'Tatsächliche Kosten'!$B$15</f>
        <v>349350</v>
      </c>
      <c r="I22" s="28">
        <f>SUM('Tatsächliche Kosten'!$B7:'Tatsächliche Kosten'!H7)*'Tatsächliche Kosten'!$B$15</f>
        <v>353600</v>
      </c>
    </row>
    <row r="23" spans="1:12" x14ac:dyDescent="0.3">
      <c r="B23" t="str">
        <f>B10</f>
        <v>Materialkosten</v>
      </c>
      <c r="C23" s="28">
        <f>SUM('Tatsächliche Kosten'!$B11:'Tatsächliche Kosten'!B11)</f>
        <v>2000</v>
      </c>
      <c r="D23" s="28">
        <f>SUM('Tatsächliche Kosten'!$B11:'Tatsächliche Kosten'!C11)</f>
        <v>3500</v>
      </c>
      <c r="E23" s="28">
        <f>SUM('Tatsächliche Kosten'!$B11:'Tatsächliche Kosten'!D11)</f>
        <v>4900</v>
      </c>
      <c r="F23" s="28">
        <f>SUM('Tatsächliche Kosten'!$B11:'Tatsächliche Kosten'!E11)</f>
        <v>6400</v>
      </c>
      <c r="G23" s="28">
        <f>SUM('Tatsächliche Kosten'!$B11:'Tatsächliche Kosten'!F11)</f>
        <v>7400</v>
      </c>
      <c r="H23" s="28">
        <f>SUM('Tatsächliche Kosten'!$B11:'Tatsächliche Kosten'!G11)</f>
        <v>15000</v>
      </c>
      <c r="I23" s="28">
        <f>SUM('Tatsächliche Kosten'!$B11:'Tatsächliche Kosten'!H11)</f>
        <v>16200</v>
      </c>
    </row>
    <row r="27" spans="1:12" ht="22.3" x14ac:dyDescent="0.5">
      <c r="A27" s="27" t="s">
        <v>17</v>
      </c>
    </row>
    <row r="29" spans="1:12" x14ac:dyDescent="0.3">
      <c r="B29" t="s">
        <v>16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</row>
    <row r="30" spans="1:12" x14ac:dyDescent="0.3">
      <c r="B30" t="str">
        <f>B4</f>
        <v>Anforderungsanalyse</v>
      </c>
      <c r="C30" s="28">
        <f>C4*'Fertigstellungsgrad der Akt.'!B2</f>
        <v>16800</v>
      </c>
      <c r="D30" s="28">
        <f>D4*'Fertigstellungsgrad der Akt.'!C2</f>
        <v>4800</v>
      </c>
      <c r="E30" s="28">
        <f>E4*'Fertigstellungsgrad der Akt.'!D2</f>
        <v>14400</v>
      </c>
      <c r="F30" s="28">
        <f>F4*'Fertigstellungsgrad der Akt.'!E2</f>
        <v>43200</v>
      </c>
      <c r="G30" s="28">
        <f>G4*'Fertigstellungsgrad der Akt.'!F2</f>
        <v>72000</v>
      </c>
      <c r="H30" s="28">
        <f>H4*'Fertigstellungsgrad der Akt.'!G2</f>
        <v>115200</v>
      </c>
      <c r="I30" s="28">
        <f>I4*'Fertigstellungsgrad der Akt.'!H2</f>
        <v>129600</v>
      </c>
      <c r="K30" t="s">
        <v>18</v>
      </c>
      <c r="L30" t="s">
        <v>33</v>
      </c>
    </row>
    <row r="31" spans="1:12" x14ac:dyDescent="0.3">
      <c r="B31" t="str">
        <f>B5</f>
        <v>Design und Architektur</v>
      </c>
      <c r="C31" s="28">
        <f>C5*'Fertigstellungsgrad der Akt.'!B3</f>
        <v>0</v>
      </c>
      <c r="D31" s="28">
        <f>D5*'Fertigstellungsgrad der Akt.'!C3</f>
        <v>0</v>
      </c>
      <c r="E31" s="28">
        <f>E5*'Fertigstellungsgrad der Akt.'!D3</f>
        <v>0</v>
      </c>
      <c r="F31" s="28">
        <f>F5*'Fertigstellungsgrad der Akt.'!E3</f>
        <v>2600</v>
      </c>
      <c r="G31" s="28">
        <f>G5*'Fertigstellungsgrad der Akt.'!F3</f>
        <v>4800</v>
      </c>
      <c r="H31" s="28">
        <f>H5*'Fertigstellungsgrad der Akt.'!G3</f>
        <v>15200</v>
      </c>
      <c r="I31" s="28">
        <f>I5*'Fertigstellungsgrad der Akt.'!H3</f>
        <v>68800</v>
      </c>
    </row>
    <row r="32" spans="1:12" x14ac:dyDescent="0.3">
      <c r="B32" t="str">
        <f>B6</f>
        <v>Implementierung</v>
      </c>
      <c r="C32" s="28">
        <f>C6*'Fertigstellungsgrad der Akt.'!B4</f>
        <v>0</v>
      </c>
      <c r="D32" s="28">
        <f>D6*'Fertigstellungsgrad der Akt.'!C4</f>
        <v>0</v>
      </c>
      <c r="E32" s="28">
        <f>E6*'Fertigstellungsgrad der Akt.'!D4</f>
        <v>0</v>
      </c>
      <c r="F32" s="28">
        <f>F6*'Fertigstellungsgrad der Akt.'!E4</f>
        <v>0</v>
      </c>
      <c r="G32" s="28">
        <f>G6*'Fertigstellungsgrad der Akt.'!F4</f>
        <v>0</v>
      </c>
      <c r="H32" s="28">
        <f>H6*'Fertigstellungsgrad der Akt.'!G4</f>
        <v>11200</v>
      </c>
      <c r="I32" s="28">
        <f>I6*'Fertigstellungsgrad der Akt.'!H4</f>
        <v>40000</v>
      </c>
    </row>
    <row r="33" spans="1:12" x14ac:dyDescent="0.3">
      <c r="B33" t="str">
        <f>B7</f>
        <v>Integration und Test</v>
      </c>
      <c r="C33" s="28">
        <f>C7*'Fertigstellungsgrad der Akt.'!B5</f>
        <v>0</v>
      </c>
      <c r="D33" s="28">
        <f>D7*'Fertigstellungsgrad der Akt.'!C5</f>
        <v>0</v>
      </c>
      <c r="E33" s="28">
        <f>E7*'Fertigstellungsgrad der Akt.'!D5</f>
        <v>0</v>
      </c>
      <c r="F33" s="28">
        <f>F7*'Fertigstellungsgrad der Akt.'!E5</f>
        <v>0</v>
      </c>
      <c r="G33" s="28">
        <f>G7*'Fertigstellungsgrad der Akt.'!F5</f>
        <v>0</v>
      </c>
      <c r="H33" s="28">
        <f>H7*'Fertigstellungsgrad der Akt.'!G5</f>
        <v>0</v>
      </c>
      <c r="I33" s="28">
        <f>I7*'Fertigstellungsgrad der Akt.'!H5</f>
        <v>4000</v>
      </c>
    </row>
    <row r="34" spans="1:12" x14ac:dyDescent="0.3">
      <c r="B34" t="str">
        <f>B8</f>
        <v>Projektmanagement</v>
      </c>
      <c r="C34" s="28">
        <f>C8*'Fertigstellungsgrad der Akt.'!B6</f>
        <v>1760</v>
      </c>
      <c r="D34" s="28">
        <f>D8*'Fertigstellungsgrad der Akt.'!C6</f>
        <v>2200</v>
      </c>
      <c r="E34" s="28">
        <f>E8*'Fertigstellungsgrad der Akt.'!D6</f>
        <v>9900</v>
      </c>
      <c r="F34" s="28">
        <f>F8*'Fertigstellungsgrad der Akt.'!E6</f>
        <v>17600</v>
      </c>
      <c r="G34" s="28">
        <f>G8*'Fertigstellungsgrad der Akt.'!F6</f>
        <v>33000</v>
      </c>
      <c r="H34" s="28">
        <f>H8*'Fertigstellungsgrad der Akt.'!G6</f>
        <v>52800</v>
      </c>
      <c r="I34" s="28">
        <f>I8*'Fertigstellungsgrad der Akt.'!H6</f>
        <v>77000</v>
      </c>
    </row>
    <row r="35" spans="1:12" x14ac:dyDescent="0.3">
      <c r="B35" t="str">
        <f>B9</f>
        <v>Puffer für unerwartetes</v>
      </c>
      <c r="C35" s="28">
        <f>C9*'Fertigstellungsgrad der Akt.'!B7</f>
        <v>640</v>
      </c>
      <c r="D35" s="28">
        <f>D9*'Fertigstellungsgrad der Akt.'!C7</f>
        <v>800</v>
      </c>
      <c r="E35" s="28">
        <f>E9*'Fertigstellungsgrad der Akt.'!D7</f>
        <v>2400</v>
      </c>
      <c r="F35" s="28">
        <f>F9*'Fertigstellungsgrad der Akt.'!E7</f>
        <v>6400</v>
      </c>
      <c r="G35" s="28">
        <f>G9*'Fertigstellungsgrad der Akt.'!F7</f>
        <v>12000</v>
      </c>
      <c r="H35" s="28">
        <f>H9*'Fertigstellungsgrad der Akt.'!G7</f>
        <v>21600</v>
      </c>
      <c r="I35" s="28">
        <f>I9*'Fertigstellungsgrad der Akt.'!H7</f>
        <v>30800.000000000004</v>
      </c>
    </row>
    <row r="36" spans="1:12" x14ac:dyDescent="0.3">
      <c r="B36" t="str">
        <f>B10</f>
        <v>Materialkosten</v>
      </c>
      <c r="C36" s="28">
        <f>C10*'Fertigstellungsgrad der Akt.'!B8</f>
        <v>40</v>
      </c>
      <c r="D36" s="28">
        <f>D10*'Fertigstellungsgrad der Akt.'!C8</f>
        <v>160</v>
      </c>
      <c r="E36" s="28">
        <f>E10*'Fertigstellungsgrad der Akt.'!D8</f>
        <v>420</v>
      </c>
      <c r="F36" s="28">
        <f>F10*'Fertigstellungsgrad der Akt.'!E8</f>
        <v>800</v>
      </c>
      <c r="G36" s="28">
        <f>G10*'Fertigstellungsgrad der Akt.'!F8</f>
        <v>1300</v>
      </c>
      <c r="H36" s="28">
        <f>H10*'Fertigstellungsgrad der Akt.'!G8</f>
        <v>1920</v>
      </c>
      <c r="I36" s="28">
        <f>I10*'Fertigstellungsgrad der Akt.'!H8</f>
        <v>2940.0000000000005</v>
      </c>
    </row>
    <row r="40" spans="1:12" ht="22.3" x14ac:dyDescent="0.5">
      <c r="A40" s="27" t="s">
        <v>34</v>
      </c>
    </row>
    <row r="42" spans="1:12" x14ac:dyDescent="0.3">
      <c r="B42" t="s">
        <v>16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</row>
    <row r="43" spans="1:12" x14ac:dyDescent="0.3">
      <c r="B43" t="str">
        <f>B30</f>
        <v>Anforderungsanalyse</v>
      </c>
      <c r="C43" s="28">
        <f t="shared" ref="C43:I49" si="0">C30-C17</f>
        <v>-25700</v>
      </c>
      <c r="D43" s="28">
        <f t="shared" si="0"/>
        <v>-80200</v>
      </c>
      <c r="E43" s="28">
        <f t="shared" si="0"/>
        <v>-116500</v>
      </c>
      <c r="F43" s="28">
        <f t="shared" si="0"/>
        <v>-91950</v>
      </c>
      <c r="G43" s="28">
        <f t="shared" si="0"/>
        <v>-63150</v>
      </c>
      <c r="H43" s="28">
        <f t="shared" si="0"/>
        <v>-19950</v>
      </c>
      <c r="I43" s="28">
        <f t="shared" si="0"/>
        <v>-5550</v>
      </c>
      <c r="K43" t="s">
        <v>18</v>
      </c>
      <c r="L43" t="s">
        <v>39</v>
      </c>
    </row>
    <row r="44" spans="1:12" x14ac:dyDescent="0.3">
      <c r="B44" t="str">
        <f t="shared" ref="B44:B48" si="1">B31</f>
        <v>Design und Architektur</v>
      </c>
      <c r="C44" s="28">
        <f t="shared" ref="C44:I44" si="2">C31-C18</f>
        <v>0</v>
      </c>
      <c r="D44" s="28">
        <f t="shared" si="2"/>
        <v>0</v>
      </c>
      <c r="E44" s="28">
        <f t="shared" si="2"/>
        <v>0</v>
      </c>
      <c r="F44" s="28">
        <f t="shared" si="2"/>
        <v>-39900</v>
      </c>
      <c r="G44" s="28">
        <f t="shared" si="2"/>
        <v>-54700</v>
      </c>
      <c r="H44" s="28">
        <f t="shared" si="2"/>
        <v>-63850</v>
      </c>
      <c r="I44" s="28">
        <f t="shared" si="2"/>
        <v>-18750</v>
      </c>
    </row>
    <row r="45" spans="1:12" x14ac:dyDescent="0.3">
      <c r="B45" t="str">
        <f t="shared" si="1"/>
        <v>Implementierung</v>
      </c>
      <c r="C45" s="28">
        <f t="shared" ref="C45:I45" si="3">C32-C19</f>
        <v>0</v>
      </c>
      <c r="D45" s="28">
        <f t="shared" si="3"/>
        <v>0</v>
      </c>
      <c r="E45" s="28">
        <f t="shared" si="3"/>
        <v>0</v>
      </c>
      <c r="F45" s="28">
        <f t="shared" si="3"/>
        <v>0</v>
      </c>
      <c r="G45" s="28">
        <f t="shared" si="3"/>
        <v>0</v>
      </c>
      <c r="H45" s="28">
        <f t="shared" si="3"/>
        <v>-10050</v>
      </c>
      <c r="I45" s="28">
        <f t="shared" si="3"/>
        <v>-2500</v>
      </c>
    </row>
    <row r="46" spans="1:12" x14ac:dyDescent="0.3">
      <c r="B46" t="str">
        <f t="shared" si="1"/>
        <v>Integration und Test</v>
      </c>
      <c r="C46" s="28">
        <f t="shared" ref="C46:I46" si="4">C33-C20</f>
        <v>0</v>
      </c>
      <c r="D46" s="28">
        <f t="shared" si="4"/>
        <v>0</v>
      </c>
      <c r="E46" s="28">
        <f t="shared" si="4"/>
        <v>0</v>
      </c>
      <c r="F46" s="28">
        <f t="shared" si="4"/>
        <v>0</v>
      </c>
      <c r="G46" s="28">
        <f t="shared" si="4"/>
        <v>0</v>
      </c>
      <c r="H46" s="28">
        <f t="shared" si="4"/>
        <v>0</v>
      </c>
      <c r="I46" s="28">
        <f t="shared" si="4"/>
        <v>-25750</v>
      </c>
    </row>
    <row r="47" spans="1:12" x14ac:dyDescent="0.3">
      <c r="B47" t="str">
        <f t="shared" si="1"/>
        <v>Projektmanagement</v>
      </c>
      <c r="C47" s="28">
        <f t="shared" ref="C47:I47" si="5">C34-C21</f>
        <v>-23740</v>
      </c>
      <c r="D47" s="28">
        <f t="shared" si="5"/>
        <v>-91300</v>
      </c>
      <c r="E47" s="28">
        <f t="shared" si="5"/>
        <v>-117600</v>
      </c>
      <c r="F47" s="28">
        <f t="shared" si="5"/>
        <v>-135400</v>
      </c>
      <c r="G47" s="28">
        <f t="shared" si="5"/>
        <v>-137000</v>
      </c>
      <c r="H47" s="28">
        <f t="shared" si="5"/>
        <v>-134200</v>
      </c>
      <c r="I47" s="28">
        <f t="shared" si="5"/>
        <v>-127000</v>
      </c>
    </row>
    <row r="48" spans="1:12" x14ac:dyDescent="0.3">
      <c r="B48" t="str">
        <f t="shared" si="1"/>
        <v>Puffer für unerwartetes</v>
      </c>
      <c r="C48" s="28">
        <f t="shared" ref="C48:I48" si="6">C35-C22</f>
        <v>-12960</v>
      </c>
      <c r="D48" s="28">
        <f t="shared" si="6"/>
        <v>-165800</v>
      </c>
      <c r="E48" s="28">
        <f t="shared" si="6"/>
        <v>-300200</v>
      </c>
      <c r="F48" s="28">
        <f t="shared" si="6"/>
        <v>-334450</v>
      </c>
      <c r="G48" s="28">
        <f t="shared" si="6"/>
        <v>-333100</v>
      </c>
      <c r="H48" s="28">
        <f t="shared" si="6"/>
        <v>-327750</v>
      </c>
      <c r="I48" s="28">
        <f t="shared" si="6"/>
        <v>-322800</v>
      </c>
    </row>
    <row r="49" spans="1:12" x14ac:dyDescent="0.3">
      <c r="B49" t="str">
        <f>B36</f>
        <v>Materialkosten</v>
      </c>
      <c r="C49" s="28">
        <f t="shared" ref="C49:I49" si="7">C36-C23</f>
        <v>-1960</v>
      </c>
      <c r="D49" s="28">
        <f t="shared" si="7"/>
        <v>-3340</v>
      </c>
      <c r="E49" s="28">
        <f t="shared" si="7"/>
        <v>-4480</v>
      </c>
      <c r="F49" s="28">
        <f t="shared" si="7"/>
        <v>-5600</v>
      </c>
      <c r="G49" s="28">
        <f t="shared" si="7"/>
        <v>-6100</v>
      </c>
      <c r="H49" s="28">
        <f t="shared" si="7"/>
        <v>-13080</v>
      </c>
      <c r="I49" s="28">
        <f t="shared" si="7"/>
        <v>-13260</v>
      </c>
    </row>
    <row r="53" spans="1:12" ht="22.3" x14ac:dyDescent="0.5">
      <c r="A53" s="27" t="s">
        <v>35</v>
      </c>
    </row>
    <row r="55" spans="1:12" x14ac:dyDescent="0.3">
      <c r="B55" t="s">
        <v>16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</row>
    <row r="56" spans="1:12" x14ac:dyDescent="0.3">
      <c r="B56" t="str">
        <f>B43</f>
        <v>Anforderungsanalyse</v>
      </c>
      <c r="C56" s="28">
        <f t="shared" ref="C56:I62" si="8">C30-C4</f>
        <v>-31200</v>
      </c>
      <c r="D56" s="28">
        <f t="shared" si="8"/>
        <v>-91200</v>
      </c>
      <c r="E56" s="28">
        <f t="shared" si="8"/>
        <v>-129600</v>
      </c>
      <c r="F56" s="28">
        <f t="shared" si="8"/>
        <v>-100800</v>
      </c>
      <c r="G56" s="28">
        <f t="shared" si="8"/>
        <v>-72000</v>
      </c>
      <c r="H56" s="28">
        <f t="shared" si="8"/>
        <v>-28800</v>
      </c>
      <c r="I56" s="28">
        <f t="shared" si="8"/>
        <v>-14400</v>
      </c>
      <c r="K56" t="s">
        <v>18</v>
      </c>
      <c r="L56" t="s">
        <v>40</v>
      </c>
    </row>
    <row r="57" spans="1:12" x14ac:dyDescent="0.3">
      <c r="B57" t="str">
        <f t="shared" ref="B57:B61" si="9">B44</f>
        <v>Design und Architektur</v>
      </c>
      <c r="C57" s="28">
        <f t="shared" ref="C57:I57" si="10">C31-C5</f>
        <v>0</v>
      </c>
      <c r="D57" s="28">
        <f t="shared" si="10"/>
        <v>0</v>
      </c>
      <c r="E57" s="28">
        <f t="shared" si="10"/>
        <v>-20000</v>
      </c>
      <c r="F57" s="28">
        <f t="shared" si="10"/>
        <v>-49400</v>
      </c>
      <c r="G57" s="28">
        <f t="shared" si="10"/>
        <v>-91200</v>
      </c>
      <c r="H57" s="28">
        <f t="shared" si="10"/>
        <v>-136800</v>
      </c>
      <c r="I57" s="28">
        <f t="shared" si="10"/>
        <v>-103200</v>
      </c>
    </row>
    <row r="58" spans="1:12" x14ac:dyDescent="0.3">
      <c r="B58" t="str">
        <f t="shared" si="9"/>
        <v>Implementierung</v>
      </c>
      <c r="C58" s="28">
        <f t="shared" ref="C58:I58" si="11">C32-C6</f>
        <v>0</v>
      </c>
      <c r="D58" s="28">
        <f t="shared" si="11"/>
        <v>0</v>
      </c>
      <c r="E58" s="28">
        <f t="shared" si="11"/>
        <v>0</v>
      </c>
      <c r="F58" s="28">
        <f t="shared" si="11"/>
        <v>-24000</v>
      </c>
      <c r="G58" s="28">
        <f t="shared" si="11"/>
        <v>-64000</v>
      </c>
      <c r="H58" s="28">
        <f t="shared" si="11"/>
        <v>-100800</v>
      </c>
      <c r="I58" s="28">
        <f t="shared" si="11"/>
        <v>-120000</v>
      </c>
    </row>
    <row r="59" spans="1:12" x14ac:dyDescent="0.3">
      <c r="B59" t="str">
        <f t="shared" si="9"/>
        <v>Integration und Test</v>
      </c>
      <c r="C59" s="28">
        <f t="shared" ref="C59:I59" si="12">C33-C7</f>
        <v>0</v>
      </c>
      <c r="D59" s="28">
        <f t="shared" si="12"/>
        <v>0</v>
      </c>
      <c r="E59" s="28">
        <f t="shared" si="12"/>
        <v>0</v>
      </c>
      <c r="F59" s="28">
        <f t="shared" si="12"/>
        <v>0</v>
      </c>
      <c r="G59" s="28">
        <f t="shared" si="12"/>
        <v>0</v>
      </c>
      <c r="H59" s="28">
        <f t="shared" si="12"/>
        <v>0</v>
      </c>
      <c r="I59" s="28">
        <f t="shared" si="12"/>
        <v>-12000</v>
      </c>
    </row>
    <row r="60" spans="1:12" x14ac:dyDescent="0.3">
      <c r="B60" t="str">
        <f t="shared" si="9"/>
        <v>Projektmanagement</v>
      </c>
      <c r="C60" s="28">
        <f t="shared" ref="C60:I60" si="13">C34-C8</f>
        <v>-20240</v>
      </c>
      <c r="D60" s="28">
        <f t="shared" si="13"/>
        <v>-41800</v>
      </c>
      <c r="E60" s="28">
        <f t="shared" si="13"/>
        <v>-56100</v>
      </c>
      <c r="F60" s="28">
        <f t="shared" si="13"/>
        <v>-70400</v>
      </c>
      <c r="G60" s="28">
        <f t="shared" si="13"/>
        <v>-77000</v>
      </c>
      <c r="H60" s="28">
        <f t="shared" si="13"/>
        <v>-79200</v>
      </c>
      <c r="I60" s="28">
        <f t="shared" si="13"/>
        <v>-77000</v>
      </c>
    </row>
    <row r="61" spans="1:12" x14ac:dyDescent="0.3">
      <c r="B61" t="str">
        <f t="shared" si="9"/>
        <v>Puffer für unerwartetes</v>
      </c>
      <c r="C61" s="28">
        <f t="shared" ref="C61:I61" si="14">C35-C9</f>
        <v>-7360</v>
      </c>
      <c r="D61" s="28">
        <f t="shared" si="14"/>
        <v>-15200</v>
      </c>
      <c r="E61" s="28">
        <f t="shared" si="14"/>
        <v>-21600</v>
      </c>
      <c r="F61" s="28">
        <f t="shared" si="14"/>
        <v>-25600</v>
      </c>
      <c r="G61" s="28">
        <f t="shared" si="14"/>
        <v>-28000</v>
      </c>
      <c r="H61" s="28">
        <f t="shared" si="14"/>
        <v>-26400</v>
      </c>
      <c r="I61" s="28">
        <f t="shared" si="14"/>
        <v>-25199.999999999996</v>
      </c>
    </row>
    <row r="62" spans="1:12" x14ac:dyDescent="0.3">
      <c r="B62" t="str">
        <f>B49</f>
        <v>Materialkosten</v>
      </c>
      <c r="C62" s="28">
        <f t="shared" ref="C62:I62" si="15">C36-C10</f>
        <v>-1960</v>
      </c>
      <c r="D62" s="28">
        <f t="shared" si="15"/>
        <v>-3840</v>
      </c>
      <c r="E62" s="28">
        <f t="shared" si="15"/>
        <v>-6580</v>
      </c>
      <c r="F62" s="28">
        <f t="shared" si="15"/>
        <v>-9200</v>
      </c>
      <c r="G62" s="28">
        <f t="shared" si="15"/>
        <v>-11700</v>
      </c>
      <c r="H62" s="28">
        <f t="shared" si="15"/>
        <v>-14080</v>
      </c>
      <c r="I62" s="28">
        <f t="shared" si="15"/>
        <v>-18060</v>
      </c>
    </row>
    <row r="66" spans="1:13" ht="22.3" x14ac:dyDescent="0.5">
      <c r="A66" s="27" t="s">
        <v>36</v>
      </c>
    </row>
    <row r="68" spans="1:13" x14ac:dyDescent="0.3">
      <c r="B68" t="s">
        <v>16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</row>
    <row r="69" spans="1:13" x14ac:dyDescent="0.3">
      <c r="B69" t="str">
        <f>B56</f>
        <v>Anforderungsanalyse</v>
      </c>
      <c r="C69" s="29">
        <f t="shared" ref="C69:H69" si="16">IF(C30=0,"-",C43/C30)</f>
        <v>-1.5297619047619047</v>
      </c>
      <c r="D69" s="29">
        <f t="shared" si="16"/>
        <v>-16.708333333333332</v>
      </c>
      <c r="E69" s="29">
        <f t="shared" si="16"/>
        <v>-8.0902777777777786</v>
      </c>
      <c r="F69" s="29">
        <f t="shared" si="16"/>
        <v>-2.1284722222222223</v>
      </c>
      <c r="G69" s="29">
        <f t="shared" si="16"/>
        <v>-0.87708333333333333</v>
      </c>
      <c r="H69" s="29">
        <f t="shared" si="16"/>
        <v>-0.17317708333333334</v>
      </c>
      <c r="I69" s="29">
        <f t="shared" ref="I69:I75" si="17">IF(I30=0,"-",I43/I30)</f>
        <v>-4.2824074074074077E-2</v>
      </c>
      <c r="K69" t="s">
        <v>18</v>
      </c>
      <c r="L69" t="s">
        <v>41</v>
      </c>
      <c r="M69" t="s">
        <v>38</v>
      </c>
    </row>
    <row r="70" spans="1:13" x14ac:dyDescent="0.3">
      <c r="B70" t="str">
        <f t="shared" ref="B70:B74" si="18">B57</f>
        <v>Design und Architektur</v>
      </c>
      <c r="C70" s="29" t="str">
        <f t="shared" ref="C70:H70" si="19">IF(C31=0,"-",C44/C31)</f>
        <v>-</v>
      </c>
      <c r="D70" s="29" t="str">
        <f t="shared" si="19"/>
        <v>-</v>
      </c>
      <c r="E70" s="29" t="str">
        <f t="shared" si="19"/>
        <v>-</v>
      </c>
      <c r="F70" s="29">
        <f t="shared" si="19"/>
        <v>-15.346153846153847</v>
      </c>
      <c r="G70" s="29">
        <f t="shared" si="19"/>
        <v>-11.395833333333334</v>
      </c>
      <c r="H70" s="29">
        <f t="shared" si="19"/>
        <v>-4.2006578947368425</v>
      </c>
      <c r="I70" s="29">
        <f t="shared" si="17"/>
        <v>-0.27252906976744184</v>
      </c>
    </row>
    <row r="71" spans="1:13" x14ac:dyDescent="0.3">
      <c r="B71" t="str">
        <f t="shared" si="18"/>
        <v>Implementierung</v>
      </c>
      <c r="C71" s="29" t="str">
        <f t="shared" ref="C71:H71" si="20">IF(C32=0,"-",C45/C32)</f>
        <v>-</v>
      </c>
      <c r="D71" s="29" t="str">
        <f t="shared" si="20"/>
        <v>-</v>
      </c>
      <c r="E71" s="29" t="str">
        <f t="shared" si="20"/>
        <v>-</v>
      </c>
      <c r="F71" s="29" t="str">
        <f t="shared" si="20"/>
        <v>-</v>
      </c>
      <c r="G71" s="29" t="str">
        <f t="shared" si="20"/>
        <v>-</v>
      </c>
      <c r="H71" s="29">
        <f t="shared" si="20"/>
        <v>-0.8973214285714286</v>
      </c>
      <c r="I71" s="29">
        <f t="shared" si="17"/>
        <v>-6.25E-2</v>
      </c>
    </row>
    <row r="72" spans="1:13" x14ac:dyDescent="0.3">
      <c r="B72" t="str">
        <f t="shared" si="18"/>
        <v>Integration und Test</v>
      </c>
      <c r="C72" s="29" t="str">
        <f t="shared" ref="C72:H72" si="21">IF(C33=0,"-",C46/C33)</f>
        <v>-</v>
      </c>
      <c r="D72" s="29" t="str">
        <f t="shared" si="21"/>
        <v>-</v>
      </c>
      <c r="E72" s="29" t="str">
        <f t="shared" si="21"/>
        <v>-</v>
      </c>
      <c r="F72" s="29" t="str">
        <f t="shared" si="21"/>
        <v>-</v>
      </c>
      <c r="G72" s="29" t="str">
        <f t="shared" si="21"/>
        <v>-</v>
      </c>
      <c r="H72" s="29" t="str">
        <f t="shared" si="21"/>
        <v>-</v>
      </c>
      <c r="I72" s="29">
        <f t="shared" si="17"/>
        <v>-6.4375</v>
      </c>
    </row>
    <row r="73" spans="1:13" x14ac:dyDescent="0.3">
      <c r="B73" t="str">
        <f t="shared" si="18"/>
        <v>Projektmanagement</v>
      </c>
      <c r="C73" s="29">
        <f t="shared" ref="C73:H73" si="22">IF(C34=0,"-",C47/C34)</f>
        <v>-13.488636363636363</v>
      </c>
      <c r="D73" s="29">
        <f t="shared" si="22"/>
        <v>-41.5</v>
      </c>
      <c r="E73" s="29">
        <f t="shared" si="22"/>
        <v>-11.878787878787879</v>
      </c>
      <c r="F73" s="29">
        <f t="shared" si="22"/>
        <v>-7.6931818181818183</v>
      </c>
      <c r="G73" s="29">
        <f t="shared" si="22"/>
        <v>-4.1515151515151514</v>
      </c>
      <c r="H73" s="29">
        <f t="shared" si="22"/>
        <v>-2.5416666666666665</v>
      </c>
      <c r="I73" s="29">
        <f t="shared" si="17"/>
        <v>-1.6493506493506493</v>
      </c>
    </row>
    <row r="74" spans="1:13" x14ac:dyDescent="0.3">
      <c r="B74" t="str">
        <f t="shared" si="18"/>
        <v>Puffer für unerwartetes</v>
      </c>
      <c r="C74" s="29">
        <f t="shared" ref="C74:H74" si="23">IF(C35=0,"-",C48/C35)</f>
        <v>-20.25</v>
      </c>
      <c r="D74" s="29">
        <f t="shared" si="23"/>
        <v>-207.25</v>
      </c>
      <c r="E74" s="29">
        <f t="shared" si="23"/>
        <v>-125.08333333333333</v>
      </c>
      <c r="F74" s="29">
        <f t="shared" si="23"/>
        <v>-52.2578125</v>
      </c>
      <c r="G74" s="29">
        <f t="shared" si="23"/>
        <v>-27.758333333333333</v>
      </c>
      <c r="H74" s="29">
        <f t="shared" si="23"/>
        <v>-15.173611111111111</v>
      </c>
      <c r="I74" s="29">
        <f t="shared" si="17"/>
        <v>-10.480519480519479</v>
      </c>
    </row>
    <row r="75" spans="1:13" x14ac:dyDescent="0.3">
      <c r="B75" t="str">
        <f>B62</f>
        <v>Materialkosten</v>
      </c>
      <c r="C75" s="29">
        <f t="shared" ref="C75:H75" si="24">IF(C36=0,"-",C49/C36)</f>
        <v>-49</v>
      </c>
      <c r="D75" s="29">
        <f t="shared" si="24"/>
        <v>-20.875</v>
      </c>
      <c r="E75" s="29">
        <f t="shared" si="24"/>
        <v>-10.666666666666666</v>
      </c>
      <c r="F75" s="29">
        <f t="shared" si="24"/>
        <v>-7</v>
      </c>
      <c r="G75" s="29">
        <f t="shared" si="24"/>
        <v>-4.6923076923076925</v>
      </c>
      <c r="H75" s="29">
        <f t="shared" si="24"/>
        <v>-6.8125</v>
      </c>
      <c r="I75" s="29">
        <f t="shared" si="17"/>
        <v>-4.5102040816326525</v>
      </c>
    </row>
    <row r="79" spans="1:13" ht="22.3" x14ac:dyDescent="0.5">
      <c r="A79" s="27" t="s">
        <v>37</v>
      </c>
    </row>
    <row r="81" spans="2:13" x14ac:dyDescent="0.3">
      <c r="B81" t="s">
        <v>16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</row>
    <row r="82" spans="2:13" x14ac:dyDescent="0.3">
      <c r="B82" t="str">
        <f>B69</f>
        <v>Anforderungsanalyse</v>
      </c>
      <c r="C82" s="29">
        <f t="shared" ref="C82:I88" si="25">IF(C4=0,"-",C30/C4)</f>
        <v>0.35</v>
      </c>
      <c r="D82" s="29">
        <f t="shared" si="25"/>
        <v>0.05</v>
      </c>
      <c r="E82" s="29">
        <f t="shared" si="25"/>
        <v>0.1</v>
      </c>
      <c r="F82" s="29">
        <f t="shared" si="25"/>
        <v>0.3</v>
      </c>
      <c r="G82" s="29">
        <f t="shared" si="25"/>
        <v>0.5</v>
      </c>
      <c r="H82" s="29">
        <f t="shared" si="25"/>
        <v>0.8</v>
      </c>
      <c r="I82" s="29">
        <f t="shared" si="25"/>
        <v>0.9</v>
      </c>
      <c r="K82" t="s">
        <v>18</v>
      </c>
      <c r="L82" t="s">
        <v>42</v>
      </c>
      <c r="M82" t="s">
        <v>38</v>
      </c>
    </row>
    <row r="83" spans="2:13" x14ac:dyDescent="0.3">
      <c r="B83" t="str">
        <f t="shared" ref="B83:B87" si="26">B70</f>
        <v>Design und Architektur</v>
      </c>
      <c r="C83" s="29" t="str">
        <f t="shared" ref="C83:I83" si="27">IF(C5=0,"-",C31/C5)</f>
        <v>-</v>
      </c>
      <c r="D83" s="29" t="str">
        <f t="shared" si="27"/>
        <v>-</v>
      </c>
      <c r="E83" s="29">
        <f t="shared" si="27"/>
        <v>0</v>
      </c>
      <c r="F83" s="29">
        <f t="shared" si="27"/>
        <v>0.05</v>
      </c>
      <c r="G83" s="29">
        <f t="shared" si="27"/>
        <v>0.05</v>
      </c>
      <c r="H83" s="29">
        <f t="shared" si="27"/>
        <v>0.1</v>
      </c>
      <c r="I83" s="29">
        <f t="shared" si="27"/>
        <v>0.4</v>
      </c>
    </row>
    <row r="84" spans="2:13" x14ac:dyDescent="0.3">
      <c r="B84" t="str">
        <f t="shared" si="26"/>
        <v>Implementierung</v>
      </c>
      <c r="C84" s="29" t="str">
        <f t="shared" ref="C84:I84" si="28">IF(C6=0,"-",C32/C6)</f>
        <v>-</v>
      </c>
      <c r="D84" s="29" t="str">
        <f t="shared" si="28"/>
        <v>-</v>
      </c>
      <c r="E84" s="29" t="str">
        <f t="shared" si="28"/>
        <v>-</v>
      </c>
      <c r="F84" s="29">
        <f t="shared" si="28"/>
        <v>0</v>
      </c>
      <c r="G84" s="29">
        <f t="shared" si="28"/>
        <v>0</v>
      </c>
      <c r="H84" s="29">
        <f t="shared" si="28"/>
        <v>0.1</v>
      </c>
      <c r="I84" s="29">
        <f t="shared" si="28"/>
        <v>0.25</v>
      </c>
    </row>
    <row r="85" spans="2:13" x14ac:dyDescent="0.3">
      <c r="B85" t="str">
        <f t="shared" si="26"/>
        <v>Integration und Test</v>
      </c>
      <c r="C85" s="29" t="str">
        <f t="shared" ref="C85:I85" si="29">IF(C7=0,"-",C33/C7)</f>
        <v>-</v>
      </c>
      <c r="D85" s="29" t="str">
        <f t="shared" si="29"/>
        <v>-</v>
      </c>
      <c r="E85" s="29" t="str">
        <f t="shared" si="29"/>
        <v>-</v>
      </c>
      <c r="F85" s="29" t="str">
        <f t="shared" si="29"/>
        <v>-</v>
      </c>
      <c r="G85" s="29" t="str">
        <f t="shared" si="29"/>
        <v>-</v>
      </c>
      <c r="H85" s="29" t="str">
        <f t="shared" si="29"/>
        <v>-</v>
      </c>
      <c r="I85" s="29">
        <f t="shared" si="29"/>
        <v>0.25</v>
      </c>
    </row>
    <row r="86" spans="2:13" x14ac:dyDescent="0.3">
      <c r="B86" t="str">
        <f t="shared" si="26"/>
        <v>Projektmanagement</v>
      </c>
      <c r="C86" s="29">
        <f t="shared" ref="C86:I86" si="30">IF(C8=0,"-",C34/C8)</f>
        <v>0.08</v>
      </c>
      <c r="D86" s="29">
        <f t="shared" si="30"/>
        <v>0.05</v>
      </c>
      <c r="E86" s="29">
        <f t="shared" si="30"/>
        <v>0.15</v>
      </c>
      <c r="F86" s="29">
        <f t="shared" si="30"/>
        <v>0.2</v>
      </c>
      <c r="G86" s="29">
        <f t="shared" si="30"/>
        <v>0.3</v>
      </c>
      <c r="H86" s="29">
        <f t="shared" si="30"/>
        <v>0.4</v>
      </c>
      <c r="I86" s="29">
        <f t="shared" si="30"/>
        <v>0.5</v>
      </c>
    </row>
    <row r="87" spans="2:13" x14ac:dyDescent="0.3">
      <c r="B87" t="str">
        <f t="shared" si="26"/>
        <v>Puffer für unerwartetes</v>
      </c>
      <c r="C87" s="29">
        <f t="shared" ref="C87:I87" si="31">IF(C9=0,"-",C35/C9)</f>
        <v>0.08</v>
      </c>
      <c r="D87" s="29">
        <f t="shared" si="31"/>
        <v>0.05</v>
      </c>
      <c r="E87" s="29">
        <f t="shared" si="31"/>
        <v>0.1</v>
      </c>
      <c r="F87" s="29">
        <f t="shared" si="31"/>
        <v>0.2</v>
      </c>
      <c r="G87" s="29">
        <f t="shared" si="31"/>
        <v>0.3</v>
      </c>
      <c r="H87" s="29">
        <f t="shared" si="31"/>
        <v>0.45</v>
      </c>
      <c r="I87" s="29">
        <f t="shared" si="31"/>
        <v>0.55000000000000004</v>
      </c>
    </row>
    <row r="88" spans="2:13" x14ac:dyDescent="0.3">
      <c r="B88" t="str">
        <f>B75</f>
        <v>Materialkosten</v>
      </c>
      <c r="C88" s="29">
        <f t="shared" ref="C88:I88" si="32">IF(C10=0,"-",C36/C10)</f>
        <v>0.02</v>
      </c>
      <c r="D88" s="29">
        <f t="shared" si="32"/>
        <v>0.04</v>
      </c>
      <c r="E88" s="29">
        <f t="shared" si="32"/>
        <v>0.06</v>
      </c>
      <c r="F88" s="29">
        <f t="shared" si="32"/>
        <v>0.08</v>
      </c>
      <c r="G88" s="29">
        <f t="shared" si="32"/>
        <v>0.1</v>
      </c>
      <c r="H88" s="29">
        <f t="shared" si="32"/>
        <v>0.12</v>
      </c>
      <c r="I88" s="29">
        <f t="shared" si="32"/>
        <v>0.14000000000000001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2.45" x14ac:dyDescent="0.3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="125" zoomScaleNormal="125" workbookViewId="0">
      <selection activeCell="C15" sqref="C15"/>
    </sheetView>
  </sheetViews>
  <sheetFormatPr baseColWidth="10" defaultRowHeight="13" customHeight="1" x14ac:dyDescent="0.3"/>
  <cols>
    <col min="1" max="1" width="34.3828125" customWidth="1"/>
    <col min="2" max="2" width="11.15234375" customWidth="1"/>
    <col min="3" max="3" width="10.15234375" customWidth="1"/>
    <col min="4" max="4" width="10.3046875" customWidth="1"/>
    <col min="5" max="13" width="9.3828125" customWidth="1"/>
    <col min="14" max="14" width="11" customWidth="1"/>
    <col min="15" max="15" width="15.3828125" customWidth="1"/>
    <col min="16" max="16" width="14.84375" customWidth="1"/>
  </cols>
  <sheetData>
    <row r="1" spans="1:17" ht="13" customHeigh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/>
      <c r="P1" s="3"/>
      <c r="Q1" s="4"/>
    </row>
    <row r="2" spans="1:17" ht="13" customHeight="1" x14ac:dyDescent="0.35">
      <c r="A2" s="5" t="s">
        <v>1</v>
      </c>
      <c r="B2">
        <v>600</v>
      </c>
      <c r="C2">
        <v>600</v>
      </c>
      <c r="D2">
        <v>600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6">
        <f t="shared" ref="O2:O7" si="0">SUM(B2:N2)</f>
        <v>1800</v>
      </c>
      <c r="P2" s="7">
        <f t="shared" ref="P2:P8" si="1">O2*$B$14</f>
        <v>144000</v>
      </c>
    </row>
    <row r="3" spans="1:17" ht="13" customHeight="1" x14ac:dyDescent="0.35">
      <c r="A3" s="5" t="s">
        <v>2</v>
      </c>
      <c r="B3">
        <v>0</v>
      </c>
      <c r="C3">
        <v>0</v>
      </c>
      <c r="D3">
        <v>250</v>
      </c>
      <c r="E3">
        <v>400</v>
      </c>
      <c r="F3">
        <v>550</v>
      </c>
      <c r="G3">
        <v>700</v>
      </c>
      <c r="H3">
        <v>250</v>
      </c>
      <c r="I3">
        <v>250</v>
      </c>
      <c r="J3">
        <v>200</v>
      </c>
      <c r="K3">
        <v>200</v>
      </c>
      <c r="L3">
        <v>150</v>
      </c>
      <c r="M3">
        <v>0</v>
      </c>
      <c r="N3">
        <v>0</v>
      </c>
      <c r="O3" s="6">
        <f t="shared" si="0"/>
        <v>2950</v>
      </c>
      <c r="P3" s="7">
        <f t="shared" si="1"/>
        <v>236000</v>
      </c>
    </row>
    <row r="4" spans="1:17" ht="13" customHeight="1" x14ac:dyDescent="0.35">
      <c r="A4" s="5" t="s">
        <v>3</v>
      </c>
      <c r="B4">
        <v>0</v>
      </c>
      <c r="C4">
        <v>0</v>
      </c>
      <c r="D4">
        <v>0</v>
      </c>
      <c r="E4">
        <v>300</v>
      </c>
      <c r="F4">
        <v>500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350</v>
      </c>
      <c r="N4">
        <v>150</v>
      </c>
      <c r="O4" s="6">
        <f t="shared" si="0"/>
        <v>4900</v>
      </c>
      <c r="P4" s="7">
        <f t="shared" si="1"/>
        <v>392000</v>
      </c>
    </row>
    <row r="5" spans="1:17" ht="13" customHeight="1" x14ac:dyDescent="0.35">
      <c r="A5" s="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200</v>
      </c>
      <c r="I5">
        <v>300</v>
      </c>
      <c r="J5">
        <v>400</v>
      </c>
      <c r="K5">
        <v>600</v>
      </c>
      <c r="L5">
        <v>600</v>
      </c>
      <c r="M5">
        <v>600</v>
      </c>
      <c r="N5">
        <v>450</v>
      </c>
      <c r="O5" s="6">
        <f t="shared" si="0"/>
        <v>3150</v>
      </c>
      <c r="P5" s="7">
        <f t="shared" si="1"/>
        <v>252000</v>
      </c>
    </row>
    <row r="6" spans="1:17" ht="13" customHeight="1" x14ac:dyDescent="0.35">
      <c r="A6" s="5" t="s">
        <v>5</v>
      </c>
      <c r="B6">
        <v>275</v>
      </c>
      <c r="C6">
        <v>275</v>
      </c>
      <c r="D6">
        <v>275</v>
      </c>
      <c r="E6">
        <v>275</v>
      </c>
      <c r="F6">
        <v>275</v>
      </c>
      <c r="G6">
        <v>275</v>
      </c>
      <c r="H6">
        <v>275</v>
      </c>
      <c r="I6">
        <v>275</v>
      </c>
      <c r="J6">
        <v>275</v>
      </c>
      <c r="K6">
        <v>275</v>
      </c>
      <c r="L6">
        <v>275</v>
      </c>
      <c r="M6">
        <v>275</v>
      </c>
      <c r="N6">
        <v>275</v>
      </c>
      <c r="O6" s="6">
        <f t="shared" si="0"/>
        <v>3575</v>
      </c>
      <c r="P6" s="7">
        <f t="shared" si="1"/>
        <v>286000</v>
      </c>
    </row>
    <row r="7" spans="1:17" ht="13" customHeight="1" x14ac:dyDescent="0.35">
      <c r="A7" s="5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s="6">
        <f t="shared" si="0"/>
        <v>1300</v>
      </c>
      <c r="P7" s="7">
        <f t="shared" si="1"/>
        <v>104000</v>
      </c>
    </row>
    <row r="8" spans="1:17" s="2" customFormat="1" ht="13" customHeight="1" x14ac:dyDescent="0.3">
      <c r="A8" s="1" t="s">
        <v>7</v>
      </c>
      <c r="B8" s="2">
        <f t="shared" ref="B8:O8" si="2">SUM(B2:B7)</f>
        <v>975</v>
      </c>
      <c r="C8" s="2">
        <f t="shared" si="2"/>
        <v>975</v>
      </c>
      <c r="D8" s="2">
        <f t="shared" si="2"/>
        <v>1225</v>
      </c>
      <c r="E8" s="2">
        <f t="shared" si="2"/>
        <v>1075</v>
      </c>
      <c r="F8" s="2">
        <f t="shared" si="2"/>
        <v>1425</v>
      </c>
      <c r="G8" s="2">
        <f t="shared" si="2"/>
        <v>1675</v>
      </c>
      <c r="H8" s="2">
        <f t="shared" si="2"/>
        <v>1425</v>
      </c>
      <c r="I8" s="2">
        <f t="shared" si="2"/>
        <v>1525</v>
      </c>
      <c r="J8" s="2">
        <f t="shared" si="2"/>
        <v>1575</v>
      </c>
      <c r="K8" s="2">
        <f t="shared" si="2"/>
        <v>1775</v>
      </c>
      <c r="L8" s="2">
        <f t="shared" si="2"/>
        <v>1725</v>
      </c>
      <c r="M8" s="2">
        <f t="shared" si="2"/>
        <v>1325</v>
      </c>
      <c r="N8" s="2">
        <f t="shared" si="2"/>
        <v>975</v>
      </c>
      <c r="O8" s="2">
        <f t="shared" si="2"/>
        <v>17675</v>
      </c>
      <c r="P8" s="8">
        <f t="shared" si="1"/>
        <v>1414000</v>
      </c>
    </row>
    <row r="9" spans="1:17" ht="13" customHeight="1" x14ac:dyDescent="0.3">
      <c r="A9" s="9"/>
      <c r="P9" s="10"/>
    </row>
    <row r="10" spans="1:17" ht="13" customHeight="1" x14ac:dyDescent="0.3">
      <c r="A10" s="11" t="s">
        <v>8</v>
      </c>
      <c r="B10" s="12">
        <f t="shared" ref="B10:N10" si="3">B8*$B$14</f>
        <v>78000</v>
      </c>
      <c r="C10" s="12">
        <f t="shared" si="3"/>
        <v>78000</v>
      </c>
      <c r="D10" s="12">
        <f t="shared" si="3"/>
        <v>98000</v>
      </c>
      <c r="E10" s="12">
        <f t="shared" si="3"/>
        <v>86000</v>
      </c>
      <c r="F10" s="12">
        <f t="shared" si="3"/>
        <v>114000</v>
      </c>
      <c r="G10" s="12">
        <f t="shared" si="3"/>
        <v>134000</v>
      </c>
      <c r="H10" s="12">
        <f t="shared" si="3"/>
        <v>114000</v>
      </c>
      <c r="I10" s="12">
        <f t="shared" si="3"/>
        <v>122000</v>
      </c>
      <c r="J10" s="12">
        <f t="shared" si="3"/>
        <v>126000</v>
      </c>
      <c r="K10" s="12">
        <f t="shared" si="3"/>
        <v>142000</v>
      </c>
      <c r="L10" s="12">
        <f t="shared" si="3"/>
        <v>138000</v>
      </c>
      <c r="M10" s="12">
        <f t="shared" si="3"/>
        <v>106000</v>
      </c>
      <c r="N10" s="12">
        <f t="shared" si="3"/>
        <v>78000</v>
      </c>
      <c r="O10" s="2" t="s">
        <v>9</v>
      </c>
      <c r="P10" s="10"/>
    </row>
    <row r="11" spans="1:17" ht="13" customHeight="1" x14ac:dyDescent="0.3">
      <c r="A11" s="11" t="s">
        <v>10</v>
      </c>
      <c r="B11" s="12">
        <v>2000</v>
      </c>
      <c r="C11" s="12">
        <v>2000</v>
      </c>
      <c r="D11" s="12">
        <v>3000</v>
      </c>
      <c r="E11" s="12">
        <v>3000</v>
      </c>
      <c r="F11" s="12">
        <v>3000</v>
      </c>
      <c r="G11" s="12">
        <v>3000</v>
      </c>
      <c r="H11" s="12">
        <v>5000</v>
      </c>
      <c r="I11" s="12">
        <v>5000</v>
      </c>
      <c r="J11" s="12">
        <v>15000</v>
      </c>
      <c r="K11" s="12">
        <v>15000</v>
      </c>
      <c r="L11" s="12">
        <v>15000</v>
      </c>
      <c r="M11" s="12">
        <v>10000</v>
      </c>
      <c r="N11" s="12">
        <v>5000</v>
      </c>
      <c r="O11" s="12">
        <f>SUM(B11:N11)</f>
        <v>86000</v>
      </c>
      <c r="P11" s="13">
        <f>O11+P8</f>
        <v>1500000</v>
      </c>
    </row>
    <row r="12" spans="1:17" s="2" customFormat="1" ht="13" customHeight="1" x14ac:dyDescent="0.3">
      <c r="A12" s="1" t="s">
        <v>11</v>
      </c>
      <c r="B12" s="14">
        <f t="shared" ref="B12:N12" si="4">SUM(B10:B11)</f>
        <v>80000</v>
      </c>
      <c r="C12" s="14">
        <f t="shared" si="4"/>
        <v>80000</v>
      </c>
      <c r="D12" s="14">
        <f t="shared" si="4"/>
        <v>101000</v>
      </c>
      <c r="E12" s="14">
        <f t="shared" si="4"/>
        <v>89000</v>
      </c>
      <c r="F12" s="14">
        <f t="shared" si="4"/>
        <v>117000</v>
      </c>
      <c r="G12" s="14">
        <f t="shared" si="4"/>
        <v>137000</v>
      </c>
      <c r="H12" s="14">
        <f t="shared" si="4"/>
        <v>119000</v>
      </c>
      <c r="I12" s="14">
        <f t="shared" si="4"/>
        <v>127000</v>
      </c>
      <c r="J12" s="14">
        <f t="shared" si="4"/>
        <v>141000</v>
      </c>
      <c r="K12" s="14">
        <f t="shared" si="4"/>
        <v>157000</v>
      </c>
      <c r="L12" s="14">
        <f t="shared" si="4"/>
        <v>153000</v>
      </c>
      <c r="M12" s="14">
        <f t="shared" si="4"/>
        <v>116000</v>
      </c>
      <c r="N12" s="14">
        <f t="shared" si="4"/>
        <v>83000</v>
      </c>
      <c r="P12" s="3"/>
    </row>
    <row r="13" spans="1:17" ht="13" customHeight="1" x14ac:dyDescent="0.35">
      <c r="A13" s="15"/>
      <c r="D13" s="16"/>
      <c r="E13" s="16"/>
      <c r="F13" s="16"/>
      <c r="G13" s="16"/>
      <c r="H13" s="16"/>
      <c r="I13" s="16"/>
      <c r="J13" s="17"/>
      <c r="K13" s="18"/>
      <c r="L13" s="18"/>
      <c r="M13" s="18"/>
      <c r="N13" s="18"/>
      <c r="O13" s="18"/>
    </row>
    <row r="14" spans="1:17" ht="13" customHeight="1" x14ac:dyDescent="0.35">
      <c r="A14" s="15" t="s">
        <v>12</v>
      </c>
      <c r="B14" s="19">
        <v>80</v>
      </c>
      <c r="C14" s="16" t="s">
        <v>13</v>
      </c>
      <c r="D14" s="16"/>
      <c r="E14" s="16"/>
      <c r="F14" s="16"/>
      <c r="G14" s="16"/>
      <c r="H14" s="16"/>
      <c r="I14" s="16"/>
      <c r="J14" s="17"/>
      <c r="K14" s="18"/>
      <c r="L14" s="18"/>
      <c r="M14" s="18"/>
      <c r="N14" s="18"/>
      <c r="O14" s="18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125" zoomScaleNormal="125" workbookViewId="0">
      <selection activeCell="B16" sqref="B16"/>
    </sheetView>
  </sheetViews>
  <sheetFormatPr baseColWidth="10" defaultRowHeight="13" customHeight="1" x14ac:dyDescent="0.3"/>
  <cols>
    <col min="1" max="1" width="35.3828125" customWidth="1"/>
    <col min="2" max="8" width="9.3828125" customWidth="1"/>
    <col min="9" max="9" width="13.69140625" style="20" customWidth="1"/>
    <col min="10" max="10" width="12.3046875" style="20" customWidth="1"/>
    <col min="11" max="12" width="11.3828125" style="20" customWidth="1"/>
    <col min="13" max="13" width="12.3046875" style="20" customWidth="1"/>
    <col min="14" max="15" width="11.3828125" style="20" customWidth="1"/>
    <col min="16" max="16" width="12.3046875" style="21" customWidth="1"/>
  </cols>
  <sheetData>
    <row r="1" spans="1:16" ht="13" customHeight="1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2"/>
      <c r="J1" s="22"/>
      <c r="M1" s="22"/>
      <c r="N1" s="22"/>
      <c r="O1" s="22"/>
      <c r="P1" s="23"/>
    </row>
    <row r="2" spans="1:16" ht="13" customHeight="1" x14ac:dyDescent="0.35">
      <c r="A2" s="15" t="s">
        <v>1</v>
      </c>
      <c r="B2">
        <v>500</v>
      </c>
      <c r="C2">
        <v>500</v>
      </c>
      <c r="D2">
        <v>540</v>
      </c>
      <c r="E2">
        <v>50</v>
      </c>
      <c r="F2">
        <v>0</v>
      </c>
      <c r="G2">
        <v>0</v>
      </c>
      <c r="H2">
        <v>0</v>
      </c>
    </row>
    <row r="3" spans="1:16" ht="13" customHeight="1" x14ac:dyDescent="0.35">
      <c r="A3" s="15" t="s">
        <v>2</v>
      </c>
      <c r="B3">
        <v>0</v>
      </c>
      <c r="C3">
        <v>0</v>
      </c>
      <c r="D3">
        <v>0</v>
      </c>
      <c r="E3">
        <v>500</v>
      </c>
      <c r="F3">
        <v>200</v>
      </c>
      <c r="G3">
        <v>230</v>
      </c>
      <c r="H3">
        <v>100</v>
      </c>
    </row>
    <row r="4" spans="1:16" ht="13" customHeight="1" x14ac:dyDescent="0.35">
      <c r="A4" s="15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250</v>
      </c>
      <c r="H4">
        <v>250</v>
      </c>
    </row>
    <row r="5" spans="1:16" ht="13" customHeight="1" x14ac:dyDescent="0.35">
      <c r="A5" s="1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350</v>
      </c>
    </row>
    <row r="6" spans="1:16" ht="13" customHeight="1" x14ac:dyDescent="0.35">
      <c r="A6" s="15" t="s">
        <v>5</v>
      </c>
      <c r="B6">
        <v>300</v>
      </c>
      <c r="C6">
        <v>800</v>
      </c>
      <c r="D6">
        <v>400</v>
      </c>
      <c r="E6">
        <v>300</v>
      </c>
      <c r="F6">
        <v>200</v>
      </c>
      <c r="G6">
        <v>200</v>
      </c>
      <c r="H6">
        <v>200</v>
      </c>
    </row>
    <row r="7" spans="1:16" ht="13" customHeight="1" x14ac:dyDescent="0.35">
      <c r="A7" s="15" t="s">
        <v>6</v>
      </c>
      <c r="B7">
        <v>160</v>
      </c>
      <c r="C7">
        <v>1800</v>
      </c>
      <c r="D7">
        <v>1600</v>
      </c>
      <c r="E7">
        <v>450</v>
      </c>
      <c r="F7">
        <v>50</v>
      </c>
      <c r="G7">
        <v>50</v>
      </c>
      <c r="H7">
        <v>50</v>
      </c>
    </row>
    <row r="8" spans="1:16" ht="13" customHeight="1" x14ac:dyDescent="0.3">
      <c r="A8" s="2" t="str">
        <f>'Budgetierte Kosten'!A8</f>
        <v>Summe Personenstunden pro Monat</v>
      </c>
      <c r="B8" s="2">
        <f t="shared" ref="B8:H8" si="0">SUM(B2:B7)</f>
        <v>960</v>
      </c>
      <c r="C8" s="2">
        <f t="shared" si="0"/>
        <v>3100</v>
      </c>
      <c r="D8" s="2">
        <f t="shared" si="0"/>
        <v>2540</v>
      </c>
      <c r="E8" s="2">
        <f t="shared" si="0"/>
        <v>1300</v>
      </c>
      <c r="F8" s="2">
        <f t="shared" si="0"/>
        <v>450</v>
      </c>
      <c r="G8" s="2">
        <f t="shared" si="0"/>
        <v>730</v>
      </c>
      <c r="H8" s="2">
        <f t="shared" si="0"/>
        <v>950</v>
      </c>
    </row>
    <row r="9" spans="1:16" ht="13" customHeight="1" x14ac:dyDescent="0.3">
      <c r="A9" s="2"/>
      <c r="B9" s="2"/>
      <c r="C9" s="2"/>
      <c r="D9" s="2"/>
      <c r="E9" s="2"/>
      <c r="F9" s="2"/>
      <c r="G9" s="2"/>
      <c r="H9" s="2"/>
    </row>
    <row r="10" spans="1:16" ht="13" customHeight="1" x14ac:dyDescent="0.3">
      <c r="A10" s="4" t="s">
        <v>8</v>
      </c>
      <c r="B10" s="12">
        <f t="shared" ref="B10:H10" si="1">B8*85</f>
        <v>81600</v>
      </c>
      <c r="C10" s="12">
        <f t="shared" si="1"/>
        <v>263500</v>
      </c>
      <c r="D10" s="12">
        <f t="shared" si="1"/>
        <v>215900</v>
      </c>
      <c r="E10" s="12">
        <f t="shared" si="1"/>
        <v>110500</v>
      </c>
      <c r="F10" s="12">
        <f t="shared" si="1"/>
        <v>38250</v>
      </c>
      <c r="G10" s="12">
        <f t="shared" si="1"/>
        <v>62050</v>
      </c>
      <c r="H10" s="12">
        <f t="shared" si="1"/>
        <v>80750</v>
      </c>
    </row>
    <row r="11" spans="1:16" ht="13" customHeight="1" x14ac:dyDescent="0.3">
      <c r="A11" s="4" t="s">
        <v>10</v>
      </c>
      <c r="B11" s="12">
        <v>2000</v>
      </c>
      <c r="C11" s="12">
        <v>1500</v>
      </c>
      <c r="D11" s="12">
        <v>1400</v>
      </c>
      <c r="E11" s="12">
        <v>1500</v>
      </c>
      <c r="F11" s="12">
        <v>1000</v>
      </c>
      <c r="G11" s="12">
        <v>7600</v>
      </c>
      <c r="H11" s="12">
        <v>1200</v>
      </c>
      <c r="I11" s="12"/>
      <c r="J11" s="12"/>
      <c r="K11" s="12"/>
      <c r="L11" s="12"/>
      <c r="M11" s="12"/>
      <c r="N11" s="12"/>
      <c r="O11" s="12"/>
      <c r="P11" s="12"/>
    </row>
    <row r="12" spans="1:16" s="2" customFormat="1" ht="13" customHeight="1" x14ac:dyDescent="0.3">
      <c r="A12" s="2" t="s">
        <v>11</v>
      </c>
      <c r="B12" s="14">
        <f t="shared" ref="B12:H12" si="2">SUM(B10:B11)</f>
        <v>83600</v>
      </c>
      <c r="C12" s="14">
        <f t="shared" si="2"/>
        <v>265000</v>
      </c>
      <c r="D12" s="14">
        <f t="shared" si="2"/>
        <v>217300</v>
      </c>
      <c r="E12" s="14">
        <f t="shared" si="2"/>
        <v>112000</v>
      </c>
      <c r="F12" s="14">
        <f t="shared" si="2"/>
        <v>39250</v>
      </c>
      <c r="G12" s="14">
        <f t="shared" si="2"/>
        <v>69650</v>
      </c>
      <c r="H12" s="14">
        <f t="shared" si="2"/>
        <v>81950</v>
      </c>
      <c r="I12" s="24"/>
      <c r="J12" s="24"/>
      <c r="K12" s="24"/>
      <c r="L12" s="24"/>
      <c r="M12" s="24"/>
      <c r="N12" s="24"/>
      <c r="O12" s="24"/>
      <c r="P12" s="25"/>
    </row>
    <row r="15" spans="1:16" ht="13" customHeight="1" x14ac:dyDescent="0.3">
      <c r="A15" t="s">
        <v>29</v>
      </c>
      <c r="B15">
        <v>85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N31" sqref="N31"/>
    </sheetView>
  </sheetViews>
  <sheetFormatPr baseColWidth="10" defaultRowHeight="13" customHeight="1" x14ac:dyDescent="0.3"/>
  <cols>
    <col min="1" max="1" width="35.3828125" customWidth="1"/>
    <col min="2" max="3" width="10.15234375" customWidth="1"/>
    <col min="4" max="8" width="11.3828125" customWidth="1"/>
    <col min="9" max="11" width="4" customWidth="1"/>
    <col min="12" max="13" width="5" customWidth="1"/>
  </cols>
  <sheetData>
    <row r="1" spans="1:13" ht="13" customHeight="1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/>
      <c r="J1" s="2"/>
      <c r="K1" s="2"/>
      <c r="L1" s="2"/>
      <c r="M1" s="2"/>
    </row>
    <row r="2" spans="1:13" ht="13" customHeight="1" x14ac:dyDescent="0.35">
      <c r="A2" s="15" t="str">
        <f>'Budgetierte Kosten'!A2</f>
        <v>Anforderungsanalyse</v>
      </c>
      <c r="B2" s="26">
        <v>0.35</v>
      </c>
      <c r="C2" s="26">
        <v>0.05</v>
      </c>
      <c r="D2" s="26">
        <v>0.1</v>
      </c>
      <c r="E2" s="26">
        <v>0.3</v>
      </c>
      <c r="F2" s="26">
        <v>0.5</v>
      </c>
      <c r="G2" s="26">
        <v>0.8</v>
      </c>
      <c r="H2" s="26">
        <v>0.9</v>
      </c>
    </row>
    <row r="3" spans="1:13" ht="13" customHeight="1" x14ac:dyDescent="0.35">
      <c r="A3" s="15" t="str">
        <f>'Budgetierte Kosten'!A3</f>
        <v>Design und Architektur</v>
      </c>
      <c r="B3" s="26">
        <v>0</v>
      </c>
      <c r="C3" s="26">
        <v>0</v>
      </c>
      <c r="D3" s="26">
        <v>0</v>
      </c>
      <c r="E3" s="26">
        <v>0.05</v>
      </c>
      <c r="F3" s="26">
        <v>0.05</v>
      </c>
      <c r="G3" s="26">
        <v>0.1</v>
      </c>
      <c r="H3" s="26">
        <v>0.4</v>
      </c>
    </row>
    <row r="4" spans="1:13" ht="13" customHeight="1" x14ac:dyDescent="0.35">
      <c r="A4" s="15" t="str">
        <f>'Budgetierte Kosten'!A4</f>
        <v>Implementierung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0.1</v>
      </c>
      <c r="H4" s="26">
        <v>0.25</v>
      </c>
    </row>
    <row r="5" spans="1:13" ht="13" customHeight="1" x14ac:dyDescent="0.35">
      <c r="A5" s="15" t="str">
        <f>'Budgetierte Kosten'!A5</f>
        <v>Integration und Test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0.25</v>
      </c>
    </row>
    <row r="6" spans="1:13" ht="13" customHeight="1" x14ac:dyDescent="0.35">
      <c r="A6" s="15" t="str">
        <f>'Budgetierte Kosten'!A6</f>
        <v>Projektmanagement</v>
      </c>
      <c r="B6" s="26">
        <v>0.08</v>
      </c>
      <c r="C6" s="26">
        <v>0.05</v>
      </c>
      <c r="D6" s="26">
        <v>0.15</v>
      </c>
      <c r="E6" s="26">
        <v>0.2</v>
      </c>
      <c r="F6" s="26">
        <v>0.3</v>
      </c>
      <c r="G6" s="26">
        <v>0.4</v>
      </c>
      <c r="H6" s="26">
        <v>0.5</v>
      </c>
    </row>
    <row r="7" spans="1:13" ht="13" customHeight="1" x14ac:dyDescent="0.35">
      <c r="A7" s="15" t="str">
        <f>'Budgetierte Kosten'!A7</f>
        <v>Puffer für unerwartetes</v>
      </c>
      <c r="B7" s="26">
        <v>0.08</v>
      </c>
      <c r="C7" s="26">
        <v>0.05</v>
      </c>
      <c r="D7" s="26">
        <v>0.1</v>
      </c>
      <c r="E7" s="26">
        <v>0.2</v>
      </c>
      <c r="F7" s="26">
        <v>0.3</v>
      </c>
      <c r="G7" s="26">
        <v>0.45</v>
      </c>
      <c r="H7" s="26">
        <v>0.55000000000000004</v>
      </c>
    </row>
    <row r="8" spans="1:13" ht="13" customHeight="1" x14ac:dyDescent="0.3">
      <c r="A8" t="s">
        <v>14</v>
      </c>
      <c r="B8" s="26">
        <v>0.02</v>
      </c>
      <c r="C8" s="26">
        <v>0.04</v>
      </c>
      <c r="D8" s="26">
        <v>0.06</v>
      </c>
      <c r="E8" s="26">
        <v>0.08</v>
      </c>
      <c r="F8" s="26">
        <v>0.1</v>
      </c>
      <c r="G8" s="26">
        <v>0.12</v>
      </c>
      <c r="H8" s="26">
        <v>0.14000000000000001</v>
      </c>
      <c r="I8" s="2"/>
      <c r="J8" s="2"/>
      <c r="K8" s="2"/>
      <c r="L8" s="2"/>
      <c r="M8" s="2"/>
    </row>
    <row r="9" spans="1:13" ht="13" customHeight="1" x14ac:dyDescent="0.3">
      <c r="A9" t="s">
        <v>15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Kennzahlen</vt:lpstr>
      <vt:lpstr>Diagramme</vt:lpstr>
      <vt:lpstr>Budgetierte Kosten</vt:lpstr>
      <vt:lpstr>Tatsächliche Kosten</vt:lpstr>
      <vt:lpstr>Fertigstellungsgrad der Akt.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Sack</cp:lastModifiedBy>
  <dcterms:created xsi:type="dcterms:W3CDTF">2017-03-20T21:53:57Z</dcterms:created>
  <dcterms:modified xsi:type="dcterms:W3CDTF">2017-03-20T22:04:12Z</dcterms:modified>
</cp:coreProperties>
</file>