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mhitz/Seafile/AAU/VR-PERS/"/>
    </mc:Choice>
  </mc:AlternateContent>
  <xr:revisionPtr revIDLastSave="0" documentId="13_ncr:1_{DDC0367C-7329-9E4D-B06C-37D1DF94DC51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Antrag" sheetId="1" r:id="rId1"/>
    <sheet name="Abrechnung" sheetId="2" r:id="rId2"/>
    <sheet name="Reisekostenvorschuss" sheetId="3" r:id="rId3"/>
    <sheet name="Parameter" sheetId="4" state="hidden" r:id="rId4"/>
    <sheet name="Erläuterung" sheetId="5" state="hidden" r:id="rId5"/>
  </sheets>
  <definedNames>
    <definedName name="aktiv">Parameter!$B$17</definedName>
    <definedName name="AusgangsortAAU">Parameter!$B$33</definedName>
    <definedName name="Bahn" localSheetId="1">Parameter!$B$19</definedName>
    <definedName name="Bahn" localSheetId="2">Parameter!$B$19</definedName>
    <definedName name="Bahn">Parameter!$B$19</definedName>
    <definedName name="BusinessTicket" localSheetId="1">Parameter!$B$22</definedName>
    <definedName name="BusinessTicket" localSheetId="2">Parameter!$B$22</definedName>
    <definedName name="BusinessTicket">Parameter!$B$22</definedName>
    <definedName name="Datum" localSheetId="1">Abrechnung!$C$12</definedName>
    <definedName name="Dauer">Parameter!$B$35</definedName>
    <definedName name="Dienstwagen" localSheetId="1">Parameter!$B$24</definedName>
    <definedName name="Dienstwagen" localSheetId="2">Parameter!$B$24</definedName>
    <definedName name="Dienstwagen">Parameter!$B$24</definedName>
    <definedName name="DR" localSheetId="1">Parameter!$B$13</definedName>
    <definedName name="DR" localSheetId="2">Parameter!$B$13</definedName>
    <definedName name="DR">Parameter!$B$13</definedName>
    <definedName name="_xlnm.Print_Area" localSheetId="1">Abrechnung!$A$1:$Z$93</definedName>
    <definedName name="_xlnm.Print_Area" localSheetId="0">Antrag!$A$1:$Z$60</definedName>
    <definedName name="_xlnm.Print_Area" localSheetId="2">Reisekostenvorschuss!$A$1:$Z$42</definedName>
    <definedName name="Ecar" localSheetId="1">Parameter!$B$25</definedName>
    <definedName name="Ecar" localSheetId="2">Parameter!$B$25</definedName>
    <definedName name="Ecar">Parameter!$B$25</definedName>
    <definedName name="Flugzeug" localSheetId="1">Parameter!$B$23</definedName>
    <definedName name="Flugzeug" localSheetId="2">Parameter!$B$23</definedName>
    <definedName name="Flugzeug">Parameter!$B$23</definedName>
    <definedName name="FormularLeer">Parameter!$B$32</definedName>
    <definedName name="Forschung" localSheetId="1">Parameter!$B$15</definedName>
    <definedName name="Forschung" localSheetId="2">Parameter!$B$15</definedName>
    <definedName name="Forschung">Parameter!$B$15</definedName>
    <definedName name="GrößtesDatum" localSheetId="1">Parameter!$B$40</definedName>
    <definedName name="GrößtesDatum" localSheetId="2">Parameter!$B$35</definedName>
    <definedName name="GrößtesDatum">Parameter!$B$43</definedName>
    <definedName name="KleinstesDatum" localSheetId="1">Parameter!$B$34</definedName>
    <definedName name="KleinstesDatum" localSheetId="2">Parameter!$B$34</definedName>
    <definedName name="KleinstesDatum">Parameter!$B$42</definedName>
    <definedName name="kmGeldBV">Parameter!$B$47</definedName>
    <definedName name="kmGeldMitf">Parameter!$B$49</definedName>
    <definedName name="kmGeldvoll">Parameter!$B$48</definedName>
    <definedName name="Konferenz" localSheetId="1">Parameter!$B$16</definedName>
    <definedName name="Konferenz" localSheetId="2">Parameter!$B$16</definedName>
    <definedName name="Konferenz">Parameter!$B$16</definedName>
    <definedName name="Kreuz">Parameter!$B$44:$C$44</definedName>
    <definedName name="Mitfahrer" localSheetId="1">Parameter!$B$26</definedName>
    <definedName name="Mitfahrer" localSheetId="2">Parameter!$B$26</definedName>
    <definedName name="Mitfahrer">Parameter!$B$26</definedName>
    <definedName name="Name">Parameter!$B$31</definedName>
    <definedName name="proKmBus" localSheetId="1">Parameter!$B$7</definedName>
    <definedName name="proKmBus" localSheetId="2">Parameter!$B$7</definedName>
    <definedName name="proKmBus">Parameter!$B$7</definedName>
    <definedName name="proKmEPKW" localSheetId="1">Parameter!$B$4</definedName>
    <definedName name="proKmEPKW" localSheetId="2">Parameter!$B$4</definedName>
    <definedName name="proKmEPKW">Parameter!$B$4</definedName>
    <definedName name="proKmFähre">Parameter!$B$8</definedName>
    <definedName name="proKmKFlug" localSheetId="1">Parameter!$B$5</definedName>
    <definedName name="proKmKFlug" localSheetId="2">Parameter!$B$5</definedName>
    <definedName name="proKmKFlug">Parameter!$B$5</definedName>
    <definedName name="proKmLFlug" localSheetId="1">Parameter!$B$6</definedName>
    <definedName name="proKmLFlug" localSheetId="2">Parameter!$B$6</definedName>
    <definedName name="proKmLFlug">Parameter!$B$6</definedName>
    <definedName name="proKmPKW" localSheetId="1">Parameter!$B$2</definedName>
    <definedName name="proKmPKW" localSheetId="2">Parameter!$B$2</definedName>
    <definedName name="proKmPKW">Parameter!$B$2</definedName>
    <definedName name="proKmZug" localSheetId="1">Parameter!$B$3</definedName>
    <definedName name="proKmZug" localSheetId="2">Parameter!$B$3</definedName>
    <definedName name="proKmZug">Parameter!$B$3</definedName>
    <definedName name="ReiseGenehmigt">Parameter!$B$29</definedName>
    <definedName name="RKZ" localSheetId="1">Parameter!$B$12</definedName>
    <definedName name="RKZ" localSheetId="2">Parameter!$B$12</definedName>
    <definedName name="RKZ">Parameter!$B$12</definedName>
    <definedName name="RKZ_DR" localSheetId="1">Parameter!$B$11</definedName>
    <definedName name="RKZ_DR" localSheetId="2">Parameter!$B$11</definedName>
    <definedName name="RKZ_DR">Parameter!$B$11</definedName>
    <definedName name="Schlafwagen" localSheetId="1">Parameter!$B$20</definedName>
    <definedName name="Schlafwagen" localSheetId="2">Parameter!$B$20</definedName>
    <definedName name="Schlafwagen">Parameter!$B$20</definedName>
    <definedName name="Sonstige" localSheetId="1">Parameter!$B$27</definedName>
    <definedName name="Sonstige" localSheetId="2">Parameter!$B$27</definedName>
    <definedName name="Sonstige">Parameter!$B$27</definedName>
    <definedName name="Sonstiges" localSheetId="1">Parameter!$B$18</definedName>
    <definedName name="Sonstiges" localSheetId="2">Parameter!$B$18</definedName>
    <definedName name="Sonstiges">Parameter!$B$18</definedName>
    <definedName name="Taggeld">Parameter!$B$36</definedName>
    <definedName name="TaggeldInland">Parameter!$D$36</definedName>
    <definedName name="TonerSparen">Parameter!$B$59</definedName>
    <definedName name="UnentgeltV">Parameter!$B$37</definedName>
    <definedName name="VC" localSheetId="1">Parameter!$B$21</definedName>
    <definedName name="VC" localSheetId="2">Parameter!$B$21</definedName>
    <definedName name="VC">Parameter!$B$21</definedName>
    <definedName name="Version">Parameter!$B$55</definedName>
    <definedName name="VMGenehmigt">Parameter!$B$30</definedName>
    <definedName name="Vorschuss">Parameter!$B$28</definedName>
    <definedName name="Weiterbildung" localSheetId="1">Parameter!$B$14</definedName>
    <definedName name="Weiterbildung" localSheetId="2">Parameter!$B$14</definedName>
    <definedName name="Weiterbildung">Parameter!$B$14</definedName>
    <definedName name="Z_B3250EE7_A8A9_4AD7_AE70_8FCFE9DDB40A_.wvu.PrintArea" localSheetId="1" hidden="1">Abrechnung!$A$1:$Z$70</definedName>
    <definedName name="Z_B3250EE7_A8A9_4AD7_AE70_8FCFE9DDB40A_.wvu.PrintArea" localSheetId="0" hidden="1">Antrag!$A$1:$Z$60</definedName>
    <definedName name="Z_B3250EE7_A8A9_4AD7_AE70_8FCFE9DDB40A_.wvu.Rows" localSheetId="0" hidden="1">Antrag!#REF!</definedName>
    <definedName name="Zuzeit">Parameter!$B$34</definedName>
    <definedName name="ZuzeitBeginn">Parameter!$B$38</definedName>
    <definedName name="ZuzeitBeginnWert">Parameter!$C$38</definedName>
    <definedName name="ZuzeitEnde">Parameter!$B$39</definedName>
    <definedName name="ZuzeitEndeWert">Parameter!$C$39</definedName>
  </definedNames>
  <calcPr calcId="191029"/>
  <customWorkbookViews>
    <customWorkbookView name="martina - Persönliche Ansicht" guid="{B3250EE7-A8A9-4AD7-AE70-8FCFE9DDB40A}" mergeInterval="0" personalView="1" maximized="1" xWindow="1912" yWindow="-8" windowWidth="1936" windowHeight="12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0" i="2" l="1"/>
  <c r="W49" i="2"/>
  <c r="S49" i="2"/>
  <c r="O49" i="2"/>
  <c r="AA48" i="2"/>
  <c r="AA46" i="2"/>
  <c r="AA45" i="2"/>
  <c r="AA44" i="2"/>
  <c r="AA42" i="2"/>
  <c r="AA41" i="2"/>
  <c r="AA40" i="2"/>
  <c r="AA39" i="2"/>
  <c r="A8" i="3" l="1"/>
  <c r="I36" i="3"/>
  <c r="M14" i="1"/>
  <c r="B56" i="4"/>
  <c r="G6" i="2" l="1"/>
  <c r="G5" i="2"/>
  <c r="G4" i="2"/>
  <c r="AA22" i="1"/>
  <c r="AA14" i="1"/>
  <c r="AA86" i="2" l="1"/>
  <c r="S40" i="1"/>
  <c r="AA12" i="2"/>
  <c r="AA13" i="2"/>
  <c r="L12" i="2"/>
  <c r="S12" i="2" s="1"/>
  <c r="J2" i="2"/>
  <c r="B8" i="4" l="1"/>
  <c r="T68" i="2" s="1"/>
  <c r="U68" i="2" s="1"/>
  <c r="V68" i="2" s="1"/>
  <c r="W68" i="2" s="1"/>
  <c r="AA59" i="1" l="1"/>
  <c r="AA51" i="1"/>
  <c r="AA29" i="1"/>
  <c r="AA9" i="1"/>
  <c r="I8" i="3" l="1"/>
  <c r="C33" i="3"/>
  <c r="T67" i="2"/>
  <c r="T64" i="2"/>
  <c r="S6" i="3"/>
  <c r="I6" i="3"/>
  <c r="J42" i="3" l="1"/>
  <c r="AA21" i="3"/>
  <c r="AA8" i="1"/>
  <c r="I7" i="3"/>
  <c r="J36" i="3"/>
  <c r="T29" i="3"/>
  <c r="H5" i="2" l="1"/>
  <c r="S6" i="2"/>
  <c r="H8" i="2"/>
  <c r="H12" i="2"/>
  <c r="H13" i="2"/>
  <c r="L13" i="2"/>
  <c r="S13" i="2" s="1"/>
  <c r="AA11" i="2" l="1"/>
  <c r="AA69" i="2"/>
  <c r="T65" i="2"/>
  <c r="U65" i="2" s="1"/>
  <c r="V65" i="2" s="1"/>
  <c r="W65" i="2" s="1"/>
  <c r="U64" i="2"/>
  <c r="V64" i="2" s="1"/>
  <c r="W64" i="2" s="1"/>
  <c r="T66" i="2"/>
  <c r="T63" i="2"/>
  <c r="T60" i="2"/>
  <c r="T59" i="2"/>
  <c r="T58" i="2"/>
  <c r="B34" i="4"/>
  <c r="AB2" i="1" l="1"/>
  <c r="B31" i="4" l="1"/>
  <c r="I5" i="3" s="1"/>
  <c r="U31" i="2"/>
  <c r="U29" i="2"/>
  <c r="B32" i="4" l="1"/>
  <c r="A43" i="1" s="1"/>
  <c r="H4" i="2"/>
  <c r="W31" i="2"/>
  <c r="W29" i="2"/>
  <c r="B47" i="4"/>
  <c r="H6" i="2"/>
  <c r="AA5" i="2"/>
  <c r="A92" i="2" l="1"/>
  <c r="AA43" i="1"/>
  <c r="O44" i="1"/>
  <c r="A91" i="2"/>
  <c r="D35" i="4"/>
  <c r="C35" i="4"/>
  <c r="W28" i="2"/>
  <c r="U28" i="2"/>
  <c r="AA4" i="2"/>
  <c r="AA6" i="2"/>
  <c r="T70" i="2"/>
  <c r="P70" i="2"/>
  <c r="AA8" i="2"/>
  <c r="W32" i="2" l="1"/>
  <c r="G47" i="2"/>
  <c r="G70" i="2"/>
  <c r="T12" i="3"/>
  <c r="B35" i="4"/>
  <c r="G49" i="2" l="1"/>
  <c r="K47" i="2"/>
  <c r="E35" i="4"/>
  <c r="F35" i="4" s="1"/>
  <c r="G35" i="4" s="1"/>
  <c r="D36" i="4" s="1"/>
  <c r="B13" i="4"/>
  <c r="B12" i="4"/>
  <c r="AA20" i="2" s="1"/>
  <c r="K49" i="2" l="1"/>
  <c r="AA47" i="2"/>
  <c r="AA2" i="1"/>
  <c r="AA45" i="1"/>
  <c r="K51" i="2" l="1"/>
  <c r="AA49" i="2"/>
  <c r="AA6" i="1"/>
  <c r="AA5" i="1"/>
  <c r="AA4" i="1"/>
  <c r="AA28" i="1"/>
  <c r="AA26" i="1"/>
  <c r="AA17" i="1"/>
  <c r="AA20" i="1"/>
  <c r="B43" i="4"/>
  <c r="S18" i="1"/>
  <c r="B42" i="4" l="1"/>
</calcChain>
</file>

<file path=xl/sharedStrings.xml><?xml version="1.0" encoding="utf-8"?>
<sst xmlns="http://schemas.openxmlformats.org/spreadsheetml/2006/main" count="288" uniqueCount="253">
  <si>
    <t>Organisationseinheit:</t>
  </si>
  <si>
    <t>Reisezweck:</t>
  </si>
  <si>
    <t>Verkehrsmittel:</t>
  </si>
  <si>
    <t>Schlafwagen</t>
  </si>
  <si>
    <t>Dienstwagen</t>
  </si>
  <si>
    <t xml:space="preserve">Ja </t>
  </si>
  <si>
    <t xml:space="preserve">Nein </t>
  </si>
  <si>
    <t>Das beantragte Verkehrsmittel wird genehmigt:</t>
  </si>
  <si>
    <t>Vor- und Familienname:</t>
  </si>
  <si>
    <t xml:space="preserve">Wohnort </t>
  </si>
  <si>
    <t>AAU</t>
  </si>
  <si>
    <t>ABRECHNUNG REISEKOSTEN</t>
  </si>
  <si>
    <t>Weiterbildung</t>
  </si>
  <si>
    <t>Sonstiges</t>
  </si>
  <si>
    <t>Die Notwendigkeit der Reise wird bestätigt:</t>
  </si>
  <si>
    <t>Die beantragte Reise wird genehmigt:</t>
  </si>
  <si>
    <t xml:space="preserve">KOSTENAUFSTELLUNG </t>
  </si>
  <si>
    <t>*</t>
  </si>
  <si>
    <t>**</t>
  </si>
  <si>
    <t>Ort:</t>
  </si>
  <si>
    <t xml:space="preserve">Klagenfurt, </t>
  </si>
  <si>
    <t>Nr. Beleg</t>
  </si>
  <si>
    <t>Text</t>
  </si>
  <si>
    <t>Betrag</t>
  </si>
  <si>
    <t>ANTRAG AUF GENEHMIGUNG EINER REISETÄTIGKEIT</t>
  </si>
  <si>
    <t>PKW, Taxi (Verbrennung)</t>
  </si>
  <si>
    <t>CO2-Äquivalente</t>
  </si>
  <si>
    <t>proKmPKW</t>
  </si>
  <si>
    <t>proKmZug</t>
  </si>
  <si>
    <t>g</t>
  </si>
  <si>
    <t>proKmEPKW</t>
  </si>
  <si>
    <t>https://www.handelsblatt.com/unternehmen/industrie/co2-belastung-die-umstrittene-klimabilanz-des-elektroautos/20018160.html?ticket=ST-2272168-d3JCdLSxwNTFOhLold1F-ap2</t>
  </si>
  <si>
    <t>http://www.umweltbundesamt.at/fileadmin/site/umweltthemen/verkehr/1_verkehrsmittel/EKZ_Pkm_Tkm_Verkehrsmittel.pdf</t>
  </si>
  <si>
    <t>proKmKFlug</t>
  </si>
  <si>
    <t>proKmLFlug</t>
  </si>
  <si>
    <t>proKmBus</t>
  </si>
  <si>
    <t>Gesamt</t>
  </si>
  <si>
    <t>PKW, Taxi (E)</t>
  </si>
  <si>
    <t>Modalität</t>
  </si>
  <si>
    <t>Fahrtkosten:</t>
  </si>
  <si>
    <r>
      <t>kg CO</t>
    </r>
    <r>
      <rPr>
        <b/>
        <vertAlign val="subscript"/>
        <sz val="12"/>
        <color rgb="FF000000"/>
        <rFont val="Trebuchet MS"/>
        <family val="2"/>
      </rPr>
      <t>2</t>
    </r>
  </si>
  <si>
    <t>RKZ</t>
  </si>
  <si>
    <t>Elektroauto</t>
  </si>
  <si>
    <t>nach:</t>
  </si>
  <si>
    <t>Gesamtkosten:</t>
  </si>
  <si>
    <t>Nächtigungskosten:</t>
  </si>
  <si>
    <t xml:space="preserve">Reisezeitraum: </t>
  </si>
  <si>
    <t>Formularinhalte</t>
  </si>
  <si>
    <t>(Ort / Land)</t>
  </si>
  <si>
    <t>Ziel:</t>
  </si>
  <si>
    <t>von:</t>
  </si>
  <si>
    <t>Gültigkeit</t>
  </si>
  <si>
    <t>KleinstesDatum</t>
  </si>
  <si>
    <t>GrößtesDatum</t>
  </si>
  <si>
    <t>Bahn/Bus</t>
  </si>
  <si>
    <t>ÖBB-Vorteilscard</t>
  </si>
  <si>
    <t xml:space="preserve"> von:</t>
  </si>
  <si>
    <t>Sonstige</t>
  </si>
  <si>
    <t>(Verkehrsmittel und Begründung)</t>
  </si>
  <si>
    <t>Kostenloses Business Ticket*</t>
  </si>
  <si>
    <t>***</t>
  </si>
  <si>
    <t>Begründung der Reise:</t>
  </si>
  <si>
    <t xml:space="preserve">Reisekostenzuschuss </t>
  </si>
  <si>
    <t xml:space="preserve">Dienstreise </t>
  </si>
  <si>
    <t>Hinweis</t>
  </si>
  <si>
    <t>(Separates Ansuchen an Quästur beilegen)</t>
  </si>
  <si>
    <t>DR</t>
  </si>
  <si>
    <t>Forschung</t>
  </si>
  <si>
    <t>Konferenz</t>
  </si>
  <si>
    <t>(TT.MM.JJJJ hh:mm)</t>
  </si>
  <si>
    <t>Bahn</t>
  </si>
  <si>
    <t>VC</t>
  </si>
  <si>
    <t>BusinessTicket</t>
  </si>
  <si>
    <t>Flugzeug</t>
  </si>
  <si>
    <t>Ecar</t>
  </si>
  <si>
    <t>Mitfahrer</t>
  </si>
  <si>
    <t>Begründung der Reise
Option 1 von 4: Weiterbildung</t>
  </si>
  <si>
    <t>Checkbox</t>
  </si>
  <si>
    <t>Alternativtexte (Struktur)</t>
  </si>
  <si>
    <t>Art des Antrags
Alternative 2 von 2: Dienstreise</t>
  </si>
  <si>
    <t>Radiobutton</t>
  </si>
  <si>
    <t>(lt. RGV/BV)</t>
  </si>
  <si>
    <t>Für die Reisetätigkeit wird die benötigte Freistellung im Ausmaß des o.a. Zeitraums gewährt. Diese Genehmigung ist im Original der Reiserechnung beizuschließen. Die Reiserechnung ist innerhalb von 6 Monaten lt. RGV und 4 Monaten lt. BV, beginnend mit dem Kalendermonat, in den das Ende der Dienstreise fällt, vorzulegen.</t>
  </si>
  <si>
    <t>Bsp: Firma XY übernimmt Reise- und Aufenthaltskosten in der Höhe von 250 €</t>
  </si>
  <si>
    <t>Vorschuss</t>
  </si>
  <si>
    <r>
      <t>Ein Reisekosten</t>
    </r>
    <r>
      <rPr>
        <b/>
        <sz val="11"/>
        <color theme="1"/>
        <rFont val="Trebuchet MS"/>
        <family val="2"/>
      </rPr>
      <t>vorschuss</t>
    </r>
    <r>
      <rPr>
        <sz val="11"/>
        <color theme="1"/>
        <rFont val="Trebuchet MS"/>
        <family val="2"/>
      </rPr>
      <t xml:space="preserve"> wird beantragt </t>
    </r>
  </si>
  <si>
    <t>ReiseGenehmigt</t>
  </si>
  <si>
    <t>VMGenehmigt</t>
  </si>
  <si>
    <t>Die Optionsfelder können in dieser Version nur am Papier ausgefüllt werden</t>
  </si>
  <si>
    <t>RKZ_DR</t>
  </si>
  <si>
    <t>bei:</t>
  </si>
  <si>
    <t>Mitfahrer/in</t>
  </si>
  <si>
    <t>Antrag auf Reisekostenvorschuss:</t>
  </si>
  <si>
    <t>Reisekostenzuschuss</t>
  </si>
  <si>
    <t>Dienstreise</t>
  </si>
  <si>
    <t>Vorteilscard</t>
  </si>
  <si>
    <t>Plausibilitätskontrolle für eingegebene Daten</t>
  </si>
  <si>
    <t>Mitfahrt in PKW</t>
  </si>
  <si>
    <t xml:space="preserve">* </t>
  </si>
  <si>
    <t>Ausgangspunkt:</t>
  </si>
  <si>
    <t>Beginn der Reise:</t>
  </si>
  <si>
    <t>Ende der Reise:</t>
  </si>
  <si>
    <t>(Datum)</t>
  </si>
  <si>
    <t>(Realzeit*)</t>
  </si>
  <si>
    <t>(Grenzübertritt***)</t>
  </si>
  <si>
    <t>Realzeit: Abfahrtszeit des Haupttransportmittels</t>
  </si>
  <si>
    <t>Bahn ohne Belege:</t>
  </si>
  <si>
    <t>Kilometergeld</t>
  </si>
  <si>
    <t>Kilometergeld:</t>
  </si>
  <si>
    <t xml:space="preserve"> </t>
  </si>
  <si>
    <t xml:space="preserve">(BeamtInnen) </t>
  </si>
  <si>
    <t>Anz. Mitfahrende:</t>
  </si>
  <si>
    <t>(Entfernung lt. Beilage)</t>
  </si>
  <si>
    <t>kmGeldBV</t>
  </si>
  <si>
    <t>kmGeldvoll</t>
  </si>
  <si>
    <t>kmGeldMitf</t>
  </si>
  <si>
    <t>Summe:</t>
  </si>
  <si>
    <t>Bus, Eisenbahn (Verbrennung)</t>
  </si>
  <si>
    <r>
      <t>AUFSTELLUNG DER CO</t>
    </r>
    <r>
      <rPr>
        <b/>
        <vertAlign val="subscript"/>
        <sz val="13"/>
        <color theme="0"/>
        <rFont val="Trebuchet MS"/>
        <family val="2"/>
      </rPr>
      <t>2</t>
    </r>
    <r>
      <rPr>
        <b/>
        <sz val="13"/>
        <color theme="0"/>
        <rFont val="Trebuchet MS"/>
        <family val="2"/>
      </rPr>
      <t>-ÄQUIVALENTE</t>
    </r>
  </si>
  <si>
    <t>Eisen-, Straßen-, U-Bahn, Bus (E)</t>
  </si>
  <si>
    <t>FormularLeer</t>
  </si>
  <si>
    <t>(Datum &amp; Unterschrift
Dienstvorgesetzte/r / Projektleiter/in)</t>
  </si>
  <si>
    <t>(Datum &amp; Unterschrift
Genehmigungsberechtigte/r)</t>
  </si>
  <si>
    <t>Die Dienstreise war angeordnet bzw. bewilligt; die Bestimmungen der RGV bzw. BV wurden eingehalten.</t>
  </si>
  <si>
    <t>Zuzeit: Bei Dienstreisen ab AAU mit öffentlichen Verkehrsmitteln (60 Min. vor Abfahrt / 45 Min. nach Ankunft)</t>
  </si>
  <si>
    <t>Wird die Verpflegung unentgeltlich zur Verfügung gestellt oder ist diese im vom Dienstgeber zur ersetzenden Aufwendung (Bsp. Registrierungsgebühr) bereits enthalten, wird die Tagesgebühr gekürzt</t>
  </si>
  <si>
    <t>(Inland € 15.-; Ausland s. Tabelle)</t>
  </si>
  <si>
    <t>Taxi:</t>
  </si>
  <si>
    <t>Sonstige Kosten:</t>
  </si>
  <si>
    <t>Auszuzahlende Kosten:</t>
  </si>
  <si>
    <t>Unentgeltliche Verpflegung*</t>
  </si>
  <si>
    <t>AusgangsortAAU</t>
  </si>
  <si>
    <t>km (gem. BV):</t>
  </si>
  <si>
    <t>für BeamtInnen und Projekt-MA mit 
Zustimmung der Projektleitung</t>
  </si>
  <si>
    <t>Name</t>
  </si>
  <si>
    <t>Grenzübertritt: Bei Flug ab Klagenfurt ➝ Abflugzeit KLU / Bei Flug via Wien ➝ Abflugzeit VIE</t>
  </si>
  <si>
    <t>Zuzeit</t>
  </si>
  <si>
    <t/>
  </si>
  <si>
    <t>UnentgeltV</t>
  </si>
  <si>
    <t>Beim Dienstwagen bedeutet "Mitfahrt", dass (neben der Fahrerin) eine dritte Person befördert wurde</t>
  </si>
  <si>
    <t>Sonstiges:</t>
  </si>
  <si>
    <t>Taggeld</t>
  </si>
  <si>
    <t>Dauer</t>
  </si>
  <si>
    <t xml:space="preserve"> Für leeres Druckformular auf 0 setzen ("nichts angekreuzt")</t>
  </si>
  <si>
    <t>Auswahl "Dienstreise / Reisekostenzuschuss" – für leeres Druckformular auf 0 setzen ("nichts angekreuzt")</t>
  </si>
  <si>
    <t>(Insbes. für wiss.MA; Unterlagen sind dem Antrag beizulegen)</t>
  </si>
  <si>
    <t>Die Kosten werden ganz oder teilweise von einer anderen Stelle getragen</t>
  </si>
  <si>
    <t>Die Klassifikation wird bei wiss. MitarbeiterInnen (MA) für die Wissensbilanz benötigt</t>
  </si>
  <si>
    <t>Anzahl der Mittagessen:</t>
  </si>
  <si>
    <t>Anzahl der Abendessen:</t>
  </si>
  <si>
    <t>X</t>
  </si>
  <si>
    <t>Kreuz</t>
  </si>
  <si>
    <t>Kontrollkästchen mit besserer Zugänglichkeit (b=1,67, h=15)</t>
  </si>
  <si>
    <t>x</t>
  </si>
  <si>
    <t>bis:</t>
  </si>
  <si>
    <t>Beförderungszuschuss</t>
  </si>
  <si>
    <t>Fahrrad oder Scooter (ggfs. auch E), zu Fuß</t>
  </si>
  <si>
    <t>Vor Freigabe zu erledigen:</t>
  </si>
  <si>
    <t xml:space="preserve">An: Quästur / Personalabteilung </t>
  </si>
  <si>
    <t>Reisezeitraum von:</t>
  </si>
  <si>
    <t>Antragsteller/in:</t>
  </si>
  <si>
    <t>wird genehmigt:</t>
  </si>
  <si>
    <t>oder km (amtl.*):</t>
  </si>
  <si>
    <t>Genehmigungsberechtigte/r</t>
  </si>
  <si>
    <r>
      <t xml:space="preserve">Sehr geehrte Damen und Herren, 
ich beantrage hiermit einen Reisekostenvorschuss für die o.a. Reise entsprechend der nachfolgend angeführten Aufstellung: 
</t>
    </r>
    <r>
      <rPr>
        <i/>
        <sz val="9"/>
        <color rgb="FF000000"/>
        <rFont val="Trebuchet MS"/>
        <family val="2"/>
      </rPr>
      <t>(nur Belegkopien beilegen!)</t>
    </r>
  </si>
  <si>
    <t>Ein Reisekostenzuschuss in der Höhe v.</t>
  </si>
  <si>
    <t>In "Parameter" die grünen Zellen auf 0 setzen</t>
  </si>
  <si>
    <t>Spalten- und Zeilenüberschriften ausblenden (in den 3 Formularblättern)</t>
  </si>
  <si>
    <t>"Blatt schützen" für die 3 Formularblätter</t>
  </si>
  <si>
    <t>(gilt dzt. als unerheblich)</t>
  </si>
  <si>
    <t>proKmFähre</t>
  </si>
  <si>
    <t>https://daslamm.ch/die-sache-mit-dem-schiff/</t>
  </si>
  <si>
    <t>(es wird eine bessere Quelle gesucht)</t>
  </si>
  <si>
    <t>Fähre</t>
  </si>
  <si>
    <t>Langstreckenflug</t>
  </si>
  <si>
    <t>"E" steht für Elektrofahrzeug</t>
  </si>
  <si>
    <t>ANTRAG AUF REISEKOSTENVORSCHUSS</t>
  </si>
  <si>
    <t>(i.d.R. &lt; 100% Erstattung)</t>
  </si>
  <si>
    <t xml:space="preserve">Aus haftungsrechtlichen und ökologischen Gründen werden Dienstfahrten mit dem Privat-PKW nur in begründeten Ausnahmefällen genehmigt und sind dazu dem Rektorat vorzulegen. </t>
  </si>
  <si>
    <t>Ein Ausnahmefall liegt keinesfalls vor, wenn das Reiseziel mit öffentlichen Verkehrsmitteln gut erreichbar ist.</t>
  </si>
  <si>
    <t>Aus ökologischen Gründen sind Kurzstreckenflüge (Teilstrecke &lt; 750 km laut luftlinie.org) begründungspflichtig und nach Möglichkeit zu vermeiden.</t>
  </si>
  <si>
    <t>www.luftlinie.org</t>
  </si>
  <si>
    <t>mit Vortrag)</t>
  </si>
  <si>
    <t>ZuzeitBeginn</t>
  </si>
  <si>
    <t>ZuzeitEnde</t>
  </si>
  <si>
    <t>(Realzeit +/- Zuzeit)</t>
  </si>
  <si>
    <t xml:space="preserve">Kostenaufstellung: </t>
  </si>
  <si>
    <t>(Bei RKZ notwendig, bei DR empfohlen. Nachweise/Kopien sind dem Antrag beizulegen)</t>
  </si>
  <si>
    <t>Tagesgebühr</t>
  </si>
  <si>
    <t>(bei Dienstreise &gt; 3 Stunden)</t>
  </si>
  <si>
    <r>
      <t xml:space="preserve">Tagungs-/ Registrierungsgebühren </t>
    </r>
    <r>
      <rPr>
        <i/>
        <sz val="9"/>
        <color theme="1"/>
        <rFont val="Trebuchet MS"/>
        <family val="2"/>
      </rPr>
      <t>(KUWI ≤ € 400,--)</t>
    </r>
    <r>
      <rPr>
        <sz val="11"/>
        <color theme="1"/>
        <rFont val="Trebuchet MS"/>
        <family val="2"/>
      </rPr>
      <t>:</t>
    </r>
  </si>
  <si>
    <t>SONSTIGE ERLÄUTERUNGEN</t>
  </si>
  <si>
    <t>aktiv</t>
  </si>
  <si>
    <t>Verkehrsmittel</t>
  </si>
  <si>
    <t>via:</t>
  </si>
  <si>
    <t>KoSt./IA (&amp; Akronym):</t>
  </si>
  <si>
    <t>(Zuzeit)</t>
  </si>
  <si>
    <r>
      <t xml:space="preserve">Sonstige Kosten </t>
    </r>
    <r>
      <rPr>
        <i/>
        <sz val="9"/>
        <color theme="1"/>
        <rFont val="Trebuchet MS"/>
        <family val="2"/>
      </rPr>
      <t>(Erläuterung beilegen)</t>
    </r>
    <r>
      <rPr>
        <sz val="11"/>
        <color theme="1"/>
        <rFont val="Trebuchet MS"/>
        <family val="2"/>
      </rPr>
      <t>:</t>
    </r>
  </si>
  <si>
    <t>Kostenloses Business Ticket wird durch die Personalabteilung ausgestellt, gilt nur für Globalbudget-MA</t>
  </si>
  <si>
    <t>Version</t>
  </si>
  <si>
    <t>(WIN = 1, MAC = 2)</t>
  </si>
  <si>
    <t>Migration Mac --&gt; Win</t>
  </si>
  <si>
    <t>Formatvorlagen</t>
  </si>
  <si>
    <t>AAU Feldbezeichner</t>
  </si>
  <si>
    <t>Mac</t>
  </si>
  <si>
    <t>Win</t>
  </si>
  <si>
    <t>11 Punkt</t>
  </si>
  <si>
    <t>10,5 Punkt</t>
  </si>
  <si>
    <t>AAU Checkboxbezeichner</t>
  </si>
  <si>
    <t>Spaltenbreiten</t>
  </si>
  <si>
    <t>Checkboxes</t>
  </si>
  <si>
    <t>Antrag.*</t>
  </si>
  <si>
    <t>+ 7 x --&gt;</t>
  </si>
  <si>
    <t>Abrechnung.*</t>
  </si>
  <si>
    <t>+ 4 x --&gt;</t>
  </si>
  <si>
    <t>Zeilenhöhen Antrag</t>
  </si>
  <si>
    <t xml:space="preserve"> (Entfernung lt. Beilage)</t>
  </si>
  <si>
    <t xml:space="preserve"> Beilage Beförderungszuschuss/Kilometergeld: z.B. Aufstellung von Google Maps</t>
  </si>
  <si>
    <t>(Berechnung durch Personalabteilung)</t>
  </si>
  <si>
    <t>Dzt. nicht implementiert</t>
  </si>
  <si>
    <t>Formular</t>
  </si>
  <si>
    <t>TonerSparen</t>
  </si>
  <si>
    <t>Diese Blätter wenn möglich kostensparend S/W ausdrucken und den Hintergrund evt. ausblenden.</t>
  </si>
  <si>
    <t>Toner sparen</t>
  </si>
  <si>
    <t>Durch Ausblenden des Hintergrunds wird Toner gespart - Einstellung gilt für alle Blätter.</t>
  </si>
  <si>
    <t>Kosten:</t>
  </si>
  <si>
    <t>Finanzierung:</t>
  </si>
  <si>
    <t>OE-Kreditk.</t>
  </si>
  <si>
    <t>AAU-Kreditk.</t>
  </si>
  <si>
    <t>gesamt</t>
  </si>
  <si>
    <t>privat</t>
  </si>
  <si>
    <t>(Kopie des bestätigten Reiseantrags an Quästur übermitteln)</t>
  </si>
  <si>
    <t>durch Dritte</t>
  </si>
  <si>
    <t>Belegte Flugkosten:</t>
  </si>
  <si>
    <t>Bel. Bus-/Bahnkosten:</t>
  </si>
  <si>
    <t>Nächtigung m. Beleg:</t>
  </si>
  <si>
    <t>Nächtigung o. Beleg:</t>
  </si>
  <si>
    <t>Teilnahmegebühr:</t>
  </si>
  <si>
    <t>ÖPNV:</t>
  </si>
  <si>
    <t>Kilometergeld (s.o.):</t>
  </si>
  <si>
    <t>RK-Vorschuss:</t>
  </si>
  <si>
    <t>Verteilung:</t>
  </si>
  <si>
    <t>Optionale Angaben über die Verteilung der Kosten (z.B. "60% Innenauftrag, 40% Kostenstelle")</t>
  </si>
  <si>
    <t>Kostenloses AAU-Businesscardticket beansprucht</t>
  </si>
  <si>
    <t>Ersatz Businesscardticket 2. Klasse</t>
  </si>
  <si>
    <t>(bitte hier auch im Falle einer Pauschal-Abrechnung 
"Bahn/Bus" eintragen, falls PKW benutzt wurde)</t>
  </si>
  <si>
    <r>
      <t xml:space="preserve">km </t>
    </r>
    <r>
      <rPr>
        <i/>
        <sz val="10"/>
        <color rgb="FF000000"/>
        <rFont val="Trebuchet MS"/>
        <family val="2"/>
      </rPr>
      <t>(ca.)</t>
    </r>
  </si>
  <si>
    <t>Gesamtentfernung</t>
  </si>
  <si>
    <r>
      <t xml:space="preserve">Hin- </t>
    </r>
    <r>
      <rPr>
        <b/>
        <i/>
        <sz val="9"/>
        <color theme="1"/>
        <rFont val="Trebuchet MS"/>
        <family val="2"/>
      </rPr>
      <t>und</t>
    </r>
    <r>
      <rPr>
        <i/>
        <sz val="9"/>
        <color theme="1"/>
        <rFont val="Trebuchet MS"/>
        <family val="2"/>
      </rPr>
      <t xml:space="preserve"> retour berücksichtigen</t>
    </r>
  </si>
  <si>
    <r>
      <t xml:space="preserve">Kurzstreckenflug </t>
    </r>
    <r>
      <rPr>
        <i/>
        <sz val="9"/>
        <color rgb="FF000000"/>
        <rFont val="Trebuchet MS"/>
        <family val="2"/>
      </rPr>
      <t>(&lt; 750 km)</t>
    </r>
  </si>
  <si>
    <t>am:</t>
  </si>
  <si>
    <t>Tagesangabe(n) für das/die Mittagessen unter "am:" eingeben (z.B."17, 18")</t>
  </si>
  <si>
    <t>Tagesangabe(n) für das/die Abendessen unter "am:" eingeben (z.B."17, 18")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</si>
</sst>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€&quot;\ #,##0.00;\-&quot;€&quot;\ #,##0.00"/>
    <numFmt numFmtId="165" formatCode="_-&quot;€&quot;\ * #,##0.00_-;\-&quot;€&quot;\ * #,##0.00_-;_-&quot;€&quot;\ * &quot;-&quot;??_-;_-@_-"/>
    <numFmt numFmtId="166" formatCode="&quot;€&quot;\ #,##0.00"/>
    <numFmt numFmtId="167" formatCode="hh:mm;@"/>
    <numFmt numFmtId="168" formatCode="0.0"/>
    <numFmt numFmtId="169" formatCode="dd/mm/yyyy;@"/>
    <numFmt numFmtId="170" formatCode="dd/mm/yyyy\ hh:mm;@"/>
    <numFmt numFmtId="171" formatCode="&quot;€&quot;\ #,##0.00;;"/>
    <numFmt numFmtId="172" formatCode="#,##0.0"/>
    <numFmt numFmtId="173" formatCode="dd/m/yyyy;@"/>
    <numFmt numFmtId="174" formatCode="\(@\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Trebuchet MS"/>
      <family val="2"/>
    </font>
    <font>
      <b/>
      <sz val="12"/>
      <color theme="1"/>
      <name val="Trebuchet MS"/>
      <family val="2"/>
    </font>
    <font>
      <sz val="8"/>
      <color theme="1"/>
      <name val="Trebuchet MS"/>
      <family val="2"/>
    </font>
    <font>
      <sz val="12"/>
      <color theme="1"/>
      <name val="Trebuchet MS"/>
      <family val="2"/>
    </font>
    <font>
      <b/>
      <sz val="8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"/>
      <name val="Trebuchet MS"/>
      <family val="2"/>
    </font>
    <font>
      <i/>
      <sz val="8"/>
      <color theme="1"/>
      <name val="Trebuchet MS"/>
      <family val="2"/>
    </font>
    <font>
      <b/>
      <sz val="12"/>
      <color rgb="FF000000"/>
      <name val="Trebuchet MS"/>
      <family val="2"/>
    </font>
    <font>
      <sz val="10"/>
      <name val="Trebuchet MS"/>
      <family val="2"/>
    </font>
    <font>
      <b/>
      <sz val="10"/>
      <color rgb="FF000000"/>
      <name val="Trebuchet MS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2"/>
      <color rgb="FF000000"/>
      <name val="Trebuchet MS"/>
      <family val="2"/>
    </font>
    <font>
      <b/>
      <i/>
      <sz val="10"/>
      <color rgb="FF000000"/>
      <name val="Trebuchet MS"/>
      <family val="2"/>
    </font>
    <font>
      <sz val="8"/>
      <color rgb="FF000000"/>
      <name val="Trebuchet MS"/>
      <family val="2"/>
    </font>
    <font>
      <b/>
      <vertAlign val="subscript"/>
      <sz val="12"/>
      <color rgb="FF000000"/>
      <name val="Trebuchet MS"/>
      <family val="2"/>
    </font>
    <font>
      <sz val="8"/>
      <color theme="0" tint="-0.499984740745262"/>
      <name val="Trebuchet MS"/>
      <family val="2"/>
    </font>
    <font>
      <i/>
      <sz val="10"/>
      <color theme="1"/>
      <name val="Trebuchet MS"/>
      <family val="2"/>
    </font>
    <font>
      <b/>
      <sz val="13"/>
      <color theme="3"/>
      <name val="Calibri"/>
      <family val="2"/>
      <scheme val="minor"/>
    </font>
    <font>
      <b/>
      <sz val="10"/>
      <color rgb="FFFF0000"/>
      <name val="Trebuchet MS"/>
      <family val="2"/>
    </font>
    <font>
      <i/>
      <sz val="12"/>
      <color theme="1"/>
      <name val="Trebuchet MS"/>
      <family val="2"/>
    </font>
    <font>
      <b/>
      <sz val="13"/>
      <color theme="0"/>
      <name val="Trebuchet MS"/>
      <family val="2"/>
    </font>
    <font>
      <b/>
      <sz val="12"/>
      <name val="Trebuchet MS"/>
      <family val="2"/>
    </font>
    <font>
      <i/>
      <sz val="9"/>
      <color theme="1"/>
      <name val="Trebuchet MS"/>
      <family val="2"/>
    </font>
    <font>
      <i/>
      <sz val="9.5"/>
      <color theme="1"/>
      <name val="Trebuchet MS"/>
      <family val="2"/>
    </font>
    <font>
      <i/>
      <sz val="10"/>
      <color rgb="FF000000"/>
      <name val="Trebuchet MS"/>
      <family val="2"/>
    </font>
    <font>
      <b/>
      <vertAlign val="subscript"/>
      <sz val="13"/>
      <color theme="0"/>
      <name val="Trebuchet MS"/>
      <family val="2"/>
    </font>
    <font>
      <sz val="12"/>
      <color rgb="FF000000"/>
      <name val="Calibri"/>
      <family val="2"/>
    </font>
    <font>
      <b/>
      <sz val="10"/>
      <name val="Trebuchet MS"/>
      <family val="2"/>
    </font>
    <font>
      <b/>
      <sz val="11"/>
      <color rgb="FFFF0000"/>
      <name val="Trebuchet MS"/>
      <family val="2"/>
    </font>
    <font>
      <b/>
      <sz val="14"/>
      <name val="Avenir Black"/>
      <family val="2"/>
    </font>
    <font>
      <sz val="8"/>
      <name val="Trebuchet MS"/>
      <family val="2"/>
    </font>
    <font>
      <sz val="8"/>
      <color theme="0"/>
      <name val="Trebuchet MS"/>
      <family val="2"/>
    </font>
    <font>
      <b/>
      <sz val="11"/>
      <name val="Trebuchet MS"/>
      <family val="2"/>
    </font>
    <font>
      <b/>
      <sz val="12"/>
      <color theme="0"/>
      <name val="Trebuchet MS"/>
      <family val="2"/>
    </font>
    <font>
      <b/>
      <i/>
      <sz val="8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i/>
      <sz val="9"/>
      <color theme="1"/>
      <name val="Trebuchet MS"/>
      <family val="2"/>
    </font>
    <font>
      <i/>
      <sz val="9"/>
      <color rgb="FF000000"/>
      <name val="Trebuchet MS"/>
      <family val="2"/>
    </font>
    <font>
      <b/>
      <sz val="9"/>
      <color theme="1"/>
      <name val="Trebuchet MS"/>
      <family val="2"/>
    </font>
    <font>
      <u/>
      <sz val="12"/>
      <color theme="10"/>
      <name val="Trebuchet MS"/>
      <family val="2"/>
    </font>
    <font>
      <i/>
      <u/>
      <sz val="9"/>
      <color theme="10"/>
      <name val="Trebuchet MS"/>
      <family val="2"/>
    </font>
    <font>
      <sz val="10.5"/>
      <color theme="1"/>
      <name val="Trebuchet MS"/>
      <family val="2"/>
    </font>
    <font>
      <i/>
      <sz val="9"/>
      <color rgb="FF0070C0"/>
      <name val="Trebuchet MS"/>
      <family val="2"/>
    </font>
    <font>
      <i/>
      <sz val="6.5"/>
      <color rgb="FF0070C0"/>
      <name val="Trebuchet MS"/>
      <family val="2"/>
    </font>
    <font>
      <sz val="11"/>
      <name val="Trebuchet MS"/>
      <family val="2"/>
    </font>
    <font>
      <sz val="13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C82"/>
        <bgColor indexed="64"/>
      </patternFill>
    </fill>
    <fill>
      <patternFill patternType="solid">
        <fgColor theme="2"/>
      </patternFill>
    </fill>
    <fill>
      <patternFill patternType="solid">
        <f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5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double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336C82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rgb="FFF2F2F2"/>
      </right>
      <top/>
      <bottom/>
      <diagonal/>
    </border>
    <border>
      <left style="thin">
        <color rgb="FF336C82"/>
      </left>
      <right/>
      <top style="thin">
        <color rgb="FF336C82"/>
      </top>
      <bottom/>
      <diagonal/>
    </border>
    <border>
      <left/>
      <right/>
      <top style="thin">
        <color rgb="FF336C82"/>
      </top>
      <bottom/>
      <diagonal/>
    </border>
    <border>
      <left style="thin">
        <color rgb="FF336C82"/>
      </left>
      <right/>
      <top/>
      <bottom/>
      <diagonal/>
    </border>
    <border>
      <left/>
      <right style="thin">
        <color rgb="FF336C82"/>
      </right>
      <top/>
      <bottom/>
      <diagonal/>
    </border>
    <border>
      <left style="thin">
        <color rgb="FF336C82"/>
      </left>
      <right/>
      <top/>
      <bottom style="thin">
        <color rgb="FF336C82"/>
      </bottom>
      <diagonal/>
    </border>
    <border>
      <left/>
      <right/>
      <top/>
      <bottom style="thin">
        <color rgb="FF336C82"/>
      </bottom>
      <diagonal/>
    </border>
    <border>
      <left/>
      <right style="thin">
        <color rgb="FF336C82"/>
      </right>
      <top/>
      <bottom style="thin">
        <color rgb="FF336C82"/>
      </bottom>
      <diagonal/>
    </border>
    <border>
      <left/>
      <right/>
      <top style="thin">
        <color theme="2" tint="-0.24994659260841701"/>
      </top>
      <bottom style="thin">
        <color rgb="FF336C82"/>
      </bottom>
      <diagonal/>
    </border>
    <border>
      <left/>
      <right style="thin">
        <color theme="2" tint="-0.24994659260841701"/>
      </right>
      <top/>
      <bottom style="double">
        <color auto="1"/>
      </bottom>
      <diagonal/>
    </border>
    <border>
      <left/>
      <right/>
      <top style="thin">
        <color rgb="FF336C8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rgb="FF336C82"/>
      </bottom>
      <diagonal/>
    </border>
    <border>
      <left/>
      <right/>
      <top/>
      <bottom style="double">
        <color rgb="FF336C82"/>
      </bottom>
      <diagonal/>
    </border>
    <border>
      <left/>
      <right/>
      <top/>
      <bottom style="double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double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rgb="FF336C82"/>
      </bottom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/>
      <top/>
      <bottom/>
      <diagonal/>
    </border>
    <border>
      <left/>
      <right/>
      <top/>
      <bottom style="medium">
        <color rgb="FFAEAAAA"/>
      </bottom>
      <diagonal/>
    </border>
    <border>
      <left/>
      <right style="thin">
        <color rgb="FF336C82"/>
      </right>
      <top/>
      <bottom style="medium">
        <color rgb="FFAEAAAA"/>
      </bottom>
      <diagonal/>
    </border>
    <border>
      <left style="thin">
        <color rgb="FF336C82"/>
      </left>
      <right/>
      <top/>
      <bottom style="medium">
        <color rgb="FFAEAAAA"/>
      </bottom>
      <diagonal/>
    </border>
    <border>
      <left/>
      <right style="thin">
        <color rgb="FFAEAAAA"/>
      </right>
      <top/>
      <bottom style="medium">
        <color rgb="FFAEAAAA"/>
      </bottom>
      <diagonal/>
    </border>
    <border>
      <left style="thin">
        <color rgb="FFAEAAAA"/>
      </left>
      <right/>
      <top/>
      <bottom style="medium">
        <color rgb="FFAEAAAA"/>
      </bottom>
      <diagonal/>
    </border>
    <border>
      <left style="thin">
        <color rgb="FFAEAAAA"/>
      </left>
      <right/>
      <top style="medium">
        <color rgb="FFAEAAAA"/>
      </top>
      <bottom style="thin">
        <color rgb="FFAEAAAA"/>
      </bottom>
      <diagonal/>
    </border>
    <border>
      <left/>
      <right/>
      <top style="medium">
        <color rgb="FFAEAAAA"/>
      </top>
      <bottom style="thin">
        <color rgb="FFAEAAAA"/>
      </bottom>
      <diagonal/>
    </border>
    <border>
      <left/>
      <right style="thin">
        <color rgb="FF336C82"/>
      </right>
      <top style="medium">
        <color rgb="FFAEAAAA"/>
      </top>
      <bottom style="thin">
        <color rgb="FFAEAAAA"/>
      </bottom>
      <diagonal/>
    </border>
    <border>
      <left style="thin">
        <color rgb="FF336C82"/>
      </left>
      <right/>
      <top style="medium">
        <color rgb="FFAEAAAA"/>
      </top>
      <bottom style="thin">
        <color rgb="FFAEAAAA"/>
      </bottom>
      <diagonal/>
    </border>
    <border>
      <left/>
      <right style="thin">
        <color rgb="FFAEAAAA"/>
      </right>
      <top style="medium">
        <color rgb="FFAEAAAA"/>
      </top>
      <bottom style="thin">
        <color rgb="FFAEAAAA"/>
      </bottom>
      <diagonal/>
    </border>
    <border>
      <left style="thin">
        <color rgb="FFAEAAAA"/>
      </left>
      <right/>
      <top style="thin">
        <color rgb="FFAEAAAA"/>
      </top>
      <bottom style="thin">
        <color rgb="FFAEAAAA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336C82"/>
      </right>
      <top style="thin">
        <color rgb="FFAEAAAA"/>
      </top>
      <bottom style="thin">
        <color rgb="FFAEAAAA"/>
      </bottom>
      <diagonal/>
    </border>
    <border>
      <left style="thin">
        <color rgb="FF336C82"/>
      </left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/>
      <top style="thin">
        <color rgb="FFAEAAAA"/>
      </top>
      <bottom style="thin">
        <color theme="1"/>
      </bottom>
      <diagonal/>
    </border>
    <border>
      <left/>
      <right/>
      <top style="thin">
        <color rgb="FFAEAAAA"/>
      </top>
      <bottom style="thin">
        <color theme="1"/>
      </bottom>
      <diagonal/>
    </border>
    <border>
      <left/>
      <right style="thin">
        <color rgb="FF336C82"/>
      </right>
      <top style="thin">
        <color rgb="FFAEAAAA"/>
      </top>
      <bottom style="thin">
        <color theme="1"/>
      </bottom>
      <diagonal/>
    </border>
    <border>
      <left style="thin">
        <color rgb="FF336C82"/>
      </left>
      <right/>
      <top style="thin">
        <color rgb="FFAEAAAA"/>
      </top>
      <bottom style="thin">
        <color theme="1"/>
      </bottom>
      <diagonal/>
    </border>
    <border>
      <left/>
      <right style="thin">
        <color rgb="FFAEAAAA"/>
      </right>
      <top style="thin">
        <color rgb="FFAEAAAA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 style="double">
        <color theme="1"/>
      </bottom>
      <diagonal/>
    </border>
    <border>
      <left/>
      <right style="thin">
        <color rgb="FF336C82"/>
      </right>
      <top style="thin">
        <color theme="1"/>
      </top>
      <bottom style="double">
        <color theme="1"/>
      </bottom>
      <diagonal/>
    </border>
    <border>
      <left style="thin">
        <color rgb="FF336C82"/>
      </left>
      <right/>
      <top style="thin">
        <color theme="1"/>
      </top>
      <bottom style="double">
        <color theme="1"/>
      </bottom>
      <diagonal/>
    </border>
    <border>
      <left style="thin">
        <color rgb="FF336C82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2" tint="-0.24994659260841701"/>
      </right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10" fillId="7" borderId="2" applyNumberFormat="0">
      <alignment horizontal="left" vertical="center" indent="1" shrinkToFit="1"/>
      <protection locked="0"/>
    </xf>
    <xf numFmtId="0" fontId="27" fillId="0" borderId="0" applyNumberFormat="0" applyFill="0" applyBorder="0" applyAlignment="0"/>
    <xf numFmtId="43" fontId="24" fillId="4" borderId="0" applyNumberFormat="0" applyFill="0">
      <alignment horizontal="center" vertical="top"/>
    </xf>
    <xf numFmtId="0" fontId="5" fillId="2" borderId="20" applyFill="0" applyAlignment="0">
      <alignment vertical="center"/>
    </xf>
    <xf numFmtId="0" fontId="3" fillId="0" borderId="6" applyNumberFormat="0" applyFill="0" applyAlignment="0" applyProtection="0"/>
    <xf numFmtId="0" fontId="7" fillId="6" borderId="2" applyNumberFormat="0" applyAlignment="0" applyProtection="0"/>
    <xf numFmtId="0" fontId="5" fillId="0" borderId="10" applyNumberFormat="0" applyFill="0" applyAlignment="0" applyProtection="0"/>
    <xf numFmtId="0" fontId="1" fillId="10" borderId="0" applyNumberFormat="0" applyFont="0" applyBorder="0" applyAlignment="0"/>
    <xf numFmtId="0" fontId="10" fillId="7" borderId="11" applyNumberFormat="0"/>
    <xf numFmtId="0" fontId="29" fillId="5" borderId="0" applyNumberFormat="0">
      <alignment horizontal="center" vertical="center"/>
    </xf>
    <xf numFmtId="0" fontId="26" fillId="0" borderId="14" applyNumberFormat="0" applyFill="0" applyAlignment="0" applyProtection="0"/>
    <xf numFmtId="0" fontId="5" fillId="2" borderId="15" applyNumberFormat="0" applyFill="0" applyAlignment="0">
      <alignment vertical="center"/>
    </xf>
    <xf numFmtId="0" fontId="31" fillId="2" borderId="15" applyNumberFormat="0" applyFill="0" applyBorder="0" applyAlignment="0">
      <alignment vertical="top" wrapText="1"/>
    </xf>
    <xf numFmtId="0" fontId="50" fillId="2" borderId="0" applyNumberFormat="0" applyFill="0" applyBorder="0">
      <alignment vertical="center"/>
    </xf>
    <xf numFmtId="0" fontId="10" fillId="8" borderId="15" applyNumberFormat="0" applyFill="0" applyBorder="0">
      <alignment vertical="center"/>
    </xf>
    <xf numFmtId="170" fontId="10" fillId="7" borderId="2">
      <alignment horizontal="left" vertical="center" indent="1" shrinkToFit="1"/>
      <protection locked="0"/>
    </xf>
    <xf numFmtId="0" fontId="50" fillId="0" borderId="0" applyNumberFormat="0" applyFill="0">
      <alignment horizontal="right" vertical="center"/>
    </xf>
    <xf numFmtId="169" fontId="10" fillId="7" borderId="2">
      <alignment horizontal="left" vertical="center" indent="1" shrinkToFit="1"/>
      <protection locked="0"/>
    </xf>
    <xf numFmtId="20" fontId="10" fillId="7" borderId="2">
      <alignment horizontal="left" vertical="center" indent="1" shrinkToFit="1"/>
      <protection locked="0"/>
    </xf>
    <xf numFmtId="171" fontId="10" fillId="7" borderId="2">
      <alignment vertical="center" shrinkToFit="1"/>
    </xf>
    <xf numFmtId="0" fontId="38" fillId="7" borderId="2" applyNumberFormat="0">
      <alignment horizontal="center" vertical="center" shrinkToFit="1"/>
      <protection locked="0"/>
    </xf>
    <xf numFmtId="0" fontId="5" fillId="2" borderId="15" applyFill="0" applyAlignment="0">
      <alignment vertical="center"/>
    </xf>
    <xf numFmtId="0" fontId="4" fillId="0" borderId="0" applyNumberFormat="0" applyFill="0">
      <alignment horizontal="right" vertical="center" indent="1"/>
    </xf>
    <xf numFmtId="174" fontId="24" fillId="4" borderId="0" applyFill="0">
      <alignment horizontal="center" vertical="top"/>
      <protection locked="0"/>
    </xf>
    <xf numFmtId="0" fontId="7" fillId="9" borderId="35" applyNumberFormat="0" applyFont="0" applyAlignment="0">
      <protection locked="0"/>
    </xf>
    <xf numFmtId="0" fontId="7" fillId="12" borderId="0" applyNumberFormat="0" applyFont="0" applyBorder="0" applyAlignment="0">
      <protection locked="0"/>
    </xf>
    <xf numFmtId="0" fontId="4" fillId="3" borderId="0" applyFont="0" applyAlignment="0">
      <alignment horizontal="right" vertical="center"/>
      <protection locked="0"/>
    </xf>
  </cellStyleXfs>
  <cellXfs count="418">
    <xf numFmtId="0" fontId="0" fillId="0" borderId="0" xfId="0"/>
    <xf numFmtId="0" fontId="5" fillId="2" borderId="20" xfId="5" applyFill="1" applyAlignment="1"/>
    <xf numFmtId="0" fontId="4" fillId="0" borderId="0" xfId="0" applyFont="1" applyProtection="1"/>
    <xf numFmtId="0" fontId="4" fillId="0" borderId="0" xfId="0" applyFont="1" applyBorder="1" applyProtection="1"/>
    <xf numFmtId="0" fontId="7" fillId="2" borderId="0" xfId="0" applyFont="1" applyFill="1" applyBorder="1" applyProtection="1"/>
    <xf numFmtId="0" fontId="4" fillId="0" borderId="0" xfId="0" applyFont="1" applyFill="1" applyProtection="1"/>
    <xf numFmtId="0" fontId="4" fillId="2" borderId="0" xfId="0" applyFont="1" applyFill="1" applyBorder="1" applyProtection="1"/>
    <xf numFmtId="0" fontId="4" fillId="0" borderId="0" xfId="0" applyFont="1" applyAlignment="1" applyProtection="1"/>
    <xf numFmtId="0" fontId="4" fillId="0" borderId="0" xfId="0" applyFont="1"/>
    <xf numFmtId="0" fontId="27" fillId="0" borderId="0" xfId="3"/>
    <xf numFmtId="0" fontId="29" fillId="5" borderId="0" xfId="11">
      <alignment horizontal="center" vertical="center"/>
    </xf>
    <xf numFmtId="0" fontId="7" fillId="2" borderId="0" xfId="0" applyFont="1" applyFill="1" applyBorder="1" applyAlignment="1" applyProtection="1"/>
    <xf numFmtId="0" fontId="7" fillId="2" borderId="0" xfId="0" applyFont="1" applyFill="1" applyBorder="1" applyAlignment="1" applyProtection="1">
      <alignment vertical="center"/>
    </xf>
    <xf numFmtId="14" fontId="12" fillId="2" borderId="0" xfId="0" applyNumberFormat="1" applyFont="1" applyFill="1" applyBorder="1" applyAlignment="1" applyProtection="1">
      <alignment horizontal="center" vertical="center"/>
    </xf>
    <xf numFmtId="20" fontId="12" fillId="2" borderId="0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/>
    <xf numFmtId="0" fontId="6" fillId="2" borderId="0" xfId="0" applyFont="1" applyFill="1" applyBorder="1" applyAlignment="1" applyProtection="1">
      <alignment vertical="top"/>
    </xf>
    <xf numFmtId="3" fontId="5" fillId="2" borderId="0" xfId="9" applyNumberFormat="1" applyFont="1" applyFill="1" applyBorder="1" applyAlignment="1">
      <alignment vertical="center" shrinkToFit="1"/>
    </xf>
    <xf numFmtId="168" fontId="7" fillId="2" borderId="0" xfId="9" applyNumberFormat="1" applyFont="1" applyFill="1" applyBorder="1" applyAlignment="1"/>
    <xf numFmtId="168" fontId="5" fillId="2" borderId="0" xfId="9" applyNumberFormat="1" applyFont="1" applyFill="1" applyBorder="1"/>
    <xf numFmtId="0" fontId="31" fillId="2" borderId="0" xfId="14" applyFill="1" applyBorder="1" applyAlignment="1">
      <alignment horizontal="right"/>
    </xf>
    <xf numFmtId="0" fontId="31" fillId="2" borderId="0" xfId="14" applyFill="1" applyBorder="1" applyAlignment="1"/>
    <xf numFmtId="0" fontId="31" fillId="2" borderId="0" xfId="14" applyNumberFormat="1" applyFill="1" applyBorder="1" applyAlignment="1">
      <alignment vertical="top"/>
    </xf>
    <xf numFmtId="0" fontId="31" fillId="0" borderId="0" xfId="14" applyFill="1" applyBorder="1" applyAlignment="1"/>
    <xf numFmtId="14" fontId="4" fillId="0" borderId="0" xfId="0" applyNumberFormat="1" applyFont="1" applyProtection="1"/>
    <xf numFmtId="0" fontId="27" fillId="0" borderId="0" xfId="3" applyFill="1"/>
    <xf numFmtId="0" fontId="31" fillId="2" borderId="0" xfId="14" applyBorder="1" applyAlignment="1"/>
    <xf numFmtId="0" fontId="5" fillId="3" borderId="0" xfId="13" applyFill="1" applyBorder="1" applyAlignment="1"/>
    <xf numFmtId="0" fontId="27" fillId="0" borderId="0" xfId="3" applyAlignment="1">
      <alignment wrapText="1"/>
    </xf>
    <xf numFmtId="0" fontId="31" fillId="0" borderId="0" xfId="14" applyFill="1" applyBorder="1" applyAlignment="1">
      <alignment vertical="top" wrapText="1"/>
    </xf>
    <xf numFmtId="0" fontId="31" fillId="3" borderId="0" xfId="14" applyFill="1" applyBorder="1" applyAlignment="1"/>
    <xf numFmtId="0" fontId="31" fillId="2" borderId="0" xfId="14" applyFill="1" applyBorder="1" applyAlignment="1">
      <alignment vertical="top" wrapText="1"/>
    </xf>
    <xf numFmtId="0" fontId="50" fillId="3" borderId="0" xfId="18" applyFill="1" applyBorder="1">
      <alignment horizontal="right" vertical="center"/>
    </xf>
    <xf numFmtId="0" fontId="5" fillId="2" borderId="0" xfId="5" applyFill="1" applyBorder="1" applyAlignment="1"/>
    <xf numFmtId="0" fontId="29" fillId="5" borderId="0" xfId="11" applyProtection="1">
      <alignment horizontal="center" vertical="center"/>
    </xf>
    <xf numFmtId="0" fontId="27" fillId="0" borderId="0" xfId="3" applyProtection="1"/>
    <xf numFmtId="0" fontId="0" fillId="0" borderId="0" xfId="0" applyProtection="1"/>
    <xf numFmtId="0" fontId="31" fillId="0" borderId="0" xfId="14" applyFill="1" applyBorder="1" applyAlignment="1" applyProtection="1"/>
    <xf numFmtId="0" fontId="4" fillId="3" borderId="0" xfId="0" applyFont="1" applyFill="1" applyBorder="1" applyProtection="1"/>
    <xf numFmtId="0" fontId="4" fillId="10" borderId="0" xfId="9" applyFont="1" applyBorder="1"/>
    <xf numFmtId="0" fontId="5" fillId="10" borderId="0" xfId="9" applyFont="1" applyBorder="1" applyAlignment="1"/>
    <xf numFmtId="0" fontId="31" fillId="10" borderId="0" xfId="9" applyFont="1" applyBorder="1" applyAlignment="1"/>
    <xf numFmtId="0" fontId="7" fillId="3" borderId="0" xfId="0" applyFont="1" applyFill="1" applyBorder="1" applyAlignment="1" applyProtection="1">
      <alignment wrapText="1"/>
    </xf>
    <xf numFmtId="0" fontId="6" fillId="3" borderId="0" xfId="0" applyFont="1" applyFill="1" applyBorder="1" applyProtection="1"/>
    <xf numFmtId="0" fontId="4" fillId="10" borderId="0" xfId="9" applyFont="1" applyBorder="1" applyProtection="1"/>
    <xf numFmtId="0" fontId="7" fillId="10" borderId="0" xfId="9" applyFont="1" applyBorder="1" applyAlignment="1" applyProtection="1">
      <alignment wrapText="1"/>
    </xf>
    <xf numFmtId="0" fontId="6" fillId="10" borderId="0" xfId="9" applyFont="1" applyBorder="1" applyProtection="1"/>
    <xf numFmtId="0" fontId="4" fillId="3" borderId="0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28" fillId="10" borderId="0" xfId="9" applyFont="1" applyBorder="1" applyAlignment="1" applyProtection="1">
      <alignment horizontal="center"/>
    </xf>
    <xf numFmtId="0" fontId="13" fillId="10" borderId="0" xfId="9" applyFont="1" applyBorder="1" applyAlignment="1" applyProtection="1">
      <alignment vertical="top"/>
    </xf>
    <xf numFmtId="166" fontId="11" fillId="3" borderId="0" xfId="0" applyNumberFormat="1" applyFont="1" applyFill="1" applyBorder="1" applyAlignment="1" applyProtection="1"/>
    <xf numFmtId="0" fontId="7" fillId="10" borderId="0" xfId="9" applyFont="1" applyBorder="1" applyProtection="1"/>
    <xf numFmtId="0" fontId="4" fillId="10" borderId="0" xfId="9" applyFont="1" applyBorder="1" applyAlignment="1" applyProtection="1">
      <alignment horizontal="center"/>
    </xf>
    <xf numFmtId="0" fontId="50" fillId="3" borderId="0" xfId="15" applyFill="1" applyBorder="1" applyProtection="1">
      <alignment vertical="center"/>
    </xf>
    <xf numFmtId="0" fontId="31" fillId="3" borderId="0" xfId="14" applyFill="1" applyBorder="1" applyAlignment="1" applyProtection="1">
      <alignment horizontal="right" vertical="top" wrapText="1"/>
    </xf>
    <xf numFmtId="0" fontId="14" fillId="3" borderId="4" xfId="0" applyFont="1" applyFill="1" applyBorder="1" applyProtection="1"/>
    <xf numFmtId="0" fontId="4" fillId="3" borderId="4" xfId="0" applyFont="1" applyFill="1" applyBorder="1" applyProtection="1"/>
    <xf numFmtId="168" fontId="7" fillId="3" borderId="7" xfId="7" applyNumberFormat="1" applyFill="1" applyBorder="1" applyAlignment="1" applyProtection="1">
      <alignment horizontal="center"/>
    </xf>
    <xf numFmtId="168" fontId="7" fillId="3" borderId="0" xfId="7" applyNumberFormat="1" applyFill="1" applyBorder="1" applyAlignment="1" applyProtection="1">
      <alignment horizontal="center"/>
    </xf>
    <xf numFmtId="0" fontId="4" fillId="2" borderId="0" xfId="0" applyFont="1" applyFill="1" applyBorder="1"/>
    <xf numFmtId="0" fontId="6" fillId="2" borderId="0" xfId="0" applyFont="1" applyFill="1" applyBorder="1" applyAlignment="1">
      <alignment vertical="top"/>
    </xf>
    <xf numFmtId="0" fontId="4" fillId="3" borderId="0" xfId="0" applyFont="1" applyFill="1" applyBorder="1"/>
    <xf numFmtId="0" fontId="4" fillId="10" borderId="0" xfId="9" applyFont="1" applyBorder="1" applyAlignment="1">
      <alignment horizontal="right" vertical="center"/>
    </xf>
    <xf numFmtId="0" fontId="50" fillId="2" borderId="0" xfId="18" applyFill="1" applyBorder="1">
      <alignment horizontal="right" vertical="center"/>
    </xf>
    <xf numFmtId="0" fontId="7" fillId="3" borderId="0" xfId="0" applyFont="1" applyFill="1" applyBorder="1" applyProtection="1"/>
    <xf numFmtId="0" fontId="7" fillId="3" borderId="0" xfId="0" applyFont="1" applyFill="1" applyBorder="1" applyAlignment="1" applyProtection="1">
      <alignment horizontal="left"/>
    </xf>
    <xf numFmtId="0" fontId="7" fillId="10" borderId="0" xfId="9" applyFont="1" applyBorder="1" applyAlignment="1">
      <alignment vertical="center"/>
    </xf>
    <xf numFmtId="14" fontId="11" fillId="10" borderId="0" xfId="9" applyNumberFormat="1" applyFont="1" applyBorder="1" applyAlignment="1">
      <alignment horizontal="center" vertical="center"/>
    </xf>
    <xf numFmtId="167" fontId="11" fillId="10" borderId="0" xfId="9" applyNumberFormat="1" applyFont="1" applyBorder="1" applyAlignment="1">
      <alignment horizontal="center" vertical="center"/>
    </xf>
    <xf numFmtId="20" fontId="11" fillId="10" borderId="0" xfId="9" applyNumberFormat="1" applyFont="1" applyBorder="1" applyAlignment="1">
      <alignment horizontal="center" vertical="center"/>
    </xf>
    <xf numFmtId="0" fontId="4" fillId="3" borderId="21" xfId="0" applyFont="1" applyFill="1" applyBorder="1" applyProtection="1"/>
    <xf numFmtId="0" fontId="7" fillId="3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/>
    </xf>
    <xf numFmtId="14" fontId="4" fillId="3" borderId="0" xfId="0" applyNumberFormat="1" applyFont="1" applyFill="1" applyBorder="1" applyProtection="1"/>
    <xf numFmtId="0" fontId="14" fillId="3" borderId="0" xfId="0" applyFont="1" applyFill="1" applyBorder="1" applyAlignment="1" applyProtection="1">
      <alignment vertical="top" wrapText="1"/>
    </xf>
    <xf numFmtId="0" fontId="20" fillId="3" borderId="0" xfId="0" applyFont="1" applyFill="1" applyBorder="1" applyProtection="1"/>
    <xf numFmtId="0" fontId="18" fillId="3" borderId="0" xfId="0" applyFont="1" applyFill="1" applyBorder="1" applyProtection="1"/>
    <xf numFmtId="0" fontId="31" fillId="3" borderId="21" xfId="14" applyFill="1" applyBorder="1" applyAlignment="1" applyProtection="1">
      <alignment horizontal="right" vertical="top" wrapText="1"/>
    </xf>
    <xf numFmtId="0" fontId="7" fillId="3" borderId="22" xfId="0" applyFont="1" applyFill="1" applyBorder="1" applyAlignment="1" applyProtection="1">
      <alignment wrapText="1"/>
    </xf>
    <xf numFmtId="0" fontId="4" fillId="10" borderId="22" xfId="9" applyFont="1" applyBorder="1" applyProtection="1"/>
    <xf numFmtId="0" fontId="4" fillId="10" borderId="24" xfId="9" applyFont="1" applyBorder="1" applyProtection="1"/>
    <xf numFmtId="0" fontId="4" fillId="10" borderId="25" xfId="9" applyFont="1" applyBorder="1" applyProtection="1"/>
    <xf numFmtId="0" fontId="31" fillId="3" borderId="23" xfId="14" applyFill="1" applyBorder="1" applyAlignment="1" applyProtection="1">
      <alignment horizontal="right" vertical="top" wrapText="1"/>
    </xf>
    <xf numFmtId="0" fontId="9" fillId="10" borderId="24" xfId="9" applyFont="1" applyBorder="1" applyAlignment="1">
      <alignment horizontal="left" vertical="center"/>
    </xf>
    <xf numFmtId="0" fontId="8" fillId="10" borderId="24" xfId="9" applyFont="1" applyBorder="1" applyAlignment="1">
      <alignment horizontal="center" vertical="top"/>
    </xf>
    <xf numFmtId="0" fontId="10" fillId="10" borderId="24" xfId="9" applyFont="1" applyBorder="1"/>
    <xf numFmtId="0" fontId="4" fillId="10" borderId="24" xfId="9" applyFont="1" applyBorder="1"/>
    <xf numFmtId="0" fontId="5" fillId="10" borderId="20" xfId="5" applyFill="1" applyBorder="1" applyAlignment="1"/>
    <xf numFmtId="0" fontId="5" fillId="10" borderId="20" xfId="5" applyFill="1" applyBorder="1" applyAlignment="1">
      <alignment wrapText="1"/>
    </xf>
    <xf numFmtId="0" fontId="50" fillId="2" borderId="0" xfId="15" applyFill="1" applyBorder="1">
      <alignment vertical="center"/>
    </xf>
    <xf numFmtId="0" fontId="5" fillId="2" borderId="20" xfId="5" applyFill="1" applyBorder="1" applyAlignment="1">
      <alignment wrapText="1"/>
    </xf>
    <xf numFmtId="0" fontId="5" fillId="2" borderId="20" xfId="5" applyFill="1" applyBorder="1" applyAlignment="1"/>
    <xf numFmtId="0" fontId="0" fillId="2" borderId="0" xfId="0" applyFill="1" applyBorder="1"/>
    <xf numFmtId="0" fontId="5" fillId="2" borderId="20" xfId="5" applyFill="1" applyBorder="1" applyAlignment="1">
      <alignment vertical="center"/>
    </xf>
    <xf numFmtId="0" fontId="5" fillId="2" borderId="20" xfId="5" applyFill="1" applyBorder="1" applyAlignment="1">
      <alignment horizontal="left"/>
    </xf>
    <xf numFmtId="0" fontId="5" fillId="2" borderId="20" xfId="5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5" fillId="2" borderId="20" xfId="5" applyFill="1" applyBorder="1" applyAlignment="1">
      <alignment vertical="top"/>
    </xf>
    <xf numFmtId="0" fontId="11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center" vertical="top"/>
    </xf>
    <xf numFmtId="0" fontId="10" fillId="2" borderId="0" xfId="0" applyFont="1" applyFill="1" applyBorder="1" applyProtection="1"/>
    <xf numFmtId="0" fontId="4" fillId="2" borderId="24" xfId="0" applyFont="1" applyFill="1" applyBorder="1" applyProtection="1"/>
    <xf numFmtId="0" fontId="0" fillId="10" borderId="0" xfId="9" applyFont="1"/>
    <xf numFmtId="0" fontId="38" fillId="7" borderId="2" xfId="22">
      <alignment horizontal="center" vertical="center" shrinkToFit="1"/>
      <protection locked="0"/>
    </xf>
    <xf numFmtId="0" fontId="5" fillId="2" borderId="20" xfId="13" applyFill="1" applyBorder="1" applyAlignment="1"/>
    <xf numFmtId="0" fontId="31" fillId="2" borderId="20" xfId="14" applyFill="1" applyBorder="1" applyAlignment="1"/>
    <xf numFmtId="0" fontId="31" fillId="2" borderId="20" xfId="14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7" fillId="2" borderId="24" xfId="0" applyFont="1" applyFill="1" applyBorder="1" applyProtection="1"/>
    <xf numFmtId="0" fontId="11" fillId="2" borderId="0" xfId="0" applyFont="1" applyFill="1" applyBorder="1" applyAlignment="1" applyProtection="1"/>
    <xf numFmtId="0" fontId="31" fillId="2" borderId="20" xfId="14" applyFill="1" applyBorder="1" applyAlignment="1">
      <alignment horizontal="right" vertical="top"/>
    </xf>
    <xf numFmtId="0" fontId="31" fillId="3" borderId="0" xfId="14" applyFill="1" applyBorder="1" applyAlignment="1">
      <alignment horizontal="right" vertical="center" wrapText="1"/>
    </xf>
    <xf numFmtId="0" fontId="31" fillId="3" borderId="0" xfId="14" applyFill="1" applyBorder="1" applyAlignment="1">
      <alignment horizontal="right" vertical="top" wrapText="1"/>
    </xf>
    <xf numFmtId="0" fontId="31" fillId="10" borderId="24" xfId="9" applyFont="1" applyBorder="1" applyAlignment="1">
      <alignment horizontal="left"/>
    </xf>
    <xf numFmtId="165" fontId="20" fillId="3" borderId="0" xfId="0" applyNumberFormat="1" applyFont="1" applyFill="1" applyBorder="1" applyAlignment="1" applyProtection="1">
      <alignment horizontal="left" vertical="center" wrapText="1"/>
    </xf>
    <xf numFmtId="0" fontId="4" fillId="3" borderId="27" xfId="0" applyFont="1" applyFill="1" applyBorder="1" applyProtection="1"/>
    <xf numFmtId="0" fontId="50" fillId="2" borderId="0" xfId="18" applyFill="1">
      <alignment horizontal="right" vertical="center"/>
    </xf>
    <xf numFmtId="0" fontId="31" fillId="2" borderId="28" xfId="14" applyFill="1" applyBorder="1" applyAlignment="1">
      <alignment horizontal="right" vertical="top"/>
    </xf>
    <xf numFmtId="0" fontId="5" fillId="0" borderId="0" xfId="0" applyFont="1" applyProtection="1"/>
    <xf numFmtId="0" fontId="7" fillId="0" borderId="0" xfId="0" applyFont="1" applyAlignment="1" applyProtection="1">
      <alignment horizontal="right"/>
    </xf>
    <xf numFmtId="0" fontId="7" fillId="0" borderId="0" xfId="0" applyFont="1" applyProtection="1"/>
    <xf numFmtId="168" fontId="7" fillId="0" borderId="0" xfId="0" applyNumberFormat="1" applyFont="1" applyProtection="1"/>
    <xf numFmtId="0" fontId="28" fillId="0" borderId="0" xfId="0" applyFont="1" applyProtection="1"/>
    <xf numFmtId="14" fontId="36" fillId="0" borderId="0" xfId="3" applyNumberFormat="1" applyFont="1" applyProtection="1"/>
    <xf numFmtId="14" fontId="7" fillId="0" borderId="0" xfId="0" applyNumberFormat="1" applyFont="1" applyProtection="1"/>
    <xf numFmtId="0" fontId="0" fillId="0" borderId="3" xfId="0" applyBorder="1" applyProtection="1"/>
    <xf numFmtId="0" fontId="0" fillId="0" borderId="5" xfId="0" applyBorder="1" applyProtection="1"/>
    <xf numFmtId="0" fontId="7" fillId="0" borderId="0" xfId="0" applyFont="1" applyAlignment="1" applyProtection="1">
      <alignment wrapText="1"/>
    </xf>
    <xf numFmtId="0" fontId="15" fillId="3" borderId="0" xfId="0" applyFont="1" applyFill="1"/>
    <xf numFmtId="0" fontId="16" fillId="3" borderId="0" xfId="3" applyFont="1" applyFill="1" applyAlignment="1">
      <alignment vertical="center" wrapText="1"/>
    </xf>
    <xf numFmtId="0" fontId="4" fillId="3" borderId="0" xfId="0" applyFont="1" applyFill="1"/>
    <xf numFmtId="0" fontId="5" fillId="3" borderId="0" xfId="23" applyFill="1" applyBorder="1" applyAlignment="1"/>
    <xf numFmtId="0" fontId="5" fillId="3" borderId="0" xfId="23" applyFill="1" applyBorder="1" applyAlignment="1">
      <alignment vertical="center" wrapText="1"/>
    </xf>
    <xf numFmtId="0" fontId="17" fillId="3" borderId="0" xfId="3" applyFont="1" applyFill="1"/>
    <xf numFmtId="0" fontId="17" fillId="3" borderId="0" xfId="3" applyFont="1" applyFill="1" applyAlignment="1">
      <alignment vertical="center" wrapText="1"/>
    </xf>
    <xf numFmtId="0" fontId="5" fillId="2" borderId="0" xfId="0" applyFont="1" applyFill="1" applyAlignment="1">
      <alignment vertical="top"/>
    </xf>
    <xf numFmtId="0" fontId="4" fillId="2" borderId="0" xfId="0" applyFont="1" applyFill="1"/>
    <xf numFmtId="0" fontId="4" fillId="2" borderId="0" xfId="24" applyFill="1">
      <alignment horizontal="right" vertical="center" indent="1"/>
    </xf>
    <xf numFmtId="170" fontId="27" fillId="0" borderId="0" xfId="3" applyNumberFormat="1"/>
    <xf numFmtId="0" fontId="4" fillId="0" borderId="0" xfId="0" applyFont="1" applyFill="1"/>
    <xf numFmtId="0" fontId="18" fillId="3" borderId="0" xfId="3" applyFont="1" applyFill="1"/>
    <xf numFmtId="0" fontId="19" fillId="3" borderId="0" xfId="3" applyFont="1" applyFill="1"/>
    <xf numFmtId="0" fontId="20" fillId="3" borderId="0" xfId="3" applyFont="1" applyFill="1"/>
    <xf numFmtId="14" fontId="19" fillId="3" borderId="0" xfId="3" applyNumberFormat="1" applyFont="1" applyFill="1" applyAlignment="1">
      <alignment horizontal="left"/>
    </xf>
    <xf numFmtId="0" fontId="19" fillId="3" borderId="0" xfId="3" applyFont="1" applyFill="1" applyAlignment="1">
      <alignment horizontal="right"/>
    </xf>
    <xf numFmtId="0" fontId="16" fillId="3" borderId="0" xfId="3" applyFont="1" applyFill="1" applyAlignment="1">
      <alignment vertical="top" wrapText="1"/>
    </xf>
    <xf numFmtId="0" fontId="16" fillId="3" borderId="0" xfId="3" applyFont="1" applyFill="1"/>
    <xf numFmtId="0" fontId="16" fillId="3" borderId="0" xfId="3" applyFont="1" applyFill="1" applyAlignment="1">
      <alignment horizontal="left"/>
    </xf>
    <xf numFmtId="0" fontId="18" fillId="3" borderId="0" xfId="3" applyFont="1" applyFill="1" applyAlignment="1">
      <alignment horizontal="left"/>
    </xf>
    <xf numFmtId="0" fontId="20" fillId="3" borderId="0" xfId="0" applyFont="1" applyFill="1"/>
    <xf numFmtId="0" fontId="19" fillId="3" borderId="0" xfId="0" applyFont="1" applyFill="1" applyAlignment="1">
      <alignment horizontal="center" vertical="center"/>
    </xf>
    <xf numFmtId="0" fontId="4" fillId="5" borderId="0" xfId="0" applyFont="1" applyFill="1" applyBorder="1" applyProtection="1"/>
    <xf numFmtId="0" fontId="10" fillId="3" borderId="0" xfId="16" applyFill="1" applyBorder="1">
      <alignment vertical="center"/>
    </xf>
    <xf numFmtId="0" fontId="7" fillId="3" borderId="0" xfId="0" applyFont="1" applyFill="1" applyBorder="1" applyAlignment="1" applyProtection="1"/>
    <xf numFmtId="0" fontId="5" fillId="3" borderId="0" xfId="0" applyFont="1" applyFill="1" applyBorder="1" applyAlignment="1" applyProtection="1"/>
    <xf numFmtId="0" fontId="10" fillId="3" borderId="0" xfId="0" applyFont="1" applyFill="1" applyBorder="1" applyProtection="1"/>
    <xf numFmtId="0" fontId="10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Protection="1"/>
    <xf numFmtId="0" fontId="4" fillId="5" borderId="0" xfId="0" applyFont="1" applyFill="1"/>
    <xf numFmtId="0" fontId="4" fillId="5" borderId="0" xfId="0" applyFont="1" applyFill="1" applyAlignment="1"/>
    <xf numFmtId="0" fontId="20" fillId="5" borderId="0" xfId="0" applyFont="1" applyFill="1"/>
    <xf numFmtId="0" fontId="22" fillId="5" borderId="0" xfId="0" applyFont="1" applyFill="1" applyAlignment="1">
      <alignment horizontal="right" vertical="center"/>
    </xf>
    <xf numFmtId="0" fontId="19" fillId="5" borderId="0" xfId="0" applyFont="1" applyFill="1" applyAlignment="1">
      <alignment horizontal="center" vertical="center"/>
    </xf>
    <xf numFmtId="0" fontId="15" fillId="5" borderId="0" xfId="0" applyFont="1" applyFill="1"/>
    <xf numFmtId="0" fontId="22" fillId="5" borderId="0" xfId="0" applyFont="1" applyFill="1" applyAlignment="1">
      <alignment horizontal="right"/>
    </xf>
    <xf numFmtId="3" fontId="5" fillId="3" borderId="0" xfId="9" applyNumberFormat="1" applyFont="1" applyFill="1" applyBorder="1" applyAlignment="1"/>
    <xf numFmtId="0" fontId="4" fillId="3" borderId="0" xfId="0" applyFont="1" applyFill="1" applyProtection="1"/>
    <xf numFmtId="0" fontId="4" fillId="3" borderId="0" xfId="0" applyFont="1" applyFill="1" applyBorder="1" applyAlignment="1" applyProtection="1">
      <alignment wrapText="1"/>
    </xf>
    <xf numFmtId="0" fontId="39" fillId="3" borderId="0" xfId="4" applyNumberFormat="1" applyFont="1" applyFill="1" applyBorder="1" applyAlignment="1">
      <alignment vertical="top"/>
    </xf>
    <xf numFmtId="0" fontId="19" fillId="3" borderId="0" xfId="0" applyFont="1" applyFill="1" applyBorder="1" applyProtection="1"/>
    <xf numFmtId="0" fontId="11" fillId="3" borderId="0" xfId="0" applyFont="1" applyFill="1" applyBorder="1" applyProtection="1"/>
    <xf numFmtId="0" fontId="25" fillId="3" borderId="0" xfId="14" applyFont="1" applyFill="1" applyBorder="1" applyAlignment="1" applyProtection="1"/>
    <xf numFmtId="0" fontId="44" fillId="0" borderId="0" xfId="0" applyFont="1"/>
    <xf numFmtId="0" fontId="4" fillId="2" borderId="0" xfId="24" applyFill="1" applyAlignment="1">
      <alignment vertical="center"/>
    </xf>
    <xf numFmtId="14" fontId="4" fillId="3" borderId="0" xfId="0" applyNumberFormat="1" applyFont="1" applyFill="1" applyAlignment="1"/>
    <xf numFmtId="0" fontId="50" fillId="3" borderId="0" xfId="18" applyFill="1">
      <alignment horizontal="right" vertical="center"/>
    </xf>
    <xf numFmtId="0" fontId="42" fillId="5" borderId="20" xfId="5" applyFont="1" applyFill="1" applyAlignment="1"/>
    <xf numFmtId="0" fontId="4" fillId="10" borderId="0" xfId="9" applyFont="1"/>
    <xf numFmtId="0" fontId="40" fillId="5" borderId="0" xfId="4" applyNumberFormat="1" applyFont="1" applyFill="1" applyBorder="1" applyAlignment="1">
      <alignment vertical="top"/>
    </xf>
    <xf numFmtId="0" fontId="7" fillId="9" borderId="35" xfId="26" applyFont="1">
      <protection locked="0"/>
    </xf>
    <xf numFmtId="0" fontId="7" fillId="12" borderId="0" xfId="27" applyFont="1">
      <protection locked="0"/>
    </xf>
    <xf numFmtId="3" fontId="31" fillId="3" borderId="0" xfId="14" applyNumberFormat="1" applyFill="1" applyBorder="1" applyAlignment="1" applyProtection="1">
      <alignment vertical="top" wrapText="1"/>
    </xf>
    <xf numFmtId="3" fontId="4" fillId="3" borderId="0" xfId="0" applyNumberFormat="1" applyFont="1" applyFill="1" applyBorder="1" applyAlignment="1" applyProtection="1">
      <alignment horizontal="center"/>
    </xf>
    <xf numFmtId="3" fontId="4" fillId="3" borderId="8" xfId="0" applyNumberFormat="1" applyFont="1" applyFill="1" applyBorder="1" applyAlignment="1" applyProtection="1">
      <alignment horizontal="center"/>
    </xf>
    <xf numFmtId="0" fontId="31" fillId="0" borderId="0" xfId="14" applyFill="1" applyBorder="1" applyAlignment="1" applyProtection="1">
      <alignment wrapText="1"/>
    </xf>
    <xf numFmtId="0" fontId="48" fillId="0" borderId="0" xfId="1" applyFont="1" applyProtection="1"/>
    <xf numFmtId="0" fontId="5" fillId="2" borderId="0" xfId="5" applyBorder="1" applyAlignment="1"/>
    <xf numFmtId="0" fontId="30" fillId="2" borderId="20" xfId="5" applyFont="1" applyFill="1" applyBorder="1" applyAlignment="1">
      <alignment vertical="center"/>
    </xf>
    <xf numFmtId="0" fontId="11" fillId="3" borderId="36" xfId="0" applyFont="1" applyFill="1" applyBorder="1" applyProtection="1"/>
    <xf numFmtId="0" fontId="14" fillId="3" borderId="37" xfId="0" applyFont="1" applyFill="1" applyBorder="1" applyAlignment="1" applyProtection="1">
      <alignment vertical="center"/>
    </xf>
    <xf numFmtId="0" fontId="18" fillId="3" borderId="24" xfId="0" applyFont="1" applyFill="1" applyBorder="1" applyProtection="1"/>
    <xf numFmtId="0" fontId="19" fillId="3" borderId="24" xfId="0" applyFont="1" applyFill="1" applyBorder="1" applyProtection="1"/>
    <xf numFmtId="0" fontId="11" fillId="3" borderId="24" xfId="0" applyFont="1" applyFill="1" applyBorder="1" applyProtection="1"/>
    <xf numFmtId="0" fontId="14" fillId="3" borderId="12" xfId="0" applyFont="1" applyFill="1" applyBorder="1" applyAlignment="1" applyProtection="1">
      <alignment vertical="center"/>
    </xf>
    <xf numFmtId="0" fontId="24" fillId="3" borderId="0" xfId="4" applyNumberFormat="1" applyFill="1">
      <alignment horizontal="center" vertical="top"/>
    </xf>
    <xf numFmtId="0" fontId="50" fillId="2" borderId="0" xfId="18" applyFill="1" applyBorder="1">
      <alignment horizontal="right" vertical="center"/>
    </xf>
    <xf numFmtId="0" fontId="24" fillId="2" borderId="24" xfId="4" applyNumberFormat="1" applyFill="1" applyBorder="1" applyAlignment="1">
      <alignment horizontal="center" vertical="top"/>
    </xf>
    <xf numFmtId="0" fontId="31" fillId="2" borderId="0" xfId="14" applyFill="1" applyBorder="1" applyAlignment="1">
      <alignment vertical="top" wrapText="1"/>
    </xf>
    <xf numFmtId="0" fontId="31" fillId="0" borderId="0" xfId="14" applyFill="1" applyBorder="1" applyAlignment="1" applyProtection="1">
      <alignment wrapText="1"/>
    </xf>
    <xf numFmtId="0" fontId="50" fillId="3" borderId="0" xfId="15" applyFill="1" applyBorder="1" applyProtection="1">
      <alignment vertical="center"/>
    </xf>
    <xf numFmtId="0" fontId="50" fillId="3" borderId="0" xfId="18" applyFill="1" applyBorder="1">
      <alignment horizontal="right" vertical="center"/>
    </xf>
    <xf numFmtId="0" fontId="24" fillId="3" borderId="9" xfId="4" applyNumberFormat="1" applyFill="1" applyBorder="1" applyAlignment="1">
      <alignment horizontal="center" vertical="center"/>
    </xf>
    <xf numFmtId="0" fontId="49" fillId="0" borderId="0" xfId="1" applyFont="1" applyFill="1" applyBorder="1" applyAlignment="1"/>
    <xf numFmtId="20" fontId="7" fillId="0" borderId="0" xfId="0" applyNumberFormat="1" applyFont="1" applyProtection="1"/>
    <xf numFmtId="0" fontId="31" fillId="3" borderId="0" xfId="15" applyFont="1" applyFill="1" applyBorder="1" applyProtection="1">
      <alignment vertical="center"/>
    </xf>
    <xf numFmtId="0" fontId="31" fillId="2" borderId="0" xfId="14" applyFill="1" applyBorder="1" applyAlignment="1">
      <alignment horizontal="right" vertical="top"/>
    </xf>
    <xf numFmtId="0" fontId="31" fillId="2" borderId="0" xfId="14" applyFill="1" applyBorder="1" applyAlignment="1">
      <alignment vertical="top"/>
    </xf>
    <xf numFmtId="0" fontId="5" fillId="3" borderId="0" xfId="28" applyFont="1" applyAlignment="1">
      <alignment horizontal="left" vertical="top"/>
      <protection locked="0"/>
    </xf>
    <xf numFmtId="0" fontId="50" fillId="2" borderId="7" xfId="18" applyFill="1" applyBorder="1">
      <alignment horizontal="right" vertical="center"/>
    </xf>
    <xf numFmtId="0" fontId="40" fillId="5" borderId="24" xfId="4" applyNumberFormat="1" applyFont="1" applyFill="1" applyBorder="1" applyAlignment="1">
      <alignment horizontal="center" vertical="top"/>
    </xf>
    <xf numFmtId="0" fontId="4" fillId="5" borderId="7" xfId="0" applyFont="1" applyFill="1" applyBorder="1" applyProtection="1"/>
    <xf numFmtId="0" fontId="24" fillId="3" borderId="0" xfId="4" applyNumberFormat="1" applyFill="1" applyAlignment="1">
      <alignment horizontal="center" vertical="top" wrapText="1"/>
    </xf>
    <xf numFmtId="0" fontId="0" fillId="0" borderId="0" xfId="0" quotePrefix="1"/>
    <xf numFmtId="0" fontId="9" fillId="3" borderId="20" xfId="5" applyFont="1" applyFill="1" applyBorder="1" applyAlignment="1" applyProtection="1">
      <alignment horizontal="left" vertical="center" wrapText="1"/>
    </xf>
    <xf numFmtId="0" fontId="9" fillId="3" borderId="20" xfId="5" applyFont="1" applyFill="1" applyBorder="1" applyAlignment="1" applyProtection="1">
      <alignment horizontal="left" vertical="center"/>
    </xf>
    <xf numFmtId="0" fontId="13" fillId="3" borderId="20" xfId="14" applyFont="1" applyFill="1" applyBorder="1" applyAlignment="1" applyProtection="1">
      <alignment horizontal="right" vertical="center"/>
    </xf>
    <xf numFmtId="0" fontId="31" fillId="10" borderId="0" xfId="14" applyFill="1" applyBorder="1" applyAlignment="1"/>
    <xf numFmtId="0" fontId="31" fillId="10" borderId="22" xfId="14" applyFill="1" applyBorder="1" applyAlignment="1">
      <alignment horizontal="right"/>
    </xf>
    <xf numFmtId="0" fontId="4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50" fillId="0" borderId="0" xfId="15" applyFill="1">
      <alignment vertical="center"/>
    </xf>
    <xf numFmtId="0" fontId="31" fillId="3" borderId="0" xfId="14" applyFill="1" applyBorder="1" applyAlignment="1"/>
    <xf numFmtId="0" fontId="51" fillId="3" borderId="0" xfId="14" applyFont="1" applyFill="1" applyBorder="1" applyAlignment="1">
      <alignment horizontal="right" vertical="center"/>
    </xf>
    <xf numFmtId="0" fontId="31" fillId="3" borderId="0" xfId="14" applyFill="1" applyBorder="1" applyAlignment="1">
      <alignment horizontal="left" vertical="top" wrapText="1"/>
    </xf>
    <xf numFmtId="0" fontId="50" fillId="3" borderId="0" xfId="15" applyFill="1" applyBorder="1">
      <alignment vertical="center"/>
    </xf>
    <xf numFmtId="0" fontId="5" fillId="10" borderId="20" xfId="5" applyFill="1" applyAlignment="1"/>
    <xf numFmtId="0" fontId="5" fillId="3" borderId="19" xfId="5" applyFill="1" applyBorder="1" applyAlignment="1">
      <alignment vertical="top"/>
    </xf>
    <xf numFmtId="0" fontId="4" fillId="10" borderId="20" xfId="9" applyFont="1" applyBorder="1"/>
    <xf numFmtId="0" fontId="10" fillId="3" borderId="0" xfId="5" applyFont="1" applyFill="1" applyBorder="1" applyAlignment="1">
      <alignment horizontal="center" vertical="top"/>
    </xf>
    <xf numFmtId="0" fontId="10" fillId="3" borderId="21" xfId="5" applyFont="1" applyFill="1" applyBorder="1" applyAlignment="1">
      <alignment horizontal="center" vertical="top"/>
    </xf>
    <xf numFmtId="0" fontId="50" fillId="10" borderId="0" xfId="18" applyFill="1">
      <alignment horizontal="right" vertical="center"/>
    </xf>
    <xf numFmtId="0" fontId="0" fillId="0" borderId="0" xfId="0" applyAlignment="1">
      <alignment horizontal="left"/>
    </xf>
    <xf numFmtId="0" fontId="11" fillId="3" borderId="0" xfId="0" applyFont="1" applyFill="1" applyAlignment="1">
      <alignment horizontal="right"/>
    </xf>
    <xf numFmtId="0" fontId="52" fillId="3" borderId="0" xfId="14" applyFont="1" applyFill="1" applyBorder="1" applyAlignment="1">
      <alignment horizontal="right" vertical="top"/>
    </xf>
    <xf numFmtId="0" fontId="50" fillId="3" borderId="21" xfId="15" applyFill="1" applyBorder="1">
      <alignment vertical="center"/>
    </xf>
    <xf numFmtId="0" fontId="53" fillId="10" borderId="0" xfId="18" applyFont="1" applyFill="1">
      <alignment horizontal="right" vertical="center"/>
    </xf>
    <xf numFmtId="0" fontId="10" fillId="10" borderId="0" xfId="18" applyFont="1" applyFill="1">
      <alignment horizontal="right" vertical="center"/>
    </xf>
    <xf numFmtId="0" fontId="4" fillId="10" borderId="0" xfId="18" applyFont="1" applyFill="1">
      <alignment horizontal="right" vertical="center"/>
    </xf>
    <xf numFmtId="0" fontId="31" fillId="3" borderId="69" xfId="14" applyFill="1" applyBorder="1" applyAlignment="1">
      <alignment horizontal="left" vertical="top" wrapText="1"/>
    </xf>
    <xf numFmtId="0" fontId="5" fillId="2" borderId="20" xfId="5" applyFill="1" applyBorder="1" applyAlignment="1">
      <alignment vertical="center" wrapText="1"/>
    </xf>
    <xf numFmtId="0" fontId="10" fillId="7" borderId="2" xfId="2">
      <alignment horizontal="left" vertical="center" indent="1" shrinkToFit="1"/>
      <protection locked="0"/>
    </xf>
    <xf numFmtId="0" fontId="24" fillId="2" borderId="9" xfId="4" applyNumberFormat="1" applyFill="1" applyBorder="1" applyAlignment="1">
      <alignment horizontal="center" vertical="center"/>
    </xf>
    <xf numFmtId="0" fontId="10" fillId="7" borderId="2" xfId="2" applyAlignment="1">
      <alignment horizontal="left" vertical="top" wrapText="1" indent="1" shrinkToFit="1"/>
      <protection locked="0"/>
    </xf>
    <xf numFmtId="170" fontId="10" fillId="7" borderId="2" xfId="2" applyNumberFormat="1">
      <alignment horizontal="left" vertical="center" indent="1" shrinkToFit="1"/>
      <protection locked="0"/>
    </xf>
    <xf numFmtId="0" fontId="24" fillId="2" borderId="26" xfId="4" applyNumberFormat="1" applyFill="1" applyBorder="1" applyAlignment="1">
      <alignment horizontal="center" vertical="top"/>
    </xf>
    <xf numFmtId="0" fontId="29" fillId="5" borderId="0" xfId="11" applyFill="1" applyBorder="1" applyAlignment="1">
      <alignment horizontal="center" vertical="center"/>
    </xf>
    <xf numFmtId="0" fontId="50" fillId="2" borderId="0" xfId="18" applyFill="1" applyBorder="1">
      <alignment horizontal="right" vertical="center"/>
    </xf>
    <xf numFmtId="0" fontId="10" fillId="7" borderId="2" xfId="2" applyNumberFormat="1">
      <alignment horizontal="left" vertical="center" indent="1" shrinkToFit="1"/>
      <protection locked="0"/>
    </xf>
    <xf numFmtId="0" fontId="31" fillId="3" borderId="0" xfId="14" applyFill="1" applyBorder="1" applyAlignment="1">
      <alignment vertical="top" wrapText="1"/>
    </xf>
    <xf numFmtId="0" fontId="24" fillId="2" borderId="13" xfId="4" applyNumberFormat="1" applyFill="1" applyBorder="1" applyAlignment="1">
      <alignment horizontal="center" vertical="top"/>
    </xf>
    <xf numFmtId="164" fontId="10" fillId="7" borderId="16" xfId="2" applyNumberFormat="1" applyBorder="1" applyAlignment="1" applyProtection="1">
      <alignment vertical="center" shrinkToFit="1"/>
      <protection locked="0"/>
    </xf>
    <xf numFmtId="164" fontId="10" fillId="7" borderId="9" xfId="2" applyNumberFormat="1" applyBorder="1" applyAlignment="1" applyProtection="1">
      <alignment vertical="center" shrinkToFit="1"/>
      <protection locked="0"/>
    </xf>
    <xf numFmtId="164" fontId="10" fillId="7" borderId="17" xfId="2" applyNumberFormat="1" applyBorder="1" applyAlignment="1" applyProtection="1">
      <alignment vertical="center" shrinkToFit="1"/>
      <protection locked="0"/>
    </xf>
    <xf numFmtId="164" fontId="10" fillId="7" borderId="11" xfId="10" applyNumberFormat="1"/>
    <xf numFmtId="0" fontId="31" fillId="2" borderId="0" xfId="14" applyFill="1" applyBorder="1" applyAlignment="1">
      <alignment vertical="top" wrapText="1"/>
    </xf>
    <xf numFmtId="174" fontId="24" fillId="3" borderId="0" xfId="25" applyFill="1">
      <alignment horizontal="center" vertical="top"/>
      <protection locked="0"/>
    </xf>
    <xf numFmtId="169" fontId="10" fillId="7" borderId="16" xfId="17" applyNumberFormat="1" applyBorder="1">
      <alignment horizontal="left" vertical="center" indent="1" shrinkToFit="1"/>
      <protection locked="0"/>
    </xf>
    <xf numFmtId="169" fontId="10" fillId="7" borderId="9" xfId="17" applyNumberFormat="1" applyBorder="1">
      <alignment horizontal="left" vertical="center" indent="1" shrinkToFit="1"/>
      <protection locked="0"/>
    </xf>
    <xf numFmtId="169" fontId="10" fillId="7" borderId="17" xfId="17" applyNumberFormat="1" applyBorder="1">
      <alignment horizontal="left" vertical="center" indent="1" shrinkToFit="1"/>
      <protection locked="0"/>
    </xf>
    <xf numFmtId="170" fontId="10" fillId="11" borderId="16" xfId="17" applyFill="1" applyBorder="1">
      <alignment horizontal="left" vertical="center" indent="1" shrinkToFit="1"/>
      <protection locked="0"/>
    </xf>
    <xf numFmtId="170" fontId="10" fillId="11" borderId="9" xfId="17" applyFill="1" applyBorder="1">
      <alignment horizontal="left" vertical="center" indent="1" shrinkToFit="1"/>
      <protection locked="0"/>
    </xf>
    <xf numFmtId="170" fontId="10" fillId="11" borderId="17" xfId="17" applyFill="1" applyBorder="1">
      <alignment horizontal="left" vertical="center" indent="1" shrinkToFit="1"/>
      <protection locked="0"/>
    </xf>
    <xf numFmtId="0" fontId="24" fillId="3" borderId="13" xfId="4" applyNumberFormat="1" applyFill="1" applyBorder="1">
      <alignment horizontal="center" vertical="top"/>
    </xf>
    <xf numFmtId="164" fontId="10" fillId="7" borderId="29" xfId="2" applyNumberFormat="1" applyBorder="1" applyAlignment="1">
      <alignment vertical="center" shrinkToFit="1"/>
      <protection locked="0"/>
    </xf>
    <xf numFmtId="0" fontId="40" fillId="5" borderId="26" xfId="4" applyNumberFormat="1" applyFont="1" applyFill="1" applyBorder="1" applyAlignment="1">
      <alignment horizontal="center" vertical="top"/>
    </xf>
    <xf numFmtId="170" fontId="41" fillId="11" borderId="16" xfId="17" applyFont="1" applyFill="1" applyBorder="1">
      <alignment horizontal="left" vertical="center" indent="1" shrinkToFit="1"/>
      <protection locked="0"/>
    </xf>
    <xf numFmtId="170" fontId="41" fillId="11" borderId="9" xfId="17" applyFont="1" applyFill="1" applyBorder="1">
      <alignment horizontal="left" vertical="center" indent="1" shrinkToFit="1"/>
      <protection locked="0"/>
    </xf>
    <xf numFmtId="170" fontId="41" fillId="11" borderId="17" xfId="17" applyFont="1" applyFill="1" applyBorder="1">
      <alignment horizontal="left" vertical="center" indent="1" shrinkToFit="1"/>
      <protection locked="0"/>
    </xf>
    <xf numFmtId="170" fontId="27" fillId="0" borderId="0" xfId="3" applyNumberFormat="1" applyAlignment="1">
      <alignment vertical="top" wrapText="1"/>
    </xf>
    <xf numFmtId="170" fontId="10" fillId="7" borderId="2" xfId="17" applyBorder="1" applyProtection="1">
      <alignment horizontal="left" vertical="center" indent="1" shrinkToFit="1"/>
      <protection locked="0"/>
    </xf>
    <xf numFmtId="0" fontId="50" fillId="2" borderId="0" xfId="18" applyFill="1">
      <alignment horizontal="right" vertical="center"/>
    </xf>
    <xf numFmtId="0" fontId="10" fillId="7" borderId="2" xfId="2" applyAlignment="1">
      <alignment horizontal="left" vertical="top" indent="1" shrinkToFit="1"/>
      <protection locked="0"/>
    </xf>
    <xf numFmtId="0" fontId="31" fillId="0" borderId="0" xfId="14" applyFill="1" applyBorder="1" applyAlignment="1">
      <alignment vertical="center" wrapText="1"/>
    </xf>
    <xf numFmtId="166" fontId="10" fillId="7" borderId="2" xfId="2" applyNumberFormat="1">
      <alignment horizontal="left" vertical="center" indent="1" shrinkToFit="1"/>
      <protection locked="0"/>
    </xf>
    <xf numFmtId="174" fontId="40" fillId="5" borderId="0" xfId="25" applyFont="1" applyFill="1">
      <alignment horizontal="center" vertical="top"/>
      <protection locked="0"/>
    </xf>
    <xf numFmtId="0" fontId="27" fillId="0" borderId="0" xfId="3" applyAlignment="1" applyProtection="1">
      <alignment wrapText="1"/>
    </xf>
    <xf numFmtId="0" fontId="29" fillId="5" borderId="0" xfId="11">
      <alignment horizontal="center" vertical="center"/>
    </xf>
    <xf numFmtId="0" fontId="4" fillId="10" borderId="0" xfId="9" applyFont="1" applyBorder="1" applyAlignment="1" applyProtection="1">
      <alignment vertical="top" wrapText="1"/>
    </xf>
    <xf numFmtId="0" fontId="4" fillId="10" borderId="22" xfId="9" applyFont="1" applyBorder="1" applyAlignment="1" applyProtection="1">
      <alignment vertical="top" wrapText="1"/>
    </xf>
    <xf numFmtId="0" fontId="29" fillId="5" borderId="24" xfId="11" applyFill="1" applyBorder="1">
      <alignment horizontal="center" vertical="center"/>
    </xf>
    <xf numFmtId="171" fontId="10" fillId="7" borderId="2" xfId="21">
      <alignment vertical="center" shrinkToFit="1"/>
    </xf>
    <xf numFmtId="0" fontId="31" fillId="3" borderId="0" xfId="14" applyFill="1" applyBorder="1" applyAlignment="1">
      <alignment horizontal="left" vertical="center" wrapText="1"/>
    </xf>
    <xf numFmtId="0" fontId="31" fillId="3" borderId="0" xfId="14" applyFill="1" applyBorder="1" applyAlignment="1">
      <alignment horizontal="left" vertical="top" wrapText="1"/>
    </xf>
    <xf numFmtId="0" fontId="5" fillId="10" borderId="20" xfId="5" applyFill="1" applyBorder="1" applyAlignment="1">
      <alignment wrapText="1"/>
    </xf>
    <xf numFmtId="0" fontId="10" fillId="7" borderId="2" xfId="2" applyBorder="1">
      <alignment horizontal="left" vertical="center" indent="1" shrinkToFit="1"/>
      <protection locked="0"/>
    </xf>
    <xf numFmtId="0" fontId="10" fillId="7" borderId="16" xfId="2" applyBorder="1" applyAlignment="1" applyProtection="1">
      <alignment horizontal="center" vertical="center" shrinkToFit="1"/>
      <protection locked="0"/>
    </xf>
    <xf numFmtId="0" fontId="10" fillId="7" borderId="17" xfId="2" applyBorder="1" applyAlignment="1" applyProtection="1">
      <alignment horizontal="center" vertical="center" shrinkToFit="1"/>
      <protection locked="0"/>
    </xf>
    <xf numFmtId="0" fontId="32" fillId="10" borderId="7" xfId="9" applyFont="1" applyBorder="1" applyAlignment="1" applyProtection="1">
      <alignment horizontal="center"/>
    </xf>
    <xf numFmtId="0" fontId="32" fillId="10" borderId="18" xfId="9" applyFont="1" applyBorder="1" applyAlignment="1" applyProtection="1">
      <alignment horizontal="center"/>
    </xf>
    <xf numFmtId="0" fontId="50" fillId="3" borderId="0" xfId="18" applyFill="1">
      <alignment horizontal="right" vertical="center"/>
    </xf>
    <xf numFmtId="0" fontId="9" fillId="3" borderId="19" xfId="5" applyFont="1" applyFill="1" applyBorder="1" applyAlignment="1" applyProtection="1">
      <alignment horizontal="left" vertical="center" wrapText="1"/>
    </xf>
    <xf numFmtId="0" fontId="9" fillId="3" borderId="20" xfId="5" applyFont="1" applyFill="1" applyBorder="1" applyAlignment="1" applyProtection="1">
      <alignment horizontal="left" vertical="center" wrapText="1"/>
    </xf>
    <xf numFmtId="0" fontId="13" fillId="3" borderId="20" xfId="14" applyFont="1" applyFill="1" applyBorder="1" applyAlignment="1" applyProtection="1">
      <alignment horizontal="right" vertical="center" wrapText="1"/>
    </xf>
    <xf numFmtId="0" fontId="50" fillId="3" borderId="0" xfId="15" applyFill="1" applyBorder="1" applyProtection="1">
      <alignment vertical="center"/>
    </xf>
    <xf numFmtId="0" fontId="13" fillId="3" borderId="0" xfId="14" applyFont="1" applyFill="1" applyBorder="1" applyAlignment="1" applyProtection="1">
      <alignment horizontal="right" vertical="center" wrapText="1"/>
    </xf>
    <xf numFmtId="0" fontId="13" fillId="3" borderId="22" xfId="14" applyFont="1" applyFill="1" applyBorder="1" applyAlignment="1" applyProtection="1">
      <alignment horizontal="right" vertical="center" wrapText="1"/>
    </xf>
    <xf numFmtId="0" fontId="50" fillId="3" borderId="0" xfId="15" applyFill="1" applyBorder="1">
      <alignment vertical="center"/>
    </xf>
    <xf numFmtId="0" fontId="50" fillId="3" borderId="22" xfId="15" applyFill="1" applyBorder="1">
      <alignment vertical="center"/>
    </xf>
    <xf numFmtId="169" fontId="47" fillId="7" borderId="2" xfId="2" applyNumberFormat="1" applyFont="1" applyAlignment="1">
      <alignment horizontal="left" vertical="top" shrinkToFit="1"/>
      <protection locked="0"/>
    </xf>
    <xf numFmtId="173" fontId="10" fillId="7" borderId="2" xfId="2" applyNumberFormat="1" applyBorder="1" applyAlignment="1" applyProtection="1">
      <alignment horizontal="left" vertical="top" shrinkToFit="1"/>
      <protection locked="0"/>
    </xf>
    <xf numFmtId="173" fontId="10" fillId="7" borderId="2" xfId="2" applyNumberFormat="1">
      <alignment horizontal="left" vertical="center" indent="1" shrinkToFit="1"/>
      <protection locked="0"/>
    </xf>
    <xf numFmtId="3" fontId="10" fillId="7" borderId="40" xfId="2" applyNumberFormat="1" applyBorder="1" applyAlignment="1" applyProtection="1">
      <alignment vertical="center" shrinkToFit="1"/>
      <protection locked="0"/>
    </xf>
    <xf numFmtId="172" fontId="10" fillId="7" borderId="40" xfId="21" applyNumberFormat="1" applyBorder="1" applyProtection="1">
      <alignment vertical="center" shrinkToFit="1"/>
      <protection locked="0"/>
    </xf>
    <xf numFmtId="3" fontId="10" fillId="7" borderId="39" xfId="10" applyNumberFormat="1" applyBorder="1" applyProtection="1"/>
    <xf numFmtId="172" fontId="10" fillId="7" borderId="39" xfId="10" applyNumberFormat="1" applyBorder="1" applyProtection="1"/>
    <xf numFmtId="172" fontId="10" fillId="7" borderId="2" xfId="21" applyNumberFormat="1" applyBorder="1" applyProtection="1">
      <alignment vertical="center" shrinkToFit="1"/>
    </xf>
    <xf numFmtId="0" fontId="31" fillId="3" borderId="0" xfId="14" applyFill="1" applyBorder="1" applyAlignment="1">
      <alignment horizontal="left" vertical="top" wrapText="1" indent="1"/>
    </xf>
    <xf numFmtId="0" fontId="31" fillId="3" borderId="0" xfId="14" applyFill="1" applyBorder="1" applyAlignment="1"/>
    <xf numFmtId="0" fontId="31" fillId="3" borderId="8" xfId="14" applyFill="1" applyBorder="1" applyAlignment="1"/>
    <xf numFmtId="0" fontId="14" fillId="3" borderId="0" xfId="0" applyFont="1" applyFill="1" applyBorder="1" applyAlignment="1" applyProtection="1">
      <alignment vertical="top" wrapText="1"/>
    </xf>
    <xf numFmtId="0" fontId="0" fillId="0" borderId="0" xfId="0" applyAlignment="1">
      <alignment wrapText="1"/>
    </xf>
    <xf numFmtId="0" fontId="10" fillId="7" borderId="2" xfId="2" applyAlignment="1">
      <alignment horizontal="left" vertical="center" wrapText="1" indent="1" shrinkToFit="1"/>
      <protection locked="0"/>
    </xf>
    <xf numFmtId="0" fontId="43" fillId="3" borderId="0" xfId="14" applyFont="1" applyFill="1" applyBorder="1" applyAlignment="1" applyProtection="1">
      <alignment horizontal="center" wrapText="1"/>
    </xf>
    <xf numFmtId="0" fontId="24" fillId="3" borderId="0" xfId="4" applyNumberFormat="1" applyFill="1" applyAlignment="1">
      <alignment horizontal="center" vertical="top" wrapText="1"/>
    </xf>
    <xf numFmtId="171" fontId="10" fillId="7" borderId="65" xfId="10" applyNumberFormat="1" applyBorder="1" applyProtection="1">
      <protection locked="0"/>
    </xf>
    <xf numFmtId="171" fontId="10" fillId="7" borderId="10" xfId="10" applyNumberFormat="1" applyBorder="1" applyProtection="1">
      <protection locked="0"/>
    </xf>
    <xf numFmtId="171" fontId="10" fillId="7" borderId="64" xfId="10" applyNumberFormat="1" applyBorder="1" applyProtection="1">
      <protection locked="0"/>
    </xf>
    <xf numFmtId="3" fontId="10" fillId="7" borderId="2" xfId="2" applyNumberFormat="1" applyBorder="1" applyAlignment="1" applyProtection="1">
      <alignment vertical="center" shrinkToFit="1"/>
      <protection locked="0"/>
    </xf>
    <xf numFmtId="0" fontId="29" fillId="5" borderId="0" xfId="11" applyBorder="1" applyProtection="1">
      <alignment horizontal="center" vertical="center"/>
    </xf>
    <xf numFmtId="0" fontId="14" fillId="3" borderId="4" xfId="0" applyFont="1" applyFill="1" applyBorder="1" applyAlignment="1" applyProtection="1">
      <alignment horizontal="right" vertical="center"/>
    </xf>
    <xf numFmtId="0" fontId="10" fillId="10" borderId="0" xfId="9" applyFont="1" applyBorder="1" applyAlignment="1">
      <alignment horizontal="right"/>
    </xf>
    <xf numFmtId="0" fontId="10" fillId="10" borderId="22" xfId="9" applyFont="1" applyBorder="1" applyAlignment="1">
      <alignment horizontal="right"/>
    </xf>
    <xf numFmtId="0" fontId="10" fillId="10" borderId="21" xfId="9" applyFont="1" applyBorder="1" applyAlignment="1">
      <alignment horizontal="right"/>
    </xf>
    <xf numFmtId="0" fontId="10" fillId="10" borderId="41" xfId="9" applyFont="1" applyBorder="1" applyAlignment="1">
      <alignment horizontal="right"/>
    </xf>
    <xf numFmtId="0" fontId="10" fillId="10" borderId="42" xfId="9" applyFont="1" applyBorder="1" applyAlignment="1">
      <alignment horizontal="right"/>
    </xf>
    <xf numFmtId="0" fontId="10" fillId="10" borderId="43" xfId="9" applyFont="1" applyBorder="1" applyAlignment="1">
      <alignment horizontal="right"/>
    </xf>
    <xf numFmtId="0" fontId="10" fillId="10" borderId="44" xfId="9" applyFont="1" applyBorder="1" applyAlignment="1">
      <alignment horizontal="right"/>
    </xf>
    <xf numFmtId="0" fontId="10" fillId="10" borderId="45" xfId="9" applyFont="1" applyBorder="1" applyAlignment="1">
      <alignment horizontal="right"/>
    </xf>
    <xf numFmtId="0" fontId="10" fillId="10" borderId="46" xfId="9" applyFont="1" applyBorder="1" applyAlignment="1">
      <alignment horizontal="right"/>
    </xf>
    <xf numFmtId="0" fontId="31" fillId="0" borderId="0" xfId="14" applyFill="1" applyBorder="1" applyAlignment="1" applyProtection="1">
      <alignment wrapText="1"/>
    </xf>
    <xf numFmtId="0" fontId="9" fillId="7" borderId="40" xfId="2" applyFont="1" applyBorder="1" applyProtection="1">
      <alignment horizontal="left" vertical="center" indent="1" shrinkToFit="1"/>
      <protection locked="0"/>
    </xf>
    <xf numFmtId="0" fontId="37" fillId="3" borderId="38" xfId="0" applyFont="1" applyFill="1" applyBorder="1" applyAlignment="1" applyProtection="1">
      <alignment horizontal="right"/>
    </xf>
    <xf numFmtId="171" fontId="10" fillId="7" borderId="63" xfId="10" applyNumberFormat="1" applyBorder="1" applyProtection="1">
      <protection locked="0"/>
    </xf>
    <xf numFmtId="171" fontId="10" fillId="7" borderId="11" xfId="10" applyNumberFormat="1"/>
    <xf numFmtId="0" fontId="31" fillId="3" borderId="0" xfId="14" applyFill="1" applyBorder="1" applyAlignment="1" applyProtection="1">
      <alignment horizontal="left" vertical="top" wrapText="1"/>
    </xf>
    <xf numFmtId="0" fontId="31" fillId="3" borderId="24" xfId="14" applyFill="1" applyBorder="1" applyAlignment="1" applyProtection="1">
      <alignment horizontal="left" vertical="top" wrapText="1"/>
    </xf>
    <xf numFmtId="0" fontId="17" fillId="13" borderId="42" xfId="0" applyFont="1" applyFill="1" applyBorder="1" applyAlignment="1">
      <alignment horizontal="right"/>
    </xf>
    <xf numFmtId="0" fontId="17" fillId="13" borderId="0" xfId="0" applyFont="1" applyFill="1" applyAlignment="1">
      <alignment horizontal="right"/>
    </xf>
    <xf numFmtId="0" fontId="17" fillId="13" borderId="47" xfId="0" applyFont="1" applyFill="1" applyBorder="1" applyAlignment="1">
      <alignment horizontal="right"/>
    </xf>
    <xf numFmtId="0" fontId="17" fillId="13" borderId="43" xfId="0" applyFont="1" applyFill="1" applyBorder="1" applyAlignment="1">
      <alignment horizontal="right"/>
    </xf>
    <xf numFmtId="166" fontId="10" fillId="7" borderId="53" xfId="2" applyNumberFormat="1" applyBorder="1" applyAlignment="1">
      <alignment vertical="center" shrinkToFit="1"/>
      <protection locked="0"/>
    </xf>
    <xf numFmtId="166" fontId="10" fillId="7" borderId="54" xfId="2" applyNumberFormat="1" applyBorder="1" applyAlignment="1">
      <alignment vertical="center" shrinkToFit="1"/>
      <protection locked="0"/>
    </xf>
    <xf numFmtId="166" fontId="10" fillId="7" borderId="57" xfId="2" applyNumberFormat="1" applyBorder="1" applyAlignment="1">
      <alignment vertical="center" shrinkToFit="1"/>
      <protection locked="0"/>
    </xf>
    <xf numFmtId="20" fontId="24" fillId="3" borderId="13" xfId="4" applyNumberFormat="1" applyFill="1" applyBorder="1">
      <alignment horizontal="center" vertical="top"/>
    </xf>
    <xf numFmtId="0" fontId="24" fillId="3" borderId="13" xfId="4" applyNumberFormat="1" applyFill="1" applyBorder="1" applyAlignment="1">
      <alignment horizontal="center" vertical="top"/>
    </xf>
    <xf numFmtId="0" fontId="24" fillId="3" borderId="0" xfId="4" applyNumberFormat="1" applyFill="1">
      <alignment horizontal="center" vertical="top"/>
    </xf>
    <xf numFmtId="169" fontId="10" fillId="7" borderId="16" xfId="19" applyBorder="1">
      <alignment horizontal="left" vertical="center" indent="1" shrinkToFit="1"/>
      <protection locked="0"/>
    </xf>
    <xf numFmtId="169" fontId="10" fillId="7" borderId="9" xfId="19" applyBorder="1">
      <alignment horizontal="left" vertical="center" indent="1" shrinkToFit="1"/>
      <protection locked="0"/>
    </xf>
    <xf numFmtId="169" fontId="10" fillId="7" borderId="17" xfId="19" applyBorder="1">
      <alignment horizontal="left" vertical="center" indent="1" shrinkToFit="1"/>
      <protection locked="0"/>
    </xf>
    <xf numFmtId="20" fontId="10" fillId="7" borderId="16" xfId="20" applyBorder="1" applyAlignment="1">
      <alignment horizontal="center" vertical="center" shrinkToFit="1"/>
      <protection locked="0"/>
    </xf>
    <xf numFmtId="20" fontId="10" fillId="7" borderId="9" xfId="20" applyBorder="1" applyAlignment="1">
      <alignment horizontal="center" vertical="center" shrinkToFit="1"/>
      <protection locked="0"/>
    </xf>
    <xf numFmtId="20" fontId="10" fillId="7" borderId="17" xfId="20" applyBorder="1" applyAlignment="1">
      <alignment horizontal="center" vertical="center" shrinkToFit="1"/>
      <protection locked="0"/>
    </xf>
    <xf numFmtId="20" fontId="10" fillId="7" borderId="2" xfId="20" applyAlignment="1" applyProtection="1">
      <alignment horizontal="center" vertical="center" shrinkToFit="1"/>
    </xf>
    <xf numFmtId="20" fontId="10" fillId="7" borderId="2" xfId="20" applyAlignment="1">
      <alignment horizontal="center" vertical="center" shrinkToFit="1"/>
      <protection locked="0"/>
    </xf>
    <xf numFmtId="20" fontId="10" fillId="7" borderId="16" xfId="2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31" fillId="10" borderId="47" xfId="14" applyFill="1" applyBorder="1" applyAlignment="1">
      <alignment horizontal="center" vertical="center" wrapText="1"/>
    </xf>
    <xf numFmtId="0" fontId="31" fillId="10" borderId="43" xfId="14" applyFill="1" applyBorder="1" applyAlignment="1">
      <alignment horizontal="center" vertical="center" wrapText="1"/>
    </xf>
    <xf numFmtId="0" fontId="31" fillId="10" borderId="46" xfId="14" applyFill="1" applyBorder="1" applyAlignment="1">
      <alignment horizontal="center" vertical="center" wrapText="1"/>
    </xf>
    <xf numFmtId="166" fontId="17" fillId="14" borderId="48" xfId="0" applyNumberFormat="1" applyFont="1" applyFill="1" applyBorder="1" applyAlignment="1" applyProtection="1">
      <alignment vertical="center" shrinkToFit="1"/>
      <protection locked="0"/>
    </xf>
    <xf numFmtId="166" fontId="17" fillId="14" borderId="49" xfId="0" applyNumberFormat="1" applyFont="1" applyFill="1" applyBorder="1" applyAlignment="1" applyProtection="1">
      <alignment vertical="center" shrinkToFit="1"/>
      <protection locked="0"/>
    </xf>
    <xf numFmtId="166" fontId="17" fillId="14" borderId="50" xfId="0" applyNumberFormat="1" applyFont="1" applyFill="1" applyBorder="1" applyAlignment="1" applyProtection="1">
      <alignment vertical="center" shrinkToFit="1"/>
      <protection locked="0"/>
    </xf>
    <xf numFmtId="166" fontId="10" fillId="7" borderId="51" xfId="2" applyNumberFormat="1" applyBorder="1" applyAlignment="1">
      <alignment vertical="center" shrinkToFit="1"/>
      <protection locked="0"/>
    </xf>
    <xf numFmtId="166" fontId="10" fillId="7" borderId="49" xfId="2" applyNumberFormat="1" applyBorder="1" applyAlignment="1">
      <alignment vertical="center" shrinkToFit="1"/>
      <protection locked="0"/>
    </xf>
    <xf numFmtId="166" fontId="10" fillId="7" borderId="52" xfId="2" applyNumberFormat="1" applyBorder="1" applyAlignment="1">
      <alignment vertical="center" shrinkToFit="1"/>
      <protection locked="0"/>
    </xf>
    <xf numFmtId="166" fontId="10" fillId="7" borderId="48" xfId="2" applyNumberFormat="1" applyBorder="1" applyAlignment="1">
      <alignment vertical="center" shrinkToFit="1"/>
      <protection locked="0"/>
    </xf>
    <xf numFmtId="166" fontId="17" fillId="14" borderId="53" xfId="0" applyNumberFormat="1" applyFont="1" applyFill="1" applyBorder="1" applyAlignment="1" applyProtection="1">
      <alignment vertical="center" shrinkToFit="1"/>
      <protection locked="0"/>
    </xf>
    <xf numFmtId="166" fontId="17" fillId="14" borderId="54" xfId="0" applyNumberFormat="1" applyFont="1" applyFill="1" applyBorder="1" applyAlignment="1" applyProtection="1">
      <alignment vertical="center" shrinkToFit="1"/>
      <protection locked="0"/>
    </xf>
    <xf numFmtId="166" fontId="17" fillId="14" borderId="55" xfId="0" applyNumberFormat="1" applyFont="1" applyFill="1" applyBorder="1" applyAlignment="1" applyProtection="1">
      <alignment vertical="center" shrinkToFit="1"/>
      <protection locked="0"/>
    </xf>
    <xf numFmtId="166" fontId="10" fillId="7" borderId="56" xfId="2" applyNumberFormat="1" applyBorder="1" applyAlignment="1">
      <alignment vertical="center" shrinkToFit="1"/>
      <protection locked="0"/>
    </xf>
    <xf numFmtId="166" fontId="10" fillId="7" borderId="66" xfId="2" applyNumberFormat="1" applyBorder="1" applyAlignment="1">
      <alignment vertical="center" shrinkToFit="1"/>
      <protection locked="0"/>
    </xf>
    <xf numFmtId="166" fontId="10" fillId="7" borderId="67" xfId="2" applyNumberFormat="1" applyBorder="1" applyAlignment="1">
      <alignment vertical="center" shrinkToFit="1"/>
      <protection locked="0"/>
    </xf>
    <xf numFmtId="166" fontId="10" fillId="7" borderId="68" xfId="2" applyNumberFormat="1" applyBorder="1" applyAlignment="1">
      <alignment vertical="center" shrinkToFit="1"/>
      <protection locked="0"/>
    </xf>
    <xf numFmtId="0" fontId="4" fillId="0" borderId="42" xfId="0" applyFont="1" applyBorder="1" applyAlignment="1">
      <alignment wrapText="1"/>
    </xf>
    <xf numFmtId="166" fontId="17" fillId="14" borderId="58" xfId="0" applyNumberFormat="1" applyFont="1" applyFill="1" applyBorder="1" applyAlignment="1" applyProtection="1">
      <alignment vertical="center" shrinkToFit="1"/>
      <protection locked="0"/>
    </xf>
    <xf numFmtId="166" fontId="17" fillId="14" borderId="59" xfId="0" applyNumberFormat="1" applyFont="1" applyFill="1" applyBorder="1" applyAlignment="1" applyProtection="1">
      <alignment vertical="center" shrinkToFit="1"/>
      <protection locked="0"/>
    </xf>
    <xf numFmtId="166" fontId="17" fillId="14" borderId="60" xfId="0" applyNumberFormat="1" applyFont="1" applyFill="1" applyBorder="1" applyAlignment="1" applyProtection="1">
      <alignment vertical="center" shrinkToFit="1"/>
      <protection locked="0"/>
    </xf>
    <xf numFmtId="166" fontId="10" fillId="7" borderId="61" xfId="2" applyNumberFormat="1" applyBorder="1" applyAlignment="1">
      <alignment vertical="center" shrinkToFit="1"/>
      <protection locked="0"/>
    </xf>
    <xf numFmtId="166" fontId="10" fillId="7" borderId="59" xfId="2" applyNumberFormat="1" applyBorder="1" applyAlignment="1">
      <alignment vertical="center" shrinkToFit="1"/>
      <protection locked="0"/>
    </xf>
    <xf numFmtId="166" fontId="10" fillId="7" borderId="62" xfId="2" applyNumberFormat="1" applyBorder="1" applyAlignment="1">
      <alignment vertical="center" shrinkToFit="1"/>
      <protection locked="0"/>
    </xf>
    <xf numFmtId="166" fontId="10" fillId="7" borderId="58" xfId="2" applyNumberFormat="1" applyBorder="1" applyAlignment="1">
      <alignment vertical="center" shrinkToFit="1"/>
      <protection locked="0"/>
    </xf>
    <xf numFmtId="0" fontId="18" fillId="3" borderId="0" xfId="3" applyFont="1" applyFill="1" applyAlignment="1">
      <alignment horizontal="left" vertical="top" wrapText="1"/>
    </xf>
    <xf numFmtId="0" fontId="18" fillId="3" borderId="0" xfId="3" applyFont="1" applyFill="1" applyAlignment="1">
      <alignment horizontal="left" vertical="top"/>
    </xf>
    <xf numFmtId="0" fontId="21" fillId="3" borderId="2" xfId="3" applyFont="1" applyFill="1" applyBorder="1" applyAlignment="1">
      <alignment horizontal="center" vertical="center"/>
    </xf>
    <xf numFmtId="0" fontId="10" fillId="7" borderId="29" xfId="2" applyBorder="1" applyAlignment="1">
      <alignment horizontal="center" vertical="center" shrinkToFit="1"/>
      <protection locked="0"/>
    </xf>
    <xf numFmtId="0" fontId="10" fillId="7" borderId="29" xfId="2" applyBorder="1">
      <alignment horizontal="left" vertical="center" indent="1" shrinkToFit="1"/>
      <protection locked="0"/>
    </xf>
    <xf numFmtId="0" fontId="4" fillId="11" borderId="0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0" fillId="5" borderId="0" xfId="4" applyNumberFormat="1" applyFont="1" applyFill="1">
      <alignment horizontal="center" vertical="top"/>
    </xf>
    <xf numFmtId="171" fontId="10" fillId="7" borderId="2" xfId="2" applyNumberFormat="1" applyAlignment="1">
      <alignment horizontal="right" vertical="center" indent="1" shrinkToFit="1"/>
      <protection locked="0"/>
    </xf>
    <xf numFmtId="169" fontId="10" fillId="7" borderId="16" xfId="17" applyNumberFormat="1" applyBorder="1" applyAlignment="1">
      <alignment horizontal="center" vertical="center" shrinkToFit="1"/>
      <protection locked="0"/>
    </xf>
    <xf numFmtId="169" fontId="10" fillId="7" borderId="9" xfId="17" applyNumberFormat="1" applyBorder="1" applyAlignment="1">
      <alignment horizontal="center" vertical="center" shrinkToFit="1"/>
      <protection locked="0"/>
    </xf>
    <xf numFmtId="169" fontId="10" fillId="7" borderId="17" xfId="17" applyNumberFormat="1" applyBorder="1" applyAlignment="1">
      <alignment horizontal="center" vertical="center" shrinkToFit="1"/>
      <protection locked="0"/>
    </xf>
    <xf numFmtId="0" fontId="40" fillId="5" borderId="13" xfId="4" applyNumberFormat="1" applyFont="1" applyFill="1" applyBorder="1" applyAlignment="1">
      <alignment horizontal="center" vertical="top"/>
    </xf>
    <xf numFmtId="0" fontId="10" fillId="7" borderId="2" xfId="2" applyAlignment="1">
      <alignment horizontal="center" vertical="center" shrinkToFit="1"/>
      <protection locked="0"/>
    </xf>
    <xf numFmtId="0" fontId="27" fillId="0" borderId="0" xfId="3" applyAlignment="1">
      <alignment horizontal="left" vertical="center" wrapText="1"/>
    </xf>
    <xf numFmtId="171" fontId="10" fillId="7" borderId="29" xfId="2" applyNumberFormat="1" applyBorder="1" applyAlignment="1">
      <alignment horizontal="right" vertical="center" indent="1" shrinkToFit="1"/>
      <protection locked="0"/>
    </xf>
    <xf numFmtId="0" fontId="4" fillId="3" borderId="0" xfId="24" applyFill="1">
      <alignment horizontal="right" vertical="center" indent="1"/>
    </xf>
    <xf numFmtId="169" fontId="10" fillId="7" borderId="2" xfId="19">
      <alignment horizontal="left" vertical="center" indent="1" shrinkToFit="1"/>
      <protection locked="0"/>
    </xf>
    <xf numFmtId="0" fontId="4" fillId="2" borderId="0" xfId="24" applyFill="1">
      <alignment horizontal="right" vertical="center" indent="1"/>
    </xf>
    <xf numFmtId="14" fontId="10" fillId="7" borderId="2" xfId="2" applyNumberFormat="1">
      <alignment horizontal="left" vertical="center" indent="1" shrinkToFit="1"/>
      <protection locked="0"/>
    </xf>
    <xf numFmtId="0" fontId="10" fillId="7" borderId="30" xfId="2" applyBorder="1" applyAlignment="1">
      <alignment horizontal="left" vertical="top" wrapText="1" indent="1" shrinkToFit="1"/>
      <protection locked="0"/>
    </xf>
    <xf numFmtId="0" fontId="10" fillId="7" borderId="13" xfId="2" applyBorder="1" applyAlignment="1">
      <alignment horizontal="left" vertical="top" wrapText="1" indent="1" shrinkToFit="1"/>
      <protection locked="0"/>
    </xf>
    <xf numFmtId="0" fontId="10" fillId="7" borderId="33" xfId="2" applyBorder="1" applyAlignment="1">
      <alignment horizontal="left" vertical="top" wrapText="1" indent="1" shrinkToFit="1"/>
      <protection locked="0"/>
    </xf>
    <xf numFmtId="0" fontId="10" fillId="7" borderId="31" xfId="2" applyBorder="1" applyAlignment="1">
      <alignment horizontal="left" vertical="top" wrapText="1" indent="1" shrinkToFit="1"/>
      <protection locked="0"/>
    </xf>
    <xf numFmtId="0" fontId="10" fillId="7" borderId="32" xfId="2" applyBorder="1" applyAlignment="1">
      <alignment horizontal="left" vertical="top" wrapText="1" indent="1" shrinkToFit="1"/>
      <protection locked="0"/>
    </xf>
    <xf numFmtId="0" fontId="10" fillId="7" borderId="34" xfId="2" applyBorder="1" applyAlignment="1">
      <alignment horizontal="left" vertical="top" wrapText="1" indent="1" shrinkToFit="1"/>
      <protection locked="0"/>
    </xf>
    <xf numFmtId="0" fontId="7" fillId="0" borderId="0" xfId="0" applyFont="1" applyAlignment="1" applyProtection="1">
      <alignment horizontal="left" wrapText="1"/>
    </xf>
    <xf numFmtId="0" fontId="7" fillId="0" borderId="0" xfId="0" applyFont="1" applyAlignment="1" applyProtection="1">
      <alignment wrapText="1"/>
    </xf>
    <xf numFmtId="0" fontId="7" fillId="0" borderId="0" xfId="0" applyFont="1" applyAlignment="1" applyProtection="1"/>
    <xf numFmtId="0" fontId="50" fillId="3" borderId="0" xfId="18" applyNumberFormat="1" applyFill="1">
      <alignment horizontal="right" vertical="center"/>
    </xf>
    <xf numFmtId="20" fontId="10" fillId="7" borderId="2" xfId="2" applyNumberFormat="1">
      <alignment horizontal="left" vertical="center" indent="1" shrinkToFit="1"/>
      <protection locked="0"/>
    </xf>
  </cellXfs>
  <cellStyles count="29">
    <cellStyle name="AAU Ausgabe Ergebnis" xfId="10" xr:uid="{00000000-0005-0000-0000-000000000000}"/>
    <cellStyle name="AAU Checkboxbezeichner" xfId="15" xr:uid="{00000000-0005-0000-0000-000001000000}"/>
    <cellStyle name="AAU Eingabe Datum" xfId="19" xr:uid="{00000000-0005-0000-0000-000002000000}"/>
    <cellStyle name="AAU Eingabe DatumZeit" xfId="17" xr:uid="{00000000-0005-0000-0000-000003000000}"/>
    <cellStyle name="AAU Eingabefeld" xfId="2" xr:uid="{00000000-0005-0000-0000-000004000000}"/>
    <cellStyle name="AAU Eingabefeld Zeit" xfId="20" xr:uid="{00000000-0005-0000-0000-000005000000}"/>
    <cellStyle name="AAU Erläuterung" xfId="14" xr:uid="{00000000-0005-0000-0000-000006000000}"/>
    <cellStyle name="AAU Fehler" xfId="3" xr:uid="{00000000-0005-0000-0000-000007000000}"/>
    <cellStyle name="AAU Feldbezeichner" xfId="18" xr:uid="{00000000-0005-0000-0000-000008000000}"/>
    <cellStyle name="AAU Feldbezeichner (wichtig)" xfId="24" xr:uid="{00000000-0005-0000-0000-000009000000}"/>
    <cellStyle name="AAU Feldbezeichner editierbar" xfId="28" xr:uid="{00000000-0005-0000-0000-00000A000000}"/>
    <cellStyle name="AAU Genehmigung" xfId="16" xr:uid="{00000000-0005-0000-0000-00000B000000}"/>
    <cellStyle name="AAU Kreuzerl" xfId="22" xr:uid="{00000000-0005-0000-0000-00000C000000}"/>
    <cellStyle name="AAU Leerzelle" xfId="9" xr:uid="{00000000-0005-0000-0000-00000D000000}"/>
    <cellStyle name="AAU Parameter editierbar" xfId="26" xr:uid="{00000000-0005-0000-0000-00000E000000}"/>
    <cellStyle name="AAU Parameter von Steuerelementen" xfId="27" xr:uid="{00000000-0005-0000-0000-00000F000000}"/>
    <cellStyle name="AAU Teilfeldbezeichner" xfId="4" xr:uid="{00000000-0005-0000-0000-000010000000}"/>
    <cellStyle name="AAU Teilfeldbezeichner überschreibbar" xfId="25" xr:uid="{00000000-0005-0000-0000-000011000000}"/>
    <cellStyle name="AAU Überschrift 1" xfId="11" xr:uid="{00000000-0005-0000-0000-000012000000}"/>
    <cellStyle name="AAU Überschrift 2" xfId="5" xr:uid="{00000000-0005-0000-0000-000013000000}"/>
    <cellStyle name="AAU Überschrift 2 2" xfId="23" xr:uid="{00000000-0005-0000-0000-000014000000}"/>
    <cellStyle name="AAU Zwischenergebnis" xfId="21" xr:uid="{00000000-0005-0000-0000-000015000000}"/>
    <cellStyle name="Ausgabe" xfId="7" builtinId="21" customBuiltin="1"/>
    <cellStyle name="Ergebnis" xfId="8" builtinId="25" customBuiltin="1"/>
    <cellStyle name="Link" xfId="1" builtinId="8"/>
    <cellStyle name="Standard" xfId="0" builtinId="0"/>
    <cellStyle name="Überschrift 1" xfId="6" builtinId="16" hidden="1"/>
    <cellStyle name="Überschrift 2" xfId="12" builtinId="17" hidden="1"/>
    <cellStyle name="Überschrift 2" xfId="13" builtinId="17"/>
  </cellStyles>
  <dxfs count="89">
    <dxf>
      <fill>
        <patternFill>
          <fgColor auto="1"/>
          <bgColor theme="0"/>
        </patternFill>
      </fill>
    </dxf>
    <dxf>
      <font>
        <color rgb="FFDDEBF7"/>
      </font>
      <fill>
        <patternFill>
          <bgColor rgb="FFDDEBF7"/>
        </patternFill>
      </fill>
      <border>
        <left/>
        <right/>
        <top/>
        <bottom/>
      </border>
    </dxf>
    <dxf>
      <fill>
        <patternFill>
          <fgColor auto="1"/>
          <bgColor theme="0"/>
        </patternFill>
      </fill>
    </dxf>
    <dxf>
      <font>
        <color rgb="FFDDEBF7"/>
      </font>
      <fill>
        <patternFill>
          <bgColor rgb="FFDDEBF7"/>
        </patternFill>
      </fill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fgColor auto="1"/>
          <bgColor theme="0"/>
        </patternFill>
      </fill>
    </dxf>
    <dxf>
      <fill>
        <patternFill>
          <bgColor theme="0"/>
        </patternFill>
      </fill>
    </dxf>
    <dxf>
      <font>
        <color rgb="FFDDEBF7"/>
      </font>
      <fill>
        <patternFill>
          <bgColor rgb="FFDDEBF7"/>
        </patternFill>
      </fill>
      <border>
        <left/>
        <right/>
        <top/>
        <bottom/>
      </border>
    </dxf>
    <dxf>
      <font>
        <color rgb="FFDDEBF7"/>
      </font>
      <fill>
        <patternFill>
          <bgColor rgb="FFDDEBF7"/>
        </patternFill>
      </fill>
      <border>
        <left/>
        <right/>
        <top/>
        <bottom/>
      </border>
    </dxf>
    <dxf>
      <font>
        <strike val="0"/>
        <color rgb="FFDDEBF7"/>
      </font>
      <fill>
        <patternFill patternType="solid">
          <fgColor auto="1"/>
          <bgColor rgb="FFDDEBF7"/>
        </patternFill>
      </fill>
      <border>
        <top/>
        <bottom/>
      </border>
    </dxf>
    <dxf>
      <font>
        <strike/>
        <color theme="0" tint="-0.24994659260841701"/>
      </font>
    </dxf>
    <dxf>
      <font>
        <strike/>
        <color theme="0" tint="-0.24994659260841701"/>
      </font>
    </dxf>
    <dxf>
      <fill>
        <patternFill>
          <bgColor theme="0"/>
        </patternFill>
      </fill>
    </dxf>
    <dxf>
      <font>
        <color rgb="FFDDEBF7"/>
      </font>
      <fill>
        <patternFill>
          <bgColor rgb="FFDDEBF7"/>
        </patternFill>
      </fill>
      <border>
        <left/>
        <right/>
        <top/>
        <bottom/>
        <vertical/>
        <horizontal/>
      </border>
    </dxf>
    <dxf>
      <font>
        <color rgb="FFDDEBF7"/>
      </font>
      <fill>
        <patternFill>
          <bgColor rgb="FFDDEBF7"/>
        </patternFill>
      </fill>
      <border>
        <left/>
        <right/>
        <top/>
        <bottom/>
        <vertical/>
        <horizontal/>
      </border>
    </dxf>
    <dxf>
      <font>
        <color rgb="FFDDEBF7"/>
      </font>
      <fill>
        <patternFill>
          <bgColor rgb="FFDDEBF7"/>
        </patternFill>
      </fill>
      <border>
        <left/>
        <right/>
        <top/>
        <bottom/>
        <vertical/>
        <horizontal/>
      </border>
    </dxf>
    <dxf>
      <font>
        <strike/>
        <color theme="2" tint="-0.24994659260841701"/>
      </font>
      <fill>
        <patternFill patternType="solid">
          <fgColor auto="1"/>
          <bgColor rgb="FFDDEBF7"/>
        </patternFill>
      </fill>
      <border>
        <left/>
        <right/>
        <top/>
        <bottom/>
      </border>
    </dxf>
    <dxf>
      <font>
        <strike/>
        <color theme="0" tint="-0.24994659260841701"/>
      </font>
    </dxf>
    <dxf>
      <font>
        <strike/>
        <color theme="0" tint="-0.24994659260841701"/>
      </font>
    </dxf>
  </dxfs>
  <tableStyles count="0" defaultTableStyle="TableStyleMedium2" defaultPivotStyle="PivotStyleLight16"/>
  <colors>
    <mruColors>
      <color rgb="FF336C82"/>
      <color rgb="FFDDEBF7"/>
      <color rgb="FFF2F2F2"/>
      <color rgb="FF6AA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Bahn" lockText="1" noThreeD="1"/>
</file>

<file path=xl/ctrlProps/ctrlProp10.xml><?xml version="1.0" encoding="utf-8"?>
<formControlPr xmlns="http://schemas.microsoft.com/office/spreadsheetml/2009/9/main" objectType="CheckBox" fmlaLink="Sonstiges" lockText="1" noThreeD="1"/>
</file>

<file path=xl/ctrlProps/ctrlProp11.xml><?xml version="1.0" encoding="utf-8"?>
<formControlPr xmlns="http://schemas.microsoft.com/office/spreadsheetml/2009/9/main" objectType="CheckBox" fmlaLink="Forschung" lockText="1" noThreeD="1"/>
</file>

<file path=xl/ctrlProps/ctrlProp12.xml><?xml version="1.0" encoding="utf-8"?>
<formControlPr xmlns="http://schemas.microsoft.com/office/spreadsheetml/2009/9/main" objectType="CheckBox" fmlaLink="Konferenz" lockText="1" noThreeD="1"/>
</file>

<file path=xl/ctrlProps/ctrlProp13.xml><?xml version="1.0" encoding="utf-8"?>
<formControlPr xmlns="http://schemas.microsoft.com/office/spreadsheetml/2009/9/main" objectType="CheckBox" fmlaLink="Parameter!$B$28" lockText="1" noThreeD="1"/>
</file>

<file path=xl/ctrlProps/ctrlProp14.xml><?xml version="1.0" encoding="utf-8"?>
<formControlPr xmlns="http://schemas.microsoft.com/office/spreadsheetml/2009/9/main" objectType="CheckBox" fmlaLink="VC" lockText="1" noThreeD="1"/>
</file>

<file path=xl/ctrlProps/ctrlProp15.xml><?xml version="1.0" encoding="utf-8"?>
<formControlPr xmlns="http://schemas.microsoft.com/office/spreadsheetml/2009/9/main" objectType="CheckBox" fmlaLink="Ecar" lockText="1" noThreeD="1"/>
</file>

<file path=xl/ctrlProps/ctrlProp16.xml><?xml version="1.0" encoding="utf-8"?>
<formControlPr xmlns="http://schemas.microsoft.com/office/spreadsheetml/2009/9/main" objectType="Radio" firstButton="1" fmlaLink="Parameter!$B$11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CheckBox" fmlaLink="aktiv" lockText="1" noThreeD="1"/>
</file>

<file path=xl/ctrlProps/ctrlProp2.xml><?xml version="1.0" encoding="utf-8"?>
<formControlPr xmlns="http://schemas.microsoft.com/office/spreadsheetml/2009/9/main" objectType="CheckBox" fmlaLink="Schlafwagen" lockText="1" noThreeD="1"/>
</file>

<file path=xl/ctrlProps/ctrlProp20.xml><?xml version="1.0" encoding="utf-8"?>
<formControlPr xmlns="http://schemas.microsoft.com/office/spreadsheetml/2009/9/main" objectType="CheckBox" fmlaLink="TonerSparen" lockText="1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fmlaLink="Taggeld" lockText="1" noThreeD="1"/>
</file>

<file path=xl/ctrlProps/ctrlProp23.xml><?xml version="1.0" encoding="utf-8"?>
<formControlPr xmlns="http://schemas.microsoft.com/office/spreadsheetml/2009/9/main" objectType="CheckBox" fmlaLink="UnentgeltV" lockText="1" noThreeD="1"/>
</file>

<file path=xl/ctrlProps/ctrlProp24.xml><?xml version="1.0" encoding="utf-8"?>
<formControlPr xmlns="http://schemas.microsoft.com/office/spreadsheetml/2009/9/main" objectType="Radio" firstButton="1" fmlaLink="Parameter!$B$11" lockText="1" noThreeD="1"/>
</file>

<file path=xl/ctrlProps/ctrlProp25.xml><?xml version="1.0" encoding="utf-8"?>
<formControlPr xmlns="http://schemas.microsoft.com/office/spreadsheetml/2009/9/main" objectType="Radio" firstButton="1" fmlaLink="Parameter!$B$33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Dienstwagen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CheckBox" fmlaLink="ZuzeitBeginn" lockText="1" noThreeD="1"/>
</file>

<file path=xl/ctrlProps/ctrlProp32.xml><?xml version="1.0" encoding="utf-8"?>
<formControlPr xmlns="http://schemas.microsoft.com/office/spreadsheetml/2009/9/main" objectType="CheckBox" fmlaLink="ZuzeitEnde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BusinessTicket" lockText="1" noThreeD="1"/>
</file>

<file path=xl/ctrlProps/ctrlProp5.xml><?xml version="1.0" encoding="utf-8"?>
<formControlPr xmlns="http://schemas.microsoft.com/office/spreadsheetml/2009/9/main" objectType="CheckBox" fmlaLink="Flugzeug" lockText="1" noThreeD="1"/>
</file>

<file path=xl/ctrlProps/ctrlProp6.xml><?xml version="1.0" encoding="utf-8"?>
<formControlPr xmlns="http://schemas.microsoft.com/office/spreadsheetml/2009/9/main" objectType="CheckBox" fmlaLink="Mitfahrer" lockText="1" noThreeD="1"/>
</file>

<file path=xl/ctrlProps/ctrlProp7.xml><?xml version="1.0" encoding="utf-8"?>
<formControlPr xmlns="http://schemas.microsoft.com/office/spreadsheetml/2009/9/main" objectType="CheckBox" fmlaLink="Sonstige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Weiterbildung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12700</xdr:rowOff>
        </xdr:from>
        <xdr:to>
          <xdr:col>23</xdr:col>
          <xdr:colOff>88900</xdr:colOff>
          <xdr:row>2</xdr:row>
          <xdr:rowOff>38100</xdr:rowOff>
        </xdr:to>
        <xdr:sp macro="" textlink="">
          <xdr:nvSpPr>
            <xdr:cNvPr id="1102" name="Group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de-DE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 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</xdr:row>
          <xdr:rowOff>0</xdr:rowOff>
        </xdr:from>
        <xdr:to>
          <xdr:col>4</xdr:col>
          <xdr:colOff>190500</xdr:colOff>
          <xdr:row>19</xdr:row>
          <xdr:rowOff>177800</xdr:rowOff>
        </xdr:to>
        <xdr:sp macro="" textlink="">
          <xdr:nvSpPr>
            <xdr:cNvPr id="1053" name="Check Box 29" descr="Verkehrsmittel&#10;Option 1 von 6: Bahn / Bus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</xdr:row>
          <xdr:rowOff>0</xdr:rowOff>
        </xdr:from>
        <xdr:to>
          <xdr:col>10</xdr:col>
          <xdr:colOff>114300</xdr:colOff>
          <xdr:row>19</xdr:row>
          <xdr:rowOff>177800</xdr:rowOff>
        </xdr:to>
        <xdr:sp macro="" textlink="">
          <xdr:nvSpPr>
            <xdr:cNvPr id="1054" name="Check Box 30" descr="Details zu Bahn / Bus&#10;Option 1 von 3: Schlafwagen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25</xdr:row>
          <xdr:rowOff>0</xdr:rowOff>
        </xdr:from>
        <xdr:to>
          <xdr:col>5</xdr:col>
          <xdr:colOff>127000</xdr:colOff>
          <xdr:row>25</xdr:row>
          <xdr:rowOff>177800</xdr:rowOff>
        </xdr:to>
        <xdr:sp macro="" textlink="">
          <xdr:nvSpPr>
            <xdr:cNvPr id="1055" name="Check Box 31" descr="Verkehrsmittel&#10;Option 3 von 6: Dienstwagen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19</xdr:row>
          <xdr:rowOff>0</xdr:rowOff>
        </xdr:from>
        <xdr:to>
          <xdr:col>25</xdr:col>
          <xdr:colOff>139700</xdr:colOff>
          <xdr:row>19</xdr:row>
          <xdr:rowOff>177800</xdr:rowOff>
        </xdr:to>
        <xdr:sp macro="" textlink="">
          <xdr:nvSpPr>
            <xdr:cNvPr id="1056" name="Check Box 32" descr="Details zu Bahn / Bus&#10;Option 3 von 3: Kostenloses Business Ticket beansprucht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21</xdr:row>
          <xdr:rowOff>0</xdr:rowOff>
        </xdr:from>
        <xdr:to>
          <xdr:col>5</xdr:col>
          <xdr:colOff>12700</xdr:colOff>
          <xdr:row>21</xdr:row>
          <xdr:rowOff>177800</xdr:rowOff>
        </xdr:to>
        <xdr:sp macro="" textlink="">
          <xdr:nvSpPr>
            <xdr:cNvPr id="1057" name="Check Box 33" descr="Verkehrsmittel&#10;Option 2 von 6: Flugzeug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25</xdr:row>
          <xdr:rowOff>12700</xdr:rowOff>
        </xdr:from>
        <xdr:to>
          <xdr:col>16</xdr:col>
          <xdr:colOff>25400</xdr:colOff>
          <xdr:row>26</xdr:row>
          <xdr:rowOff>0</xdr:rowOff>
        </xdr:to>
        <xdr:sp macro="" textlink="">
          <xdr:nvSpPr>
            <xdr:cNvPr id="1058" name="Check Box 34" descr="Verkehrsmittel&#10;Option 5 von 4: Mitfahren bei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27</xdr:row>
          <xdr:rowOff>0</xdr:rowOff>
        </xdr:from>
        <xdr:to>
          <xdr:col>6</xdr:col>
          <xdr:colOff>215900</xdr:colOff>
          <xdr:row>28</xdr:row>
          <xdr:rowOff>0</xdr:rowOff>
        </xdr:to>
        <xdr:sp macro="" textlink="">
          <xdr:nvSpPr>
            <xdr:cNvPr id="1059" name="Check Box 35" descr="Verkehrsmittel&#10;Option 6 von 6: Sonstige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25400</xdr:rowOff>
        </xdr:from>
        <xdr:to>
          <xdr:col>14</xdr:col>
          <xdr:colOff>101600</xdr:colOff>
          <xdr:row>11</xdr:row>
          <xdr:rowOff>12700</xdr:rowOff>
        </xdr:to>
        <xdr:sp macro="" textlink="">
          <xdr:nvSpPr>
            <xdr:cNvPr id="1061" name="Check Box 37" descr="Reisekostenzuschuss&#10;Option 2 von 2: Die Kosten werden ganz oder teilweise von Dritten getragen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0</xdr:rowOff>
        </xdr:from>
        <xdr:to>
          <xdr:col>5</xdr:col>
          <xdr:colOff>203200</xdr:colOff>
          <xdr:row>13</xdr:row>
          <xdr:rowOff>177800</xdr:rowOff>
        </xdr:to>
        <xdr:sp macro="" textlink="">
          <xdr:nvSpPr>
            <xdr:cNvPr id="1081" name="Check Box 57" descr="Begründung der Reise&#10;Option 1 von 4: Weiterbildung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13</xdr:row>
          <xdr:rowOff>0</xdr:rowOff>
        </xdr:from>
        <xdr:to>
          <xdr:col>26</xdr:col>
          <xdr:colOff>50800</xdr:colOff>
          <xdr:row>13</xdr:row>
          <xdr:rowOff>177800</xdr:rowOff>
        </xdr:to>
        <xdr:sp macro="" textlink="">
          <xdr:nvSpPr>
            <xdr:cNvPr id="1089" name="Check Box 65" descr="Begründung der Reise&#10;Option 4 von 4: Sonstiges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0</xdr:rowOff>
        </xdr:from>
        <xdr:to>
          <xdr:col>12</xdr:col>
          <xdr:colOff>165100</xdr:colOff>
          <xdr:row>13</xdr:row>
          <xdr:rowOff>177800</xdr:rowOff>
        </xdr:to>
        <xdr:sp macro="" textlink="">
          <xdr:nvSpPr>
            <xdr:cNvPr id="1090" name="Check Box 66" descr="Begründung der Reise&#10;Option 2 von 4: Forschungsaufenthalt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13</xdr:row>
          <xdr:rowOff>0</xdr:rowOff>
        </xdr:from>
        <xdr:to>
          <xdr:col>17</xdr:col>
          <xdr:colOff>25400</xdr:colOff>
          <xdr:row>13</xdr:row>
          <xdr:rowOff>177800</xdr:rowOff>
        </xdr:to>
        <xdr:sp macro="" textlink="">
          <xdr:nvSpPr>
            <xdr:cNvPr id="1091" name="Check Box 67" descr="Begründung der Reise&#10;Option 3 von 4: Konferenz oder Tagung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45</xdr:row>
          <xdr:rowOff>0</xdr:rowOff>
        </xdr:from>
        <xdr:to>
          <xdr:col>12</xdr:col>
          <xdr:colOff>190500</xdr:colOff>
          <xdr:row>45</xdr:row>
          <xdr:rowOff>177800</xdr:rowOff>
        </xdr:to>
        <xdr:sp macro="" textlink="">
          <xdr:nvSpPr>
            <xdr:cNvPr id="1092" name="Check Box 68" descr="Reisekostenzuschuss&#10;Option: Es wird ein Vorschuss beantragt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19</xdr:row>
          <xdr:rowOff>0</xdr:rowOff>
        </xdr:from>
        <xdr:to>
          <xdr:col>16</xdr:col>
          <xdr:colOff>152400</xdr:colOff>
          <xdr:row>19</xdr:row>
          <xdr:rowOff>177800</xdr:rowOff>
        </xdr:to>
        <xdr:sp macro="" textlink="">
          <xdr:nvSpPr>
            <xdr:cNvPr id="1095" name="Check Box 71" descr="Details zu Bahn / Bus&#10;Option 2 von 3: ÖBB-Vorteilscard benützt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25</xdr:row>
          <xdr:rowOff>0</xdr:rowOff>
        </xdr:from>
        <xdr:to>
          <xdr:col>10</xdr:col>
          <xdr:colOff>139700</xdr:colOff>
          <xdr:row>25</xdr:row>
          <xdr:rowOff>177800</xdr:rowOff>
        </xdr:to>
        <xdr:sp macro="" textlink="">
          <xdr:nvSpPr>
            <xdr:cNvPr id="1098" name="Check Box 74" descr="Verkehrsmittel&#10;Option 4 von 6: Elektroauto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</xdr:row>
          <xdr:rowOff>63500</xdr:rowOff>
        </xdr:from>
        <xdr:to>
          <xdr:col>7</xdr:col>
          <xdr:colOff>139700</xdr:colOff>
          <xdr:row>1</xdr:row>
          <xdr:rowOff>228600</xdr:rowOff>
        </xdr:to>
        <xdr:sp macro="" textlink="">
          <xdr:nvSpPr>
            <xdr:cNvPr id="1099" name="Option Button 75" descr="Art des Antrags&#13;&#10;Alternative 1 von 2: Reisekostenzuschuss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1</xdr:row>
          <xdr:rowOff>63500</xdr:rowOff>
        </xdr:from>
        <xdr:to>
          <xdr:col>22</xdr:col>
          <xdr:colOff>190500</xdr:colOff>
          <xdr:row>1</xdr:row>
          <xdr:rowOff>203200</xdr:rowOff>
        </xdr:to>
        <xdr:sp macro="" textlink="">
          <xdr:nvSpPr>
            <xdr:cNvPr id="1101" name="Option Button 77" descr="Art des Antrags&#13;&#10;Alternative 2 von 2: Dienstreise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21</xdr:col>
      <xdr:colOff>121139</xdr:colOff>
      <xdr:row>51</xdr:row>
      <xdr:rowOff>27288</xdr:rowOff>
    </xdr:from>
    <xdr:to>
      <xdr:col>22</xdr:col>
      <xdr:colOff>16279</xdr:colOff>
      <xdr:row>51</xdr:row>
      <xdr:rowOff>163962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/>
        </xdr:cNvSpPr>
      </xdr:nvSpPr>
      <xdr:spPr>
        <a:xfrm>
          <a:off x="5182599" y="8184952"/>
          <a:ext cx="136162" cy="136674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121139</xdr:colOff>
      <xdr:row>52</xdr:row>
      <xdr:rowOff>26753</xdr:rowOff>
    </xdr:from>
    <xdr:to>
      <xdr:col>22</xdr:col>
      <xdr:colOff>16279</xdr:colOff>
      <xdr:row>52</xdr:row>
      <xdr:rowOff>163427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/>
        </xdr:cNvSpPr>
      </xdr:nvSpPr>
      <xdr:spPr>
        <a:xfrm>
          <a:off x="5182599" y="8374454"/>
          <a:ext cx="136162" cy="136674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21</xdr:col>
      <xdr:colOff>121139</xdr:colOff>
      <xdr:row>53</xdr:row>
      <xdr:rowOff>26221</xdr:rowOff>
    </xdr:from>
    <xdr:to>
      <xdr:col>22</xdr:col>
      <xdr:colOff>16777</xdr:colOff>
      <xdr:row>53</xdr:row>
      <xdr:rowOff>163381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/>
        </xdr:cNvSpPr>
      </xdr:nvSpPr>
      <xdr:spPr>
        <a:xfrm>
          <a:off x="5264639" y="8589650"/>
          <a:ext cx="140567" cy="137160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109023</xdr:colOff>
      <xdr:row>51</xdr:row>
      <xdr:rowOff>27288</xdr:rowOff>
    </xdr:from>
    <xdr:to>
      <xdr:col>24</xdr:col>
      <xdr:colOff>4163</xdr:colOff>
      <xdr:row>51</xdr:row>
      <xdr:rowOff>163962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5652527" y="8184952"/>
          <a:ext cx="136162" cy="136674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109023</xdr:colOff>
      <xdr:row>52</xdr:row>
      <xdr:rowOff>26753</xdr:rowOff>
    </xdr:from>
    <xdr:to>
      <xdr:col>24</xdr:col>
      <xdr:colOff>4163</xdr:colOff>
      <xdr:row>52</xdr:row>
      <xdr:rowOff>163427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5652527" y="8374454"/>
          <a:ext cx="136162" cy="136674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109023</xdr:colOff>
      <xdr:row>53</xdr:row>
      <xdr:rowOff>26221</xdr:rowOff>
    </xdr:from>
    <xdr:to>
      <xdr:col>24</xdr:col>
      <xdr:colOff>4163</xdr:colOff>
      <xdr:row>53</xdr:row>
      <xdr:rowOff>162895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5652527" y="8563958"/>
          <a:ext cx="136162" cy="136674"/>
        </a:xfrm>
        <a:prstGeom prst="ellipse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13</xdr:row>
          <xdr:rowOff>0</xdr:rowOff>
        </xdr:from>
        <xdr:to>
          <xdr:col>21</xdr:col>
          <xdr:colOff>177800</xdr:colOff>
          <xdr:row>14</xdr:row>
          <xdr:rowOff>12700</xdr:rowOff>
        </xdr:to>
        <xdr:sp macro="" textlink="">
          <xdr:nvSpPr>
            <xdr:cNvPr id="1103" name="Check Box 79" descr="Begründung der Reise&#10;Option 4 von 4: Sonstiges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12700</xdr:colOff>
          <xdr:row>59</xdr:row>
          <xdr:rowOff>520700</xdr:rowOff>
        </xdr:from>
        <xdr:to>
          <xdr:col>26</xdr:col>
          <xdr:colOff>203200</xdr:colOff>
          <xdr:row>61</xdr:row>
          <xdr:rowOff>12700</xdr:rowOff>
        </xdr:to>
        <xdr:sp macro="" textlink="">
          <xdr:nvSpPr>
            <xdr:cNvPr id="1104" name="Check Box 80" descr="Verkehrsmittel&#10;Option 6 von 6: Sonstige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114300</xdr:rowOff>
        </xdr:from>
        <xdr:to>
          <xdr:col>15</xdr:col>
          <xdr:colOff>38100</xdr:colOff>
          <xdr:row>12</xdr:row>
          <xdr:rowOff>127000</xdr:rowOff>
        </xdr:to>
        <xdr:sp macro="" textlink="">
          <xdr:nvSpPr>
            <xdr:cNvPr id="7196" name="Group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1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de-DE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Gruppenfeld 28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203200</xdr:rowOff>
        </xdr:from>
        <xdr:to>
          <xdr:col>23</xdr:col>
          <xdr:colOff>177800</xdr:colOff>
          <xdr:row>3</xdr:row>
          <xdr:rowOff>177800</xdr:rowOff>
        </xdr:to>
        <xdr:sp macro="" textlink="">
          <xdr:nvSpPr>
            <xdr:cNvPr id="7194" name="Group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1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de-DE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Gruppenfeld 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</xdr:row>
          <xdr:rowOff>165100</xdr:rowOff>
        </xdr:from>
        <xdr:to>
          <xdr:col>8</xdr:col>
          <xdr:colOff>228600</xdr:colOff>
          <xdr:row>28</xdr:row>
          <xdr:rowOff>50800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18</xdr:row>
          <xdr:rowOff>12700</xdr:rowOff>
        </xdr:from>
        <xdr:to>
          <xdr:col>7</xdr:col>
          <xdr:colOff>12700</xdr:colOff>
          <xdr:row>20</xdr:row>
          <xdr:rowOff>12700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25400</xdr:rowOff>
        </xdr:from>
        <xdr:to>
          <xdr:col>18</xdr:col>
          <xdr:colOff>228600</xdr:colOff>
          <xdr:row>20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6</xdr:col>
          <xdr:colOff>203200</xdr:colOff>
          <xdr:row>2</xdr:row>
          <xdr:rowOff>12700</xdr:rowOff>
        </xdr:to>
        <xdr:sp macro="" textlink="">
          <xdr:nvSpPr>
            <xdr:cNvPr id="7189" name="Option Button 21" descr="Art des Antrags&#13;&#10;Alternative 2 von 2: Dienstreise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1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177800</xdr:rowOff>
        </xdr:from>
        <xdr:to>
          <xdr:col>9</xdr:col>
          <xdr:colOff>114300</xdr:colOff>
          <xdr:row>11</xdr:row>
          <xdr:rowOff>25400</xdr:rowOff>
        </xdr:to>
        <xdr:sp macro="" textlink="">
          <xdr:nvSpPr>
            <xdr:cNvPr id="7191" name="Option Button 23" descr="Art des Antrags&#13;&#10;Alternative 2 von 2: Dienstreise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1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8</xdr:row>
          <xdr:rowOff>177800</xdr:rowOff>
        </xdr:from>
        <xdr:to>
          <xdr:col>13</xdr:col>
          <xdr:colOff>139700</xdr:colOff>
          <xdr:row>11</xdr:row>
          <xdr:rowOff>38100</xdr:rowOff>
        </xdr:to>
        <xdr:sp macro="" textlink="">
          <xdr:nvSpPr>
            <xdr:cNvPr id="7192" name="Option Button 24" descr="Art des Antrags&#13;&#10;Alternative 2 von 2: Dienstreise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1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</xdr:row>
          <xdr:rowOff>0</xdr:rowOff>
        </xdr:from>
        <xdr:to>
          <xdr:col>8</xdr:col>
          <xdr:colOff>127000</xdr:colOff>
          <xdr:row>28</xdr:row>
          <xdr:rowOff>177800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1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1</xdr:row>
          <xdr:rowOff>25400</xdr:rowOff>
        </xdr:from>
        <xdr:to>
          <xdr:col>22</xdr:col>
          <xdr:colOff>190500</xdr:colOff>
          <xdr:row>3</xdr:row>
          <xdr:rowOff>0</xdr:rowOff>
        </xdr:to>
        <xdr:sp macro="" textlink="">
          <xdr:nvSpPr>
            <xdr:cNvPr id="7195" name="Option Button 27" descr="Art des Antrags&#13;&#10;Alternative 2 von 2: Dienstreise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1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11</xdr:row>
          <xdr:rowOff>12700</xdr:rowOff>
        </xdr:from>
        <xdr:to>
          <xdr:col>17</xdr:col>
          <xdr:colOff>63500</xdr:colOff>
          <xdr:row>11</xdr:row>
          <xdr:rowOff>190500</xdr:rowOff>
        </xdr:to>
        <xdr:sp macro="" textlink="">
          <xdr:nvSpPr>
            <xdr:cNvPr id="7197" name="Check Box 29" descr="Begründung der Reise&#10;Option 4 von 4: Sonstiges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1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12</xdr:row>
          <xdr:rowOff>0</xdr:rowOff>
        </xdr:from>
        <xdr:to>
          <xdr:col>17</xdr:col>
          <xdr:colOff>50800</xdr:colOff>
          <xdr:row>12</xdr:row>
          <xdr:rowOff>190500</xdr:rowOff>
        </xdr:to>
        <xdr:sp macro="" textlink="">
          <xdr:nvSpPr>
            <xdr:cNvPr id="7199" name="Check Box 31" descr="Begründung der Reise&#10;Option 4 von 4: Sonstiges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1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52</xdr:row>
          <xdr:rowOff>12700</xdr:rowOff>
        </xdr:from>
        <xdr:to>
          <xdr:col>8</xdr:col>
          <xdr:colOff>76200</xdr:colOff>
          <xdr:row>53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1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213212</xdr:colOff>
      <xdr:row>0</xdr:row>
      <xdr:rowOff>139700</xdr:rowOff>
    </xdr:from>
    <xdr:to>
      <xdr:col>12</xdr:col>
      <xdr:colOff>584199</xdr:colOff>
      <xdr:row>50</xdr:row>
      <xdr:rowOff>64890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13212" y="139700"/>
          <a:ext cx="10271425" cy="9658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/>
            <a:t>- Anzeige von Nullwerten unterdrückt, um die Formular auch am Papier ausfüllbar zu machen und keine Nullen dort stehen zu haben.</a:t>
          </a:r>
        </a:p>
        <a:p>
          <a:endParaRPr lang="de-AT" sz="1100"/>
        </a:p>
        <a:p>
          <a:r>
            <a:rPr lang="de-AT" sz="1100"/>
            <a:t>- Logo und Schrift an Corp. Design angepasst.</a:t>
          </a:r>
        </a:p>
        <a:p>
          <a:endParaRPr lang="de-AT" sz="1100"/>
        </a:p>
        <a:p>
          <a:r>
            <a:rPr lang="de-AT" sz="1100"/>
            <a:t>- Checkboxen mit dem Hilfsblatt „Parameter“ verknüpft, sodass ihre Werte auslesbar werden. Auf Basis dieser Werte einige Fehlerprüfungen (vgl. Spalte AA) eingefügt.</a:t>
          </a:r>
        </a:p>
        <a:p>
          <a:endParaRPr lang="de-AT" sz="1100"/>
        </a:p>
        <a:p>
          <a:r>
            <a:rPr lang="de-AT" sz="1100"/>
            <a:t>- Aktivitätsfeld der Checkboxen auf den zugehörigen Text erweitert</a:t>
          </a:r>
          <a:r>
            <a:rPr lang="de-AT" sz="1100" baseline="0"/>
            <a:t> (leichter anklickbar)</a:t>
          </a:r>
        </a:p>
        <a:p>
          <a:endParaRPr lang="de-AT" sz="1100"/>
        </a:p>
        <a:p>
          <a:r>
            <a:rPr lang="de-AT" sz="1100"/>
            <a:t>- Die Spaltenstruktur auf konstant schmale Spalten (2,43 [MAC] bzw. 2,71 [WIN] breit) umgestellt, um bessere Formatierungsflexibilität zu haben.</a:t>
          </a:r>
        </a:p>
        <a:p>
          <a:r>
            <a:rPr lang="de-AT" sz="1100"/>
            <a:t>- Normzeilenhöhe: 15  (Überschrift: 22, Leerzeile 3)</a:t>
          </a:r>
        </a:p>
        <a:p>
          <a:endParaRPr lang="de-AT" sz="1100"/>
        </a:p>
        <a:p>
          <a:r>
            <a:rPr lang="de-AT" sz="1100"/>
            <a:t>- Die Formatvorlagen AAU…. definiert und angewandt. Feldbezeichner links der Textfelder rechtsbündig gestaltet, um die Zuordnung zum Feld zu optimieren (Format „AAU Feldbezeichner").</a:t>
          </a:r>
        </a:p>
        <a:p>
          <a:r>
            <a:rPr lang="de-AT" sz="1100"/>
            <a:t>-- AAU Überschrift: Antragsüberschrift</a:t>
          </a:r>
        </a:p>
        <a:p>
          <a:r>
            <a:rPr lang="de-AT" sz="1100"/>
            <a:t>-- AAU Überschrift 2: Bezeichnung der Blöcke sowie Sonderfall</a:t>
          </a:r>
          <a:r>
            <a:rPr lang="de-AT" sz="1100" baseline="0"/>
            <a:t> "Reisekostenzuschuss" vs. "Dienstreise"</a:t>
          </a:r>
        </a:p>
        <a:p>
          <a:r>
            <a:rPr lang="de-AT" sz="1100" baseline="0"/>
            <a:t>-- AAU Erläuterung: Hilfstexte innerhalb des Formulars,  aber auch neben dem Formular (kleiner, kursiv)</a:t>
          </a:r>
          <a:r>
            <a:rPr lang="de-AT" sz="1100"/>
            <a:t>	</a:t>
          </a:r>
        </a:p>
        <a:p>
          <a:r>
            <a:rPr lang="de-AT" sz="1100"/>
            <a:t>-- AAU Feldbezeichner: "Caption" vor dem Eingabefeld</a:t>
          </a:r>
        </a:p>
        <a:p>
          <a:r>
            <a:rPr lang="de-AT" sz="1100"/>
            <a:t>-- AAU Eingabefeld: Normales Eingabefeld</a:t>
          </a:r>
        </a:p>
        <a:p>
          <a:r>
            <a:rPr lang="de-AT" sz="1100"/>
            <a:t>-- AAU Eingabe Datum: Eingabefeld für Datum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/>
            <a:t>-- AAU Eingabe Zeit: Eingabefeld für Zeit</a:t>
          </a:r>
        </a:p>
        <a:p>
          <a:r>
            <a:rPr lang="de-AT" sz="1100"/>
            <a:t>--</a:t>
          </a:r>
          <a:r>
            <a:rPr lang="de-AT" sz="1100" baseline="0"/>
            <a:t> AAU Ausgabe Ergebnis: Feld, in dem eine Formel steht (doppelt unterstrichen)</a:t>
          </a:r>
          <a:endParaRPr lang="de-AT" sz="1100"/>
        </a:p>
        <a:p>
          <a:r>
            <a:rPr lang="de-AT" sz="1100"/>
            <a:t>-- AAU Teilfeldbezeichner: Unterschrift unter einem Eingabeteilfeld (kleiner, grau)</a:t>
          </a:r>
        </a:p>
        <a:p>
          <a:r>
            <a:rPr lang="de-AT" sz="1100"/>
            <a:t>-- AAU Checkboxbezeichner:</a:t>
          </a:r>
          <a:r>
            <a:rPr lang="de-AT" sz="1100" baseline="0"/>
            <a:t> Beschriftung einer Checkbox / eines Radiobuttons</a:t>
          </a:r>
        </a:p>
        <a:p>
          <a:r>
            <a:rPr lang="de-AT" sz="1100" baseline="0"/>
            <a:t>-- AAU Fehler: Fehlermeldung (neben dem Formular, rot)</a:t>
          </a:r>
        </a:p>
        <a:p>
          <a:endParaRPr lang="de-AT" sz="1100"/>
        </a:p>
        <a:p>
          <a:r>
            <a:rPr lang="de-AT" sz="1100"/>
            <a:t>- Blattschutz aktiviert, sodass das Arbeiten mit dem TAB halbwegs funktioniert (ohne Makros). Der Blattschutz funktioniert ohne Kennwort und kann daher jederzeit aufgehoben werden.</a:t>
          </a:r>
        </a:p>
        <a:p>
          <a:endParaRPr lang="de-AT" sz="1100"/>
        </a:p>
        <a:p>
          <a:r>
            <a:rPr lang="de-AT" sz="1100"/>
            <a:t>- Die 3 Zielgruppen (Ausfüller / Befürworter / Bewilliger) farblich unterschieden, wobei die Umsetzung dieser Hintergrundfarbe auch im  S/W-Druck erkennbar sein sollte.</a:t>
          </a:r>
        </a:p>
        <a:p>
          <a:endParaRPr lang="de-AT" sz="1100"/>
        </a:p>
        <a:p>
          <a:r>
            <a:rPr lang="de-AT" sz="1100"/>
            <a:t>- Automatische Ausblendung</a:t>
          </a:r>
          <a:r>
            <a:rPr lang="de-AT" sz="1100" baseline="0"/>
            <a:t> </a:t>
          </a:r>
          <a:r>
            <a:rPr lang="de-AT" sz="1100"/>
            <a:t>von irrelevanten Formularteilen:</a:t>
          </a:r>
          <a:r>
            <a:rPr lang="de-AT" sz="1100" baseline="0"/>
            <a:t> Schrift- und Füllfarbe --&gt; Hintergrundfarbe; Rahmen --&gt; KEINER</a:t>
          </a:r>
        </a:p>
        <a:p>
          <a:endParaRPr lang="de-AT" sz="1100" baseline="0"/>
        </a:p>
        <a:p>
          <a:r>
            <a:rPr lang="de-AT" sz="1100" baseline="0"/>
            <a:t>- Radiobuttons: Gruppierungen durch ausgeblendete (!) Gruppenfelder (--&gt; Entwicklertools)</a:t>
          </a:r>
        </a:p>
        <a:p>
          <a:endParaRPr lang="de-AT" sz="1100" baseline="0"/>
        </a:p>
        <a:p>
          <a:r>
            <a:rPr lang="de-AT" sz="1100" baseline="0"/>
            <a:t>- Blattschutz:</a:t>
          </a:r>
        </a:p>
        <a:p>
          <a:endParaRPr lang="de-DE" sz="1100"/>
        </a:p>
      </xdr:txBody>
    </xdr:sp>
    <xdr:clientData/>
  </xdr:twoCellAnchor>
  <xdr:twoCellAnchor editAs="oneCell">
    <xdr:from>
      <xdr:col>0</xdr:col>
      <xdr:colOff>370802</xdr:colOff>
      <xdr:row>32</xdr:row>
      <xdr:rowOff>139050</xdr:rowOff>
    </xdr:from>
    <xdr:to>
      <xdr:col>7</xdr:col>
      <xdr:colOff>21579</xdr:colOff>
      <xdr:row>49</xdr:row>
      <xdr:rowOff>112630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802" y="6368539"/>
          <a:ext cx="4795668" cy="3282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13" Type="http://schemas.openxmlformats.org/officeDocument/2006/relationships/ctrlProp" Target="../ctrlProps/ctrlProp7.xml"/><Relationship Id="rId18" Type="http://schemas.openxmlformats.org/officeDocument/2006/relationships/ctrlProp" Target="../ctrlProps/ctrlProp12.xml"/><Relationship Id="rId26" Type="http://schemas.openxmlformats.org/officeDocument/2006/relationships/ctrlProp" Target="../ctrlProps/ctrlProp20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5.xml"/><Relationship Id="rId7" Type="http://schemas.openxmlformats.org/officeDocument/2006/relationships/ctrlProp" Target="../ctrlProps/ctrlProp1.xml"/><Relationship Id="rId12" Type="http://schemas.openxmlformats.org/officeDocument/2006/relationships/ctrlProp" Target="../ctrlProps/ctrlProp6.xml"/><Relationship Id="rId17" Type="http://schemas.openxmlformats.org/officeDocument/2006/relationships/ctrlProp" Target="../ctrlProps/ctrlProp11.xml"/><Relationship Id="rId25" Type="http://schemas.openxmlformats.org/officeDocument/2006/relationships/ctrlProp" Target="../ctrlProps/ctrlProp19.xml"/><Relationship Id="rId2" Type="http://schemas.openxmlformats.org/officeDocument/2006/relationships/hyperlink" Target="http://www.luftlinie.org/" TargetMode="External"/><Relationship Id="rId16" Type="http://schemas.openxmlformats.org/officeDocument/2006/relationships/ctrlProp" Target="../ctrlProps/ctrlProp10.xml"/><Relationship Id="rId20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2.vml"/><Relationship Id="rId11" Type="http://schemas.openxmlformats.org/officeDocument/2006/relationships/ctrlProp" Target="../ctrlProps/ctrlProp5.xml"/><Relationship Id="rId24" Type="http://schemas.openxmlformats.org/officeDocument/2006/relationships/ctrlProp" Target="../ctrlProps/ctrlProp18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9.xml"/><Relationship Id="rId23" Type="http://schemas.openxmlformats.org/officeDocument/2006/relationships/ctrlProp" Target="../ctrlProps/ctrlProp17.xml"/><Relationship Id="rId10" Type="http://schemas.openxmlformats.org/officeDocument/2006/relationships/ctrlProp" Target="../ctrlProps/ctrlProp4.xml"/><Relationship Id="rId19" Type="http://schemas.openxmlformats.org/officeDocument/2006/relationships/ctrlProp" Target="../ctrlProps/ctrlProp13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3.xml"/><Relationship Id="rId14" Type="http://schemas.openxmlformats.org/officeDocument/2006/relationships/ctrlProp" Target="../ctrlProps/ctrlProp8.xml"/><Relationship Id="rId22" Type="http://schemas.openxmlformats.org/officeDocument/2006/relationships/ctrlProp" Target="../ctrlProps/ctrlProp1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" Type="http://schemas.openxmlformats.org/officeDocument/2006/relationships/printerSettings" Target="../printerSettings/printerSettings4.bin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" Type="http://schemas.openxmlformats.org/officeDocument/2006/relationships/hyperlink" Target="https://intranet.aau.at/pages/viewpage.action?pageId=28475968" TargetMode="External"/><Relationship Id="rId16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3.bin"/><Relationship Id="rId6" Type="http://schemas.openxmlformats.org/officeDocument/2006/relationships/vmlDrawing" Target="../drawings/vmlDrawing4.vml"/><Relationship Id="rId11" Type="http://schemas.openxmlformats.org/officeDocument/2006/relationships/ctrlProp" Target="../ctrlProps/ctrlProp25.xml"/><Relationship Id="rId5" Type="http://schemas.openxmlformats.org/officeDocument/2006/relationships/vmlDrawing" Target="../drawings/vmlDrawing3.v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mweltbundesamt.at/fileadmin/site/umweltthemen/verkehr/1_verkehrsmittel/EKZ_Pkm_Tkm_Verkehrsmittel.pdf" TargetMode="External"/><Relationship Id="rId7" Type="http://schemas.openxmlformats.org/officeDocument/2006/relationships/hyperlink" Target="http://www.umweltbundesamt.at/fileadmin/site/umweltthemen/verkehr/1_verkehrsmittel/EKZ_Pkm_Tkm_Verkehrsmittel.pdf" TargetMode="External"/><Relationship Id="rId2" Type="http://schemas.openxmlformats.org/officeDocument/2006/relationships/hyperlink" Target="http://www.umweltbundesamt.at/fileadmin/site/umweltthemen/verkehr/1_verkehrsmittel/EKZ_Pkm_Tkm_Verkehrsmittel.pdf" TargetMode="External"/><Relationship Id="rId1" Type="http://schemas.openxmlformats.org/officeDocument/2006/relationships/hyperlink" Target="https://daslamm.ch/die-sache-mit-dem-schiff/" TargetMode="External"/><Relationship Id="rId6" Type="http://schemas.openxmlformats.org/officeDocument/2006/relationships/hyperlink" Target="http://www.umweltbundesamt.at/fileadmin/site/umweltthemen/verkehr/1_verkehrsmittel/EKZ_Pkm_Tkm_Verkehrsmittel.pdf" TargetMode="External"/><Relationship Id="rId5" Type="http://schemas.openxmlformats.org/officeDocument/2006/relationships/hyperlink" Target="https://www.handelsblatt.com/unternehmen/industrie/co2-belastung-die-umstrittene-klimabilanz-des-elektroautos/20018160.html?ticket=ST-2272168-d3JCdLSxwNTFOhLold1F-ap2" TargetMode="External"/><Relationship Id="rId4" Type="http://schemas.openxmlformats.org/officeDocument/2006/relationships/hyperlink" Target="http://www.umweltbundesamt.at/fileadmin/site/umweltthemen/verkehr/1_verkehrsmittel/EKZ_Pkm_Tkm_Verkehrsmittel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C66"/>
  <sheetViews>
    <sheetView showGridLines="0" showRowColHeaders="0" showZeros="0" showRuler="0" zoomScale="175" zoomScaleNormal="175" zoomScalePageLayoutView="170" workbookViewId="0">
      <pane xSplit="26" ySplit="1" topLeftCell="AA19" activePane="bottomRight" state="frozenSplit"/>
      <selection activeCell="I5" sqref="I5:X5"/>
      <selection pane="topRight" activeCell="I5" sqref="I5:X5"/>
      <selection pane="bottomLeft" activeCell="I5" sqref="I5:X5"/>
      <selection pane="bottomRight" activeCell="H28" sqref="H28:Z30"/>
    </sheetView>
  </sheetViews>
  <sheetFormatPr baseColWidth="10" defaultColWidth="11.5" defaultRowHeight="14" x14ac:dyDescent="0.15"/>
  <cols>
    <col min="1" max="26" width="3.5" style="2" customWidth="1"/>
    <col min="27" max="27" width="57.6640625" style="2" bestFit="1" customWidth="1"/>
    <col min="28" max="16384" width="11.5" style="2"/>
  </cols>
  <sheetData>
    <row r="1" spans="1:28" s="10" customFormat="1" ht="21" customHeight="1" x14ac:dyDescent="0.2">
      <c r="A1" s="250" t="s">
        <v>24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10" t="s">
        <v>64</v>
      </c>
    </row>
    <row r="2" spans="1:28" ht="19" customHeight="1" x14ac:dyDescent="0.2">
      <c r="A2" s="108"/>
      <c r="B2" s="108"/>
      <c r="C2" s="1" t="s">
        <v>62</v>
      </c>
      <c r="D2" s="108"/>
      <c r="E2" s="108"/>
      <c r="F2" s="108"/>
      <c r="G2" s="108"/>
      <c r="H2" s="108"/>
      <c r="I2" s="108"/>
      <c r="J2" s="109" t="s">
        <v>177</v>
      </c>
      <c r="K2" s="108"/>
      <c r="L2" s="108"/>
      <c r="M2" s="108"/>
      <c r="N2" s="108"/>
      <c r="O2" s="108"/>
      <c r="P2" s="108"/>
      <c r="Q2" s="108"/>
      <c r="R2" s="108"/>
      <c r="S2" s="1" t="s">
        <v>63</v>
      </c>
      <c r="T2" s="108"/>
      <c r="U2" s="109"/>
      <c r="V2" s="108"/>
      <c r="W2" s="109" t="s">
        <v>81</v>
      </c>
      <c r="X2" s="108"/>
      <c r="Y2" s="108"/>
      <c r="Z2" s="109"/>
      <c r="AA2" s="9" t="str">
        <f>IF(_xlfn.XOR(RKZ,DR),"","Bitte eine Option auswählen!")</f>
        <v>Bitte eine Option auswählen!</v>
      </c>
      <c r="AB2" s="2">
        <f>Parameter!$B$11</f>
        <v>0</v>
      </c>
    </row>
    <row r="3" spans="1:28" ht="5" customHeight="1" x14ac:dyDescent="0.15">
      <c r="A3" s="6"/>
      <c r="B3" s="16"/>
      <c r="C3" s="17"/>
      <c r="D3" s="17"/>
      <c r="E3" s="16"/>
      <c r="F3" s="1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8" ht="15" customHeight="1" x14ac:dyDescent="0.15">
      <c r="A4" s="199"/>
      <c r="B4" s="199"/>
      <c r="C4" s="199"/>
      <c r="D4" s="199"/>
      <c r="E4" s="199"/>
      <c r="F4" s="199"/>
      <c r="G4" s="199" t="s">
        <v>8</v>
      </c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9" t="str">
        <f>IF(H4&lt;&gt;"","","Bitte Namen angeben!")</f>
        <v>Bitte Namen angeben!</v>
      </c>
    </row>
    <row r="5" spans="1:28" ht="15" customHeight="1" x14ac:dyDescent="0.15">
      <c r="A5" s="199"/>
      <c r="B5" s="199"/>
      <c r="C5" s="199"/>
      <c r="D5" s="199"/>
      <c r="E5" s="199"/>
      <c r="F5" s="199"/>
      <c r="G5" s="199" t="s">
        <v>0</v>
      </c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9" t="str">
        <f>IF(H5&lt;&gt;"","","Bitte OE angeben!")</f>
        <v>Bitte OE angeben!</v>
      </c>
    </row>
    <row r="6" spans="1:28" ht="15" customHeight="1" x14ac:dyDescent="0.15">
      <c r="A6" s="199"/>
      <c r="B6" s="199"/>
      <c r="C6" s="199"/>
      <c r="D6" s="199"/>
      <c r="E6" s="199"/>
      <c r="F6" s="199"/>
      <c r="G6" s="199" t="s">
        <v>195</v>
      </c>
      <c r="H6" s="245"/>
      <c r="I6" s="245"/>
      <c r="J6" s="245"/>
      <c r="K6" s="245"/>
      <c r="L6" s="245"/>
      <c r="M6" s="245"/>
      <c r="N6" s="245"/>
      <c r="O6" s="245"/>
      <c r="P6" s="6"/>
      <c r="Q6" s="251" t="s">
        <v>49</v>
      </c>
      <c r="R6" s="251"/>
      <c r="S6" s="245"/>
      <c r="T6" s="245"/>
      <c r="U6" s="245"/>
      <c r="V6" s="245"/>
      <c r="W6" s="245"/>
      <c r="X6" s="245"/>
      <c r="Y6" s="245"/>
      <c r="Z6" s="245"/>
      <c r="AA6" s="29" t="str">
        <f>IF(H6&lt;&gt;"","","Bitte Kostenstelle bzw. Innenauftragsnummer angeben! ")&amp;IF(S6&lt;&gt;"","","Bitte Reiseziel angeben!")</f>
        <v>Bitte Kostenstelle bzw. Innenauftragsnummer angeben! Bitte Reiseziel angeben!</v>
      </c>
    </row>
    <row r="7" spans="1:28" ht="10" customHeight="1" x14ac:dyDescent="0.15">
      <c r="A7" s="65"/>
      <c r="B7" s="65"/>
      <c r="C7" s="65"/>
      <c r="D7" s="65"/>
      <c r="E7" s="65"/>
      <c r="F7" s="65"/>
      <c r="G7" s="65"/>
      <c r="H7" s="65"/>
      <c r="I7" s="6"/>
      <c r="J7" s="6"/>
      <c r="K7" s="6"/>
      <c r="L7" s="6"/>
      <c r="M7" s="6"/>
      <c r="N7" s="6"/>
      <c r="O7" s="6"/>
      <c r="P7" s="6"/>
      <c r="Q7" s="6"/>
      <c r="R7" s="6"/>
      <c r="S7" s="246" t="s">
        <v>48</v>
      </c>
      <c r="T7" s="246"/>
      <c r="U7" s="246"/>
      <c r="V7" s="246"/>
      <c r="W7" s="246"/>
      <c r="X7" s="246"/>
      <c r="Y7" s="246"/>
      <c r="Z7" s="246"/>
      <c r="AA7" s="29"/>
    </row>
    <row r="8" spans="1:28" ht="15" customHeight="1" x14ac:dyDescent="0.15">
      <c r="A8" s="199"/>
      <c r="B8" s="199"/>
      <c r="C8" s="199"/>
      <c r="D8" s="199"/>
      <c r="E8" s="199"/>
      <c r="F8" s="199"/>
      <c r="G8" s="199" t="s">
        <v>1</v>
      </c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9" t="str">
        <f>IF(H8&amp;H9&lt;&gt;"","","Bitte Reisezweck angeben!")</f>
        <v>Bitte Reisezweck angeben!</v>
      </c>
    </row>
    <row r="9" spans="1:28" ht="15" customHeight="1" x14ac:dyDescent="0.2">
      <c r="A9" s="95"/>
      <c r="B9" s="95"/>
      <c r="C9" s="95"/>
      <c r="D9" s="95"/>
      <c r="E9" s="95"/>
      <c r="F9" s="95"/>
      <c r="G9" s="95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9" t="str">
        <f>IF(LEN(H8)&gt;140,"Achtung auf möglichen Textüberlauf beim Reisezweck…","")</f>
        <v/>
      </c>
    </row>
    <row r="10" spans="1:28" ht="3" customHeight="1" x14ac:dyDescent="0.2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8" ht="15" customHeight="1" x14ac:dyDescent="0.2">
      <c r="A11" s="95"/>
      <c r="B11" s="95"/>
      <c r="C11" s="92" t="s">
        <v>146</v>
      </c>
      <c r="D11" s="12"/>
      <c r="E11" s="12"/>
      <c r="F11" s="12"/>
      <c r="G11" s="12"/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30" t="s">
        <v>83</v>
      </c>
    </row>
    <row r="12" spans="1:28" ht="4" customHeight="1" x14ac:dyDescent="0.2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30"/>
    </row>
    <row r="13" spans="1:28" s="7" customFormat="1" ht="15" customHeight="1" x14ac:dyDescent="0.2">
      <c r="A13" s="244" t="s">
        <v>61</v>
      </c>
      <c r="B13" s="244"/>
      <c r="C13" s="244"/>
      <c r="D13" s="244"/>
      <c r="E13" s="244"/>
      <c r="F13" s="244"/>
      <c r="G13" s="244"/>
      <c r="H13" s="244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110" t="s">
        <v>145</v>
      </c>
      <c r="AA13" s="30" t="s">
        <v>147</v>
      </c>
    </row>
    <row r="14" spans="1:28" ht="15" customHeight="1" x14ac:dyDescent="0.2">
      <c r="A14" s="95"/>
      <c r="B14" s="6"/>
      <c r="C14" s="92" t="s">
        <v>12</v>
      </c>
      <c r="D14" s="6"/>
      <c r="E14" s="95"/>
      <c r="F14" s="6"/>
      <c r="G14" s="6"/>
      <c r="H14" s="92" t="s">
        <v>67</v>
      </c>
      <c r="I14" s="92"/>
      <c r="J14" s="6"/>
      <c r="K14" s="6"/>
      <c r="L14" s="6"/>
      <c r="M14" s="92" t="str">
        <f>"Konferenz/Tagung "&amp;CHOOSE(Version,"  ","")&amp;"("</f>
        <v>Konferenz/Tagung   (</v>
      </c>
      <c r="N14" s="6"/>
      <c r="O14" s="6"/>
      <c r="P14" s="6"/>
      <c r="Q14" s="92"/>
      <c r="R14" s="6"/>
      <c r="S14" s="92" t="s">
        <v>182</v>
      </c>
      <c r="T14" s="6"/>
      <c r="U14" s="6"/>
      <c r="V14" s="6"/>
      <c r="W14" s="6"/>
      <c r="X14" s="92" t="s">
        <v>13</v>
      </c>
      <c r="Y14" s="6"/>
      <c r="Z14" s="6"/>
      <c r="AA14" s="9" t="str">
        <f>IF(AND(aktiv,NOT(Konferenz)),"Bitte auch 'Konferenz/Tagung' ankreuzen!",IF(OR(Weiterbildung,Forschung,Konferenz,Sonstiges),"","Bitte MINDESTENS EIN Kästchen ankreuzen!"))</f>
        <v>Bitte MINDESTENS EIN Kästchen ankreuzen!</v>
      </c>
    </row>
    <row r="15" spans="1:28" ht="7" customHeight="1" x14ac:dyDescent="0.2">
      <c r="A15" s="111"/>
      <c r="B15" s="102"/>
      <c r="C15" s="103"/>
      <c r="D15" s="102"/>
      <c r="E15" s="103"/>
      <c r="F15" s="104"/>
      <c r="G15" s="102"/>
      <c r="H15" s="103"/>
      <c r="I15" s="102"/>
      <c r="J15" s="103"/>
      <c r="K15" s="10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</row>
    <row r="16" spans="1:28" s="5" customFormat="1" ht="3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9" ht="15" customHeight="1" x14ac:dyDescent="0.15">
      <c r="A17" s="211" t="s">
        <v>46</v>
      </c>
      <c r="B17" s="211"/>
      <c r="C17" s="211"/>
      <c r="D17" s="211"/>
      <c r="E17" s="211"/>
      <c r="F17" s="211"/>
      <c r="G17" s="120" t="s">
        <v>50</v>
      </c>
      <c r="H17" s="248"/>
      <c r="I17" s="248"/>
      <c r="J17" s="248"/>
      <c r="K17" s="248"/>
      <c r="L17" s="248"/>
      <c r="M17" s="248"/>
      <c r="N17" s="248"/>
      <c r="O17" s="248"/>
      <c r="P17" s="212"/>
      <c r="Q17" s="275" t="s">
        <v>154</v>
      </c>
      <c r="R17" s="275"/>
      <c r="S17" s="274"/>
      <c r="T17" s="274"/>
      <c r="U17" s="274"/>
      <c r="V17" s="274"/>
      <c r="W17" s="274"/>
      <c r="X17" s="274"/>
      <c r="Y17" s="274"/>
      <c r="Z17" s="274"/>
      <c r="AA17" s="273" t="str">
        <f>IF(ISBLANK(H17),"Bitte Beginndatum und -zeit eintragen! ","")&amp;IF(ISBLANK(S17),"Bitte Endedatum und -zeit eintragen!","")</f>
        <v>Bitte Beginndatum und -zeit eintragen! Bitte Endedatum und -zeit eintragen!</v>
      </c>
      <c r="AC17" s="25"/>
    </row>
    <row r="18" spans="1:29" ht="12" customHeight="1" x14ac:dyDescent="0.2">
      <c r="A18" s="112"/>
      <c r="B18" s="105"/>
      <c r="C18" s="105"/>
      <c r="D18" s="105"/>
      <c r="E18" s="105"/>
      <c r="F18" s="105"/>
      <c r="G18" s="105"/>
      <c r="H18" s="249" t="s">
        <v>69</v>
      </c>
      <c r="I18" s="249"/>
      <c r="J18" s="249"/>
      <c r="K18" s="249"/>
      <c r="L18" s="249"/>
      <c r="M18" s="249"/>
      <c r="N18" s="249"/>
      <c r="O18" s="249"/>
      <c r="P18" s="105"/>
      <c r="Q18" s="105"/>
      <c r="R18" s="105"/>
      <c r="S18" s="249" t="str">
        <f>H18</f>
        <v>(TT.MM.JJJJ hh:mm)</v>
      </c>
      <c r="T18" s="249"/>
      <c r="U18" s="249"/>
      <c r="V18" s="249"/>
      <c r="W18" s="249"/>
      <c r="X18" s="249"/>
      <c r="Y18" s="249"/>
      <c r="Z18" s="249"/>
      <c r="AA18" s="273"/>
    </row>
    <row r="19" spans="1:29" ht="15" customHeight="1" x14ac:dyDescent="0.2">
      <c r="A19" s="96" t="s">
        <v>2</v>
      </c>
      <c r="B19" s="96"/>
      <c r="C19" s="94"/>
      <c r="D19" s="94"/>
      <c r="E19" s="94"/>
      <c r="F19" s="94"/>
      <c r="G19" s="94"/>
      <c r="H19" s="94"/>
      <c r="I19" s="97"/>
      <c r="J19" s="97"/>
      <c r="K19" s="97"/>
      <c r="L19" s="94"/>
      <c r="M19" s="94"/>
      <c r="N19" s="94"/>
      <c r="O19" s="94"/>
      <c r="P19" s="94"/>
      <c r="Q19" s="94"/>
      <c r="R19" s="94"/>
      <c r="S19" s="94"/>
      <c r="T19" s="94"/>
      <c r="U19" s="98"/>
      <c r="V19" s="98"/>
      <c r="W19" s="98"/>
      <c r="X19" s="98"/>
      <c r="Y19" s="98"/>
      <c r="Z19" s="98"/>
    </row>
    <row r="20" spans="1:29" ht="15" customHeight="1" x14ac:dyDescent="0.2">
      <c r="A20" s="6"/>
      <c r="B20" s="6"/>
      <c r="C20" s="92" t="s">
        <v>54</v>
      </c>
      <c r="D20" s="11"/>
      <c r="E20" s="11"/>
      <c r="F20" s="4"/>
      <c r="G20" s="92"/>
      <c r="H20" s="92" t="s">
        <v>3</v>
      </c>
      <c r="I20" s="6"/>
      <c r="J20" s="6"/>
      <c r="K20" s="6"/>
      <c r="L20" s="92"/>
      <c r="M20" s="92" t="s">
        <v>55</v>
      </c>
      <c r="N20" s="12"/>
      <c r="O20" s="12"/>
      <c r="P20" s="13"/>
      <c r="Q20" s="14"/>
      <c r="R20" s="92"/>
      <c r="S20" s="92" t="s">
        <v>59</v>
      </c>
      <c r="T20" s="92"/>
      <c r="U20" s="14"/>
      <c r="V20" s="14"/>
      <c r="W20" s="6"/>
      <c r="X20" s="6"/>
      <c r="Y20" s="6"/>
      <c r="Z20" s="6"/>
      <c r="AA20" s="9" t="str">
        <f>IF(NOT(Bahn),IF(OR(Schlafwagen,VC,BusinessTicket),"Bitte 'Bahn/Bus' ankreuzen! ",""),"")&amp;IF(AND(VC,BusinessTicket),"VorteilsCard und Business Ticket schließen einander aus!","")</f>
        <v/>
      </c>
    </row>
    <row r="21" spans="1:29" ht="15" customHeight="1" x14ac:dyDescent="0.15">
      <c r="A21" s="21"/>
      <c r="B21" s="209"/>
      <c r="C21" s="210" t="s">
        <v>198</v>
      </c>
      <c r="D21" s="22"/>
      <c r="E21" s="22"/>
      <c r="F21" s="22"/>
      <c r="G21" s="22"/>
      <c r="H21" s="22"/>
      <c r="I21" s="2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9" ht="15" customHeight="1" x14ac:dyDescent="0.15">
      <c r="A22" s="6"/>
      <c r="B22" s="6"/>
      <c r="C22" s="92" t="s">
        <v>73</v>
      </c>
      <c r="D22" s="6"/>
      <c r="E22" s="6"/>
      <c r="F22" s="199"/>
      <c r="G22" s="199" t="s">
        <v>56</v>
      </c>
      <c r="H22" s="245"/>
      <c r="I22" s="245"/>
      <c r="J22" s="245"/>
      <c r="K22" s="245"/>
      <c r="L22" s="245"/>
      <c r="M22" s="199"/>
      <c r="N22" s="199" t="s">
        <v>194</v>
      </c>
      <c r="O22" s="245"/>
      <c r="P22" s="245"/>
      <c r="Q22" s="245"/>
      <c r="R22" s="245"/>
      <c r="S22" s="245"/>
      <c r="T22" s="251" t="s">
        <v>43</v>
      </c>
      <c r="U22" s="251"/>
      <c r="V22" s="245"/>
      <c r="W22" s="245"/>
      <c r="X22" s="245"/>
      <c r="Y22" s="245"/>
      <c r="Z22" s="245"/>
      <c r="AA22" s="9" t="str">
        <f>IF(OR(H22&lt;&gt;"",O22&lt;&gt;"",V22&lt;&gt;""),IF(Flugzeug,"","Bitte 'Flugzeug' ankreuzen! "),"")&amp;IF(Flugzeug,IF(OR(H22="",V22=""), "Bitte Ausgangs- und Zielflughafen der Flugreise angeben!",""),"")</f>
        <v/>
      </c>
    </row>
    <row r="23" spans="1:29" ht="15" customHeight="1" x14ac:dyDescent="0.15">
      <c r="A23" s="21"/>
      <c r="B23" s="21"/>
      <c r="C23" s="259" t="s">
        <v>180</v>
      </c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06" t="s">
        <v>181</v>
      </c>
    </row>
    <row r="24" spans="1:29" ht="13" customHeight="1" x14ac:dyDescent="0.15">
      <c r="A24" s="22"/>
      <c r="B24" s="22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</row>
    <row r="25" spans="1:29" ht="1" customHeight="1" x14ac:dyDescent="0.15">
      <c r="A25" s="22"/>
      <c r="B25" s="22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</row>
    <row r="26" spans="1:29" ht="15" customHeight="1" x14ac:dyDescent="0.2">
      <c r="A26" s="4"/>
      <c r="B26" s="4"/>
      <c r="C26" s="92" t="s">
        <v>4</v>
      </c>
      <c r="D26" s="4"/>
      <c r="E26" s="4"/>
      <c r="F26" s="4"/>
      <c r="G26" s="92"/>
      <c r="H26" s="92" t="s">
        <v>42</v>
      </c>
      <c r="I26" s="92"/>
      <c r="J26" s="15"/>
      <c r="K26" s="15"/>
      <c r="L26" s="6"/>
      <c r="M26" s="92" t="s">
        <v>91</v>
      </c>
      <c r="N26" s="6"/>
      <c r="O26" s="99"/>
      <c r="P26" s="99"/>
      <c r="Q26" s="99"/>
      <c r="R26" s="65" t="s">
        <v>90</v>
      </c>
      <c r="S26" s="245"/>
      <c r="T26" s="245"/>
      <c r="U26" s="245"/>
      <c r="V26" s="245"/>
      <c r="W26" s="245"/>
      <c r="X26" s="245"/>
      <c r="Y26" s="245"/>
      <c r="Z26" s="245"/>
      <c r="AA26" s="9" t="str">
        <f>IF(Mitfahrer,IF(S26="","Bitte FahrerIn eintragen!",""),IF(S26&lt;&gt;"","Bitte 'Mitfahren bei' ankreuzen!",""))</f>
        <v/>
      </c>
    </row>
    <row r="27" spans="1:29" ht="1" customHeight="1" x14ac:dyDescent="0.15">
      <c r="A27" s="22"/>
      <c r="B27" s="22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</row>
    <row r="28" spans="1:29" ht="15" customHeight="1" x14ac:dyDescent="0.2">
      <c r="A28" s="4"/>
      <c r="B28" s="4"/>
      <c r="C28" s="92" t="s">
        <v>57</v>
      </c>
      <c r="D28" s="4"/>
      <c r="E28" s="4"/>
      <c r="F28" s="6"/>
      <c r="G28" s="4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9" t="str">
        <f>IF(Sonstige,IF(H28&amp;H29="","Bitte Verkehrsmittel und Hinweis auf Begründung angeben!",""),IF(H28&amp;H29&lt;&gt;"", "Bitte 'Sonstige Verkehrsmittel' ankreuzen",""))</f>
        <v/>
      </c>
    </row>
    <row r="29" spans="1:29" ht="15" customHeight="1" x14ac:dyDescent="0.2">
      <c r="A29" s="4"/>
      <c r="B29" s="6"/>
      <c r="C29" s="92" t="s">
        <v>193</v>
      </c>
      <c r="D29" s="4"/>
      <c r="E29" s="4"/>
      <c r="F29" s="6"/>
      <c r="G29" s="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9" t="str">
        <f>IF(LEN(H28)&gt;140,"Achtung auf möglichen Textüberlauf bei Verkehrsmittel/Begründung…","")</f>
        <v/>
      </c>
    </row>
    <row r="30" spans="1:29" ht="11" customHeight="1" x14ac:dyDescent="0.2">
      <c r="A30" s="4"/>
      <c r="B30" s="6"/>
      <c r="C30" s="92"/>
      <c r="D30" s="4"/>
      <c r="E30" s="4"/>
      <c r="F30" s="6"/>
      <c r="G30" s="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9"/>
    </row>
    <row r="31" spans="1:29" ht="13" customHeight="1" x14ac:dyDescent="0.2">
      <c r="A31" s="4"/>
      <c r="B31" s="4"/>
      <c r="C31" s="4"/>
      <c r="D31" s="4"/>
      <c r="E31" s="4"/>
      <c r="F31" s="4"/>
      <c r="G31" s="6"/>
      <c r="H31" s="6"/>
      <c r="I31" s="254" t="s">
        <v>58</v>
      </c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</row>
    <row r="32" spans="1:29" ht="12" customHeight="1" x14ac:dyDescent="0.15">
      <c r="A32" s="21"/>
      <c r="B32" s="21"/>
      <c r="C32" s="259" t="s">
        <v>178</v>
      </c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77" t="s">
        <v>179</v>
      </c>
    </row>
    <row r="33" spans="1:27" s="5" customFormat="1" ht="15" customHeight="1" x14ac:dyDescent="0.15">
      <c r="A33" s="21"/>
      <c r="B33" s="32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77"/>
    </row>
    <row r="34" spans="1:27" ht="1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4"/>
      <c r="T34" s="34"/>
      <c r="U34" s="34"/>
      <c r="V34" s="34"/>
      <c r="W34" s="34"/>
      <c r="X34" s="34"/>
      <c r="Y34" s="34"/>
      <c r="Z34" s="34"/>
      <c r="AA34" s="5"/>
    </row>
    <row r="35" spans="1:27" ht="15" customHeight="1" x14ac:dyDescent="0.2">
      <c r="A35" s="96" t="s">
        <v>186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21" t="s">
        <v>187</v>
      </c>
      <c r="AA35" s="24"/>
    </row>
    <row r="36" spans="1:27" ht="15" customHeight="1" x14ac:dyDescent="0.2">
      <c r="A36" s="11"/>
      <c r="B36" s="6"/>
      <c r="C36" s="6"/>
      <c r="D36" s="6"/>
      <c r="E36" s="6"/>
      <c r="F36" s="6"/>
      <c r="G36" s="95"/>
      <c r="H36" s="6"/>
      <c r="I36" s="6"/>
      <c r="J36" s="18"/>
      <c r="K36" s="19"/>
      <c r="L36" s="6"/>
      <c r="M36" s="6"/>
      <c r="N36" s="6"/>
      <c r="O36" s="6"/>
      <c r="P36" s="6"/>
      <c r="Q36" s="6"/>
      <c r="R36" s="65" t="s">
        <v>190</v>
      </c>
      <c r="S36" s="255"/>
      <c r="T36" s="256"/>
      <c r="U36" s="256"/>
      <c r="V36" s="256"/>
      <c r="W36" s="256"/>
      <c r="X36" s="256"/>
      <c r="Y36" s="256"/>
      <c r="Z36" s="257"/>
    </row>
    <row r="37" spans="1:27" ht="15" customHeight="1" x14ac:dyDescent="0.2">
      <c r="A37" s="11"/>
      <c r="B37" s="6"/>
      <c r="C37" s="6"/>
      <c r="D37" s="6"/>
      <c r="E37" s="6"/>
      <c r="F37" s="6"/>
      <c r="G37" s="95"/>
      <c r="H37" s="6"/>
      <c r="I37" s="6"/>
      <c r="J37" s="18"/>
      <c r="K37" s="19"/>
      <c r="L37" s="6"/>
      <c r="M37" s="6"/>
      <c r="N37" s="6"/>
      <c r="O37" s="6"/>
      <c r="P37" s="6"/>
      <c r="Q37" s="6"/>
      <c r="R37" s="65" t="s">
        <v>45</v>
      </c>
      <c r="S37" s="255"/>
      <c r="T37" s="256"/>
      <c r="U37" s="256"/>
      <c r="V37" s="256"/>
      <c r="W37" s="256"/>
      <c r="X37" s="256"/>
      <c r="Y37" s="256"/>
      <c r="Z37" s="257"/>
    </row>
    <row r="38" spans="1:27" ht="15" customHeight="1" x14ac:dyDescent="0.2">
      <c r="A38" s="11"/>
      <c r="B38" s="6"/>
      <c r="C38" s="6"/>
      <c r="D38" s="6"/>
      <c r="E38" s="6"/>
      <c r="F38" s="6"/>
      <c r="G38" s="95"/>
      <c r="H38" s="6"/>
      <c r="I38" s="6"/>
      <c r="J38" s="18"/>
      <c r="K38" s="19"/>
      <c r="L38" s="6"/>
      <c r="M38" s="6"/>
      <c r="N38" s="6"/>
      <c r="O38" s="6"/>
      <c r="P38" s="6"/>
      <c r="Q38" s="6"/>
      <c r="R38" s="65" t="s">
        <v>39</v>
      </c>
      <c r="S38" s="255"/>
      <c r="T38" s="256"/>
      <c r="U38" s="256"/>
      <c r="V38" s="256"/>
      <c r="W38" s="256"/>
      <c r="X38" s="256"/>
      <c r="Y38" s="256"/>
      <c r="Z38" s="257"/>
    </row>
    <row r="39" spans="1:27" ht="15" customHeight="1" x14ac:dyDescent="0.2">
      <c r="A39" s="11"/>
      <c r="B39" s="6"/>
      <c r="C39" s="6"/>
      <c r="D39" s="6"/>
      <c r="E39" s="6"/>
      <c r="F39" s="6"/>
      <c r="G39" s="95"/>
      <c r="H39" s="6"/>
      <c r="I39" s="6"/>
      <c r="J39" s="18"/>
      <c r="K39" s="19"/>
      <c r="L39" s="6"/>
      <c r="M39" s="6"/>
      <c r="N39" s="6"/>
      <c r="O39" s="6"/>
      <c r="P39" s="6"/>
      <c r="Q39" s="6"/>
      <c r="R39" s="199" t="s">
        <v>197</v>
      </c>
      <c r="S39" s="268"/>
      <c r="T39" s="268"/>
      <c r="U39" s="268"/>
      <c r="V39" s="268"/>
      <c r="W39" s="268"/>
      <c r="X39" s="268"/>
      <c r="Y39" s="268"/>
      <c r="Z39" s="268"/>
    </row>
    <row r="40" spans="1:27" s="5" customFormat="1" ht="15" customHeight="1" thickBot="1" x14ac:dyDescent="0.25">
      <c r="A40" s="11"/>
      <c r="B40" s="6"/>
      <c r="C40" s="6"/>
      <c r="D40" s="6"/>
      <c r="E40" s="6"/>
      <c r="F40" s="6"/>
      <c r="G40" s="95"/>
      <c r="H40" s="6"/>
      <c r="I40" s="6"/>
      <c r="J40" s="169"/>
      <c r="K40" s="20"/>
      <c r="L40" s="6"/>
      <c r="M40" s="6"/>
      <c r="N40" s="6"/>
      <c r="O40" s="6"/>
      <c r="P40" s="6"/>
      <c r="Q40" s="6"/>
      <c r="R40" s="65" t="s">
        <v>44</v>
      </c>
      <c r="S40" s="258">
        <f>SUM(S36:Z39)</f>
        <v>0</v>
      </c>
      <c r="T40" s="258"/>
      <c r="U40" s="258"/>
      <c r="V40" s="258"/>
      <c r="W40" s="258"/>
      <c r="X40" s="258"/>
      <c r="Y40" s="258"/>
      <c r="Z40" s="258"/>
      <c r="AA40" s="2"/>
    </row>
    <row r="41" spans="1:27" s="5" customFormat="1" ht="13" customHeight="1" thickTop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94"/>
      <c r="T41" s="94"/>
      <c r="U41" s="94"/>
      <c r="V41" s="94"/>
      <c r="W41" s="94"/>
      <c r="X41" s="94"/>
      <c r="Y41" s="94"/>
      <c r="Z41" s="94"/>
    </row>
    <row r="42" spans="1:27" s="5" customFormat="1" ht="1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5"/>
      <c r="Z42" s="245"/>
    </row>
    <row r="43" spans="1:27" ht="15" customHeight="1" x14ac:dyDescent="0.15">
      <c r="A43" s="261" t="str">
        <f ca="1">IF(FormularLeer,"",TODAY())</f>
        <v/>
      </c>
      <c r="B43" s="262"/>
      <c r="C43" s="262"/>
      <c r="D43" s="262"/>
      <c r="E43" s="262"/>
      <c r="F43" s="262"/>
      <c r="G43" s="263"/>
      <c r="H43" s="170"/>
      <c r="I43" s="170"/>
      <c r="J43" s="170"/>
      <c r="K43" s="170"/>
      <c r="L43" s="170"/>
      <c r="M43" s="170"/>
      <c r="N43" s="170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6" t="str">
        <f ca="1">IF(A43="","Bitte Antragsdatum angeben!","")</f>
        <v>Bitte Antragsdatum angeben!</v>
      </c>
    </row>
    <row r="44" spans="1:27" ht="13" customHeight="1" x14ac:dyDescent="0.15">
      <c r="A44" s="249" t="s">
        <v>102</v>
      </c>
      <c r="B44" s="249"/>
      <c r="C44" s="249"/>
      <c r="D44" s="249"/>
      <c r="E44" s="249"/>
      <c r="F44" s="249"/>
      <c r="G44" s="249"/>
      <c r="H44" s="200"/>
      <c r="I44" s="170"/>
      <c r="J44" s="170"/>
      <c r="K44" s="170"/>
      <c r="L44" s="170"/>
      <c r="M44" s="170"/>
      <c r="N44" s="170"/>
      <c r="O44" s="249" t="str">
        <f>"("&amp;IF(FormularLeer,"Antragsteller/in",H4)&amp;")"</f>
        <v>(Antragsteller/in)</v>
      </c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</row>
    <row r="45" spans="1:27" ht="15" customHeight="1" x14ac:dyDescent="0.2">
      <c r="A45" s="191" t="s">
        <v>92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14" t="s">
        <v>65</v>
      </c>
      <c r="AA45" s="24" t="str">
        <f>IF(RKZ,"Siehe Tabellenblatt 'Reisekostenvorschuss'","")</f>
        <v/>
      </c>
    </row>
    <row r="46" spans="1:27" ht="15" customHeight="1" x14ac:dyDescent="0.2">
      <c r="A46" s="113"/>
      <c r="B46" s="6"/>
      <c r="C46" s="92" t="s">
        <v>85</v>
      </c>
      <c r="D46" s="101"/>
      <c r="E46" s="101"/>
      <c r="F46" s="101"/>
      <c r="G46" s="101"/>
      <c r="H46" s="101"/>
      <c r="I46" s="101"/>
      <c r="J46" s="11"/>
      <c r="K46" s="11"/>
      <c r="L46" s="6"/>
      <c r="M46" s="6"/>
      <c r="N46" s="6"/>
      <c r="O46" s="22"/>
      <c r="P46" s="6"/>
      <c r="Q46" s="6"/>
      <c r="R46" s="6"/>
      <c r="S46" s="6"/>
      <c r="T46" s="6"/>
      <c r="U46" s="6"/>
      <c r="V46" s="6"/>
      <c r="W46" s="6"/>
      <c r="X46" s="6"/>
      <c r="Y46" s="6"/>
      <c r="Z46" s="21"/>
      <c r="AA46" s="24"/>
    </row>
    <row r="47" spans="1:27" ht="3" customHeight="1" x14ac:dyDescent="0.2">
      <c r="A47" s="113"/>
      <c r="B47" s="6"/>
      <c r="C47" s="92"/>
      <c r="D47" s="101"/>
      <c r="E47" s="101"/>
      <c r="F47" s="101"/>
      <c r="G47" s="101"/>
      <c r="H47" s="101"/>
      <c r="I47" s="101"/>
      <c r="J47" s="11"/>
      <c r="K47" s="11"/>
      <c r="L47" s="6"/>
      <c r="M47" s="6"/>
      <c r="N47" s="6"/>
      <c r="O47" s="22"/>
      <c r="P47" s="6"/>
      <c r="Q47" s="6"/>
      <c r="R47" s="6"/>
      <c r="S47" s="6"/>
      <c r="T47" s="6"/>
      <c r="U47" s="6"/>
      <c r="V47" s="6"/>
      <c r="W47" s="6"/>
      <c r="X47" s="6"/>
      <c r="Y47" s="6"/>
      <c r="Z47" s="21"/>
      <c r="AA47" s="24"/>
    </row>
    <row r="48" spans="1:27" ht="15" customHeight="1" x14ac:dyDescent="0.2">
      <c r="A48" s="180" t="s">
        <v>14</v>
      </c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</row>
    <row r="49" spans="1:27" s="3" customFormat="1" ht="15" customHeight="1" x14ac:dyDescent="0.15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"/>
    </row>
    <row r="50" spans="1:27" s="3" customFormat="1" ht="15" customHeight="1" x14ac:dyDescent="0.15">
      <c r="A50" s="270"/>
      <c r="B50" s="271"/>
      <c r="C50" s="271"/>
      <c r="D50" s="271"/>
      <c r="E50" s="271"/>
      <c r="F50" s="271"/>
      <c r="G50" s="272"/>
      <c r="H50" s="214"/>
      <c r="I50" s="155"/>
      <c r="J50" s="155"/>
      <c r="K50" s="155"/>
      <c r="L50" s="155"/>
      <c r="M50" s="155"/>
      <c r="N50" s="15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</row>
    <row r="51" spans="1:27" s="3" customFormat="1" ht="15" customHeight="1" x14ac:dyDescent="0.15">
      <c r="A51" s="269" t="s">
        <v>102</v>
      </c>
      <c r="B51" s="269"/>
      <c r="C51" s="269"/>
      <c r="D51" s="269"/>
      <c r="E51" s="269"/>
      <c r="F51" s="269"/>
      <c r="G51" s="269"/>
      <c r="H51" s="213"/>
      <c r="I51" s="155"/>
      <c r="J51" s="155"/>
      <c r="K51" s="155"/>
      <c r="L51" s="155"/>
      <c r="M51" s="155"/>
      <c r="N51" s="155"/>
      <c r="O51" s="279" t="s">
        <v>163</v>
      </c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4" t="str">
        <f>IF(LEFT(O51,5)="Geneh","'"&amp;O51&amp;"' kann mit dem konkreten Namen überschrieben werden.","")</f>
        <v>'Genehmigungsberechtigte/r' kann mit dem konkreten Namen überschrieben werden.</v>
      </c>
    </row>
    <row r="52" spans="1:27" s="3" customFormat="1" ht="15" customHeight="1" x14ac:dyDescent="0.2">
      <c r="A52" s="156" t="s">
        <v>15</v>
      </c>
      <c r="B52" s="73"/>
      <c r="C52" s="73"/>
      <c r="D52" s="73"/>
      <c r="E52" s="157"/>
      <c r="F52" s="157"/>
      <c r="G52" s="39"/>
      <c r="H52" s="39"/>
      <c r="I52" s="157"/>
      <c r="J52" s="157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56" t="s">
        <v>5</v>
      </c>
      <c r="X52" s="39"/>
      <c r="Y52" s="156" t="s">
        <v>6</v>
      </c>
      <c r="Z52" s="39"/>
      <c r="AA52" s="277" t="s">
        <v>88</v>
      </c>
    </row>
    <row r="53" spans="1:27" s="3" customFormat="1" ht="15" customHeight="1" x14ac:dyDescent="0.2">
      <c r="A53" s="156" t="s">
        <v>7</v>
      </c>
      <c r="B53" s="73"/>
      <c r="C53" s="73"/>
      <c r="D53" s="73"/>
      <c r="E53" s="66"/>
      <c r="F53" s="66"/>
      <c r="G53" s="39"/>
      <c r="H53" s="39"/>
      <c r="I53" s="66"/>
      <c r="J53" s="66"/>
      <c r="K53" s="39"/>
      <c r="L53" s="39"/>
      <c r="M53" s="39"/>
      <c r="N53" s="39"/>
      <c r="O53" s="39"/>
      <c r="P53" s="39"/>
      <c r="Q53" s="159"/>
      <c r="R53" s="39"/>
      <c r="S53" s="39"/>
      <c r="T53" s="39"/>
      <c r="U53" s="39"/>
      <c r="V53" s="39"/>
      <c r="W53" s="156" t="s">
        <v>5</v>
      </c>
      <c r="X53" s="39"/>
      <c r="Y53" s="156" t="s">
        <v>6</v>
      </c>
      <c r="Z53" s="39"/>
      <c r="AA53" s="277"/>
    </row>
    <row r="54" spans="1:27" s="3" customFormat="1" ht="15" customHeight="1" x14ac:dyDescent="0.2">
      <c r="A54" s="156" t="s">
        <v>165</v>
      </c>
      <c r="B54" s="160"/>
      <c r="C54" s="160"/>
      <c r="D54" s="160"/>
      <c r="E54" s="160"/>
      <c r="F54" s="160"/>
      <c r="G54" s="39"/>
      <c r="H54" s="39"/>
      <c r="I54" s="66"/>
      <c r="J54" s="66"/>
      <c r="K54" s="39"/>
      <c r="L54" s="278"/>
      <c r="M54" s="278"/>
      <c r="N54" s="278"/>
      <c r="O54" s="156" t="s">
        <v>161</v>
      </c>
      <c r="P54" s="39"/>
      <c r="Q54" s="156"/>
      <c r="R54" s="39"/>
      <c r="S54" s="39"/>
      <c r="T54" s="39"/>
      <c r="U54" s="157"/>
      <c r="V54" s="39"/>
      <c r="W54" s="156" t="s">
        <v>5</v>
      </c>
      <c r="X54" s="39"/>
      <c r="Y54" s="156" t="s">
        <v>6</v>
      </c>
      <c r="Z54" s="39"/>
      <c r="AA54" s="277"/>
    </row>
    <row r="55" spans="1:27" s="3" customFormat="1" ht="10" customHeight="1" x14ac:dyDescent="0.2">
      <c r="A55" s="160"/>
      <c r="B55" s="160"/>
      <c r="C55" s="160"/>
      <c r="D55" s="160"/>
      <c r="E55" s="160"/>
      <c r="F55" s="160"/>
      <c r="G55" s="39"/>
      <c r="H55" s="39"/>
      <c r="I55" s="66"/>
      <c r="J55" s="66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161"/>
      <c r="X55" s="157"/>
      <c r="Y55" s="158"/>
      <c r="Z55" s="39"/>
    </row>
    <row r="56" spans="1:27" s="3" customFormat="1" ht="15" customHeight="1" x14ac:dyDescent="0.1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171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</row>
    <row r="57" spans="1:27" s="3" customFormat="1" ht="15" customHeight="1" x14ac:dyDescent="0.1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171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</row>
    <row r="58" spans="1:27" s="3" customFormat="1" ht="15" customHeight="1" x14ac:dyDescent="0.15">
      <c r="A58" s="264"/>
      <c r="B58" s="265"/>
      <c r="C58" s="265"/>
      <c r="D58" s="265"/>
      <c r="E58" s="265"/>
      <c r="F58" s="265"/>
      <c r="G58" s="266"/>
      <c r="H58" s="39"/>
      <c r="I58" s="39"/>
      <c r="J58" s="39"/>
      <c r="K58" s="39"/>
      <c r="L58" s="39"/>
      <c r="M58" s="39"/>
      <c r="N58" s="171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</row>
    <row r="59" spans="1:27" s="3" customFormat="1" ht="15" customHeight="1" x14ac:dyDescent="0.15">
      <c r="A59" s="267" t="s">
        <v>102</v>
      </c>
      <c r="B59" s="267"/>
      <c r="C59" s="267"/>
      <c r="D59" s="267"/>
      <c r="E59" s="267"/>
      <c r="F59" s="267"/>
      <c r="G59" s="267"/>
      <c r="H59" s="198"/>
      <c r="I59" s="39"/>
      <c r="J59" s="39"/>
      <c r="K59" s="39"/>
      <c r="L59" s="39"/>
      <c r="M59" s="39"/>
      <c r="N59" s="172"/>
      <c r="O59" s="260" t="s">
        <v>163</v>
      </c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4" t="str">
        <f>IF(LEFT(O59,5)="Geneh","'"&amp;O59&amp;"' kann mit dem konkreten Namen überschrieben werden.","")</f>
        <v>'Genehmigungsberechtigte/r' kann mit dem konkreten Namen überschrieben werden.</v>
      </c>
    </row>
    <row r="60" spans="1:27" ht="41" customHeight="1" x14ac:dyDescent="0.15">
      <c r="A60" s="253" t="s">
        <v>82</v>
      </c>
      <c r="B60" s="253"/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3"/>
    </row>
    <row r="61" spans="1:27" x14ac:dyDescent="0.15">
      <c r="A61" s="24" t="s">
        <v>222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225" t="s">
        <v>223</v>
      </c>
      <c r="X61" s="8"/>
      <c r="Y61" s="8"/>
      <c r="Z61" s="8"/>
      <c r="AA61" s="24" t="s">
        <v>224</v>
      </c>
    </row>
    <row r="66" spans="6:6" x14ac:dyDescent="0.15">
      <c r="F66" s="7"/>
    </row>
  </sheetData>
  <sheetProtection sheet="1" objects="1" scenarios="1" selectLockedCells="1"/>
  <customSheetViews>
    <customSheetView guid="{B3250EE7-A8A9-4AD7-AE70-8FCFE9DDB40A}" scale="140" showPageBreaks="1" showGridLines="0" zeroValues="0" fitToPage="1" printArea="1" hiddenRows="1" showRuler="0">
      <pane xSplit="26" ySplit="1" topLeftCell="AA35" activePane="bottomRight" state="frozenSplit"/>
      <selection pane="bottomRight" activeCell="AB50" sqref="AB50"/>
      <pageMargins left="0.6692913385826772" right="0.6692913385826772" top="0.6692913385826772" bottom="0.19685039370078741" header="0.19685039370078741" footer="0"/>
      <printOptions horizontalCentered="1" verticalCentered="1"/>
      <pageSetup paperSize="9" orientation="portrait" r:id="rId1"/>
      <headerFooter scaleWithDoc="0">
        <oddHeader>&amp;L&amp;"Trebuchet MS Fett,Fett"&amp;10&amp;K000000PERSONALABTEILUNG
Eingelangt am: 
Reisenummer:&amp;R&amp;"Calibri,Standard"&amp;8&amp;K000000&amp;G</oddHeader>
      </headerFooter>
    </customSheetView>
  </customSheetViews>
  <mergeCells count="45">
    <mergeCell ref="O56:Z58"/>
    <mergeCell ref="AA52:AA54"/>
    <mergeCell ref="L54:N54"/>
    <mergeCell ref="O51:Z51"/>
    <mergeCell ref="O42:Z43"/>
    <mergeCell ref="A51:G51"/>
    <mergeCell ref="A50:G50"/>
    <mergeCell ref="AA17:AA18"/>
    <mergeCell ref="S36:Z36"/>
    <mergeCell ref="S38:Z38"/>
    <mergeCell ref="S17:Z17"/>
    <mergeCell ref="Q17:R17"/>
    <mergeCell ref="V22:Z22"/>
    <mergeCell ref="T22:U22"/>
    <mergeCell ref="O22:S22"/>
    <mergeCell ref="H28:Z30"/>
    <mergeCell ref="AA32:AA33"/>
    <mergeCell ref="A60:Z60"/>
    <mergeCell ref="S18:Z18"/>
    <mergeCell ref="I31:Z31"/>
    <mergeCell ref="S37:Z37"/>
    <mergeCell ref="S40:Z40"/>
    <mergeCell ref="S26:Z26"/>
    <mergeCell ref="C23:Z24"/>
    <mergeCell ref="C32:Z33"/>
    <mergeCell ref="O59:Z59"/>
    <mergeCell ref="O44:Z44"/>
    <mergeCell ref="O48:Z50"/>
    <mergeCell ref="A43:G43"/>
    <mergeCell ref="A44:G44"/>
    <mergeCell ref="A58:G58"/>
    <mergeCell ref="A59:G59"/>
    <mergeCell ref="S39:Z39"/>
    <mergeCell ref="A1:Z1"/>
    <mergeCell ref="Q6:R6"/>
    <mergeCell ref="H4:Z4"/>
    <mergeCell ref="H6:O6"/>
    <mergeCell ref="H5:Z5"/>
    <mergeCell ref="A13:H13"/>
    <mergeCell ref="S6:Z6"/>
    <mergeCell ref="S7:Z7"/>
    <mergeCell ref="H22:L22"/>
    <mergeCell ref="H8:Z9"/>
    <mergeCell ref="H17:O17"/>
    <mergeCell ref="H18:O18"/>
  </mergeCells>
  <conditionalFormatting sqref="Q2:Z2">
    <cfRule type="expression" dxfId="88" priority="21">
      <formula>RKZ</formula>
    </cfRule>
  </conditionalFormatting>
  <conditionalFormatting sqref="C2:N2">
    <cfRule type="expression" dxfId="87" priority="20">
      <formula>DR</formula>
    </cfRule>
  </conditionalFormatting>
  <conditionalFormatting sqref="A54:Z54">
    <cfRule type="expression" dxfId="86" priority="19">
      <formula>DR</formula>
    </cfRule>
  </conditionalFormatting>
  <conditionalFormatting sqref="F22:Z22 C23">
    <cfRule type="expression" dxfId="85" priority="14">
      <formula>AND(NOT(FormularLeer),NOT(Flugzeug))</formula>
    </cfRule>
  </conditionalFormatting>
  <conditionalFormatting sqref="C32:Z33 H28:Z31">
    <cfRule type="expression" dxfId="84" priority="12">
      <formula>AND(NOT(FormularLeer),NOT(Sonstige))</formula>
    </cfRule>
  </conditionalFormatting>
  <conditionalFormatting sqref="R26:Z26">
    <cfRule type="expression" dxfId="83" priority="11">
      <formula>AND(NOT(FormularLeer),NOT(Mitfahrer))</formula>
    </cfRule>
  </conditionalFormatting>
  <conditionalFormatting sqref="A2:Z47 A52:Z60">
    <cfRule type="expression" dxfId="82" priority="1">
      <formula>TonerSparen</formula>
    </cfRule>
  </conditionalFormatting>
  <dataValidations count="4">
    <dataValidation type="whole" allowBlank="1" showInputMessage="1" showErrorMessage="1" sqref="A58 A50" xr:uid="{00000000-0002-0000-0000-000000000000}">
      <formula1>KleinstesDatum</formula1>
      <formula2>GrößtesDatum</formula2>
    </dataValidation>
    <dataValidation type="custom" allowBlank="1" showInputMessage="1" showErrorMessage="1" sqref="A43" xr:uid="{00000000-0002-0000-0000-000001000000}">
      <formula1>OR(FormularLeer,AND(A43&gt;=KleinstesDatum,A43&lt;=GrößtesDatum))</formula1>
    </dataValidation>
    <dataValidation type="custom" allowBlank="1" showInputMessage="1" showErrorMessage="1" sqref="H17" xr:uid="{00000000-0002-0000-0000-000002000000}">
      <formula1>H17&gt;=KleinstesDatum</formula1>
    </dataValidation>
    <dataValidation type="custom" allowBlank="1" showInputMessage="1" showErrorMessage="1" sqref="S17:Z17" xr:uid="{00000000-0002-0000-0000-000003000000}">
      <formula1>AND(S17&gt;H17,S17&lt;=GrößtesDatum)</formula1>
    </dataValidation>
  </dataValidations>
  <hyperlinks>
    <hyperlink ref="AA23" r:id="rId2" xr:uid="{00000000-0004-0000-0000-000000000000}"/>
  </hyperlinks>
  <printOptions horizontalCentered="1" verticalCentered="1"/>
  <pageMargins left="0.66929133858267698" right="0.66929133858267698" top="0.66929133858267698" bottom="0.196850393700787" header="0.196850393700787" footer="0"/>
  <pageSetup paperSize="9" scale="99" orientation="portrait" r:id="rId3"/>
  <headerFooter scaleWithDoc="0">
    <oddHeader>&amp;L&amp;"Trebuchet MS,Standard"&amp;9&amp;K000000PERSONALABTEILUNG
Eingelangt am: 
Reisenummer:&amp;R&amp;"Calibri,Standard"&amp;8&amp;K000000&amp;G</oddHeader>
    <oddFooter>&amp;L&amp;"Trebuchet MS,Standard"&amp;7&amp;K000000&amp;F&amp;C&amp;"Trebuchet MS,Standard"&amp;9&amp;K000000Reisekostenantrag</oddFooter>
  </headerFooter>
  <drawing r:id="rId4"/>
  <legacyDrawing r:id="rId5"/>
  <legacyDrawingHF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7" name="Check Box 29">
              <controlPr defaultSize="0" autoFill="0" autoLine="0" autoPict="0" altText="Verkehrsmittel_x000a_Option 1 von 6: Bahn / Bus">
                <anchor moveWithCells="1">
                  <from>
                    <xdr:col>1</xdr:col>
                    <xdr:colOff>38100</xdr:colOff>
                    <xdr:row>19</xdr:row>
                    <xdr:rowOff>0</xdr:rowOff>
                  </from>
                  <to>
                    <xdr:col>4</xdr:col>
                    <xdr:colOff>190500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defaultSize="0" autoFill="0" autoLine="0" autoPict="0" altText="Details zu Bahn / Bus_x000a_Option 1 von 3: Schlafwagen">
                <anchor moveWithCells="1">
                  <from>
                    <xdr:col>6</xdr:col>
                    <xdr:colOff>38100</xdr:colOff>
                    <xdr:row>19</xdr:row>
                    <xdr:rowOff>0</xdr:rowOff>
                  </from>
                  <to>
                    <xdr:col>10</xdr:col>
                    <xdr:colOff>114300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 altText="Verkehrsmittel_x000a_Option 3 von 6: Dienstwagen">
                <anchor moveWithCells="1">
                  <from>
                    <xdr:col>1</xdr:col>
                    <xdr:colOff>38100</xdr:colOff>
                    <xdr:row>25</xdr:row>
                    <xdr:rowOff>0</xdr:rowOff>
                  </from>
                  <to>
                    <xdr:col>5</xdr:col>
                    <xdr:colOff>127000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 altText="Details zu Bahn / Bus_x000a_Option 3 von 3: Kostenloses Business Ticket beansprucht">
                <anchor moveWithCells="1">
                  <from>
                    <xdr:col>17</xdr:col>
                    <xdr:colOff>38100</xdr:colOff>
                    <xdr:row>19</xdr:row>
                    <xdr:rowOff>0</xdr:rowOff>
                  </from>
                  <to>
                    <xdr:col>25</xdr:col>
                    <xdr:colOff>139700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 altText="Verkehrsmittel_x000a_Option 2 von 6: Flugzeug">
                <anchor moveWithCells="1">
                  <from>
                    <xdr:col>1</xdr:col>
                    <xdr:colOff>38100</xdr:colOff>
                    <xdr:row>21</xdr:row>
                    <xdr:rowOff>0</xdr:rowOff>
                  </from>
                  <to>
                    <xdr:col>5</xdr:col>
                    <xdr:colOff>12700</xdr:colOff>
                    <xdr:row>21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 altText="Verkehrsmittel_x000a_Option 5 von 4: Mitfahren bei">
                <anchor moveWithCells="1">
                  <from>
                    <xdr:col>11</xdr:col>
                    <xdr:colOff>50800</xdr:colOff>
                    <xdr:row>25</xdr:row>
                    <xdr:rowOff>12700</xdr:rowOff>
                  </from>
                  <to>
                    <xdr:col>16</xdr:col>
                    <xdr:colOff>25400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 altText="Verkehrsmittel_x000a_Option 6 von 6: Sonstige">
                <anchor moveWithCells="1">
                  <from>
                    <xdr:col>1</xdr:col>
                    <xdr:colOff>38100</xdr:colOff>
                    <xdr:row>27</xdr:row>
                    <xdr:rowOff>0</xdr:rowOff>
                  </from>
                  <to>
                    <xdr:col>6</xdr:col>
                    <xdr:colOff>215900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4" name="Check Box 37">
              <controlPr defaultSize="0" autoFill="0" autoLine="0" autoPict="0" altText="Reisekostenzuschuss_x000a_Option 2 von 2: Die Kosten werden ganz oder teilweise von Dritten getragen">
                <anchor moveWithCells="1">
                  <from>
                    <xdr:col>1</xdr:col>
                    <xdr:colOff>38100</xdr:colOff>
                    <xdr:row>9</xdr:row>
                    <xdr:rowOff>25400</xdr:rowOff>
                  </from>
                  <to>
                    <xdr:col>14</xdr:col>
                    <xdr:colOff>101600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5" name="Check Box 57">
              <controlPr locked="0" defaultSize="0" autoFill="0" autoLine="0" autoPict="0" altText="Begründung der Reise_x000a_Option 1 von 4: Weiterbildung">
                <anchor moveWithCells="1">
                  <from>
                    <xdr:col>1</xdr:col>
                    <xdr:colOff>38100</xdr:colOff>
                    <xdr:row>13</xdr:row>
                    <xdr:rowOff>0</xdr:rowOff>
                  </from>
                  <to>
                    <xdr:col>5</xdr:col>
                    <xdr:colOff>203200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6" name="Check Box 65">
              <controlPr defaultSize="0" autoFill="0" autoLine="0" autoPict="0" altText="Begründung der Reise_x000a_Option 4 von 4: Sonstiges">
                <anchor moveWithCells="1">
                  <from>
                    <xdr:col>22</xdr:col>
                    <xdr:colOff>38100</xdr:colOff>
                    <xdr:row>13</xdr:row>
                    <xdr:rowOff>0</xdr:rowOff>
                  </from>
                  <to>
                    <xdr:col>26</xdr:col>
                    <xdr:colOff>50800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7" name="Check Box 66">
              <controlPr defaultSize="0" autoFill="0" autoLine="0" autoPict="0" altText="Begründung der Reise_x000a_Option 2 von 4: Forschungsaufenthalt">
                <anchor moveWithCells="1">
                  <from>
                    <xdr:col>6</xdr:col>
                    <xdr:colOff>38100</xdr:colOff>
                    <xdr:row>13</xdr:row>
                    <xdr:rowOff>0</xdr:rowOff>
                  </from>
                  <to>
                    <xdr:col>12</xdr:col>
                    <xdr:colOff>165100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8" name="Check Box 67">
              <controlPr defaultSize="0" autoFill="0" autoLine="0" autoPict="0" altText="Begründung der Reise_x000a_Option 3 von 4: Konferenz oder Tagung">
                <anchor moveWithCells="1">
                  <from>
                    <xdr:col>11</xdr:col>
                    <xdr:colOff>50800</xdr:colOff>
                    <xdr:row>13</xdr:row>
                    <xdr:rowOff>0</xdr:rowOff>
                  </from>
                  <to>
                    <xdr:col>17</xdr:col>
                    <xdr:colOff>25400</xdr:colOff>
                    <xdr:row>13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9" name="Check Box 68">
              <controlPr defaultSize="0" autoFill="0" autoLine="0" autoPict="0" altText="Reisekostenzuschuss_x000a_Option: Es wird ein Vorschuss beantragt">
                <anchor moveWithCells="1">
                  <from>
                    <xdr:col>1</xdr:col>
                    <xdr:colOff>38100</xdr:colOff>
                    <xdr:row>45</xdr:row>
                    <xdr:rowOff>0</xdr:rowOff>
                  </from>
                  <to>
                    <xdr:col>12</xdr:col>
                    <xdr:colOff>190500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0" name="Check Box 71">
              <controlPr defaultSize="0" autoFill="0" autoLine="0" autoPict="0" altText="Details zu Bahn / Bus_x000a_Option 2 von 3: ÖBB-Vorteilscard benützt">
                <anchor moveWithCells="1">
                  <from>
                    <xdr:col>11</xdr:col>
                    <xdr:colOff>50800</xdr:colOff>
                    <xdr:row>19</xdr:row>
                    <xdr:rowOff>0</xdr:rowOff>
                  </from>
                  <to>
                    <xdr:col>16</xdr:col>
                    <xdr:colOff>152400</xdr:colOff>
                    <xdr:row>19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1" name="Check Box 74">
              <controlPr defaultSize="0" autoFill="0" autoLine="0" autoPict="0" altText="Verkehrsmittel_x000a_Option 4 von 6: Elektroauto">
                <anchor moveWithCells="1">
                  <from>
                    <xdr:col>6</xdr:col>
                    <xdr:colOff>38100</xdr:colOff>
                    <xdr:row>25</xdr:row>
                    <xdr:rowOff>0</xdr:rowOff>
                  </from>
                  <to>
                    <xdr:col>10</xdr:col>
                    <xdr:colOff>139700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2" name="Option Button 75">
              <controlPr locked="0" defaultSize="0" autoFill="0" autoLine="0" autoPict="0" altText="Art des Antrags_x000d__x000a_Alternative 1 von 2: Reisekostenzuschuss">
                <anchor moveWithCells="1">
                  <from>
                    <xdr:col>1</xdr:col>
                    <xdr:colOff>25400</xdr:colOff>
                    <xdr:row>1</xdr:row>
                    <xdr:rowOff>63500</xdr:rowOff>
                  </from>
                  <to>
                    <xdr:col>7</xdr:col>
                    <xdr:colOff>139700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3" name="Option Button 77">
              <controlPr locked="0" defaultSize="0" autoFill="0" autoLine="0" autoPict="0" altText="Art des Antrags_x000d__x000a_Alternative 2 von 2: Dienstreise">
                <anchor moveWithCells="1">
                  <from>
                    <xdr:col>17</xdr:col>
                    <xdr:colOff>12700</xdr:colOff>
                    <xdr:row>1</xdr:row>
                    <xdr:rowOff>63500</xdr:rowOff>
                  </from>
                  <to>
                    <xdr:col>22</xdr:col>
                    <xdr:colOff>190500</xdr:colOff>
                    <xdr:row>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4" name="Group Box 78">
              <controlPr defaultSize="0" autoFill="0" autoPict="0">
                <anchor moveWithCells="1">
                  <from>
                    <xdr:col>0</xdr:col>
                    <xdr:colOff>114300</xdr:colOff>
                    <xdr:row>1</xdr:row>
                    <xdr:rowOff>12700</xdr:rowOff>
                  </from>
                  <to>
                    <xdr:col>23</xdr:col>
                    <xdr:colOff>88900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5" name="Check Box 79">
              <controlPr defaultSize="0" autoFill="0" autoLine="0" autoPict="0" altText="Begründung der Reise_x000a_Option 4 von 4: Sonstiges">
                <anchor moveWithCells="1">
                  <from>
                    <xdr:col>17</xdr:col>
                    <xdr:colOff>38100</xdr:colOff>
                    <xdr:row>13</xdr:row>
                    <xdr:rowOff>0</xdr:rowOff>
                  </from>
                  <to>
                    <xdr:col>21</xdr:col>
                    <xdr:colOff>177800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6" name="Check Box 80">
              <controlPr defaultSize="0" autoFill="0" autoLine="0" autoPict="0" altText="Verkehrsmittel_x000a_Option 6 von 6: Sonstige">
                <anchor moveWithCells="1">
                  <from>
                    <xdr:col>21</xdr:col>
                    <xdr:colOff>12700</xdr:colOff>
                    <xdr:row>59</xdr:row>
                    <xdr:rowOff>520700</xdr:rowOff>
                  </from>
                  <to>
                    <xdr:col>26</xdr:col>
                    <xdr:colOff>203200</xdr:colOff>
                    <xdr:row>61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93"/>
  <sheetViews>
    <sheetView showGridLines="0" showRowColHeaders="0" showZeros="0" tabSelected="1" zoomScale="150" zoomScaleNormal="125" workbookViewId="0">
      <pane xSplit="26" ySplit="1" topLeftCell="AA5" activePane="bottomRight" state="frozenSplit"/>
      <selection activeCell="I5" sqref="I5:X5"/>
      <selection pane="topRight" activeCell="I5" sqref="I5:X5"/>
      <selection pane="bottomLeft" activeCell="I5" sqref="I5:X5"/>
      <selection pane="bottomRight" activeCell="S22" sqref="S22:T22"/>
    </sheetView>
  </sheetViews>
  <sheetFormatPr baseColWidth="10" defaultColWidth="11.5" defaultRowHeight="15" customHeight="1" x14ac:dyDescent="0.15"/>
  <cols>
    <col min="1" max="26" width="3.5" style="2" customWidth="1"/>
    <col min="27" max="27" width="57.6640625" style="2" customWidth="1"/>
    <col min="28" max="16384" width="11.5" style="2"/>
  </cols>
  <sheetData>
    <row r="1" spans="1:45" s="35" customFormat="1" ht="22" customHeight="1" x14ac:dyDescent="0.2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35" t="s">
        <v>64</v>
      </c>
    </row>
    <row r="2" spans="1:45" ht="19" customHeight="1" x14ac:dyDescent="0.2">
      <c r="A2" s="41"/>
      <c r="B2" s="41"/>
      <c r="C2" s="190" t="s">
        <v>62</v>
      </c>
      <c r="D2" s="41"/>
      <c r="E2" s="41"/>
      <c r="F2" s="41"/>
      <c r="G2" s="41"/>
      <c r="H2" s="41"/>
      <c r="I2" s="41"/>
      <c r="J2" s="27" t="str">
        <f>Antrag!J2</f>
        <v>(i.d.R. &lt; 100% Erstattung)</v>
      </c>
      <c r="K2" s="41"/>
      <c r="L2" s="41"/>
      <c r="M2" s="41"/>
      <c r="N2" s="41"/>
      <c r="O2" s="41"/>
      <c r="P2" s="41"/>
      <c r="Q2" s="41"/>
      <c r="R2" s="41"/>
      <c r="S2" s="28" t="s">
        <v>63</v>
      </c>
      <c r="T2" s="41"/>
      <c r="U2" s="42"/>
      <c r="V2" s="41"/>
      <c r="W2" s="31" t="s">
        <v>81</v>
      </c>
      <c r="X2" s="41"/>
      <c r="Y2" s="41"/>
      <c r="Z2" s="42"/>
      <c r="AA2" s="36" t="s">
        <v>137</v>
      </c>
      <c r="AB2" s="37"/>
      <c r="AC2" s="37"/>
    </row>
    <row r="3" spans="1:45" ht="2.25" customHeight="1" x14ac:dyDescent="0.2">
      <c r="A3" s="61"/>
      <c r="B3" s="61"/>
      <c r="C3" s="62"/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3"/>
      <c r="R3" s="63"/>
      <c r="S3" s="63"/>
      <c r="T3" s="63"/>
      <c r="U3" s="63"/>
      <c r="V3" s="63"/>
      <c r="W3" s="63"/>
      <c r="X3" s="63"/>
      <c r="Y3" s="63"/>
      <c r="Z3" s="63"/>
      <c r="AB3" s="37"/>
      <c r="AC3" s="37"/>
    </row>
    <row r="4" spans="1:45" ht="15" customHeight="1" x14ac:dyDescent="0.2">
      <c r="A4" s="199"/>
      <c r="B4" s="199"/>
      <c r="C4" s="199"/>
      <c r="D4" s="199"/>
      <c r="E4" s="199"/>
      <c r="F4" s="199"/>
      <c r="G4" s="199" t="str">
        <f>Antrag!G4</f>
        <v>Vor- und Familienname:</v>
      </c>
      <c r="H4" s="245">
        <f>Name</f>
        <v>0</v>
      </c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36" t="str">
        <f>IF(H4&lt;&gt;"","","Bitte Namen angeben!")</f>
        <v/>
      </c>
      <c r="AB4" s="37"/>
      <c r="AC4" s="37"/>
    </row>
    <row r="5" spans="1:45" ht="15" customHeight="1" x14ac:dyDescent="0.2">
      <c r="A5" s="199"/>
      <c r="B5" s="199"/>
      <c r="C5" s="199"/>
      <c r="D5" s="199"/>
      <c r="E5" s="199"/>
      <c r="F5" s="199"/>
      <c r="G5" s="199" t="str">
        <f>Antrag!G5</f>
        <v>Organisationseinheit:</v>
      </c>
      <c r="H5" s="245">
        <f>Antrag!H5</f>
        <v>0</v>
      </c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36" t="str">
        <f>IF(H5&lt;&gt;"","","Bitte OE angeben!")</f>
        <v/>
      </c>
      <c r="AB5" s="37"/>
      <c r="AC5" s="37"/>
    </row>
    <row r="6" spans="1:45" ht="15" customHeight="1" x14ac:dyDescent="0.2">
      <c r="A6" s="199"/>
      <c r="B6" s="199"/>
      <c r="C6" s="199"/>
      <c r="D6" s="199"/>
      <c r="E6" s="199"/>
      <c r="F6" s="199"/>
      <c r="G6" s="199" t="str">
        <f>Antrag!G6</f>
        <v>KoSt./IA (&amp; Akronym):</v>
      </c>
      <c r="H6" s="245">
        <f>Antrag!H6</f>
        <v>0</v>
      </c>
      <c r="I6" s="245"/>
      <c r="J6" s="245"/>
      <c r="K6" s="245"/>
      <c r="L6" s="245"/>
      <c r="M6" s="245"/>
      <c r="N6" s="245"/>
      <c r="O6" s="245"/>
      <c r="P6" s="204"/>
      <c r="Q6" s="204"/>
      <c r="R6" s="204" t="s">
        <v>49</v>
      </c>
      <c r="S6" s="245">
        <f>Antrag!S6</f>
        <v>0</v>
      </c>
      <c r="T6" s="245"/>
      <c r="U6" s="245"/>
      <c r="V6" s="245"/>
      <c r="W6" s="245"/>
      <c r="X6" s="245"/>
      <c r="Y6" s="245"/>
      <c r="Z6" s="245"/>
      <c r="AA6" s="280" t="str">
        <f>IF(H6&lt;&gt;"","","Bitte Kostenstelle bzw. Innenauftragsnummer angeben! ")&amp;IF(S6&lt;&gt;"","","Bitte Reiseziel angeben!")</f>
        <v/>
      </c>
      <c r="AB6" s="37"/>
      <c r="AC6" s="37"/>
    </row>
    <row r="7" spans="1:45" ht="10" customHeight="1" x14ac:dyDescent="0.2">
      <c r="A7" s="64"/>
      <c r="B7" s="64"/>
      <c r="C7" s="64"/>
      <c r="D7" s="64"/>
      <c r="E7" s="64"/>
      <c r="F7" s="64"/>
      <c r="G7" s="64"/>
      <c r="H7" s="64"/>
      <c r="I7" s="40"/>
      <c r="J7" s="40"/>
      <c r="K7" s="40"/>
      <c r="L7" s="40"/>
      <c r="M7" s="40"/>
      <c r="N7" s="40"/>
      <c r="O7" s="40"/>
      <c r="P7" s="40"/>
      <c r="Q7" s="40"/>
      <c r="R7" s="40"/>
      <c r="S7" s="205" t="s">
        <v>48</v>
      </c>
      <c r="T7" s="205"/>
      <c r="U7" s="205"/>
      <c r="V7" s="205"/>
      <c r="W7" s="205"/>
      <c r="X7" s="205"/>
      <c r="Y7" s="205"/>
      <c r="Z7" s="205"/>
      <c r="AA7" s="280"/>
      <c r="AB7" s="37"/>
      <c r="AC7" s="37"/>
    </row>
    <row r="8" spans="1:45" ht="15" customHeight="1" x14ac:dyDescent="0.2">
      <c r="A8" s="199"/>
      <c r="B8" s="199"/>
      <c r="C8" s="199"/>
      <c r="D8" s="199"/>
      <c r="E8" s="199"/>
      <c r="F8" s="199"/>
      <c r="G8" s="199" t="s">
        <v>1</v>
      </c>
      <c r="H8" s="247">
        <f>Antrag!H8</f>
        <v>0</v>
      </c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36" t="str">
        <f>IF(H8&amp;H9&lt;&gt;"","","Bitte Reisezweck angeben!")</f>
        <v/>
      </c>
      <c r="AB8" s="37"/>
      <c r="AC8" s="37"/>
    </row>
    <row r="9" spans="1:45" ht="15" customHeight="1" x14ac:dyDescent="0.15">
      <c r="A9" s="65"/>
      <c r="B9" s="65"/>
      <c r="C9" s="65"/>
      <c r="D9" s="65"/>
      <c r="E9" s="65"/>
      <c r="F9" s="65"/>
      <c r="G9" s="65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45" ht="2.25" customHeight="1" x14ac:dyDescent="0.1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45" ht="15" customHeight="1" x14ac:dyDescent="0.2">
      <c r="A11" s="204"/>
      <c r="B11" s="204"/>
      <c r="C11" s="204"/>
      <c r="D11" s="204"/>
      <c r="E11" s="204"/>
      <c r="F11" s="204"/>
      <c r="G11" s="204" t="s">
        <v>99</v>
      </c>
      <c r="H11" s="204"/>
      <c r="I11" s="203" t="s">
        <v>10</v>
      </c>
      <c r="J11" s="203"/>
      <c r="K11" s="39"/>
      <c r="L11" s="66"/>
      <c r="M11" s="203" t="s">
        <v>9</v>
      </c>
      <c r="N11" s="203"/>
      <c r="O11" s="203"/>
      <c r="P11" s="67"/>
      <c r="Q11" s="39"/>
      <c r="R11" s="39"/>
      <c r="S11" s="39"/>
      <c r="T11" s="39"/>
      <c r="U11" s="203"/>
      <c r="V11" s="39"/>
      <c r="W11" s="39"/>
      <c r="X11" s="39"/>
      <c r="Y11" s="39"/>
      <c r="Z11" s="39"/>
      <c r="AA11" s="36" t="str">
        <f>IF(AusgangsortAAU=0,"Bitte eine Option auswählen!","")</f>
        <v>Bitte eine Option auswählen!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</row>
    <row r="12" spans="1:45" ht="15" customHeight="1" x14ac:dyDescent="0.2">
      <c r="A12" s="204"/>
      <c r="B12" s="204"/>
      <c r="C12" s="204"/>
      <c r="D12" s="204"/>
      <c r="E12" s="204"/>
      <c r="F12" s="204"/>
      <c r="G12" s="204" t="s">
        <v>100</v>
      </c>
      <c r="H12" s="351">
        <f>Antrag!H17</f>
        <v>0</v>
      </c>
      <c r="I12" s="352"/>
      <c r="J12" s="352"/>
      <c r="K12" s="353"/>
      <c r="L12" s="354">
        <f>Antrag!H17</f>
        <v>0</v>
      </c>
      <c r="M12" s="355"/>
      <c r="N12" s="355"/>
      <c r="O12" s="356"/>
      <c r="P12" s="39"/>
      <c r="Q12" s="39"/>
      <c r="R12" s="39"/>
      <c r="S12" s="357">
        <f>L12-IF(AND(AusgangsortAAU=1,ZuzeitBeginn),ZuzeitBeginnWert,0)</f>
        <v>0</v>
      </c>
      <c r="T12" s="357"/>
      <c r="U12" s="357"/>
      <c r="V12" s="357"/>
      <c r="W12" s="358"/>
      <c r="X12" s="358"/>
      <c r="Y12" s="358"/>
      <c r="Z12" s="358"/>
      <c r="AA12" s="9" t="str">
        <f>IF(AND(AusgangsortAAU=2,ZuzeitBeginn),"Zuzeit kann nur bei Reisen ab AAU berücksichtigt werden.","")</f>
        <v/>
      </c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</row>
    <row r="13" spans="1:45" ht="15" customHeight="1" x14ac:dyDescent="0.2">
      <c r="A13" s="204"/>
      <c r="B13" s="204"/>
      <c r="C13" s="204"/>
      <c r="D13" s="204"/>
      <c r="E13" s="204"/>
      <c r="F13" s="204"/>
      <c r="G13" s="204" t="s">
        <v>101</v>
      </c>
      <c r="H13" s="351">
        <f>Antrag!S17</f>
        <v>0</v>
      </c>
      <c r="I13" s="352"/>
      <c r="J13" s="352"/>
      <c r="K13" s="353"/>
      <c r="L13" s="354">
        <f>Antrag!S17</f>
        <v>0</v>
      </c>
      <c r="M13" s="355"/>
      <c r="N13" s="355"/>
      <c r="O13" s="356"/>
      <c r="P13" s="39"/>
      <c r="Q13" s="39"/>
      <c r="R13" s="39"/>
      <c r="S13" s="357">
        <f>L13+IF(AND(AusgangsortAAU=1,ZuzeitEnde),ZuzeitEndeWert,0)</f>
        <v>0</v>
      </c>
      <c r="T13" s="357"/>
      <c r="U13" s="357"/>
      <c r="V13" s="357"/>
      <c r="W13" s="359"/>
      <c r="X13" s="360"/>
      <c r="Y13" s="360"/>
      <c r="Z13" s="361"/>
      <c r="AA13" s="9" t="str">
        <f>IF(AND(AusgangsortAAU=2,ZuzeitEnde),"Zuzeit kann nur bei Reisen ab AAU berücksichtigt werden.","")</f>
        <v/>
      </c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</row>
    <row r="14" spans="1:45" ht="10" customHeight="1" x14ac:dyDescent="0.2">
      <c r="A14" s="68"/>
      <c r="B14" s="68"/>
      <c r="C14" s="69"/>
      <c r="D14" s="70"/>
      <c r="E14" s="71"/>
      <c r="F14" s="71"/>
      <c r="G14" s="71"/>
      <c r="H14" s="348" t="s">
        <v>102</v>
      </c>
      <c r="I14" s="348"/>
      <c r="J14" s="348"/>
      <c r="K14" s="348"/>
      <c r="L14" s="349" t="s">
        <v>103</v>
      </c>
      <c r="M14" s="349"/>
      <c r="N14" s="349"/>
      <c r="O14" s="349"/>
      <c r="P14" s="350" t="s">
        <v>196</v>
      </c>
      <c r="Q14" s="350"/>
      <c r="R14" s="350"/>
      <c r="S14" s="349" t="s">
        <v>185</v>
      </c>
      <c r="T14" s="349"/>
      <c r="U14" s="349"/>
      <c r="V14" s="349"/>
      <c r="W14" s="349" t="s">
        <v>104</v>
      </c>
      <c r="X14" s="349"/>
      <c r="Y14" s="349"/>
      <c r="Z14" s="349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</row>
    <row r="15" spans="1:45" ht="12.75" customHeight="1" x14ac:dyDescent="0.2">
      <c r="A15" s="115" t="s">
        <v>98</v>
      </c>
      <c r="B15" s="286" t="s">
        <v>105</v>
      </c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</row>
    <row r="16" spans="1:45" ht="12.75" customHeight="1" x14ac:dyDescent="0.2">
      <c r="A16" s="115" t="s">
        <v>18</v>
      </c>
      <c r="B16" s="286" t="s">
        <v>124</v>
      </c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</row>
    <row r="17" spans="1:45" ht="12.75" customHeight="1" x14ac:dyDescent="0.2">
      <c r="A17" s="116" t="s">
        <v>60</v>
      </c>
      <c r="B17" s="287" t="s">
        <v>135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</row>
    <row r="18" spans="1:45" ht="3" customHeight="1" x14ac:dyDescent="0.15">
      <c r="A18" s="117"/>
      <c r="B18" s="86"/>
      <c r="C18" s="87"/>
      <c r="D18" s="86"/>
      <c r="E18" s="87"/>
      <c r="F18" s="88"/>
      <c r="G18" s="86"/>
      <c r="H18" s="87"/>
      <c r="I18" s="86"/>
      <c r="J18" s="87"/>
      <c r="K18" s="87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45" ht="3" customHeight="1" x14ac:dyDescent="0.2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0"/>
      <c r="O19" s="90"/>
      <c r="P19" s="90"/>
      <c r="Q19" s="90"/>
      <c r="R19" s="90"/>
      <c r="S19" s="90"/>
      <c r="T19" s="90"/>
      <c r="U19" s="91"/>
      <c r="V19" s="91"/>
      <c r="W19" s="91"/>
      <c r="X19" s="91"/>
      <c r="Y19" s="288"/>
      <c r="Z19" s="288"/>
    </row>
    <row r="20" spans="1:45" ht="15" customHeight="1" x14ac:dyDescent="0.2">
      <c r="A20" s="39"/>
      <c r="B20" s="55" t="s">
        <v>188</v>
      </c>
      <c r="C20" s="39"/>
      <c r="D20" s="73"/>
      <c r="E20" s="39"/>
      <c r="F20" s="66"/>
      <c r="G20" s="66"/>
      <c r="H20" s="66"/>
      <c r="I20" s="203"/>
      <c r="J20" s="55"/>
      <c r="K20" s="203" t="s">
        <v>130</v>
      </c>
      <c r="L20" s="39"/>
      <c r="M20" s="39"/>
      <c r="N20" s="39"/>
      <c r="O20" s="73"/>
      <c r="P20" s="73"/>
      <c r="Q20" s="73"/>
      <c r="R20" s="39"/>
      <c r="S20" s="39"/>
      <c r="T20" s="39"/>
      <c r="U20" s="39"/>
      <c r="V20" s="39"/>
      <c r="W20" s="39"/>
      <c r="X20" s="39"/>
      <c r="Y20" s="39"/>
      <c r="Z20" s="39"/>
      <c r="AA20" s="36" t="str">
        <f>IF(AND(Taggeld,OR(RKZ,Dauer*24&lt;=3)),"Tagesgebühr ist nur bei einer Dienstreise von mehr als 3 Stunden zulässig.","")</f>
        <v/>
      </c>
    </row>
    <row r="21" spans="1:45" ht="15" customHeight="1" x14ac:dyDescent="0.2">
      <c r="A21" s="39"/>
      <c r="B21" s="208" t="s">
        <v>189</v>
      </c>
      <c r="C21" s="39"/>
      <c r="D21" s="39"/>
      <c r="E21" s="39"/>
      <c r="F21" s="39"/>
      <c r="G21" s="66"/>
      <c r="H21" s="66"/>
      <c r="I21" s="66"/>
      <c r="J21" s="66"/>
      <c r="K21" s="66"/>
      <c r="L21" s="294" t="s">
        <v>148</v>
      </c>
      <c r="M21" s="294"/>
      <c r="N21" s="294"/>
      <c r="O21" s="294"/>
      <c r="P21" s="294"/>
      <c r="Q21" s="294"/>
      <c r="R21" s="294"/>
      <c r="S21" s="289"/>
      <c r="T21" s="289"/>
      <c r="U21" s="416" t="s">
        <v>250</v>
      </c>
      <c r="V21" s="416"/>
      <c r="W21" s="417"/>
      <c r="X21" s="245"/>
      <c r="Y21" s="245"/>
      <c r="Z21" s="245"/>
      <c r="AA21" s="24" t="s">
        <v>251</v>
      </c>
    </row>
    <row r="22" spans="1:45" ht="15" customHeight="1" x14ac:dyDescent="0.2">
      <c r="A22" s="39"/>
      <c r="B22" s="39"/>
      <c r="C22" s="39"/>
      <c r="D22" s="39"/>
      <c r="E22" s="39"/>
      <c r="F22" s="66"/>
      <c r="G22" s="66"/>
      <c r="H22" s="66"/>
      <c r="I22" s="66"/>
      <c r="J22" s="66"/>
      <c r="K22" s="66"/>
      <c r="L22" s="294" t="s">
        <v>149</v>
      </c>
      <c r="M22" s="294"/>
      <c r="N22" s="294"/>
      <c r="O22" s="294"/>
      <c r="P22" s="294"/>
      <c r="Q22" s="294"/>
      <c r="R22" s="294"/>
      <c r="S22" s="289"/>
      <c r="T22" s="289"/>
      <c r="U22" s="416" t="s">
        <v>250</v>
      </c>
      <c r="V22" s="416"/>
      <c r="W22" s="417"/>
      <c r="X22" s="245"/>
      <c r="Y22" s="245"/>
      <c r="Z22" s="245"/>
      <c r="AA22" s="24" t="s">
        <v>252</v>
      </c>
    </row>
    <row r="23" spans="1:45" ht="3" customHeight="1" x14ac:dyDescent="0.2">
      <c r="A23" s="39"/>
      <c r="B23" s="39"/>
      <c r="C23" s="39"/>
      <c r="D23" s="39"/>
      <c r="E23" s="39"/>
      <c r="F23" s="66"/>
      <c r="G23" s="66"/>
      <c r="H23" s="66"/>
      <c r="I23" s="66"/>
      <c r="J23" s="66"/>
      <c r="K23" s="66"/>
      <c r="L23" s="39"/>
      <c r="M23" s="39"/>
      <c r="N23" s="39"/>
      <c r="O23" s="39"/>
      <c r="P23" s="74"/>
      <c r="Q23" s="39"/>
      <c r="R23" s="39"/>
      <c r="S23" s="39"/>
      <c r="T23" s="39"/>
      <c r="U23" s="39"/>
      <c r="V23" s="48"/>
      <c r="W23" s="48"/>
      <c r="X23" s="48"/>
      <c r="Y23" s="48"/>
      <c r="Z23" s="39"/>
    </row>
    <row r="24" spans="1:45" ht="15" customHeight="1" x14ac:dyDescent="0.15">
      <c r="A24" s="56" t="s">
        <v>98</v>
      </c>
      <c r="B24" s="287" t="s">
        <v>125</v>
      </c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</row>
    <row r="25" spans="1:45" ht="15" customHeight="1" x14ac:dyDescent="0.15">
      <c r="A25" s="56"/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</row>
    <row r="26" spans="1:45" ht="15" customHeight="1" x14ac:dyDescent="0.15">
      <c r="A26" s="284" t="s">
        <v>16</v>
      </c>
      <c r="B26" s="284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</row>
    <row r="27" spans="1:45" ht="15" customHeight="1" x14ac:dyDescent="0.15">
      <c r="A27" s="218" t="s">
        <v>106</v>
      </c>
      <c r="B27" s="217"/>
      <c r="C27" s="217"/>
      <c r="D27" s="217"/>
      <c r="E27" s="217"/>
      <c r="F27" s="217"/>
      <c r="G27" s="219"/>
      <c r="H27" s="219"/>
      <c r="I27" s="219"/>
      <c r="J27" s="219"/>
      <c r="K27" s="219"/>
      <c r="L27" s="219"/>
      <c r="M27" s="219" t="s">
        <v>216</v>
      </c>
      <c r="N27" s="295" t="s">
        <v>108</v>
      </c>
      <c r="O27" s="296"/>
      <c r="P27" s="296"/>
      <c r="Q27" s="296"/>
      <c r="R27" s="296"/>
      <c r="S27" s="297" t="s">
        <v>112</v>
      </c>
      <c r="T27" s="297"/>
      <c r="U27" s="297"/>
      <c r="V27" s="297"/>
      <c r="W27" s="297"/>
      <c r="X27" s="297"/>
      <c r="Y27" s="297"/>
      <c r="Z27" s="297"/>
      <c r="AA27" s="38" t="s">
        <v>217</v>
      </c>
    </row>
    <row r="28" spans="1:45" ht="15" customHeight="1" x14ac:dyDescent="0.15">
      <c r="A28" s="39"/>
      <c r="B28" s="298" t="s">
        <v>155</v>
      </c>
      <c r="C28" s="298"/>
      <c r="D28" s="298"/>
      <c r="E28" s="298"/>
      <c r="F28" s="298"/>
      <c r="G28" s="298"/>
      <c r="H28" s="298"/>
      <c r="I28" s="298"/>
      <c r="J28" s="299" t="s">
        <v>110</v>
      </c>
      <c r="K28" s="299"/>
      <c r="L28" s="299"/>
      <c r="M28" s="300"/>
      <c r="N28" s="294" t="s">
        <v>132</v>
      </c>
      <c r="O28" s="294"/>
      <c r="P28" s="294"/>
      <c r="Q28" s="294"/>
      <c r="R28" s="294"/>
      <c r="S28" s="290"/>
      <c r="T28" s="291"/>
      <c r="U28" s="292" t="str">
        <f>" x "&amp;kmGeldBV&amp;" ="</f>
        <v xml:space="preserve"> x 0,21 =</v>
      </c>
      <c r="V28" s="293"/>
      <c r="W28" s="285">
        <f>S28*kmGeldBV</f>
        <v>0</v>
      </c>
      <c r="X28" s="285"/>
      <c r="Y28" s="285"/>
      <c r="Z28" s="285"/>
      <c r="AA28" s="3"/>
    </row>
    <row r="29" spans="1:45" ht="15" customHeight="1" x14ac:dyDescent="0.15">
      <c r="A29" s="39"/>
      <c r="B29" s="301" t="s">
        <v>244</v>
      </c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2"/>
      <c r="N29" s="294" t="s">
        <v>162</v>
      </c>
      <c r="O29" s="294"/>
      <c r="P29" s="294"/>
      <c r="Q29" s="294"/>
      <c r="R29" s="294"/>
      <c r="S29" s="290"/>
      <c r="T29" s="291"/>
      <c r="U29" s="292" t="str">
        <f>" x "&amp;kmGeldvoll&amp;" ="</f>
        <v xml:space="preserve"> x 0,42 =</v>
      </c>
      <c r="V29" s="293"/>
      <c r="W29" s="285">
        <f>S29*kmGeldvoll</f>
        <v>0</v>
      </c>
      <c r="X29" s="285"/>
      <c r="Y29" s="285"/>
      <c r="Z29" s="285"/>
      <c r="AA29" s="3"/>
    </row>
    <row r="30" spans="1:45" ht="3" customHeight="1" x14ac:dyDescent="0.2">
      <c r="A30" s="39"/>
      <c r="B30" s="39"/>
      <c r="C30" s="43"/>
      <c r="D30" s="43"/>
      <c r="E30" s="43"/>
      <c r="F30" s="43"/>
      <c r="G30" s="44"/>
      <c r="H30" s="43"/>
      <c r="I30" s="43"/>
      <c r="J30" s="43"/>
      <c r="K30" s="43"/>
      <c r="L30" s="43"/>
      <c r="M30" s="81"/>
      <c r="N30" s="179"/>
      <c r="O30" s="179"/>
      <c r="P30" s="179"/>
      <c r="Q30" s="179"/>
      <c r="R30" s="179"/>
      <c r="S30" s="48"/>
      <c r="T30" s="49"/>
      <c r="U30" s="50"/>
      <c r="V30" s="51"/>
      <c r="W30" s="52"/>
      <c r="X30" s="52"/>
      <c r="Y30" s="52"/>
      <c r="Z30" s="52"/>
      <c r="AA30" s="3"/>
    </row>
    <row r="31" spans="1:45" ht="15" customHeight="1" x14ac:dyDescent="0.2">
      <c r="A31" s="220"/>
      <c r="B31" s="45"/>
      <c r="C31" s="46"/>
      <c r="D31" s="46"/>
      <c r="E31" s="46"/>
      <c r="F31" s="46"/>
      <c r="G31" s="47"/>
      <c r="H31" s="46"/>
      <c r="I31" s="46"/>
      <c r="J31" s="46"/>
      <c r="K31" s="46"/>
      <c r="L31" s="46"/>
      <c r="M31" s="221" t="s">
        <v>218</v>
      </c>
      <c r="N31" s="294" t="s">
        <v>111</v>
      </c>
      <c r="O31" s="294"/>
      <c r="P31" s="294"/>
      <c r="Q31" s="294"/>
      <c r="R31" s="294"/>
      <c r="S31" s="290"/>
      <c r="T31" s="291"/>
      <c r="U31" s="292" t="str">
        <f>" x "&amp;kmGeldMitf&amp;" ="</f>
        <v xml:space="preserve"> x 0,05 =</v>
      </c>
      <c r="V31" s="293"/>
      <c r="W31" s="285">
        <f>S31*(S28+S29)*kmGeldMitf</f>
        <v>0</v>
      </c>
      <c r="X31" s="285"/>
      <c r="Y31" s="285"/>
      <c r="Z31" s="285"/>
      <c r="AA31" s="3"/>
    </row>
    <row r="32" spans="1:45" ht="15" customHeight="1" thickBot="1" x14ac:dyDescent="0.25">
      <c r="A32" s="45"/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72"/>
      <c r="O32" s="39"/>
      <c r="P32" s="39"/>
      <c r="Q32" s="39"/>
      <c r="R32" s="39"/>
      <c r="S32" s="39"/>
      <c r="T32" s="39"/>
      <c r="U32" s="53"/>
      <c r="V32" s="54"/>
      <c r="W32" s="338">
        <f>SUM(W28:Z31)</f>
        <v>0</v>
      </c>
      <c r="X32" s="338"/>
      <c r="Y32" s="338"/>
      <c r="Z32" s="338"/>
      <c r="AA32" s="3"/>
    </row>
    <row r="33" spans="1:27" ht="15" customHeight="1" thickTop="1" x14ac:dyDescent="0.1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82"/>
      <c r="N33" s="80" t="s">
        <v>17</v>
      </c>
      <c r="O33" s="339" t="s">
        <v>133</v>
      </c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"/>
    </row>
    <row r="34" spans="1:27" ht="15" customHeight="1" x14ac:dyDescent="0.1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4"/>
      <c r="N34" s="85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"/>
    </row>
    <row r="35" spans="1:27" ht="15" customHeight="1" x14ac:dyDescent="0.2">
      <c r="A35" s="230" t="s">
        <v>225</v>
      </c>
      <c r="B35" s="40"/>
      <c r="C35" s="40"/>
      <c r="D35" s="40"/>
      <c r="E35" s="40"/>
      <c r="F35" s="40"/>
      <c r="G35" s="40"/>
      <c r="H35" s="40"/>
      <c r="I35" s="40"/>
      <c r="J35" s="40"/>
      <c r="K35" s="231" t="s">
        <v>226</v>
      </c>
      <c r="L35" s="232"/>
      <c r="M35" s="232"/>
      <c r="N35" s="23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8"/>
    </row>
    <row r="36" spans="1:27" ht="2.25" customHeight="1" x14ac:dyDescent="0.15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234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8"/>
    </row>
    <row r="37" spans="1:27" ht="15" customHeight="1" x14ac:dyDescent="0.15">
      <c r="A37" s="40"/>
      <c r="B37" s="40"/>
      <c r="C37" s="40"/>
      <c r="D37" s="40"/>
      <c r="E37" s="40"/>
      <c r="F37" s="40"/>
      <c r="G37" s="325"/>
      <c r="H37" s="325"/>
      <c r="I37" s="325"/>
      <c r="J37" s="326"/>
      <c r="K37" s="327"/>
      <c r="L37" s="325"/>
      <c r="M37" s="325"/>
      <c r="N37" s="328"/>
      <c r="O37" s="329" t="s">
        <v>227</v>
      </c>
      <c r="P37" s="325"/>
      <c r="Q37" s="325"/>
      <c r="R37" s="328"/>
      <c r="S37" s="329" t="s">
        <v>228</v>
      </c>
      <c r="T37" s="325"/>
      <c r="U37" s="325"/>
      <c r="V37" s="328"/>
      <c r="W37" s="341"/>
      <c r="X37" s="342"/>
      <c r="Y37" s="342"/>
      <c r="Z37" s="342"/>
      <c r="AA37" s="8"/>
    </row>
    <row r="38" spans="1:27" ht="25" customHeight="1" thickBot="1" x14ac:dyDescent="0.2">
      <c r="A38" s="40"/>
      <c r="B38" s="40"/>
      <c r="C38" s="40"/>
      <c r="D38" s="40"/>
      <c r="E38" s="40"/>
      <c r="F38" s="40"/>
      <c r="G38" s="330" t="s">
        <v>229</v>
      </c>
      <c r="H38" s="330"/>
      <c r="I38" s="330"/>
      <c r="J38" s="331"/>
      <c r="K38" s="332" t="s">
        <v>230</v>
      </c>
      <c r="L38" s="330"/>
      <c r="M38" s="330"/>
      <c r="N38" s="333"/>
      <c r="O38" s="362" t="s">
        <v>231</v>
      </c>
      <c r="P38" s="363"/>
      <c r="Q38" s="363"/>
      <c r="R38" s="363"/>
      <c r="S38" s="363"/>
      <c r="T38" s="363"/>
      <c r="U38" s="363"/>
      <c r="V38" s="364"/>
      <c r="W38" s="343" t="s">
        <v>232</v>
      </c>
      <c r="X38" s="344"/>
      <c r="Y38" s="344"/>
      <c r="Z38" s="344"/>
      <c r="AA38" s="8"/>
    </row>
    <row r="39" spans="1:27" ht="15" customHeight="1" x14ac:dyDescent="0.2">
      <c r="A39" s="40"/>
      <c r="B39" s="40"/>
      <c r="C39" s="40"/>
      <c r="D39" s="40"/>
      <c r="E39" s="40"/>
      <c r="F39" s="235" t="s">
        <v>233</v>
      </c>
      <c r="G39" s="365"/>
      <c r="H39" s="366"/>
      <c r="I39" s="366"/>
      <c r="J39" s="367"/>
      <c r="K39" s="368"/>
      <c r="L39" s="369"/>
      <c r="M39" s="369"/>
      <c r="N39" s="370"/>
      <c r="O39" s="371"/>
      <c r="P39" s="369"/>
      <c r="Q39" s="369"/>
      <c r="R39" s="370"/>
      <c r="S39" s="371"/>
      <c r="T39" s="369"/>
      <c r="U39" s="369"/>
      <c r="V39" s="370"/>
      <c r="W39" s="371"/>
      <c r="X39" s="369"/>
      <c r="Y39" s="369"/>
      <c r="Z39" s="370"/>
      <c r="AA39" s="236" t="str">
        <f>IF(SUM(K39:Z39)=G39,"ok.","???")</f>
        <v>ok.</v>
      </c>
    </row>
    <row r="40" spans="1:27" ht="14.25" customHeight="1" x14ac:dyDescent="0.2">
      <c r="A40" s="40"/>
      <c r="B40" s="40"/>
      <c r="C40" s="40"/>
      <c r="D40" s="40"/>
      <c r="E40" s="40"/>
      <c r="F40" s="235" t="s">
        <v>234</v>
      </c>
      <c r="G40" s="372"/>
      <c r="H40" s="373"/>
      <c r="I40" s="373"/>
      <c r="J40" s="374"/>
      <c r="K40" s="375"/>
      <c r="L40" s="346"/>
      <c r="M40" s="346"/>
      <c r="N40" s="347"/>
      <c r="O40" s="345"/>
      <c r="P40" s="346"/>
      <c r="Q40" s="346"/>
      <c r="R40" s="347"/>
      <c r="S40" s="345"/>
      <c r="T40" s="346"/>
      <c r="U40" s="346"/>
      <c r="V40" s="347"/>
      <c r="W40" s="345"/>
      <c r="X40" s="346"/>
      <c r="Y40" s="346"/>
      <c r="Z40" s="347"/>
      <c r="AA40" s="236" t="str">
        <f t="shared" ref="AA40:AA49" si="0">IF(SUM(K40:Z40)=G40,"ok.","???")</f>
        <v>ok.</v>
      </c>
    </row>
    <row r="41" spans="1:27" ht="15" customHeight="1" x14ac:dyDescent="0.2">
      <c r="A41" s="40"/>
      <c r="B41" s="40"/>
      <c r="C41" s="40"/>
      <c r="D41" s="40"/>
      <c r="E41" s="40"/>
      <c r="F41" s="235" t="s">
        <v>235</v>
      </c>
      <c r="G41" s="372"/>
      <c r="H41" s="373"/>
      <c r="I41" s="373"/>
      <c r="J41" s="374"/>
      <c r="K41" s="375"/>
      <c r="L41" s="346"/>
      <c r="M41" s="346"/>
      <c r="N41" s="347"/>
      <c r="O41" s="345"/>
      <c r="P41" s="346"/>
      <c r="Q41" s="346"/>
      <c r="R41" s="347"/>
      <c r="S41" s="345"/>
      <c r="T41" s="346"/>
      <c r="U41" s="346"/>
      <c r="V41" s="347"/>
      <c r="W41" s="345"/>
      <c r="X41" s="346"/>
      <c r="Y41" s="346"/>
      <c r="Z41" s="347"/>
      <c r="AA41" s="236" t="str">
        <f t="shared" si="0"/>
        <v>ok.</v>
      </c>
    </row>
    <row r="42" spans="1:27" ht="15" customHeight="1" x14ac:dyDescent="0.2">
      <c r="A42" s="40"/>
      <c r="B42" s="40"/>
      <c r="C42" s="40"/>
      <c r="D42" s="40"/>
      <c r="E42" s="40"/>
      <c r="F42" s="235" t="s">
        <v>236</v>
      </c>
      <c r="G42" s="372"/>
      <c r="H42" s="373"/>
      <c r="I42" s="373"/>
      <c r="J42" s="374"/>
      <c r="K42" s="375"/>
      <c r="L42" s="346"/>
      <c r="M42" s="346"/>
      <c r="N42" s="347"/>
      <c r="O42" s="345"/>
      <c r="P42" s="346"/>
      <c r="Q42" s="346"/>
      <c r="R42" s="347"/>
      <c r="S42" s="345"/>
      <c r="T42" s="346"/>
      <c r="U42" s="346"/>
      <c r="V42" s="347"/>
      <c r="W42" s="345"/>
      <c r="X42" s="346"/>
      <c r="Y42" s="346"/>
      <c r="Z42" s="347"/>
      <c r="AA42" s="236" t="str">
        <f t="shared" si="0"/>
        <v>ok.</v>
      </c>
    </row>
    <row r="43" spans="1:27" ht="9" customHeight="1" x14ac:dyDescent="0.15">
      <c r="A43" s="237"/>
      <c r="B43" s="227"/>
      <c r="C43" s="227"/>
      <c r="D43" s="227"/>
      <c r="E43" s="227"/>
      <c r="F43" s="238" t="s">
        <v>126</v>
      </c>
      <c r="G43" s="227"/>
      <c r="H43" s="227"/>
      <c r="I43" s="227"/>
      <c r="J43" s="229"/>
      <c r="K43" s="23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8"/>
    </row>
    <row r="44" spans="1:27" ht="15" customHeight="1" x14ac:dyDescent="0.2">
      <c r="A44" s="40"/>
      <c r="B44" s="40"/>
      <c r="C44" s="40"/>
      <c r="D44" s="40"/>
      <c r="E44" s="40"/>
      <c r="F44" s="235" t="s">
        <v>237</v>
      </c>
      <c r="G44" s="372"/>
      <c r="H44" s="373"/>
      <c r="I44" s="373"/>
      <c r="J44" s="374"/>
      <c r="K44" s="375"/>
      <c r="L44" s="346"/>
      <c r="M44" s="346"/>
      <c r="N44" s="347"/>
      <c r="O44" s="345"/>
      <c r="P44" s="346"/>
      <c r="Q44" s="346"/>
      <c r="R44" s="347"/>
      <c r="S44" s="345"/>
      <c r="T44" s="346"/>
      <c r="U44" s="346"/>
      <c r="V44" s="347"/>
      <c r="W44" s="345"/>
      <c r="X44" s="346"/>
      <c r="Y44" s="346"/>
      <c r="Z44" s="347"/>
      <c r="AA44" s="236" t="str">
        <f>IF(SUM(K44:Z44)=G44,"ok.","???") &amp; " (Konferenzen, Tagungen o.ä.)"</f>
        <v>ok. (Konferenzen, Tagungen o.ä.)</v>
      </c>
    </row>
    <row r="45" spans="1:27" ht="15" customHeight="1" x14ac:dyDescent="0.2">
      <c r="A45" s="40"/>
      <c r="B45" s="40"/>
      <c r="C45" s="40"/>
      <c r="D45" s="40"/>
      <c r="E45" s="40"/>
      <c r="F45" s="235" t="s">
        <v>238</v>
      </c>
      <c r="G45" s="372"/>
      <c r="H45" s="373"/>
      <c r="I45" s="373"/>
      <c r="J45" s="374"/>
      <c r="K45" s="375"/>
      <c r="L45" s="346"/>
      <c r="M45" s="346"/>
      <c r="N45" s="347"/>
      <c r="O45" s="345"/>
      <c r="P45" s="346"/>
      <c r="Q45" s="346"/>
      <c r="R45" s="347"/>
      <c r="S45" s="345"/>
      <c r="T45" s="346"/>
      <c r="U45" s="346"/>
      <c r="V45" s="347"/>
      <c r="W45" s="345"/>
      <c r="X45" s="346"/>
      <c r="Y45" s="346"/>
      <c r="Z45" s="347"/>
      <c r="AA45" s="236" t="str">
        <f>IF(SUM(K45:Z45)=G45,"ok.","???") &amp; " (ÖPNV: Bus, Straßenbahn am Dienstort oder Zielort)"</f>
        <v>ok. (ÖPNV: Bus, Straßenbahn am Dienstort oder Zielort)</v>
      </c>
    </row>
    <row r="46" spans="1:27" ht="15" customHeight="1" x14ac:dyDescent="0.2">
      <c r="A46" s="40"/>
      <c r="B46" s="40"/>
      <c r="C46" s="40"/>
      <c r="D46" s="40"/>
      <c r="E46" s="40"/>
      <c r="F46" s="235" t="s">
        <v>127</v>
      </c>
      <c r="G46" s="372"/>
      <c r="H46" s="373"/>
      <c r="I46" s="373"/>
      <c r="J46" s="374"/>
      <c r="K46" s="375"/>
      <c r="L46" s="346"/>
      <c r="M46" s="346"/>
      <c r="N46" s="347"/>
      <c r="O46" s="345"/>
      <c r="P46" s="346"/>
      <c r="Q46" s="346"/>
      <c r="R46" s="347"/>
      <c r="S46" s="345"/>
      <c r="T46" s="346"/>
      <c r="U46" s="346"/>
      <c r="V46" s="347"/>
      <c r="W46" s="345"/>
      <c r="X46" s="346"/>
      <c r="Y46" s="346"/>
      <c r="Z46" s="347"/>
      <c r="AA46" s="236" t="str">
        <f t="shared" si="0"/>
        <v>ok.</v>
      </c>
    </row>
    <row r="47" spans="1:27" ht="15" customHeight="1" x14ac:dyDescent="0.2">
      <c r="A47" s="40"/>
      <c r="B47" s="40"/>
      <c r="C47" s="40"/>
      <c r="D47" s="40"/>
      <c r="E47" s="40"/>
      <c r="F47" s="240" t="s">
        <v>239</v>
      </c>
      <c r="G47" s="372">
        <f>W28+W29</f>
        <v>0</v>
      </c>
      <c r="H47" s="373"/>
      <c r="I47" s="373"/>
      <c r="J47" s="374"/>
      <c r="K47" s="375">
        <f>G47</f>
        <v>0</v>
      </c>
      <c r="L47" s="346"/>
      <c r="M47" s="346"/>
      <c r="N47" s="347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36" t="str">
        <f>IF(SUM(K47:Z47)=G47,"ok.","???") &amp; IF(W31&gt;0,"(km-Geld für Mitfahrende (€"&amp;W31&amp;") unter 'sonstige Kosten' eintragen)","")</f>
        <v>ok.</v>
      </c>
    </row>
    <row r="48" spans="1:27" ht="15" customHeight="1" x14ac:dyDescent="0.2">
      <c r="A48" s="40"/>
      <c r="B48" s="40"/>
      <c r="C48" s="40"/>
      <c r="D48" s="40"/>
      <c r="E48" s="40"/>
      <c r="F48" s="235" t="s">
        <v>128</v>
      </c>
      <c r="G48" s="380"/>
      <c r="H48" s="381"/>
      <c r="I48" s="381"/>
      <c r="J48" s="382"/>
      <c r="K48" s="383"/>
      <c r="L48" s="384"/>
      <c r="M48" s="384"/>
      <c r="N48" s="385"/>
      <c r="O48" s="386"/>
      <c r="P48" s="384"/>
      <c r="Q48" s="384"/>
      <c r="R48" s="385"/>
      <c r="S48" s="386"/>
      <c r="T48" s="384"/>
      <c r="U48" s="384"/>
      <c r="V48" s="385"/>
      <c r="W48" s="386"/>
      <c r="X48" s="384"/>
      <c r="Y48" s="384"/>
      <c r="Z48" s="385"/>
      <c r="AA48" s="236" t="str">
        <f t="shared" si="0"/>
        <v>ok.</v>
      </c>
    </row>
    <row r="49" spans="1:27" ht="15" customHeight="1" thickBot="1" x14ac:dyDescent="0.25">
      <c r="A49" s="40"/>
      <c r="B49" s="40"/>
      <c r="C49" s="40"/>
      <c r="D49" s="40"/>
      <c r="E49" s="40"/>
      <c r="F49" s="241" t="s">
        <v>116</v>
      </c>
      <c r="G49" s="337">
        <f>SUM(G39:J48)</f>
        <v>0</v>
      </c>
      <c r="H49" s="320"/>
      <c r="I49" s="320"/>
      <c r="J49" s="321"/>
      <c r="K49" s="319">
        <f>SUM(K39:N48)</f>
        <v>0</v>
      </c>
      <c r="L49" s="320"/>
      <c r="M49" s="320"/>
      <c r="N49" s="321"/>
      <c r="O49" s="319">
        <f>SUM(O39:R48)</f>
        <v>0</v>
      </c>
      <c r="P49" s="320"/>
      <c r="Q49" s="320"/>
      <c r="R49" s="321"/>
      <c r="S49" s="319">
        <f>SUM(S39:V48)</f>
        <v>0</v>
      </c>
      <c r="T49" s="320"/>
      <c r="U49" s="320"/>
      <c r="V49" s="321"/>
      <c r="W49" s="319">
        <f>SUM(W39:Z48)</f>
        <v>0</v>
      </c>
      <c r="X49" s="320"/>
      <c r="Y49" s="320"/>
      <c r="Z49" s="321"/>
      <c r="AA49" s="236" t="str">
        <f t="shared" si="0"/>
        <v>ok.</v>
      </c>
    </row>
    <row r="50" spans="1:27" ht="15" customHeight="1" thickTop="1" x14ac:dyDescent="0.15">
      <c r="A50" s="40"/>
      <c r="B50" s="40"/>
      <c r="C50" s="40"/>
      <c r="D50" s="40"/>
      <c r="E50" s="40"/>
      <c r="F50" s="241"/>
      <c r="G50" s="40"/>
      <c r="H50" s="40"/>
      <c r="I50" s="40"/>
      <c r="J50" s="242" t="s">
        <v>240</v>
      </c>
      <c r="K50" s="376"/>
      <c r="L50" s="377"/>
      <c r="M50" s="377"/>
      <c r="N50" s="37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8"/>
    </row>
    <row r="51" spans="1:27" ht="15" customHeight="1" thickBot="1" x14ac:dyDescent="0.2">
      <c r="A51" s="40"/>
      <c r="B51" s="40"/>
      <c r="C51" s="40"/>
      <c r="D51" s="40"/>
      <c r="E51" s="40"/>
      <c r="F51" s="241"/>
      <c r="G51" s="40"/>
      <c r="H51" s="40"/>
      <c r="I51" s="40"/>
      <c r="J51" s="241" t="s">
        <v>129</v>
      </c>
      <c r="K51" s="319">
        <f>K49-K50</f>
        <v>0</v>
      </c>
      <c r="L51" s="320"/>
      <c r="M51" s="320"/>
      <c r="N51" s="321"/>
      <c r="O51" s="228"/>
      <c r="P51" s="228"/>
      <c r="Q51" s="228"/>
      <c r="R51" s="241" t="s">
        <v>241</v>
      </c>
      <c r="S51" s="345"/>
      <c r="T51" s="346"/>
      <c r="U51" s="346"/>
      <c r="V51" s="347"/>
      <c r="W51" s="345"/>
      <c r="X51" s="346"/>
      <c r="Y51" s="346"/>
      <c r="Z51" s="347"/>
      <c r="AA51" s="379" t="s">
        <v>242</v>
      </c>
    </row>
    <row r="52" spans="1:27" ht="15" customHeight="1" thickTop="1" x14ac:dyDescent="0.15">
      <c r="A52" s="40"/>
      <c r="B52" s="40"/>
      <c r="C52" s="40"/>
      <c r="D52" s="40"/>
      <c r="E52" s="40"/>
      <c r="F52" s="241"/>
      <c r="G52" s="40"/>
      <c r="H52" s="40"/>
      <c r="I52" s="40"/>
      <c r="J52" s="228"/>
      <c r="K52" s="243"/>
      <c r="L52" s="228"/>
      <c r="M52" s="228"/>
      <c r="N52" s="228"/>
      <c r="O52" s="228"/>
      <c r="P52" s="228"/>
      <c r="Q52" s="228"/>
      <c r="R52" s="228"/>
      <c r="S52" s="345"/>
      <c r="T52" s="346"/>
      <c r="U52" s="346"/>
      <c r="V52" s="347"/>
      <c r="W52" s="345"/>
      <c r="X52" s="346"/>
      <c r="Y52" s="346"/>
      <c r="Z52" s="347"/>
      <c r="AA52" s="379"/>
    </row>
    <row r="53" spans="1:27" ht="15" customHeight="1" x14ac:dyDescent="0.15">
      <c r="A53" s="40"/>
      <c r="B53" s="40" t="s">
        <v>243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116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8"/>
    </row>
    <row r="54" spans="1:27" ht="15" customHeight="1" x14ac:dyDescent="0.2">
      <c r="A54" s="39"/>
      <c r="B54" s="39"/>
      <c r="C54" s="39"/>
      <c r="D54" s="39"/>
      <c r="E54" s="39"/>
      <c r="F54" s="39"/>
      <c r="G54" s="39"/>
      <c r="H54" s="39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7" ht="22" customHeight="1" x14ac:dyDescent="0.15">
      <c r="A55" s="323" t="s">
        <v>118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</row>
    <row r="56" spans="1:27" ht="15" customHeight="1" x14ac:dyDescent="0.15">
      <c r="A56" s="77"/>
      <c r="B56" s="77"/>
      <c r="C56" s="77"/>
      <c r="D56" s="77"/>
      <c r="E56" s="77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26" t="s">
        <v>247</v>
      </c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24" t="s">
        <v>248</v>
      </c>
    </row>
    <row r="57" spans="1:27" ht="16" customHeight="1" thickBot="1" x14ac:dyDescent="0.25">
      <c r="A57" s="78"/>
      <c r="B57" s="39"/>
      <c r="C57" s="39"/>
      <c r="D57" s="197" t="s">
        <v>38</v>
      </c>
      <c r="E57" s="57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324" t="s">
        <v>246</v>
      </c>
      <c r="Q57" s="324"/>
      <c r="R57" s="324"/>
      <c r="S57" s="324"/>
      <c r="T57" s="324" t="s">
        <v>40</v>
      </c>
      <c r="U57" s="324"/>
      <c r="V57" s="324"/>
      <c r="W57" s="324"/>
      <c r="X57" s="39"/>
      <c r="Y57" s="39"/>
      <c r="Z57" s="39"/>
    </row>
    <row r="58" spans="1:27" ht="15" customHeight="1" x14ac:dyDescent="0.15">
      <c r="A58" s="79"/>
      <c r="B58" s="39"/>
      <c r="C58" s="39"/>
      <c r="D58" s="79" t="s">
        <v>119</v>
      </c>
      <c r="E58" s="79"/>
      <c r="F58" s="39"/>
      <c r="G58" s="174"/>
      <c r="H58" s="174"/>
      <c r="I58" s="174"/>
      <c r="J58" s="174"/>
      <c r="K58" s="174"/>
      <c r="L58" s="174"/>
      <c r="M58" s="174"/>
      <c r="N58" s="174"/>
      <c r="O58" s="174"/>
      <c r="P58" s="322"/>
      <c r="Q58" s="322"/>
      <c r="R58" s="322"/>
      <c r="S58" s="322"/>
      <c r="T58" s="310">
        <f>P58*proKmZug/1000</f>
        <v>0</v>
      </c>
      <c r="U58" s="310"/>
      <c r="V58" s="310"/>
      <c r="W58" s="310"/>
      <c r="X58" s="39"/>
      <c r="Y58" s="39"/>
      <c r="Z58" s="39"/>
      <c r="AA58" s="24" t="s">
        <v>175</v>
      </c>
    </row>
    <row r="59" spans="1:27" ht="15" customHeight="1" x14ac:dyDescent="0.15">
      <c r="A59" s="79"/>
      <c r="B59" s="39"/>
      <c r="C59" s="39"/>
      <c r="D59" s="79" t="s">
        <v>117</v>
      </c>
      <c r="E59" s="79"/>
      <c r="F59" s="39"/>
      <c r="G59" s="174"/>
      <c r="H59" s="174"/>
      <c r="I59" s="174"/>
      <c r="J59" s="174"/>
      <c r="K59" s="174"/>
      <c r="L59" s="174"/>
      <c r="M59" s="174"/>
      <c r="N59" s="174"/>
      <c r="O59" s="174"/>
      <c r="P59" s="322"/>
      <c r="Q59" s="322"/>
      <c r="R59" s="322"/>
      <c r="S59" s="322"/>
      <c r="T59" s="310">
        <f>P59*proKmBus/1000</f>
        <v>0</v>
      </c>
      <c r="U59" s="310"/>
      <c r="V59" s="310"/>
      <c r="W59" s="310"/>
      <c r="X59" s="39"/>
      <c r="Y59" s="39"/>
      <c r="Z59" s="39"/>
    </row>
    <row r="60" spans="1:27" ht="15" customHeight="1" x14ac:dyDescent="0.15">
      <c r="A60" s="79"/>
      <c r="B60" s="39"/>
      <c r="C60" s="39"/>
      <c r="D60" s="79" t="s">
        <v>25</v>
      </c>
      <c r="E60" s="79"/>
      <c r="F60" s="39"/>
      <c r="G60" s="174"/>
      <c r="H60" s="175"/>
      <c r="I60" s="174"/>
      <c r="J60" s="174"/>
      <c r="K60" s="174"/>
      <c r="L60" s="174"/>
      <c r="M60" s="174"/>
      <c r="N60" s="174"/>
      <c r="O60" s="174"/>
      <c r="P60" s="322">
        <f>S28+S29</f>
        <v>0</v>
      </c>
      <c r="Q60" s="322"/>
      <c r="R60" s="322"/>
      <c r="S60" s="322"/>
      <c r="T60" s="310">
        <f>P60*proKmPKW/1000</f>
        <v>0</v>
      </c>
      <c r="U60" s="310"/>
      <c r="V60" s="310"/>
      <c r="W60" s="310"/>
      <c r="X60" s="39"/>
      <c r="Y60" s="39"/>
      <c r="Z60" s="39"/>
    </row>
    <row r="61" spans="1:27" ht="15" customHeight="1" x14ac:dyDescent="0.2">
      <c r="A61" s="79"/>
      <c r="B61" s="39"/>
      <c r="C61" s="39"/>
      <c r="D61" s="311" t="s">
        <v>245</v>
      </c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185"/>
      <c r="Q61" s="186"/>
      <c r="R61" s="186"/>
      <c r="S61" s="187"/>
      <c r="T61" s="59"/>
      <c r="U61" s="60"/>
      <c r="V61" s="60"/>
      <c r="W61" s="60"/>
      <c r="X61" s="39"/>
      <c r="Y61" s="39"/>
      <c r="Z61" s="39"/>
    </row>
    <row r="62" spans="1:27" ht="15" customHeight="1" x14ac:dyDescent="0.2">
      <c r="A62" s="79"/>
      <c r="B62" s="39"/>
      <c r="C62" s="39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185"/>
      <c r="Q62" s="186"/>
      <c r="R62" s="186"/>
      <c r="S62" s="187"/>
      <c r="T62" s="59"/>
      <c r="U62" s="60"/>
      <c r="V62" s="60"/>
      <c r="W62" s="60"/>
      <c r="X62" s="39"/>
      <c r="Y62" s="39"/>
      <c r="Z62" s="39"/>
    </row>
    <row r="63" spans="1:27" ht="15" customHeight="1" x14ac:dyDescent="0.15">
      <c r="A63" s="79"/>
      <c r="B63" s="39"/>
      <c r="C63" s="39"/>
      <c r="D63" s="79" t="s">
        <v>37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322"/>
      <c r="Q63" s="322"/>
      <c r="R63" s="322"/>
      <c r="S63" s="322"/>
      <c r="T63" s="310">
        <f>P63*proKmEPKW/1000</f>
        <v>0</v>
      </c>
      <c r="U63" s="310"/>
      <c r="V63" s="310"/>
      <c r="W63" s="310"/>
      <c r="X63" s="39"/>
      <c r="Y63" s="39"/>
      <c r="Z63" s="39"/>
      <c r="AA63" s="24" t="s">
        <v>175</v>
      </c>
    </row>
    <row r="64" spans="1:27" ht="15" customHeight="1" x14ac:dyDescent="0.15">
      <c r="A64" s="79"/>
      <c r="B64" s="39"/>
      <c r="C64" s="39"/>
      <c r="D64" s="79" t="s">
        <v>249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322"/>
      <c r="Q64" s="322"/>
      <c r="R64" s="322"/>
      <c r="S64" s="322"/>
      <c r="T64" s="310">
        <f>P64*proKmKFlug/1000</f>
        <v>0</v>
      </c>
      <c r="U64" s="310">
        <f>T64*proKmKFlug/1000</f>
        <v>0</v>
      </c>
      <c r="V64" s="310">
        <f>U64*proKmKFlug/1000</f>
        <v>0</v>
      </c>
      <c r="W64" s="310">
        <f>V64*proKmKFlug/1000</f>
        <v>0</v>
      </c>
      <c r="X64" s="39"/>
      <c r="Y64" s="39"/>
      <c r="Z64" s="39"/>
    </row>
    <row r="65" spans="1:27" ht="15" customHeight="1" x14ac:dyDescent="0.15">
      <c r="A65" s="79"/>
      <c r="B65" s="39"/>
      <c r="C65" s="39"/>
      <c r="D65" s="79" t="s">
        <v>174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322"/>
      <c r="Q65" s="322"/>
      <c r="R65" s="322"/>
      <c r="S65" s="322"/>
      <c r="T65" s="310">
        <f>P65*proKmLFlug/1000</f>
        <v>0</v>
      </c>
      <c r="U65" s="310">
        <f>T65*proKmLFlug/1000</f>
        <v>0</v>
      </c>
      <c r="V65" s="310">
        <f>U65*proKmLFlug/1000</f>
        <v>0</v>
      </c>
      <c r="W65" s="310">
        <f>V65*proKmLFlug/1000</f>
        <v>0</v>
      </c>
      <c r="X65" s="39"/>
      <c r="Y65" s="39"/>
      <c r="Z65" s="39"/>
    </row>
    <row r="66" spans="1:27" ht="15" customHeight="1" x14ac:dyDescent="0.15">
      <c r="A66" s="79"/>
      <c r="B66" s="39"/>
      <c r="C66" s="39"/>
      <c r="D66" s="79" t="s">
        <v>97</v>
      </c>
      <c r="E66" s="173"/>
      <c r="F66" s="174"/>
      <c r="G66" s="174"/>
      <c r="H66" s="175"/>
      <c r="I66" s="312" t="s">
        <v>169</v>
      </c>
      <c r="J66" s="312"/>
      <c r="K66" s="312"/>
      <c r="L66" s="312"/>
      <c r="M66" s="312"/>
      <c r="N66" s="312"/>
      <c r="O66" s="313"/>
      <c r="P66" s="322"/>
      <c r="Q66" s="322"/>
      <c r="R66" s="322"/>
      <c r="S66" s="322"/>
      <c r="T66" s="310" t="str">
        <f>IF(ISBLANK(P66),"",0.000001)</f>
        <v/>
      </c>
      <c r="U66" s="310"/>
      <c r="V66" s="310"/>
      <c r="W66" s="310"/>
      <c r="X66" s="39"/>
      <c r="Y66" s="39"/>
      <c r="Z66" s="39"/>
      <c r="AA66" s="334" t="s">
        <v>139</v>
      </c>
    </row>
    <row r="67" spans="1:27" ht="15" customHeight="1" x14ac:dyDescent="0.15">
      <c r="A67" s="79"/>
      <c r="B67" s="39"/>
      <c r="C67" s="39"/>
      <c r="D67" s="79" t="s">
        <v>156</v>
      </c>
      <c r="E67" s="173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322"/>
      <c r="Q67" s="322"/>
      <c r="R67" s="322"/>
      <c r="S67" s="322"/>
      <c r="T67" s="310" t="str">
        <f>IF(ISBLANK(P67),"",0.000001)</f>
        <v/>
      </c>
      <c r="U67" s="310"/>
      <c r="V67" s="310"/>
      <c r="W67" s="310"/>
      <c r="X67" s="39"/>
      <c r="Y67" s="39"/>
      <c r="Z67" s="39"/>
      <c r="AA67" s="334"/>
    </row>
    <row r="68" spans="1:27" ht="15" customHeight="1" x14ac:dyDescent="0.15">
      <c r="A68" s="79"/>
      <c r="B68" s="39"/>
      <c r="C68" s="39"/>
      <c r="D68" s="79" t="s">
        <v>173</v>
      </c>
      <c r="E68" s="173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322"/>
      <c r="Q68" s="322"/>
      <c r="R68" s="322"/>
      <c r="S68" s="322"/>
      <c r="T68" s="310">
        <f>P68*proKmFähre/1000</f>
        <v>0</v>
      </c>
      <c r="U68" s="310">
        <f>T68*proKmLFlug/1000</f>
        <v>0</v>
      </c>
      <c r="V68" s="310">
        <f>U68*proKmLFlug/1000</f>
        <v>0</v>
      </c>
      <c r="W68" s="310">
        <f>V68*proKmLFlug/1000</f>
        <v>0</v>
      </c>
      <c r="X68" s="39"/>
      <c r="Y68" s="39"/>
      <c r="Z68" s="39"/>
      <c r="AA68" s="188"/>
    </row>
    <row r="69" spans="1:27" ht="15" customHeight="1" x14ac:dyDescent="0.15">
      <c r="A69" s="79"/>
      <c r="B69" s="39"/>
      <c r="C69" s="39"/>
      <c r="D69" s="194" t="s">
        <v>140</v>
      </c>
      <c r="E69" s="195"/>
      <c r="F69" s="196"/>
      <c r="G69" s="335"/>
      <c r="H69" s="335"/>
      <c r="I69" s="335"/>
      <c r="J69" s="335"/>
      <c r="K69" s="335"/>
      <c r="L69" s="335"/>
      <c r="M69" s="335"/>
      <c r="N69" s="335"/>
      <c r="O69" s="192"/>
      <c r="P69" s="306"/>
      <c r="Q69" s="306"/>
      <c r="R69" s="306"/>
      <c r="S69" s="306"/>
      <c r="T69" s="307"/>
      <c r="U69" s="307"/>
      <c r="V69" s="307"/>
      <c r="W69" s="307"/>
      <c r="X69" s="39"/>
      <c r="Y69" s="39"/>
      <c r="Z69" s="39"/>
      <c r="AA69" s="36" t="str">
        <f>IF(AND(NOT(ISBLANK(P69)),ISBLANK(T69)),"Bitte Schätzung über CO2-Emission eingeben. ","") &amp; IF(AND(NOT(ISBLANK(P69)),ISBLANK(G69)),"Bitte Verkehrsmittel angeben.","")</f>
        <v/>
      </c>
    </row>
    <row r="70" spans="1:27" ht="15" customHeight="1" thickBot="1" x14ac:dyDescent="0.2">
      <c r="A70" s="118"/>
      <c r="B70" s="39"/>
      <c r="C70" s="39"/>
      <c r="D70" s="193" t="s">
        <v>36</v>
      </c>
      <c r="E70" s="193"/>
      <c r="F70" s="193"/>
      <c r="G70" s="336" t="str">
        <f>IF(P70=0,"","("&amp;ROUND(T70*1000/P70,0)&amp;" g/km)")</f>
        <v/>
      </c>
      <c r="H70" s="336"/>
      <c r="I70" s="336"/>
      <c r="J70" s="336"/>
      <c r="K70" s="336"/>
      <c r="L70" s="336"/>
      <c r="M70" s="336"/>
      <c r="N70" s="336"/>
      <c r="O70" s="119"/>
      <c r="P70" s="308">
        <f>SUM(P58:S69)</f>
        <v>0</v>
      </c>
      <c r="Q70" s="308"/>
      <c r="R70" s="308"/>
      <c r="S70" s="308"/>
      <c r="T70" s="309">
        <f>SUM(T58:T69)</f>
        <v>0</v>
      </c>
      <c r="U70" s="309"/>
      <c r="V70" s="309"/>
      <c r="W70" s="309"/>
      <c r="X70" s="39"/>
      <c r="Y70" s="39"/>
      <c r="Z70" s="39"/>
    </row>
    <row r="71" spans="1:27" ht="15" customHeight="1" thickTop="1" x14ac:dyDescent="0.2">
      <c r="A71" s="39"/>
      <c r="B71" s="39"/>
      <c r="C71" s="39"/>
      <c r="D71" s="39"/>
      <c r="E71" s="39"/>
      <c r="F71" s="39"/>
      <c r="G71" s="39"/>
      <c r="H71" s="39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7" ht="22" customHeight="1" x14ac:dyDescent="0.15">
      <c r="A72" s="323" t="s">
        <v>191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</row>
    <row r="73" spans="1:27" ht="15" customHeight="1" x14ac:dyDescent="0.15">
      <c r="A73" s="77"/>
      <c r="B73" s="77"/>
      <c r="C73" s="77"/>
      <c r="D73" s="77"/>
      <c r="E73" s="7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7" ht="16" customHeight="1" x14ac:dyDescent="0.2">
      <c r="A74" s="78"/>
      <c r="B74" s="39"/>
      <c r="C74" s="39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9"/>
      <c r="Y74" s="39"/>
      <c r="Z74" s="39"/>
    </row>
    <row r="75" spans="1:27" ht="15" customHeight="1" x14ac:dyDescent="0.15">
      <c r="A75" s="79"/>
      <c r="B75" s="39"/>
      <c r="C75" s="39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9"/>
      <c r="Y75" s="39"/>
      <c r="Z75" s="39"/>
      <c r="AA75" s="24"/>
    </row>
    <row r="76" spans="1:27" ht="15" customHeight="1" x14ac:dyDescent="0.15">
      <c r="A76" s="79"/>
      <c r="B76" s="39"/>
      <c r="C76" s="39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9"/>
      <c r="Y76" s="39"/>
      <c r="Z76" s="39"/>
    </row>
    <row r="77" spans="1:27" ht="15" customHeight="1" x14ac:dyDescent="0.15">
      <c r="A77" s="79"/>
      <c r="B77" s="39"/>
      <c r="C77" s="39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9"/>
      <c r="Y77" s="39"/>
      <c r="Z77" s="39"/>
    </row>
    <row r="78" spans="1:27" ht="15" customHeight="1" x14ac:dyDescent="0.15">
      <c r="A78" s="79"/>
      <c r="B78" s="39"/>
      <c r="C78" s="39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9"/>
      <c r="Y78" s="39"/>
      <c r="Z78" s="39"/>
    </row>
    <row r="79" spans="1:27" ht="15" customHeight="1" x14ac:dyDescent="0.15">
      <c r="A79" s="79"/>
      <c r="B79" s="39"/>
      <c r="C79" s="39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9"/>
      <c r="Y79" s="39"/>
      <c r="Z79" s="39"/>
    </row>
    <row r="80" spans="1:27" ht="15" customHeight="1" x14ac:dyDescent="0.15">
      <c r="A80" s="79"/>
      <c r="B80" s="39"/>
      <c r="C80" s="39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9"/>
      <c r="Y80" s="39"/>
      <c r="Z80" s="39"/>
    </row>
    <row r="81" spans="1:27" ht="15" customHeight="1" x14ac:dyDescent="0.15">
      <c r="A81" s="79"/>
      <c r="B81" s="39"/>
      <c r="C81" s="39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9"/>
      <c r="Y81" s="39"/>
      <c r="Z81" s="39"/>
    </row>
    <row r="82" spans="1:27" ht="15" customHeight="1" x14ac:dyDescent="0.15">
      <c r="A82" s="79"/>
      <c r="B82" s="39"/>
      <c r="C82" s="39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9"/>
      <c r="Y82" s="39"/>
      <c r="Z82" s="39"/>
    </row>
    <row r="83" spans="1:27" ht="15" customHeight="1" x14ac:dyDescent="0.15">
      <c r="A83" s="79"/>
      <c r="B83" s="39"/>
      <c r="C83" s="39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9"/>
      <c r="Y83" s="39"/>
      <c r="Z83" s="39"/>
      <c r="AA83" s="334"/>
    </row>
    <row r="84" spans="1:27" ht="15" customHeight="1" x14ac:dyDescent="0.15">
      <c r="A84" s="79"/>
      <c r="B84" s="39"/>
      <c r="C84" s="39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9"/>
      <c r="Y84" s="39"/>
      <c r="Z84" s="39"/>
      <c r="AA84" s="334"/>
    </row>
    <row r="85" spans="1:27" ht="15" customHeight="1" x14ac:dyDescent="0.15">
      <c r="A85" s="79"/>
      <c r="B85" s="39"/>
      <c r="C85" s="39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9"/>
      <c r="Y85" s="39"/>
      <c r="Z85" s="39"/>
      <c r="AA85" s="202"/>
    </row>
    <row r="86" spans="1:27" ht="15" customHeight="1" x14ac:dyDescent="0.15">
      <c r="A86" s="79"/>
      <c r="B86" s="39"/>
      <c r="C86" s="39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9"/>
      <c r="Y86" s="39"/>
      <c r="Z86" s="39"/>
      <c r="AA86" s="36" t="str">
        <f>IF(AND(NOT(ISBLANK(P86)),ISBLANK(T86)),"Bitte Schätzung über CO2-Emission eingeben. ","") &amp; IF(AND(NOT(ISBLANK(P86)),ISBLANK(G86)),"Bitte Verkehrsmittel angeben.","")</f>
        <v/>
      </c>
    </row>
    <row r="87" spans="1:27" ht="15" customHeight="1" x14ac:dyDescent="0.15">
      <c r="A87" s="118"/>
      <c r="B87" s="39"/>
      <c r="C87" s="39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9"/>
      <c r="Y87" s="39"/>
      <c r="Z87" s="39"/>
    </row>
    <row r="88" spans="1:27" ht="15" customHeight="1" x14ac:dyDescent="0.15">
      <c r="A88" s="77"/>
      <c r="B88" s="77"/>
      <c r="C88" s="77"/>
      <c r="D88" s="77"/>
      <c r="E88" s="7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7" ht="11" customHeight="1" x14ac:dyDescent="0.15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</row>
    <row r="90" spans="1:27" ht="70" customHeight="1" x14ac:dyDescent="0.2">
      <c r="A90" s="314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</row>
    <row r="91" spans="1:27" ht="70" customHeight="1" x14ac:dyDescent="0.15">
      <c r="A91" s="303" t="str">
        <f ca="1">IF(FormularLeer,"",TODAY())</f>
        <v/>
      </c>
      <c r="B91" s="303"/>
      <c r="C91" s="303"/>
      <c r="D91" s="303"/>
      <c r="E91" s="303"/>
      <c r="F91" s="303"/>
      <c r="G91" s="303"/>
      <c r="H91" s="76"/>
      <c r="I91" s="304"/>
      <c r="J91" s="304"/>
      <c r="K91" s="304"/>
      <c r="L91" s="304"/>
      <c r="M91" s="304"/>
      <c r="N91" s="304"/>
      <c r="O91" s="304"/>
      <c r="P91" s="304"/>
      <c r="Q91" s="304"/>
      <c r="R91" s="39"/>
      <c r="S91" s="305"/>
      <c r="T91" s="305"/>
      <c r="U91" s="305"/>
      <c r="V91" s="305"/>
      <c r="W91" s="305"/>
      <c r="X91" s="305"/>
      <c r="Y91" s="305"/>
      <c r="Z91" s="305"/>
    </row>
    <row r="92" spans="1:27" ht="24" customHeight="1" x14ac:dyDescent="0.15">
      <c r="A92" s="318" t="str">
        <f>"(" &amp; IF(FormularLeer,"Datum &amp; Unterschrift Antragsteller/in",Name)&amp;")"</f>
        <v>(Datum &amp; Unterschrift Antragsteller/in)</v>
      </c>
      <c r="B92" s="318"/>
      <c r="C92" s="318"/>
      <c r="D92" s="318"/>
      <c r="E92" s="318"/>
      <c r="F92" s="318"/>
      <c r="G92" s="318"/>
      <c r="H92" s="215"/>
      <c r="I92" s="318" t="s">
        <v>121</v>
      </c>
      <c r="J92" s="318"/>
      <c r="K92" s="318"/>
      <c r="L92" s="318"/>
      <c r="M92" s="318"/>
      <c r="N92" s="318"/>
      <c r="O92" s="318"/>
      <c r="P92" s="318"/>
      <c r="Q92" s="318"/>
      <c r="R92" s="215"/>
      <c r="S92" s="318" t="s">
        <v>122</v>
      </c>
      <c r="T92" s="318"/>
      <c r="U92" s="318"/>
      <c r="V92" s="318"/>
      <c r="W92" s="318"/>
      <c r="X92" s="318"/>
      <c r="Y92" s="318"/>
      <c r="Z92" s="318"/>
    </row>
    <row r="93" spans="1:27" ht="15" customHeight="1" x14ac:dyDescent="0.15">
      <c r="A93" s="317" t="s">
        <v>123</v>
      </c>
      <c r="B93" s="317"/>
      <c r="C93" s="317"/>
      <c r="D93" s="317"/>
      <c r="E93" s="317"/>
      <c r="F93" s="317"/>
      <c r="G93" s="317"/>
      <c r="H93" s="317"/>
      <c r="I93" s="317"/>
      <c r="J93" s="317"/>
      <c r="K93" s="317"/>
      <c r="L93" s="317"/>
      <c r="M93" s="317"/>
      <c r="N93" s="317"/>
      <c r="O93" s="317"/>
      <c r="P93" s="317"/>
      <c r="Q93" s="317"/>
      <c r="R93" s="317"/>
      <c r="S93" s="317"/>
      <c r="T93" s="317"/>
      <c r="U93" s="317"/>
      <c r="V93" s="317"/>
      <c r="W93" s="317"/>
      <c r="X93" s="317"/>
      <c r="Y93" s="317"/>
      <c r="Z93" s="317"/>
    </row>
  </sheetData>
  <sheetProtection sheet="1" objects="1" scenarios="1" selectLockedCells="1"/>
  <customSheetViews>
    <customSheetView guid="{B3250EE7-A8A9-4AD7-AE70-8FCFE9DDB40A}" scale="140" showPageBreaks="1" showGridLines="0" zeroValues="0" printArea="1">
      <pane xSplit="26" ySplit="1" topLeftCell="AA20" activePane="bottomRight" state="frozenSplit"/>
      <selection pane="bottomRight" activeCell="AA28" sqref="AA28"/>
      <rowBreaks count="1" manualBreakCount="1">
        <brk id="59" max="16383" man="1"/>
      </rowBreaks>
      <pageMargins left="0.6692913385826772" right="0.6692913385826772" top="0.6692913385826772" bottom="0.19685039370078741" header="0.19685039370078741" footer="0"/>
      <printOptions horizontalCentered="1" verticalCentered="1"/>
      <pageSetup paperSize="9" fitToHeight="0" orientation="portrait" r:id="rId1"/>
      <headerFooter scaleWithDoc="0">
        <oddHeader xml:space="preserve">&amp;L&amp;"Trebuchet MS Fett,Standard"&amp;10PERSONALABTEILUNG
Eingelangt am: 
Reisenummer:&amp;R&amp;8&amp;G&amp;9      </oddHeader>
      </headerFooter>
    </customSheetView>
  </customSheetViews>
  <mergeCells count="159">
    <mergeCell ref="U22:V22"/>
    <mergeCell ref="W22:Z22"/>
    <mergeCell ref="K50:N50"/>
    <mergeCell ref="K51:N51"/>
    <mergeCell ref="S51:V51"/>
    <mergeCell ref="W51:Z51"/>
    <mergeCell ref="AA51:AA52"/>
    <mergeCell ref="S52:V52"/>
    <mergeCell ref="W52:Z52"/>
    <mergeCell ref="G46:J46"/>
    <mergeCell ref="K46:N46"/>
    <mergeCell ref="O46:R46"/>
    <mergeCell ref="S46:V46"/>
    <mergeCell ref="W46:Z46"/>
    <mergeCell ref="G47:J47"/>
    <mergeCell ref="K47:N47"/>
    <mergeCell ref="G48:J48"/>
    <mergeCell ref="K48:N48"/>
    <mergeCell ref="O48:R48"/>
    <mergeCell ref="S48:V48"/>
    <mergeCell ref="W48:Z48"/>
    <mergeCell ref="G44:J44"/>
    <mergeCell ref="K44:N44"/>
    <mergeCell ref="O44:R44"/>
    <mergeCell ref="S44:V44"/>
    <mergeCell ref="W44:Z44"/>
    <mergeCell ref="G45:J45"/>
    <mergeCell ref="K45:N45"/>
    <mergeCell ref="O45:R45"/>
    <mergeCell ref="S45:V45"/>
    <mergeCell ref="W45:Z45"/>
    <mergeCell ref="G41:J41"/>
    <mergeCell ref="K41:N41"/>
    <mergeCell ref="O41:R41"/>
    <mergeCell ref="S41:V41"/>
    <mergeCell ref="W41:Z41"/>
    <mergeCell ref="G42:J42"/>
    <mergeCell ref="K42:N42"/>
    <mergeCell ref="O42:R42"/>
    <mergeCell ref="S42:V42"/>
    <mergeCell ref="W42:Z42"/>
    <mergeCell ref="O38:V38"/>
    <mergeCell ref="G39:J39"/>
    <mergeCell ref="K39:N39"/>
    <mergeCell ref="O39:R39"/>
    <mergeCell ref="S39:V39"/>
    <mergeCell ref="W39:Z39"/>
    <mergeCell ref="G40:J40"/>
    <mergeCell ref="K40:N40"/>
    <mergeCell ref="O40:R40"/>
    <mergeCell ref="S40:V40"/>
    <mergeCell ref="W29:Z29"/>
    <mergeCell ref="H4:Z4"/>
    <mergeCell ref="H5:Z5"/>
    <mergeCell ref="H6:O6"/>
    <mergeCell ref="S6:Z6"/>
    <mergeCell ref="H8:Z9"/>
    <mergeCell ref="H14:K14"/>
    <mergeCell ref="L14:O14"/>
    <mergeCell ref="P14:R14"/>
    <mergeCell ref="H12:K12"/>
    <mergeCell ref="L12:O12"/>
    <mergeCell ref="L13:O13"/>
    <mergeCell ref="H13:K13"/>
    <mergeCell ref="S29:T29"/>
    <mergeCell ref="W14:Z14"/>
    <mergeCell ref="S12:V12"/>
    <mergeCell ref="S13:V13"/>
    <mergeCell ref="S14:V14"/>
    <mergeCell ref="W12:Z12"/>
    <mergeCell ref="W13:Z13"/>
    <mergeCell ref="L21:R21"/>
    <mergeCell ref="L22:R22"/>
    <mergeCell ref="U21:V21"/>
    <mergeCell ref="W21:Z21"/>
    <mergeCell ref="S31:T31"/>
    <mergeCell ref="U29:V29"/>
    <mergeCell ref="G37:J37"/>
    <mergeCell ref="K37:N37"/>
    <mergeCell ref="O37:R37"/>
    <mergeCell ref="S37:V37"/>
    <mergeCell ref="G38:J38"/>
    <mergeCell ref="K38:N38"/>
    <mergeCell ref="AA83:AA84"/>
    <mergeCell ref="AA66:AA67"/>
    <mergeCell ref="G69:N69"/>
    <mergeCell ref="G70:N70"/>
    <mergeCell ref="T57:W57"/>
    <mergeCell ref="P58:S58"/>
    <mergeCell ref="T58:W58"/>
    <mergeCell ref="G49:J49"/>
    <mergeCell ref="K49:N49"/>
    <mergeCell ref="O49:R49"/>
    <mergeCell ref="S49:V49"/>
    <mergeCell ref="W32:Z32"/>
    <mergeCell ref="O33:Z34"/>
    <mergeCell ref="W37:Z37"/>
    <mergeCell ref="W38:Z38"/>
    <mergeCell ref="W40:Z40"/>
    <mergeCell ref="A93:Z93"/>
    <mergeCell ref="A92:G92"/>
    <mergeCell ref="I92:Q92"/>
    <mergeCell ref="S92:Z92"/>
    <mergeCell ref="W49:Z49"/>
    <mergeCell ref="P59:S59"/>
    <mergeCell ref="T59:W59"/>
    <mergeCell ref="P60:S60"/>
    <mergeCell ref="T60:W60"/>
    <mergeCell ref="P63:S63"/>
    <mergeCell ref="T63:W63"/>
    <mergeCell ref="A55:Z55"/>
    <mergeCell ref="P57:S57"/>
    <mergeCell ref="P64:S64"/>
    <mergeCell ref="T64:W64"/>
    <mergeCell ref="P65:S65"/>
    <mergeCell ref="T65:W65"/>
    <mergeCell ref="P66:S66"/>
    <mergeCell ref="T66:W66"/>
    <mergeCell ref="P67:S67"/>
    <mergeCell ref="P68:S68"/>
    <mergeCell ref="T68:W68"/>
    <mergeCell ref="A72:Z72"/>
    <mergeCell ref="A89:Z89"/>
    <mergeCell ref="A91:G91"/>
    <mergeCell ref="I91:Q91"/>
    <mergeCell ref="S91:Z91"/>
    <mergeCell ref="P69:S69"/>
    <mergeCell ref="T69:W69"/>
    <mergeCell ref="P70:S70"/>
    <mergeCell ref="T70:W70"/>
    <mergeCell ref="T67:W67"/>
    <mergeCell ref="D61:O62"/>
    <mergeCell ref="I66:O66"/>
    <mergeCell ref="A90:Z90"/>
    <mergeCell ref="D74:W87"/>
    <mergeCell ref="AA6:AA7"/>
    <mergeCell ref="A1:Z1"/>
    <mergeCell ref="B32:M32"/>
    <mergeCell ref="A26:Z26"/>
    <mergeCell ref="W28:Z28"/>
    <mergeCell ref="B16:Z16"/>
    <mergeCell ref="B17:Z17"/>
    <mergeCell ref="Y19:Z19"/>
    <mergeCell ref="B24:Z25"/>
    <mergeCell ref="B15:Z15"/>
    <mergeCell ref="S22:T22"/>
    <mergeCell ref="S21:T21"/>
    <mergeCell ref="S28:T28"/>
    <mergeCell ref="U28:V28"/>
    <mergeCell ref="N29:R29"/>
    <mergeCell ref="U31:V31"/>
    <mergeCell ref="N31:R31"/>
    <mergeCell ref="N28:R28"/>
    <mergeCell ref="N27:R27"/>
    <mergeCell ref="S27:Z27"/>
    <mergeCell ref="B28:I28"/>
    <mergeCell ref="J28:M28"/>
    <mergeCell ref="B29:M29"/>
    <mergeCell ref="W31:Z31"/>
  </mergeCells>
  <conditionalFormatting sqref="Q2:Z2">
    <cfRule type="expression" dxfId="81" priority="86">
      <formula>RKZ</formula>
    </cfRule>
  </conditionalFormatting>
  <conditionalFormatting sqref="C2:N2">
    <cfRule type="expression" dxfId="80" priority="85">
      <formula>DR</formula>
    </cfRule>
  </conditionalFormatting>
  <conditionalFormatting sqref="A16:Z16 P14">
    <cfRule type="expression" dxfId="79" priority="84">
      <formula>NOT(Zuzeit)</formula>
    </cfRule>
  </conditionalFormatting>
  <conditionalFormatting sqref="K23:U23 L21 S21:T22">
    <cfRule type="expression" dxfId="78" priority="83">
      <formula>AND(NOT(FormularLeer),NOT(UnentgeltV))</formula>
    </cfRule>
  </conditionalFormatting>
  <conditionalFormatting sqref="L22">
    <cfRule type="expression" dxfId="77" priority="82">
      <formula>AND(NOT(FormularLeer),NOT(UnentgeltV))</formula>
    </cfRule>
  </conditionalFormatting>
  <conditionalFormatting sqref="A2:Z20 A27:Z34 A73:Z88 A90:Z93 A54:Z54 A57:Z71 A56:O56 A23:Z25 A21:T22">
    <cfRule type="expression" dxfId="76" priority="81">
      <formula>TonerSparen</formula>
    </cfRule>
  </conditionalFormatting>
  <conditionalFormatting sqref="A35 A40:E42 G50:I50 O50:Z50 A46:E52 A44:E44 A53:Z53">
    <cfRule type="expression" dxfId="75" priority="80">
      <formula>TonerSparen</formula>
    </cfRule>
  </conditionalFormatting>
  <conditionalFormatting sqref="A36:Z36">
    <cfRule type="expression" dxfId="74" priority="79">
      <formula>TonerSparen</formula>
    </cfRule>
  </conditionalFormatting>
  <conditionalFormatting sqref="G51:I52 J52:R52 O51:Q51">
    <cfRule type="expression" dxfId="73" priority="26">
      <formula>TonerSparen</formula>
    </cfRule>
  </conditionalFormatting>
  <conditionalFormatting sqref="A37:Z38">
    <cfRule type="expression" dxfId="72" priority="78">
      <formula>TonerSparen</formula>
    </cfRule>
  </conditionalFormatting>
  <conditionalFormatting sqref="W39:Z39">
    <cfRule type="expression" dxfId="71" priority="77">
      <formula>TonerSparen</formula>
    </cfRule>
  </conditionalFormatting>
  <conditionalFormatting sqref="S39:V39">
    <cfRule type="expression" dxfId="70" priority="76">
      <formula>TonerSparen</formula>
    </cfRule>
  </conditionalFormatting>
  <conditionalFormatting sqref="O39:R39">
    <cfRule type="expression" dxfId="69" priority="75">
      <formula>TonerSparen</formula>
    </cfRule>
  </conditionalFormatting>
  <conditionalFormatting sqref="F51:F52">
    <cfRule type="expression" dxfId="68" priority="25">
      <formula>TonerSparen</formula>
    </cfRule>
  </conditionalFormatting>
  <conditionalFormatting sqref="W49:Z49">
    <cfRule type="expression" dxfId="67" priority="18">
      <formula>TonerSparen</formula>
    </cfRule>
  </conditionalFormatting>
  <conditionalFormatting sqref="F40">
    <cfRule type="expression" dxfId="66" priority="71">
      <formula>TonerSparen</formula>
    </cfRule>
  </conditionalFormatting>
  <conditionalFormatting sqref="A39:E39">
    <cfRule type="expression" dxfId="65" priority="70">
      <formula>TonerSparen</formula>
    </cfRule>
  </conditionalFormatting>
  <conditionalFormatting sqref="F39">
    <cfRule type="expression" dxfId="64" priority="69">
      <formula>TonerSparen</formula>
    </cfRule>
  </conditionalFormatting>
  <conditionalFormatting sqref="B35:J35 L35">
    <cfRule type="expression" dxfId="63" priority="68">
      <formula>TonerSparen</formula>
    </cfRule>
  </conditionalFormatting>
  <conditionalFormatting sqref="K35">
    <cfRule type="expression" dxfId="62" priority="67">
      <formula>TonerSparen</formula>
    </cfRule>
  </conditionalFormatting>
  <conditionalFormatting sqref="M35:Z35">
    <cfRule type="expression" dxfId="61" priority="66">
      <formula>TonerSparen</formula>
    </cfRule>
  </conditionalFormatting>
  <conditionalFormatting sqref="K39:N39">
    <cfRule type="expression" dxfId="60" priority="65">
      <formula>TonerSparen</formula>
    </cfRule>
  </conditionalFormatting>
  <conditionalFormatting sqref="W40:Z40">
    <cfRule type="expression" dxfId="59" priority="64">
      <formula>TonerSparen</formula>
    </cfRule>
  </conditionalFormatting>
  <conditionalFormatting sqref="S40:V40">
    <cfRule type="expression" dxfId="58" priority="63">
      <formula>TonerSparen</formula>
    </cfRule>
  </conditionalFormatting>
  <conditionalFormatting sqref="O40:R40">
    <cfRule type="expression" dxfId="57" priority="62">
      <formula>TonerSparen</formula>
    </cfRule>
  </conditionalFormatting>
  <conditionalFormatting sqref="K40:N40">
    <cfRule type="expression" dxfId="56" priority="61">
      <formula>TonerSparen</formula>
    </cfRule>
  </conditionalFormatting>
  <conditionalFormatting sqref="F41">
    <cfRule type="expression" dxfId="55" priority="60">
      <formula>TonerSparen</formula>
    </cfRule>
  </conditionalFormatting>
  <conditionalFormatting sqref="W41:Z41">
    <cfRule type="expression" dxfId="54" priority="59">
      <formula>TonerSparen</formula>
    </cfRule>
  </conditionalFormatting>
  <conditionalFormatting sqref="S41:V41">
    <cfRule type="expression" dxfId="53" priority="58">
      <formula>TonerSparen</formula>
    </cfRule>
  </conditionalFormatting>
  <conditionalFormatting sqref="O41:R41">
    <cfRule type="expression" dxfId="52" priority="57">
      <formula>TonerSparen</formula>
    </cfRule>
  </conditionalFormatting>
  <conditionalFormatting sqref="K41:N41">
    <cfRule type="expression" dxfId="51" priority="56">
      <formula>TonerSparen</formula>
    </cfRule>
  </conditionalFormatting>
  <conditionalFormatting sqref="F42">
    <cfRule type="expression" dxfId="50" priority="55">
      <formula>TonerSparen</formula>
    </cfRule>
  </conditionalFormatting>
  <conditionalFormatting sqref="W42:Z42">
    <cfRule type="expression" dxfId="49" priority="54">
      <formula>TonerSparen</formula>
    </cfRule>
  </conditionalFormatting>
  <conditionalFormatting sqref="S42:V42">
    <cfRule type="expression" dxfId="48" priority="53">
      <formula>TonerSparen</formula>
    </cfRule>
  </conditionalFormatting>
  <conditionalFormatting sqref="O42:R42">
    <cfRule type="expression" dxfId="47" priority="52">
      <formula>TonerSparen</formula>
    </cfRule>
  </conditionalFormatting>
  <conditionalFormatting sqref="K42:N42">
    <cfRule type="expression" dxfId="46" priority="51">
      <formula>TonerSparen</formula>
    </cfRule>
  </conditionalFormatting>
  <conditionalFormatting sqref="F44">
    <cfRule type="expression" dxfId="45" priority="50">
      <formula>TonerSparen</formula>
    </cfRule>
  </conditionalFormatting>
  <conditionalFormatting sqref="W44:Z44">
    <cfRule type="expression" dxfId="44" priority="49">
      <formula>TonerSparen</formula>
    </cfRule>
  </conditionalFormatting>
  <conditionalFormatting sqref="S44:V44">
    <cfRule type="expression" dxfId="43" priority="48">
      <formula>TonerSparen</formula>
    </cfRule>
  </conditionalFormatting>
  <conditionalFormatting sqref="O44:R44">
    <cfRule type="expression" dxfId="42" priority="47">
      <formula>TonerSparen</formula>
    </cfRule>
  </conditionalFormatting>
  <conditionalFormatting sqref="K44:N44">
    <cfRule type="expression" dxfId="41" priority="46">
      <formula>TonerSparen</formula>
    </cfRule>
  </conditionalFormatting>
  <conditionalFormatting sqref="A45:E45">
    <cfRule type="expression" dxfId="40" priority="45">
      <formula>TonerSparen</formula>
    </cfRule>
  </conditionalFormatting>
  <conditionalFormatting sqref="F45">
    <cfRule type="expression" dxfId="39" priority="44">
      <formula>TonerSparen</formula>
    </cfRule>
  </conditionalFormatting>
  <conditionalFormatting sqref="W45:Z45">
    <cfRule type="expression" dxfId="38" priority="43">
      <formula>TonerSparen</formula>
    </cfRule>
  </conditionalFormatting>
  <conditionalFormatting sqref="S45:V45">
    <cfRule type="expression" dxfId="37" priority="42">
      <formula>TonerSparen</formula>
    </cfRule>
  </conditionalFormatting>
  <conditionalFormatting sqref="O45:R45">
    <cfRule type="expression" dxfId="36" priority="41">
      <formula>TonerSparen</formula>
    </cfRule>
  </conditionalFormatting>
  <conditionalFormatting sqref="K45:N45">
    <cfRule type="expression" dxfId="35" priority="40">
      <formula>TonerSparen</formula>
    </cfRule>
  </conditionalFormatting>
  <conditionalFormatting sqref="F46:F47">
    <cfRule type="expression" dxfId="34" priority="39">
      <formula>TonerSparen</formula>
    </cfRule>
  </conditionalFormatting>
  <conditionalFormatting sqref="W46:Z46">
    <cfRule type="expression" dxfId="33" priority="38">
      <formula>TonerSparen</formula>
    </cfRule>
  </conditionalFormatting>
  <conditionalFormatting sqref="S46:V46">
    <cfRule type="expression" dxfId="32" priority="37">
      <formula>TonerSparen</formula>
    </cfRule>
  </conditionalFormatting>
  <conditionalFormatting sqref="O46:R46">
    <cfRule type="expression" dxfId="31" priority="36">
      <formula>TonerSparen</formula>
    </cfRule>
  </conditionalFormatting>
  <conditionalFormatting sqref="K46:N46">
    <cfRule type="expression" dxfId="30" priority="35">
      <formula>TonerSparen</formula>
    </cfRule>
  </conditionalFormatting>
  <conditionalFormatting sqref="F48">
    <cfRule type="expression" dxfId="29" priority="34">
      <formula>TonerSparen</formula>
    </cfRule>
  </conditionalFormatting>
  <conditionalFormatting sqref="W48:Z48">
    <cfRule type="expression" dxfId="28" priority="33">
      <formula>TonerSparen</formula>
    </cfRule>
  </conditionalFormatting>
  <conditionalFormatting sqref="S48:V48">
    <cfRule type="expression" dxfId="27" priority="32">
      <formula>TonerSparen</formula>
    </cfRule>
  </conditionalFormatting>
  <conditionalFormatting sqref="O48:R48">
    <cfRule type="expression" dxfId="26" priority="31">
      <formula>TonerSparen</formula>
    </cfRule>
  </conditionalFormatting>
  <conditionalFormatting sqref="K48:N48">
    <cfRule type="expression" dxfId="25" priority="30">
      <formula>TonerSparen</formula>
    </cfRule>
  </conditionalFormatting>
  <conditionalFormatting sqref="F49">
    <cfRule type="expression" dxfId="24" priority="29">
      <formula>TonerSparen</formula>
    </cfRule>
  </conditionalFormatting>
  <conditionalFormatting sqref="F50">
    <cfRule type="expression" dxfId="23" priority="28">
      <formula>TonerSparen</formula>
    </cfRule>
  </conditionalFormatting>
  <conditionalFormatting sqref="K50:N50">
    <cfRule type="expression" dxfId="22" priority="27">
      <formula>TonerSparen</formula>
    </cfRule>
  </conditionalFormatting>
  <conditionalFormatting sqref="K49:N49">
    <cfRule type="expression" dxfId="21" priority="21">
      <formula>TonerSparen</formula>
    </cfRule>
  </conditionalFormatting>
  <conditionalFormatting sqref="O49:R49">
    <cfRule type="expression" dxfId="20" priority="20">
      <formula>TonerSparen</formula>
    </cfRule>
  </conditionalFormatting>
  <conditionalFormatting sqref="S49:V49">
    <cfRule type="expression" dxfId="19" priority="19">
      <formula>TonerSparen</formula>
    </cfRule>
  </conditionalFormatting>
  <conditionalFormatting sqref="K51:N52">
    <cfRule type="expression" dxfId="18" priority="17">
      <formula>TonerSparen</formula>
    </cfRule>
  </conditionalFormatting>
  <conditionalFormatting sqref="J51:J52">
    <cfRule type="expression" dxfId="17" priority="24">
      <formula>TonerSparen</formula>
    </cfRule>
  </conditionalFormatting>
  <conditionalFormatting sqref="J50">
    <cfRule type="expression" dxfId="16" priority="23">
      <formula>TonerSparen</formula>
    </cfRule>
  </conditionalFormatting>
  <conditionalFormatting sqref="G49:J49">
    <cfRule type="expression" dxfId="15" priority="22">
      <formula>TonerSparen</formula>
    </cfRule>
  </conditionalFormatting>
  <conditionalFormatting sqref="A43:Z43">
    <cfRule type="expression" dxfId="14" priority="16">
      <formula>TonerSparen</formula>
    </cfRule>
  </conditionalFormatting>
  <conditionalFormatting sqref="K47:N47">
    <cfRule type="expression" dxfId="13" priority="15">
      <formula>TonerSparen</formula>
    </cfRule>
  </conditionalFormatting>
  <conditionalFormatting sqref="O47:Z47">
    <cfRule type="expression" dxfId="12" priority="14">
      <formula>TonerSparen</formula>
    </cfRule>
  </conditionalFormatting>
  <conditionalFormatting sqref="R51">
    <cfRule type="expression" dxfId="11" priority="10">
      <formula>TonerSparen</formula>
    </cfRule>
  </conditionalFormatting>
  <conditionalFormatting sqref="W51:Z51">
    <cfRule type="expression" dxfId="10" priority="9">
      <formula>TonerSparen</formula>
    </cfRule>
  </conditionalFormatting>
  <conditionalFormatting sqref="S51:V51">
    <cfRule type="expression" dxfId="9" priority="8">
      <formula>TonerSparen</formula>
    </cfRule>
  </conditionalFormatting>
  <conditionalFormatting sqref="W52:Z52">
    <cfRule type="expression" dxfId="8" priority="7">
      <formula>TonerSparen</formula>
    </cfRule>
  </conditionalFormatting>
  <conditionalFormatting sqref="S52:V52">
    <cfRule type="expression" dxfId="7" priority="6">
      <formula>TonerSparen</formula>
    </cfRule>
  </conditionalFormatting>
  <conditionalFormatting sqref="P56:Z56">
    <cfRule type="expression" dxfId="6" priority="5">
      <formula>TonerSparen</formula>
    </cfRule>
  </conditionalFormatting>
  <conditionalFormatting sqref="U21 W21:Y22">
    <cfRule type="expression" dxfId="3" priority="4">
      <formula>AND(NOT(FormularLeer),NOT(UnentgeltV))</formula>
    </cfRule>
  </conditionalFormatting>
  <conditionalFormatting sqref="U21 W21:Z22">
    <cfRule type="expression" dxfId="2" priority="3">
      <formula>TonerSparen</formula>
    </cfRule>
  </conditionalFormatting>
  <conditionalFormatting sqref="U22">
    <cfRule type="expression" dxfId="1" priority="2">
      <formula>AND(NOT(FormularLeer),NOT(UnentgeltV))</formula>
    </cfRule>
  </conditionalFormatting>
  <conditionalFormatting sqref="U22">
    <cfRule type="expression" dxfId="0" priority="1">
      <formula>TonerSparen</formula>
    </cfRule>
  </conditionalFormatting>
  <dataValidations count="4">
    <dataValidation type="time" operator="greaterThanOrEqual" allowBlank="1" showInputMessage="1" showErrorMessage="1" sqref="D14:F14" xr:uid="{00000000-0002-0000-0100-000000000000}">
      <formula1>0</formula1>
    </dataValidation>
    <dataValidation type="date" operator="greaterThan" allowBlank="1" showInputMessage="1" showErrorMessage="1" sqref="C14" xr:uid="{00000000-0002-0000-0100-000001000000}">
      <formula1>C13</formula1>
    </dataValidation>
    <dataValidation type="custom" allowBlank="1" showInputMessage="1" showErrorMessage="1" error="Bitte ENTWEDER das Kilometergeld gemäß Betriebsvereinbarung ODER das volle Kilometergeld eingeben." sqref="S28:T28" xr:uid="{00000000-0002-0000-0100-000002000000}">
      <formula1>OR(ISBLANK(S28),ISBLANK(S29))</formula1>
    </dataValidation>
    <dataValidation type="custom" allowBlank="1" showInputMessage="1" showErrorMessage="1" error="Bitte ENTWEDER das Kilometergeld gemäß Betriebsvereinbarung ODER das volle Kilometergeld eingeben." sqref="S29:T29" xr:uid="{00000000-0002-0000-0100-000003000000}">
      <formula1>OR(ISBLANK(S28),ISBLANK(S29))</formula1>
    </dataValidation>
  </dataValidations>
  <hyperlinks>
    <hyperlink ref="F43" r:id="rId2" display="(Inland € 15.-; s. Auslandstabelle)" xr:uid="{00000000-0004-0000-0100-000000000000}"/>
  </hyperlinks>
  <printOptions horizontalCentered="1" verticalCentered="1"/>
  <pageMargins left="0.66929133858267698" right="0.66929133858267698" top="0.66929133858267698" bottom="0.196850393700787" header="0.196850393700787" footer="0"/>
  <pageSetup paperSize="9" scale="91" fitToHeight="0" orientation="portrait" copies="3" r:id="rId3"/>
  <headerFooter differentOddEven="1" scaleWithDoc="0">
    <oddHeader xml:space="preserve">&amp;L&amp;"Trebuchet MS,Standard"&amp;9&amp;K000000PERSONALABTEILUNG
Eingelangt am: 
Reisenummer:&amp;R&amp;"Calibri,Standard"&amp;8&amp;K000000&amp;G&amp;9      </oddHeader>
    <oddFooter>&amp;L&amp;"Trebuchet MS,Standard"&amp;7&amp;K000000&amp;F&amp;C&amp;"Trebuchet MS,Standard"&amp;9&amp;K000000Reisekostenabrechnung&amp;R&amp;"Trebuchet MS,Standard"&amp;9&amp;K000000Seite &amp;P von &amp;N</oddFooter>
  </headerFooter>
  <rowBreaks count="1" manualBreakCount="1">
    <brk id="54" max="16383" man="1"/>
  </rowBreaks>
  <drawing r:id="rId4"/>
  <legacyDrawing r:id="rId5"/>
  <legacyDrawingHF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7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26</xdr:row>
                    <xdr:rowOff>165100</xdr:rowOff>
                  </from>
                  <to>
                    <xdr:col>8</xdr:col>
                    <xdr:colOff>228600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8" name="Check Box 2">
              <controlPr defaultSize="0" autoFill="0" autoLine="0" autoPict="0">
                <anchor moveWithCells="1">
                  <from>
                    <xdr:col>0</xdr:col>
                    <xdr:colOff>63500</xdr:colOff>
                    <xdr:row>18</xdr:row>
                    <xdr:rowOff>12700</xdr:rowOff>
                  </from>
                  <to>
                    <xdr:col>7</xdr:col>
                    <xdr:colOff>12700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9" name="Check Box 3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25400</xdr:rowOff>
                  </from>
                  <to>
                    <xdr:col>18</xdr:col>
                    <xdr:colOff>228600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0" name="Option Button 21">
              <controlPr locked="0" defaultSize="0" autoFill="0" autoLine="0" autoPict="0" altText="Art des Antrags_x000d__x000a_Alternative 2 von 2: Dienstreise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6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11" name="Option Button 23">
              <controlPr locked="0" defaultSize="0" autoFill="0" autoLine="0" autoPict="0" altText="Art des Antrags_x000d__x000a_Alternative 2 von 2: Dienstreise">
                <anchor moveWithCells="1">
                  <from>
                    <xdr:col>7</xdr:col>
                    <xdr:colOff>0</xdr:colOff>
                    <xdr:row>8</xdr:row>
                    <xdr:rowOff>177800</xdr:rowOff>
                  </from>
                  <to>
                    <xdr:col>9</xdr:col>
                    <xdr:colOff>114300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12" name="Option Button 24">
              <controlPr locked="0" defaultSize="0" autoFill="0" autoLine="0" autoPict="0" altText="Art des Antrags_x000d__x000a_Alternative 2 von 2: Dienstreise">
                <anchor moveWithCells="1">
                  <from>
                    <xdr:col>11</xdr:col>
                    <xdr:colOff>12700</xdr:colOff>
                    <xdr:row>8</xdr:row>
                    <xdr:rowOff>177800</xdr:rowOff>
                  </from>
                  <to>
                    <xdr:col>13</xdr:col>
                    <xdr:colOff>139700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13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28</xdr:row>
                    <xdr:rowOff>0</xdr:rowOff>
                  </from>
                  <to>
                    <xdr:col>8</xdr:col>
                    <xdr:colOff>127000</xdr:colOff>
                    <xdr:row>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14" name="Group Box 26">
              <controlPr defaultSize="0" autoFill="0" autoPict="0">
                <anchor moveWithCells="1">
                  <from>
                    <xdr:col>0</xdr:col>
                    <xdr:colOff>114300</xdr:colOff>
                    <xdr:row>0</xdr:row>
                    <xdr:rowOff>203200</xdr:rowOff>
                  </from>
                  <to>
                    <xdr:col>23</xdr:col>
                    <xdr:colOff>177800</xdr:colOff>
                    <xdr:row>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15" name="Option Button 27">
              <controlPr locked="0" defaultSize="0" autoFill="0" autoLine="0" autoPict="0" altText="Art des Antrags_x000d__x000a_Alternative 2 von 2: Dienstreise">
                <anchor moveWithCells="1">
                  <from>
                    <xdr:col>17</xdr:col>
                    <xdr:colOff>0</xdr:colOff>
                    <xdr:row>1</xdr:row>
                    <xdr:rowOff>25400</xdr:rowOff>
                  </from>
                  <to>
                    <xdr:col>22</xdr:col>
                    <xdr:colOff>190500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16" name="Group Box 28">
              <controlPr defaultSize="0" autoFill="0" autoPict="0">
                <anchor moveWithCells="1">
                  <from>
                    <xdr:col>6</xdr:col>
                    <xdr:colOff>114300</xdr:colOff>
                    <xdr:row>8</xdr:row>
                    <xdr:rowOff>114300</xdr:rowOff>
                  </from>
                  <to>
                    <xdr:col>15</xdr:col>
                    <xdr:colOff>38100</xdr:colOff>
                    <xdr:row>12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7" name="Check Box 29">
              <controlPr defaultSize="0" autoFill="0" autoLine="0" autoPict="0" altText="Begründung der Reise_x000a_Option 4 von 4: Sonstiges">
                <anchor moveWithCells="1">
                  <from>
                    <xdr:col>15</xdr:col>
                    <xdr:colOff>228600</xdr:colOff>
                    <xdr:row>11</xdr:row>
                    <xdr:rowOff>12700</xdr:rowOff>
                  </from>
                  <to>
                    <xdr:col>17</xdr:col>
                    <xdr:colOff>63500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8" name="Check Box 31">
              <controlPr defaultSize="0" autoFill="0" autoLine="0" autoPict="0" altText="Begründung der Reise_x000a_Option 4 von 4: Sonstiges">
                <anchor moveWithCells="1">
                  <from>
                    <xdr:col>15</xdr:col>
                    <xdr:colOff>228600</xdr:colOff>
                    <xdr:row>12</xdr:row>
                    <xdr:rowOff>0</xdr:rowOff>
                  </from>
                  <to>
                    <xdr:col>17</xdr:col>
                    <xdr:colOff>50800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9" name="Check Box 32">
              <controlPr defaultSize="0" autoFill="0" autoLine="0" autoPict="0">
                <anchor moveWithCells="1">
                  <from>
                    <xdr:col>0</xdr:col>
                    <xdr:colOff>12700</xdr:colOff>
                    <xdr:row>52</xdr:row>
                    <xdr:rowOff>12700</xdr:rowOff>
                  </from>
                  <to>
                    <xdr:col>8</xdr:col>
                    <xdr:colOff>76200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J43"/>
  <sheetViews>
    <sheetView showGridLines="0" showRowColHeaders="0" showZeros="0" zoomScale="140" zoomScaleNormal="140" workbookViewId="0">
      <pane xSplit="26" ySplit="1" topLeftCell="AA12" activePane="bottomRight" state="frozenSplit"/>
      <selection activeCell="AA16" sqref="AA16"/>
      <selection pane="topRight" activeCell="AA16" sqref="AA16"/>
      <selection pane="bottomLeft" activeCell="AA16" sqref="AA16"/>
      <selection pane="bottomRight" activeCell="T12" sqref="T12:X12"/>
    </sheetView>
  </sheetViews>
  <sheetFormatPr baseColWidth="10" defaultColWidth="11.5" defaultRowHeight="15" customHeight="1" x14ac:dyDescent="0.15"/>
  <cols>
    <col min="1" max="26" width="3.5" style="8" customWidth="1"/>
    <col min="27" max="27" width="57.6640625" style="8" customWidth="1"/>
    <col min="28" max="16384" width="11.5" style="8"/>
  </cols>
  <sheetData>
    <row r="1" spans="1:36" s="10" customFormat="1" ht="22" customHeight="1" x14ac:dyDescent="0.2">
      <c r="A1" s="281" t="s">
        <v>176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10" t="s">
        <v>64</v>
      </c>
    </row>
    <row r="2" spans="1:36" ht="15" customHeight="1" x14ac:dyDescent="0.15">
      <c r="A2" s="132"/>
      <c r="B2" s="133"/>
      <c r="C2" s="133"/>
      <c r="D2" s="133"/>
      <c r="E2" s="133"/>
      <c r="F2" s="132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81"/>
      <c r="Z2" s="181"/>
    </row>
    <row r="3" spans="1:36" ht="15" customHeight="1" x14ac:dyDescent="0.2">
      <c r="A3" s="135" t="s">
        <v>158</v>
      </c>
      <c r="B3" s="135"/>
      <c r="C3" s="136"/>
      <c r="D3" s="136"/>
      <c r="E3" s="136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81"/>
      <c r="Z3" s="181"/>
    </row>
    <row r="4" spans="1:36" ht="15" customHeight="1" x14ac:dyDescent="0.15">
      <c r="A4" s="137"/>
      <c r="B4" s="137"/>
      <c r="C4" s="138"/>
      <c r="D4" s="138"/>
      <c r="E4" s="132"/>
      <c r="F4" s="132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81"/>
      <c r="Z4" s="181"/>
    </row>
    <row r="5" spans="1:36" ht="15" customHeight="1" x14ac:dyDescent="0.15">
      <c r="A5" s="403" t="s">
        <v>160</v>
      </c>
      <c r="B5" s="403"/>
      <c r="C5" s="403"/>
      <c r="D5" s="403"/>
      <c r="E5" s="403"/>
      <c r="F5" s="403"/>
      <c r="G5" s="403"/>
      <c r="H5" s="403"/>
      <c r="I5" s="245">
        <f>Name</f>
        <v>0</v>
      </c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181"/>
      <c r="Z5" s="181"/>
      <c r="AA5" s="9"/>
    </row>
    <row r="6" spans="1:36" ht="15" customHeight="1" x14ac:dyDescent="0.15">
      <c r="A6" s="177"/>
      <c r="B6" s="177"/>
      <c r="C6" s="177"/>
      <c r="D6" s="177"/>
      <c r="E6" s="177"/>
      <c r="F6" s="139"/>
      <c r="G6" s="140"/>
      <c r="H6" s="141" t="s">
        <v>159</v>
      </c>
      <c r="I6" s="404">
        <f>Antrag!H17</f>
        <v>0</v>
      </c>
      <c r="J6" s="404"/>
      <c r="K6" s="404"/>
      <c r="L6" s="404"/>
      <c r="M6" s="404"/>
      <c r="N6" s="404"/>
      <c r="O6" s="404"/>
      <c r="P6" s="404"/>
      <c r="Q6" s="405" t="s">
        <v>154</v>
      </c>
      <c r="R6" s="405"/>
      <c r="S6" s="404">
        <f>Antrag!S17</f>
        <v>0</v>
      </c>
      <c r="T6" s="404"/>
      <c r="U6" s="404"/>
      <c r="V6" s="404"/>
      <c r="W6" s="404"/>
      <c r="X6" s="404"/>
      <c r="Y6" s="181"/>
      <c r="Z6" s="181"/>
      <c r="AA6" s="142"/>
      <c r="AF6" s="143"/>
      <c r="AG6" s="143"/>
      <c r="AH6" s="143"/>
      <c r="AI6" s="143"/>
      <c r="AJ6" s="143"/>
    </row>
    <row r="7" spans="1:36" ht="15" customHeight="1" x14ac:dyDescent="0.15">
      <c r="A7" s="403" t="s">
        <v>19</v>
      </c>
      <c r="B7" s="403"/>
      <c r="C7" s="403"/>
      <c r="D7" s="403"/>
      <c r="E7" s="403"/>
      <c r="F7" s="403"/>
      <c r="G7" s="403"/>
      <c r="H7" s="403"/>
      <c r="I7" s="406">
        <f>Antrag!S6</f>
        <v>0</v>
      </c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181"/>
      <c r="Z7" s="181"/>
      <c r="AA7" s="9"/>
      <c r="AF7" s="143"/>
      <c r="AG7" s="143"/>
      <c r="AH7" s="143"/>
      <c r="AI7" s="143"/>
      <c r="AJ7" s="143"/>
    </row>
    <row r="8" spans="1:36" ht="15" customHeight="1" x14ac:dyDescent="0.15">
      <c r="A8" s="403" t="str">
        <f>Antrag!G8</f>
        <v>Reisezweck:</v>
      </c>
      <c r="B8" s="403"/>
      <c r="C8" s="403"/>
      <c r="D8" s="403"/>
      <c r="E8" s="403"/>
      <c r="F8" s="403"/>
      <c r="G8" s="403"/>
      <c r="H8" s="403"/>
      <c r="I8" s="407">
        <f>Antrag!H8</f>
        <v>0</v>
      </c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9"/>
      <c r="Y8" s="181"/>
      <c r="Z8" s="181"/>
      <c r="AA8" s="9"/>
    </row>
    <row r="9" spans="1:36" ht="15" customHeight="1" x14ac:dyDescent="0.15">
      <c r="A9" s="134"/>
      <c r="B9" s="134"/>
      <c r="C9" s="134"/>
      <c r="D9" s="134"/>
      <c r="E9" s="134"/>
      <c r="F9" s="134"/>
      <c r="G9" s="134"/>
      <c r="H9" s="134"/>
      <c r="I9" s="410"/>
      <c r="J9" s="411"/>
      <c r="K9" s="411"/>
      <c r="L9" s="411"/>
      <c r="M9" s="411"/>
      <c r="N9" s="411"/>
      <c r="O9" s="411"/>
      <c r="P9" s="411"/>
      <c r="Q9" s="411"/>
      <c r="R9" s="411"/>
      <c r="S9" s="411"/>
      <c r="T9" s="411"/>
      <c r="U9" s="411"/>
      <c r="V9" s="411"/>
      <c r="W9" s="411"/>
      <c r="X9" s="412"/>
      <c r="Y9" s="181"/>
      <c r="Z9" s="181"/>
    </row>
    <row r="10" spans="1:36" ht="15" customHeight="1" x14ac:dyDescent="0.15">
      <c r="A10" s="132"/>
      <c r="B10" s="132"/>
      <c r="C10" s="132"/>
      <c r="D10" s="144"/>
      <c r="E10" s="132"/>
      <c r="F10" s="132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81"/>
      <c r="Z10" s="181"/>
      <c r="AH10" s="143"/>
    </row>
    <row r="11" spans="1:36" ht="15" customHeight="1" x14ac:dyDescent="0.2">
      <c r="A11" s="145"/>
      <c r="B11" s="145"/>
      <c r="C11" s="146"/>
      <c r="D11" s="146"/>
      <c r="E11" s="132"/>
      <c r="F11" s="132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36" ht="15" customHeight="1" x14ac:dyDescent="0.2">
      <c r="A12" s="146"/>
      <c r="B12" s="134"/>
      <c r="C12" s="146"/>
      <c r="D12" s="146"/>
      <c r="E12" s="134"/>
      <c r="F12" s="147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48"/>
      <c r="R12" s="134"/>
      <c r="S12" s="179" t="s">
        <v>20</v>
      </c>
      <c r="T12" s="404" t="str">
        <f ca="1">Antrag!A43</f>
        <v/>
      </c>
      <c r="U12" s="404"/>
      <c r="V12" s="404"/>
      <c r="W12" s="404"/>
      <c r="X12" s="404"/>
      <c r="Y12" s="178"/>
      <c r="Z12" s="178"/>
    </row>
    <row r="13" spans="1:36" ht="15" customHeight="1" x14ac:dyDescent="0.2">
      <c r="A13" s="146"/>
      <c r="B13" s="146"/>
      <c r="C13" s="146"/>
      <c r="D13" s="146"/>
      <c r="E13" s="132"/>
      <c r="F13" s="132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36" ht="15" customHeight="1" x14ac:dyDescent="0.2">
      <c r="A14" s="146"/>
      <c r="B14" s="146"/>
      <c r="C14" s="146"/>
      <c r="D14" s="146"/>
      <c r="E14" s="132"/>
      <c r="F14" s="132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36" ht="15" customHeight="1" x14ac:dyDescent="0.15">
      <c r="A15" s="145"/>
      <c r="B15" s="145"/>
      <c r="C15" s="387" t="s">
        <v>164</v>
      </c>
      <c r="D15" s="388"/>
      <c r="E15" s="388"/>
      <c r="F15" s="388"/>
      <c r="G15" s="388"/>
      <c r="H15" s="388"/>
      <c r="I15" s="388"/>
      <c r="J15" s="388"/>
      <c r="K15" s="388"/>
      <c r="L15" s="388"/>
      <c r="M15" s="388"/>
      <c r="N15" s="388"/>
      <c r="O15" s="388"/>
      <c r="P15" s="388"/>
      <c r="Q15" s="388"/>
      <c r="R15" s="388"/>
      <c r="S15" s="388"/>
      <c r="T15" s="388"/>
      <c r="U15" s="388"/>
      <c r="V15" s="388"/>
      <c r="W15" s="388"/>
      <c r="X15" s="388"/>
      <c r="Y15" s="134"/>
      <c r="Z15" s="134"/>
    </row>
    <row r="16" spans="1:36" ht="15" customHeight="1" x14ac:dyDescent="0.15">
      <c r="A16" s="149"/>
      <c r="B16" s="149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388"/>
      <c r="P16" s="388"/>
      <c r="Q16" s="388"/>
      <c r="R16" s="388"/>
      <c r="S16" s="388"/>
      <c r="T16" s="388"/>
      <c r="U16" s="388"/>
      <c r="V16" s="388"/>
      <c r="W16" s="388"/>
      <c r="X16" s="388"/>
      <c r="Y16" s="149"/>
      <c r="Z16" s="149"/>
    </row>
    <row r="17" spans="1:27" ht="15" customHeight="1" x14ac:dyDescent="0.15">
      <c r="A17" s="149"/>
      <c r="B17" s="149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8"/>
      <c r="N17" s="388"/>
      <c r="O17" s="388"/>
      <c r="P17" s="388"/>
      <c r="Q17" s="388"/>
      <c r="R17" s="388"/>
      <c r="S17" s="388"/>
      <c r="T17" s="388"/>
      <c r="U17" s="388"/>
      <c r="V17" s="388"/>
      <c r="W17" s="388"/>
      <c r="X17" s="388"/>
      <c r="Y17" s="149"/>
      <c r="Z17" s="149"/>
    </row>
    <row r="18" spans="1:27" ht="15" customHeight="1" x14ac:dyDescent="0.15">
      <c r="A18" s="149"/>
      <c r="B18" s="149"/>
      <c r="C18" s="388"/>
      <c r="D18" s="388"/>
      <c r="E18" s="388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88"/>
      <c r="Q18" s="388"/>
      <c r="R18" s="388"/>
      <c r="S18" s="388"/>
      <c r="T18" s="388"/>
      <c r="U18" s="388"/>
      <c r="V18" s="388"/>
      <c r="W18" s="388"/>
      <c r="X18" s="388"/>
      <c r="Y18" s="149"/>
      <c r="Z18" s="149"/>
    </row>
    <row r="19" spans="1:27" ht="15" customHeight="1" x14ac:dyDescent="0.15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spans="1:27" ht="15" customHeight="1" x14ac:dyDescent="0.15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7" ht="15" customHeight="1" x14ac:dyDescent="0.15">
      <c r="A21" s="134"/>
      <c r="B21" s="134"/>
      <c r="C21" s="389" t="s">
        <v>21</v>
      </c>
      <c r="D21" s="389"/>
      <c r="E21" s="389"/>
      <c r="F21" s="389"/>
      <c r="G21" s="389" t="s">
        <v>22</v>
      </c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 t="s">
        <v>23</v>
      </c>
      <c r="U21" s="389"/>
      <c r="V21" s="389"/>
      <c r="W21" s="389"/>
      <c r="X21" s="389"/>
      <c r="Y21" s="134"/>
      <c r="Z21" s="134"/>
      <c r="AA21" s="401" t="str">
        <f>IF(C22&amp;G22&amp;T22&amp;C23&amp;G23&amp;T23&amp;C24&amp;G24&amp;T24&amp;C25&amp;G25&amp;T25&amp;C26&amp;G26&amp;T26&amp;C27&amp;G27&amp;T27&amp;C286&amp;C28&amp;G28&amp;T28&lt;&gt;"","","Bitte Kopien der Kosten (Rechnungen, Buchungsbestätigungen) beilegen und in der Liste eintragen.")</f>
        <v>Bitte Kopien der Kosten (Rechnungen, Buchungsbestätigungen) beilegen und in der Liste eintragen.</v>
      </c>
    </row>
    <row r="22" spans="1:27" ht="15" customHeight="1" x14ac:dyDescent="0.15">
      <c r="A22" s="134"/>
      <c r="B22" s="134"/>
      <c r="C22" s="390"/>
      <c r="D22" s="390"/>
      <c r="E22" s="390"/>
      <c r="F22" s="390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1"/>
      <c r="S22" s="391"/>
      <c r="T22" s="402"/>
      <c r="U22" s="402"/>
      <c r="V22" s="402"/>
      <c r="W22" s="402"/>
      <c r="X22" s="402"/>
      <c r="Y22" s="134"/>
      <c r="Z22" s="134"/>
      <c r="AA22" s="401"/>
    </row>
    <row r="23" spans="1:27" ht="15" customHeight="1" x14ac:dyDescent="0.15">
      <c r="A23" s="134"/>
      <c r="B23" s="134"/>
      <c r="C23" s="400"/>
      <c r="D23" s="400"/>
      <c r="E23" s="400"/>
      <c r="F23" s="400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395"/>
      <c r="U23" s="395"/>
      <c r="V23" s="395"/>
      <c r="W23" s="395"/>
      <c r="X23" s="395"/>
      <c r="Y23" s="134"/>
      <c r="Z23" s="134"/>
      <c r="AA23" s="401"/>
    </row>
    <row r="24" spans="1:27" ht="15" customHeight="1" x14ac:dyDescent="0.15">
      <c r="A24" s="134"/>
      <c r="B24" s="134"/>
      <c r="C24" s="400"/>
      <c r="D24" s="400"/>
      <c r="E24" s="400"/>
      <c r="F24" s="400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395"/>
      <c r="U24" s="395"/>
      <c r="V24" s="395"/>
      <c r="W24" s="395"/>
      <c r="X24" s="395"/>
      <c r="Y24" s="134"/>
      <c r="Z24" s="134"/>
    </row>
    <row r="25" spans="1:27" ht="15" customHeight="1" x14ac:dyDescent="0.15">
      <c r="A25" s="134"/>
      <c r="B25" s="134"/>
      <c r="C25" s="400"/>
      <c r="D25" s="400"/>
      <c r="E25" s="400"/>
      <c r="F25" s="400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395"/>
      <c r="U25" s="395"/>
      <c r="V25" s="395"/>
      <c r="W25" s="395"/>
      <c r="X25" s="395"/>
      <c r="Y25" s="134"/>
      <c r="Z25" s="134"/>
    </row>
    <row r="26" spans="1:27" ht="15" customHeight="1" x14ac:dyDescent="0.15">
      <c r="A26" s="134"/>
      <c r="B26" s="134"/>
      <c r="C26" s="400"/>
      <c r="D26" s="400"/>
      <c r="E26" s="400"/>
      <c r="F26" s="400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395"/>
      <c r="U26" s="395"/>
      <c r="V26" s="395"/>
      <c r="W26" s="395"/>
      <c r="X26" s="395"/>
      <c r="Y26" s="134"/>
      <c r="Z26" s="134"/>
    </row>
    <row r="27" spans="1:27" ht="15" customHeight="1" x14ac:dyDescent="0.15">
      <c r="A27" s="134"/>
      <c r="B27" s="134"/>
      <c r="C27" s="400"/>
      <c r="D27" s="400"/>
      <c r="E27" s="400"/>
      <c r="F27" s="400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5"/>
      <c r="R27" s="245"/>
      <c r="S27" s="245"/>
      <c r="T27" s="395"/>
      <c r="U27" s="395"/>
      <c r="V27" s="395"/>
      <c r="W27" s="395"/>
      <c r="X27" s="395"/>
      <c r="Y27" s="134"/>
      <c r="Z27" s="134"/>
    </row>
    <row r="28" spans="1:27" ht="15" customHeight="1" x14ac:dyDescent="0.15">
      <c r="A28" s="134"/>
      <c r="B28" s="134"/>
      <c r="C28" s="400"/>
      <c r="D28" s="400"/>
      <c r="E28" s="400"/>
      <c r="F28" s="400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395"/>
      <c r="U28" s="395"/>
      <c r="V28" s="395"/>
      <c r="W28" s="395"/>
      <c r="X28" s="395"/>
      <c r="Y28" s="134"/>
      <c r="Z28" s="134"/>
    </row>
    <row r="29" spans="1:27" ht="15" customHeight="1" thickBot="1" x14ac:dyDescent="0.2">
      <c r="A29" s="134"/>
      <c r="B29" s="134"/>
      <c r="C29" s="150"/>
      <c r="D29" s="134"/>
      <c r="E29" s="134"/>
      <c r="F29" s="134"/>
      <c r="G29" s="134"/>
      <c r="H29" s="134"/>
      <c r="I29" s="134"/>
      <c r="J29" s="150"/>
      <c r="K29" s="150"/>
      <c r="L29" s="150"/>
      <c r="M29" s="150"/>
      <c r="N29" s="134"/>
      <c r="O29" s="134"/>
      <c r="P29" s="134"/>
      <c r="Q29" s="134"/>
      <c r="R29" s="134"/>
      <c r="S29" s="134"/>
      <c r="T29" s="338">
        <f>SUM(T22:T28)</f>
        <v>0</v>
      </c>
      <c r="U29" s="338"/>
      <c r="V29" s="338"/>
      <c r="W29" s="338"/>
      <c r="X29" s="338"/>
      <c r="Y29" s="134"/>
      <c r="Z29" s="134"/>
    </row>
    <row r="30" spans="1:27" ht="15" customHeight="1" thickTop="1" x14ac:dyDescent="0.15">
      <c r="A30" s="150"/>
      <c r="B30" s="150"/>
      <c r="C30" s="150"/>
      <c r="D30" s="150"/>
      <c r="E30" s="150"/>
      <c r="F30" s="150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7" ht="15" customHeight="1" x14ac:dyDescent="0.15">
      <c r="A31" s="134"/>
      <c r="B31" s="134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7" ht="15" customHeight="1" x14ac:dyDescent="0.15">
      <c r="A32" s="132"/>
      <c r="B32" s="134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7" ht="15" customHeight="1" x14ac:dyDescent="0.15">
      <c r="A33" s="132"/>
      <c r="B33" s="134"/>
      <c r="C33" s="350" t="str">
        <f>"("&amp;IF(Antrag!H4="","Antragsteller/in",Antrag!H4)&amp;")"</f>
        <v>(Antragsteller/in)</v>
      </c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9"/>
    </row>
    <row r="34" spans="1:27" ht="15" customHeight="1" x14ac:dyDescent="0.15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7" ht="15" customHeight="1" x14ac:dyDescent="0.15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7" ht="15" customHeight="1" x14ac:dyDescent="0.15">
      <c r="A36" s="151"/>
      <c r="B36" s="151"/>
      <c r="C36" s="152"/>
      <c r="D36" s="134"/>
      <c r="E36" s="134"/>
      <c r="F36" s="134"/>
      <c r="G36" s="134"/>
      <c r="H36" s="134"/>
      <c r="I36" s="179" t="str">
        <f>Antrag!G6</f>
        <v>KoSt./IA (&amp; Akronym):</v>
      </c>
      <c r="J36" s="245">
        <f>Antrag!H6</f>
        <v>0</v>
      </c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134"/>
      <c r="Z36" s="134"/>
      <c r="AA36" s="9"/>
    </row>
    <row r="37" spans="1:27" ht="15" customHeight="1" x14ac:dyDescent="0.15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7" ht="15" customHeight="1" x14ac:dyDescent="0.2">
      <c r="A38" s="153"/>
      <c r="B38" s="154"/>
      <c r="C38" s="154"/>
      <c r="D38" s="153"/>
      <c r="E38" s="153"/>
      <c r="F38" s="132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7" ht="15" customHeight="1" x14ac:dyDescent="0.2">
      <c r="A39" s="164"/>
      <c r="B39" s="165"/>
      <c r="C39" s="166"/>
      <c r="D39" s="164"/>
      <c r="E39" s="164"/>
      <c r="F39" s="167"/>
      <c r="G39" s="162"/>
      <c r="H39" s="162"/>
      <c r="I39" s="162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2"/>
      <c r="Z39" s="162"/>
    </row>
    <row r="40" spans="1:27" ht="15" customHeight="1" x14ac:dyDescent="0.2">
      <c r="A40" s="164"/>
      <c r="B40" s="168"/>
      <c r="C40" s="164"/>
      <c r="D40" s="164"/>
      <c r="E40" s="164"/>
      <c r="F40" s="167"/>
      <c r="G40" s="162"/>
      <c r="H40" s="162"/>
      <c r="I40" s="16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162"/>
      <c r="Z40" s="162"/>
    </row>
    <row r="41" spans="1:27" ht="15" customHeight="1" x14ac:dyDescent="0.2">
      <c r="A41" s="164"/>
      <c r="B41" s="164"/>
      <c r="C41" s="396"/>
      <c r="D41" s="397"/>
      <c r="E41" s="397"/>
      <c r="F41" s="397"/>
      <c r="G41" s="397"/>
      <c r="H41" s="398"/>
      <c r="I41" s="162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162"/>
      <c r="Z41" s="162"/>
    </row>
    <row r="42" spans="1:27" ht="15" customHeight="1" x14ac:dyDescent="0.15">
      <c r="A42" s="182"/>
      <c r="B42" s="182"/>
      <c r="C42" s="399" t="s">
        <v>102</v>
      </c>
      <c r="D42" s="399"/>
      <c r="E42" s="399"/>
      <c r="F42" s="399"/>
      <c r="G42" s="399"/>
      <c r="H42" s="399"/>
      <c r="I42" s="162"/>
      <c r="J42" s="394" t="str">
        <f>Antrag!O51</f>
        <v>Genehmigungsberechtigte/r</v>
      </c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162"/>
      <c r="Z42" s="162"/>
      <c r="AA42" s="9"/>
    </row>
    <row r="43" spans="1:27" ht="15" customHeight="1" x14ac:dyDescent="0.15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</sheetData>
  <sheetProtection sheet="1" objects="1" scenarios="1" selectLockedCells="1"/>
  <customSheetViews>
    <customSheetView guid="{B3250EE7-A8A9-4AD7-AE70-8FCFE9DDB40A}" scale="90" zeroValues="0">
      <selection activeCell="C22" sqref="C22:F22"/>
      <pageMargins left="0.6692913385826772" right="0.6692913385826772" top="0.6692913385826772" bottom="0.19685039370078741" header="0.19685039370078741" footer="0"/>
      <printOptions horizontalCentered="1" verticalCentered="1"/>
      <pageSetup paperSize="9" orientation="portrait" r:id="rId1"/>
      <headerFooter scaleWithDoc="0">
        <oddHeader>&amp;L&amp;"Trebuchet MS Fett,Regular"&amp;10PERSONALABTEILUNG
Eingelangt am: 
Reisenummer:&amp;R&amp;G</oddHeader>
      </headerFooter>
    </customSheetView>
  </customSheetViews>
  <mergeCells count="45">
    <mergeCell ref="A7:H7"/>
    <mergeCell ref="A8:H8"/>
    <mergeCell ref="T12:X12"/>
    <mergeCell ref="A1:Z1"/>
    <mergeCell ref="A5:H5"/>
    <mergeCell ref="I6:P6"/>
    <mergeCell ref="Q6:R6"/>
    <mergeCell ref="I5:X5"/>
    <mergeCell ref="S6:X6"/>
    <mergeCell ref="I7:X7"/>
    <mergeCell ref="I8:X9"/>
    <mergeCell ref="AA21:AA23"/>
    <mergeCell ref="C28:F28"/>
    <mergeCell ref="G28:S28"/>
    <mergeCell ref="T28:X28"/>
    <mergeCell ref="T29:X29"/>
    <mergeCell ref="C26:F26"/>
    <mergeCell ref="G26:S26"/>
    <mergeCell ref="T26:X26"/>
    <mergeCell ref="C27:F27"/>
    <mergeCell ref="G27:S27"/>
    <mergeCell ref="T27:X27"/>
    <mergeCell ref="T23:X23"/>
    <mergeCell ref="C24:F24"/>
    <mergeCell ref="T22:X22"/>
    <mergeCell ref="C23:F23"/>
    <mergeCell ref="G23:S23"/>
    <mergeCell ref="J40:X41"/>
    <mergeCell ref="J42:X42"/>
    <mergeCell ref="G24:S24"/>
    <mergeCell ref="T24:X24"/>
    <mergeCell ref="G25:S25"/>
    <mergeCell ref="T25:X25"/>
    <mergeCell ref="C33:M33"/>
    <mergeCell ref="C41:H41"/>
    <mergeCell ref="C42:H42"/>
    <mergeCell ref="C31:M32"/>
    <mergeCell ref="J36:X36"/>
    <mergeCell ref="C25:F25"/>
    <mergeCell ref="C15:X18"/>
    <mergeCell ref="C21:F21"/>
    <mergeCell ref="G21:S21"/>
    <mergeCell ref="T21:X21"/>
    <mergeCell ref="C22:F22"/>
    <mergeCell ref="G22:S22"/>
  </mergeCells>
  <conditionalFormatting sqref="A2:Z38">
    <cfRule type="expression" dxfId="5" priority="1">
      <formula>TonerSparen</formula>
    </cfRule>
  </conditionalFormatting>
  <dataValidations count="2">
    <dataValidation type="custom" allowBlank="1" showInputMessage="1" showErrorMessage="1" sqref="I6:P6 S6" xr:uid="{00000000-0002-0000-0200-000000000000}">
      <formula1>I6&gt;=KleinstesDatum</formula1>
    </dataValidation>
    <dataValidation type="custom" allowBlank="1" showInputMessage="1" showErrorMessage="1" sqref="C41" xr:uid="{00000000-0002-0000-0200-000001000000}">
      <formula1>OR(FormularLeer,AND(C41&gt;=KleinstesDatum,C41&lt;=GrößtesDatum))</formula1>
    </dataValidation>
  </dataValidations>
  <printOptions horizontalCentered="1" verticalCentered="1"/>
  <pageMargins left="0.66929133858267698" right="0.66929133858267698" top="0.66929133858267698" bottom="0.196850393700787" header="0.196850393700787" footer="0"/>
  <pageSetup paperSize="9" orientation="portrait" r:id="rId2"/>
  <headerFooter scaleWithDoc="0">
    <oddHeader>&amp;L&amp;"Trebuchet MS,Standard"&amp;9&amp;K000000PERSONALABTEILUNG
Eingelangt am: 
Reisenummer:&amp;R&amp;"Calibri,Standard"&amp;K000000&amp;G</oddHeader>
    <oddFooter>&amp;L&amp;"Trebuchet MS,Standard"&amp;7&amp;K000000&amp;F&amp;C&amp;"Trebuchet MS,Standard"&amp;9&amp;K000000Antrag auf Reisekostenvorschuss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opLeftCell="A48" zoomScale="181" workbookViewId="0">
      <selection activeCell="B59" sqref="B59"/>
    </sheetView>
  </sheetViews>
  <sheetFormatPr baseColWidth="10" defaultColWidth="10.83203125" defaultRowHeight="16" x14ac:dyDescent="0.2"/>
  <cols>
    <col min="1" max="1" width="23.1640625" style="124" bestFit="1" customWidth="1"/>
    <col min="2" max="16384" width="10.83203125" style="124"/>
  </cols>
  <sheetData>
    <row r="1" spans="1:7" x14ac:dyDescent="0.2">
      <c r="A1" s="122" t="s">
        <v>26</v>
      </c>
      <c r="B1" s="123" t="s">
        <v>29</v>
      </c>
    </row>
    <row r="2" spans="1:7" x14ac:dyDescent="0.2">
      <c r="A2" s="124" t="s">
        <v>27</v>
      </c>
      <c r="B2" s="125">
        <v>218.4</v>
      </c>
      <c r="C2" s="189" t="s">
        <v>32</v>
      </c>
    </row>
    <row r="3" spans="1:7" x14ac:dyDescent="0.2">
      <c r="A3" s="124" t="s">
        <v>28</v>
      </c>
      <c r="B3" s="125">
        <v>14.4</v>
      </c>
      <c r="C3" s="189" t="s">
        <v>32</v>
      </c>
    </row>
    <row r="4" spans="1:7" x14ac:dyDescent="0.2">
      <c r="A4" s="124" t="s">
        <v>30</v>
      </c>
      <c r="B4" s="125">
        <v>107</v>
      </c>
      <c r="C4" s="189" t="s">
        <v>31</v>
      </c>
    </row>
    <row r="5" spans="1:7" x14ac:dyDescent="0.2">
      <c r="A5" s="124" t="s">
        <v>33</v>
      </c>
      <c r="B5" s="125">
        <v>834.6</v>
      </c>
      <c r="C5" s="189" t="s">
        <v>32</v>
      </c>
    </row>
    <row r="6" spans="1:7" x14ac:dyDescent="0.2">
      <c r="A6" s="124" t="s">
        <v>34</v>
      </c>
      <c r="B6" s="125">
        <v>448</v>
      </c>
      <c r="C6" s="189" t="s">
        <v>32</v>
      </c>
    </row>
    <row r="7" spans="1:7" x14ac:dyDescent="0.2">
      <c r="A7" s="124" t="s">
        <v>35</v>
      </c>
      <c r="B7" s="125">
        <v>52.1</v>
      </c>
      <c r="C7" s="189" t="s">
        <v>32</v>
      </c>
    </row>
    <row r="8" spans="1:7" x14ac:dyDescent="0.2">
      <c r="A8" s="124" t="s">
        <v>170</v>
      </c>
      <c r="B8" s="125">
        <f>10.3*1000/2000</f>
        <v>5.15</v>
      </c>
      <c r="C8" s="189" t="s">
        <v>171</v>
      </c>
      <c r="G8" s="124" t="s">
        <v>172</v>
      </c>
    </row>
    <row r="10" spans="1:7" x14ac:dyDescent="0.2">
      <c r="A10" s="122" t="s">
        <v>47</v>
      </c>
    </row>
    <row r="11" spans="1:7" x14ac:dyDescent="0.2">
      <c r="A11" s="126" t="s">
        <v>89</v>
      </c>
      <c r="B11" s="183">
        <v>0</v>
      </c>
      <c r="C11" s="124" t="s">
        <v>144</v>
      </c>
    </row>
    <row r="12" spans="1:7" x14ac:dyDescent="0.2">
      <c r="A12" s="124" t="s">
        <v>41</v>
      </c>
      <c r="B12" s="124" t="b">
        <f>B11=1</f>
        <v>0</v>
      </c>
      <c r="C12" s="124" t="s">
        <v>93</v>
      </c>
    </row>
    <row r="13" spans="1:7" x14ac:dyDescent="0.2">
      <c r="A13" s="124" t="s">
        <v>66</v>
      </c>
      <c r="B13" s="124" t="b">
        <f>B11=2</f>
        <v>0</v>
      </c>
      <c r="C13" s="124" t="s">
        <v>94</v>
      </c>
    </row>
    <row r="14" spans="1:7" x14ac:dyDescent="0.2">
      <c r="A14" s="124" t="s">
        <v>12</v>
      </c>
      <c r="B14" s="184" t="b">
        <v>0</v>
      </c>
    </row>
    <row r="15" spans="1:7" x14ac:dyDescent="0.2">
      <c r="A15" s="124" t="s">
        <v>67</v>
      </c>
      <c r="B15" s="184" t="b">
        <v>0</v>
      </c>
    </row>
    <row r="16" spans="1:7" x14ac:dyDescent="0.2">
      <c r="A16" s="124" t="s">
        <v>68</v>
      </c>
      <c r="B16" s="184" t="b">
        <v>0</v>
      </c>
    </row>
    <row r="17" spans="1:3" x14ac:dyDescent="0.2">
      <c r="A17" s="124" t="s">
        <v>192</v>
      </c>
      <c r="B17" s="184" t="b">
        <v>0</v>
      </c>
    </row>
    <row r="18" spans="1:3" x14ac:dyDescent="0.2">
      <c r="A18" s="124" t="s">
        <v>13</v>
      </c>
      <c r="B18" s="184" t="b">
        <v>0</v>
      </c>
    </row>
    <row r="19" spans="1:3" x14ac:dyDescent="0.2">
      <c r="A19" s="124" t="s">
        <v>70</v>
      </c>
      <c r="B19" s="184" t="b">
        <v>0</v>
      </c>
    </row>
    <row r="20" spans="1:3" x14ac:dyDescent="0.2">
      <c r="A20" s="124" t="s">
        <v>3</v>
      </c>
      <c r="B20" s="184" t="b">
        <v>0</v>
      </c>
    </row>
    <row r="21" spans="1:3" x14ac:dyDescent="0.2">
      <c r="A21" s="124" t="s">
        <v>71</v>
      </c>
      <c r="B21" s="184" t="b">
        <v>0</v>
      </c>
      <c r="C21" s="124" t="s">
        <v>95</v>
      </c>
    </row>
    <row r="22" spans="1:3" x14ac:dyDescent="0.2">
      <c r="A22" s="124" t="s">
        <v>72</v>
      </c>
      <c r="B22" s="184" t="b">
        <v>0</v>
      </c>
    </row>
    <row r="23" spans="1:3" x14ac:dyDescent="0.2">
      <c r="A23" s="124" t="s">
        <v>73</v>
      </c>
      <c r="B23" s="184" t="b">
        <v>0</v>
      </c>
    </row>
    <row r="24" spans="1:3" x14ac:dyDescent="0.2">
      <c r="A24" s="124" t="s">
        <v>4</v>
      </c>
      <c r="B24" s="184" t="b">
        <v>0</v>
      </c>
    </row>
    <row r="25" spans="1:3" x14ac:dyDescent="0.2">
      <c r="A25" s="124" t="s">
        <v>74</v>
      </c>
      <c r="B25" s="184" t="b">
        <v>0</v>
      </c>
      <c r="C25" s="124" t="s">
        <v>42</v>
      </c>
    </row>
    <row r="26" spans="1:3" x14ac:dyDescent="0.2">
      <c r="A26" s="124" t="s">
        <v>75</v>
      </c>
      <c r="B26" s="184" t="b">
        <v>0</v>
      </c>
    </row>
    <row r="27" spans="1:3" x14ac:dyDescent="0.2">
      <c r="A27" s="124" t="s">
        <v>57</v>
      </c>
      <c r="B27" s="184" t="b">
        <v>0</v>
      </c>
    </row>
    <row r="28" spans="1:3" x14ac:dyDescent="0.2">
      <c r="A28" s="124" t="s">
        <v>84</v>
      </c>
      <c r="B28" s="184" t="b">
        <v>0</v>
      </c>
    </row>
    <row r="29" spans="1:3" x14ac:dyDescent="0.2">
      <c r="A29" s="124" t="s">
        <v>86</v>
      </c>
      <c r="B29" s="184">
        <v>2</v>
      </c>
    </row>
    <row r="30" spans="1:3" x14ac:dyDescent="0.2">
      <c r="A30" s="124" t="s">
        <v>87</v>
      </c>
      <c r="B30" s="184">
        <v>6</v>
      </c>
    </row>
    <row r="31" spans="1:3" x14ac:dyDescent="0.2">
      <c r="A31" s="124" t="s">
        <v>134</v>
      </c>
      <c r="B31" s="124">
        <f>Antrag!H4</f>
        <v>0</v>
      </c>
    </row>
    <row r="32" spans="1:3" x14ac:dyDescent="0.2">
      <c r="A32" s="124" t="s">
        <v>120</v>
      </c>
      <c r="B32" s="124" t="b">
        <f>Name=0</f>
        <v>1</v>
      </c>
    </row>
    <row r="33" spans="1:7" x14ac:dyDescent="0.2">
      <c r="A33" s="124" t="s">
        <v>131</v>
      </c>
      <c r="B33" s="183">
        <v>0</v>
      </c>
      <c r="C33" s="124" t="s">
        <v>143</v>
      </c>
    </row>
    <row r="34" spans="1:7" x14ac:dyDescent="0.2">
      <c r="A34" s="124" t="s">
        <v>136</v>
      </c>
      <c r="B34" s="124" t="b">
        <f>AND(AusgangsortAAU&lt;=1)</f>
        <v>1</v>
      </c>
      <c r="C34" s="127"/>
      <c r="D34" s="127"/>
    </row>
    <row r="35" spans="1:7" x14ac:dyDescent="0.2">
      <c r="A35" s="124" t="s">
        <v>142</v>
      </c>
      <c r="B35" s="124">
        <f>D35-C35</f>
        <v>0</v>
      </c>
      <c r="C35" s="127">
        <f>DATE(YEAR(Abrechnung!H12),MONTH(Abrechnung!H12),DAY(Abrechnung!H12))+TIME(HOUR(Abrechnung!L12),MINUTE(Abrechnung!L12),0)++TIME(HOUR(Abrechnung!S12),MINUTE(Abrechnung!S12),0)</f>
        <v>0</v>
      </c>
      <c r="D35" s="127">
        <f>DATE(YEAR(Abrechnung!H13),MONTH(Abrechnung!H13),DAY(Abrechnung!H13))+TIME(HOUR(Abrechnung!L13),MINUTE(Abrechnung!L13),0)++TIME(HOUR(Abrechnung!S13),MINUTE(Abrechnung!S13),0)</f>
        <v>0</v>
      </c>
      <c r="E35" s="124">
        <f>INT(Dauer)</f>
        <v>0</v>
      </c>
      <c r="F35" s="124">
        <f>(Dauer-E35)*24</f>
        <v>0</v>
      </c>
      <c r="G35" s="124">
        <f>MIN(ROUNDUP(F35,0),12)</f>
        <v>0</v>
      </c>
    </row>
    <row r="36" spans="1:7" x14ac:dyDescent="0.2">
      <c r="A36" s="124" t="s">
        <v>141</v>
      </c>
      <c r="B36" s="184" t="b">
        <v>0</v>
      </c>
      <c r="C36" s="124">
        <v>26.4</v>
      </c>
      <c r="D36" s="124">
        <f>(E35+IF(G35&gt;3,G35/12,0))*C36</f>
        <v>0</v>
      </c>
    </row>
    <row r="37" spans="1:7" x14ac:dyDescent="0.2">
      <c r="A37" s="124" t="s">
        <v>138</v>
      </c>
      <c r="B37" s="184" t="b">
        <v>0</v>
      </c>
    </row>
    <row r="38" spans="1:7" x14ac:dyDescent="0.2">
      <c r="A38" s="124" t="s">
        <v>183</v>
      </c>
      <c r="B38" s="184" t="b">
        <v>0</v>
      </c>
      <c r="C38" s="207">
        <v>4.1666666666666664E-2</v>
      </c>
    </row>
    <row r="39" spans="1:7" x14ac:dyDescent="0.2">
      <c r="A39" s="124" t="s">
        <v>184</v>
      </c>
      <c r="B39" s="184" t="b">
        <v>0</v>
      </c>
      <c r="C39" s="207">
        <v>3.125E-2</v>
      </c>
    </row>
    <row r="41" spans="1:7" x14ac:dyDescent="0.2">
      <c r="A41" s="122" t="s">
        <v>51</v>
      </c>
      <c r="C41" s="124" t="s">
        <v>96</v>
      </c>
    </row>
    <row r="42" spans="1:7" x14ac:dyDescent="0.2">
      <c r="A42" s="124" t="s">
        <v>52</v>
      </c>
      <c r="B42" s="128">
        <f ca="1">TODAY()-365</f>
        <v>43516</v>
      </c>
    </row>
    <row r="43" spans="1:7" x14ac:dyDescent="0.2">
      <c r="A43" s="124" t="s">
        <v>53</v>
      </c>
      <c r="B43" s="128">
        <f ca="1">TODAY()+365</f>
        <v>44246</v>
      </c>
    </row>
    <row r="44" spans="1:7" x14ac:dyDescent="0.2">
      <c r="A44" s="124" t="s">
        <v>151</v>
      </c>
      <c r="B44" s="129" t="s">
        <v>150</v>
      </c>
      <c r="C44" s="130" t="s">
        <v>109</v>
      </c>
    </row>
    <row r="46" spans="1:7" x14ac:dyDescent="0.2">
      <c r="A46" s="122" t="s">
        <v>107</v>
      </c>
    </row>
    <row r="47" spans="1:7" x14ac:dyDescent="0.2">
      <c r="A47" s="124" t="s">
        <v>113</v>
      </c>
      <c r="B47" s="124">
        <f>B48/2</f>
        <v>0.21</v>
      </c>
    </row>
    <row r="48" spans="1:7" x14ac:dyDescent="0.2">
      <c r="A48" s="124" t="s">
        <v>114</v>
      </c>
      <c r="B48" s="124">
        <v>0.42</v>
      </c>
    </row>
    <row r="49" spans="1:6" x14ac:dyDescent="0.2">
      <c r="A49" s="124" t="s">
        <v>115</v>
      </c>
      <c r="B49" s="124">
        <v>0.05</v>
      </c>
    </row>
    <row r="51" spans="1:6" x14ac:dyDescent="0.2">
      <c r="A51" s="122" t="s">
        <v>78</v>
      </c>
    </row>
    <row r="52" spans="1:6" ht="34" customHeight="1" x14ac:dyDescent="0.2">
      <c r="A52" s="124" t="s">
        <v>77</v>
      </c>
      <c r="B52" s="413" t="s">
        <v>76</v>
      </c>
      <c r="C52" s="413"/>
      <c r="D52" s="413"/>
      <c r="E52" s="413"/>
      <c r="F52" s="413"/>
    </row>
    <row r="53" spans="1:6" ht="30" customHeight="1" x14ac:dyDescent="0.2">
      <c r="A53" s="131" t="s">
        <v>80</v>
      </c>
      <c r="B53" s="414" t="s">
        <v>79</v>
      </c>
      <c r="C53" s="415"/>
      <c r="D53" s="415"/>
      <c r="E53" s="415"/>
      <c r="F53" s="415"/>
    </row>
    <row r="55" spans="1:6" x14ac:dyDescent="0.2">
      <c r="A55" s="122" t="s">
        <v>199</v>
      </c>
      <c r="B55" s="183">
        <v>1</v>
      </c>
      <c r="C55" s="124" t="s">
        <v>200</v>
      </c>
    </row>
    <row r="56" spans="1:6" x14ac:dyDescent="0.2">
      <c r="B56" s="124" t="str">
        <f>CHOOSE(Version,"für Windows","für Mac")</f>
        <v>für Windows</v>
      </c>
    </row>
    <row r="58" spans="1:6" x14ac:dyDescent="0.2">
      <c r="A58" s="223" t="s">
        <v>220</v>
      </c>
      <c r="B58" s="224"/>
    </row>
    <row r="59" spans="1:6" x14ac:dyDescent="0.2">
      <c r="A59" s="224" t="s">
        <v>221</v>
      </c>
      <c r="B59" s="224" t="b">
        <v>0</v>
      </c>
    </row>
  </sheetData>
  <sheetProtection selectLockedCells="1"/>
  <customSheetViews>
    <customSheetView guid="{B3250EE7-A8A9-4AD7-AE70-8FCFE9DDB40A}" topLeftCell="A12">
      <selection sqref="A1:XFD1048576"/>
      <pageMargins left="0.7" right="0.7" top="0.78740157499999996" bottom="0.78740157499999996" header="0.3" footer="0.3"/>
      <pageSetup paperSize="9" orientation="portrait" horizontalDpi="0" verticalDpi="0"/>
    </customSheetView>
  </customSheetViews>
  <mergeCells count="2">
    <mergeCell ref="B52:F52"/>
    <mergeCell ref="B53:F53"/>
  </mergeCells>
  <conditionalFormatting sqref="A58:B59">
    <cfRule type="expression" dxfId="4" priority="1">
      <formula>TonerSparen</formula>
    </cfRule>
  </conditionalFormatting>
  <hyperlinks>
    <hyperlink ref="C8" r:id="rId1" xr:uid="{00000000-0004-0000-0300-000000000000}"/>
    <hyperlink ref="C7" r:id="rId2" xr:uid="{00000000-0004-0000-0300-000001000000}"/>
    <hyperlink ref="C6" r:id="rId3" xr:uid="{00000000-0004-0000-0300-000002000000}"/>
    <hyperlink ref="C5" r:id="rId4" xr:uid="{00000000-0004-0000-0300-000003000000}"/>
    <hyperlink ref="C4" r:id="rId5" xr:uid="{00000000-0004-0000-0300-000004000000}"/>
    <hyperlink ref="C3" r:id="rId6" xr:uid="{00000000-0004-0000-0300-000005000000}"/>
    <hyperlink ref="C2" r:id="rId7" xr:uid="{00000000-0004-0000-0300-000006000000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2:M77"/>
  <sheetViews>
    <sheetView topLeftCell="A52" zoomScale="137" workbookViewId="0">
      <selection activeCell="E62" sqref="E62:F62"/>
    </sheetView>
  </sheetViews>
  <sheetFormatPr baseColWidth="10" defaultRowHeight="15" x14ac:dyDescent="0.2"/>
  <cols>
    <col min="2" max="2" width="2.5" customWidth="1"/>
  </cols>
  <sheetData>
    <row r="52" spans="1:13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</row>
    <row r="53" spans="1:13" ht="15" customHeight="1" x14ac:dyDescent="0.2">
      <c r="A53" s="106"/>
      <c r="B53" s="107" t="s">
        <v>153</v>
      </c>
      <c r="C53" s="106" t="s">
        <v>152</v>
      </c>
      <c r="D53" s="106"/>
      <c r="E53" s="106"/>
      <c r="F53" s="106"/>
      <c r="G53" s="106"/>
      <c r="H53" s="106" t="s">
        <v>219</v>
      </c>
      <c r="I53" s="106"/>
      <c r="J53" s="106"/>
      <c r="K53" s="106"/>
      <c r="L53" s="106"/>
      <c r="M53" s="106"/>
    </row>
    <row r="54" spans="1:13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</row>
    <row r="56" spans="1:13" x14ac:dyDescent="0.2">
      <c r="A56" s="176" t="s">
        <v>157</v>
      </c>
    </row>
    <row r="57" spans="1:13" x14ac:dyDescent="0.2">
      <c r="B57">
        <v>1</v>
      </c>
      <c r="C57" t="s">
        <v>167</v>
      </c>
    </row>
    <row r="58" spans="1:13" x14ac:dyDescent="0.2">
      <c r="B58">
        <v>2</v>
      </c>
      <c r="C58" t="s">
        <v>166</v>
      </c>
    </row>
    <row r="59" spans="1:13" x14ac:dyDescent="0.2">
      <c r="B59">
        <v>3</v>
      </c>
      <c r="C59" t="s">
        <v>168</v>
      </c>
    </row>
    <row r="61" spans="1:13" x14ac:dyDescent="0.2">
      <c r="A61" s="176" t="s">
        <v>201</v>
      </c>
    </row>
    <row r="62" spans="1:13" x14ac:dyDescent="0.2">
      <c r="A62" t="s">
        <v>202</v>
      </c>
      <c r="E62" s="222" t="s">
        <v>204</v>
      </c>
      <c r="F62" s="222" t="s">
        <v>205</v>
      </c>
    </row>
    <row r="63" spans="1:13" x14ac:dyDescent="0.2">
      <c r="C63" t="s">
        <v>203</v>
      </c>
      <c r="E63" t="s">
        <v>206</v>
      </c>
      <c r="F63" t="s">
        <v>207</v>
      </c>
    </row>
    <row r="64" spans="1:13" x14ac:dyDescent="0.2">
      <c r="C64" t="s">
        <v>208</v>
      </c>
      <c r="E64" t="s">
        <v>206</v>
      </c>
      <c r="F64" t="s">
        <v>207</v>
      </c>
    </row>
    <row r="66" spans="1:6" x14ac:dyDescent="0.2">
      <c r="A66" t="s">
        <v>209</v>
      </c>
      <c r="E66">
        <v>2.4300000000000002</v>
      </c>
      <c r="F66">
        <v>2.71</v>
      </c>
    </row>
    <row r="67" spans="1:6" x14ac:dyDescent="0.2">
      <c r="A67" t="s">
        <v>210</v>
      </c>
    </row>
    <row r="68" spans="1:6" x14ac:dyDescent="0.2">
      <c r="C68" t="s">
        <v>211</v>
      </c>
      <c r="F68" s="216" t="s">
        <v>212</v>
      </c>
    </row>
    <row r="69" spans="1:6" x14ac:dyDescent="0.2">
      <c r="C69" t="s">
        <v>213</v>
      </c>
      <c r="F69" s="216" t="s">
        <v>214</v>
      </c>
    </row>
    <row r="71" spans="1:6" x14ac:dyDescent="0.2">
      <c r="A71" t="s">
        <v>215</v>
      </c>
      <c r="C71">
        <v>1</v>
      </c>
      <c r="F71">
        <v>21</v>
      </c>
    </row>
    <row r="72" spans="1:6" x14ac:dyDescent="0.2">
      <c r="C72">
        <v>3</v>
      </c>
      <c r="F72">
        <v>5</v>
      </c>
    </row>
    <row r="73" spans="1:6" x14ac:dyDescent="0.2">
      <c r="C73">
        <v>15</v>
      </c>
      <c r="F73">
        <v>7</v>
      </c>
    </row>
    <row r="74" spans="1:6" x14ac:dyDescent="0.2">
      <c r="C74">
        <v>24</v>
      </c>
      <c r="E74">
        <v>15</v>
      </c>
      <c r="F74">
        <v>13</v>
      </c>
    </row>
    <row r="75" spans="1:6" x14ac:dyDescent="0.2">
      <c r="C75">
        <v>31</v>
      </c>
      <c r="E75">
        <v>15</v>
      </c>
      <c r="F75">
        <v>13</v>
      </c>
    </row>
    <row r="76" spans="1:6" x14ac:dyDescent="0.2">
      <c r="C76">
        <v>41</v>
      </c>
      <c r="E76">
        <v>15</v>
      </c>
      <c r="F76">
        <v>13</v>
      </c>
    </row>
    <row r="77" spans="1:6" x14ac:dyDescent="0.2">
      <c r="C77">
        <v>44</v>
      </c>
      <c r="E77">
        <v>15</v>
      </c>
      <c r="F77">
        <v>13</v>
      </c>
    </row>
  </sheetData>
  <customSheetViews>
    <customSheetView guid="{B3250EE7-A8A9-4AD7-AE70-8FCFE9DDB40A}" scale="137" topLeftCell="A36">
      <selection activeCell="A52" sqref="A52:G54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  <pageSetup paperSize="0" orientation="portrait" horizontalDpi="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error="Erlaubt sind X (ausgewählt), Leerzeichen oder leere Zellen (nicht ausgewählt)." xr:uid="{00000000-0002-0000-0400-000000000000}">
          <x14:formula1>
            <xm:f>Parameter!$B$44:$C$44</xm:f>
          </x14:formula1>
          <xm:sqref>B53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99</vt:i4>
      </vt:variant>
    </vt:vector>
  </HeadingPairs>
  <TitlesOfParts>
    <vt:vector size="104" baseType="lpstr">
      <vt:lpstr>Antrag</vt:lpstr>
      <vt:lpstr>Abrechnung</vt:lpstr>
      <vt:lpstr>Reisekostenvorschuss</vt:lpstr>
      <vt:lpstr>Parameter</vt:lpstr>
      <vt:lpstr>Erläuterung</vt:lpstr>
      <vt:lpstr>aktiv</vt:lpstr>
      <vt:lpstr>AusgangsortAAU</vt:lpstr>
      <vt:lpstr>Abrechnung!Bahn</vt:lpstr>
      <vt:lpstr>Reisekostenvorschuss!Bahn</vt:lpstr>
      <vt:lpstr>Bahn</vt:lpstr>
      <vt:lpstr>Abrechnung!BusinessTicket</vt:lpstr>
      <vt:lpstr>Reisekostenvorschuss!BusinessTicket</vt:lpstr>
      <vt:lpstr>BusinessTicket</vt:lpstr>
      <vt:lpstr>Abrechnung!Datum</vt:lpstr>
      <vt:lpstr>Dauer</vt:lpstr>
      <vt:lpstr>Abrechnung!Dienstwagen</vt:lpstr>
      <vt:lpstr>Reisekostenvorschuss!Dienstwagen</vt:lpstr>
      <vt:lpstr>Dienstwagen</vt:lpstr>
      <vt:lpstr>Abrechnung!DR</vt:lpstr>
      <vt:lpstr>Reisekostenvorschuss!DR</vt:lpstr>
      <vt:lpstr>DR</vt:lpstr>
      <vt:lpstr>Abrechnung!Druckbereich</vt:lpstr>
      <vt:lpstr>Antrag!Druckbereich</vt:lpstr>
      <vt:lpstr>Reisekostenvorschuss!Druckbereich</vt:lpstr>
      <vt:lpstr>Abrechnung!Ecar</vt:lpstr>
      <vt:lpstr>Reisekostenvorschuss!Ecar</vt:lpstr>
      <vt:lpstr>Ecar</vt:lpstr>
      <vt:lpstr>Abrechnung!Flugzeug</vt:lpstr>
      <vt:lpstr>Reisekostenvorschuss!Flugzeug</vt:lpstr>
      <vt:lpstr>Flugzeug</vt:lpstr>
      <vt:lpstr>FormularLeer</vt:lpstr>
      <vt:lpstr>Abrechnung!Forschung</vt:lpstr>
      <vt:lpstr>Reisekostenvorschuss!Forschung</vt:lpstr>
      <vt:lpstr>Forschung</vt:lpstr>
      <vt:lpstr>Abrechnung!GrößtesDatum</vt:lpstr>
      <vt:lpstr>Reisekostenvorschuss!GrößtesDatum</vt:lpstr>
      <vt:lpstr>GrößtesDatum</vt:lpstr>
      <vt:lpstr>Abrechnung!KleinstesDatum</vt:lpstr>
      <vt:lpstr>Reisekostenvorschuss!KleinstesDatum</vt:lpstr>
      <vt:lpstr>KleinstesDatum</vt:lpstr>
      <vt:lpstr>kmGeldBV</vt:lpstr>
      <vt:lpstr>kmGeldMitf</vt:lpstr>
      <vt:lpstr>kmGeldvoll</vt:lpstr>
      <vt:lpstr>Abrechnung!Konferenz</vt:lpstr>
      <vt:lpstr>Reisekostenvorschuss!Konferenz</vt:lpstr>
      <vt:lpstr>Konferenz</vt:lpstr>
      <vt:lpstr>Kreuz</vt:lpstr>
      <vt:lpstr>Abrechnung!Mitfahrer</vt:lpstr>
      <vt:lpstr>Reisekostenvorschuss!Mitfahrer</vt:lpstr>
      <vt:lpstr>Mitfahrer</vt:lpstr>
      <vt:lpstr>Name</vt:lpstr>
      <vt:lpstr>Abrechnung!proKmBus</vt:lpstr>
      <vt:lpstr>Reisekostenvorschuss!proKmBus</vt:lpstr>
      <vt:lpstr>proKmBus</vt:lpstr>
      <vt:lpstr>Abrechnung!proKmEPKW</vt:lpstr>
      <vt:lpstr>Reisekostenvorschuss!proKmEPKW</vt:lpstr>
      <vt:lpstr>proKmEPKW</vt:lpstr>
      <vt:lpstr>proKmFähre</vt:lpstr>
      <vt:lpstr>Abrechnung!proKmKFlug</vt:lpstr>
      <vt:lpstr>Reisekostenvorschuss!proKmKFlug</vt:lpstr>
      <vt:lpstr>proKmKFlug</vt:lpstr>
      <vt:lpstr>Abrechnung!proKmLFlug</vt:lpstr>
      <vt:lpstr>Reisekostenvorschuss!proKmLFlug</vt:lpstr>
      <vt:lpstr>proKmLFlug</vt:lpstr>
      <vt:lpstr>Abrechnung!proKmPKW</vt:lpstr>
      <vt:lpstr>Reisekostenvorschuss!proKmPKW</vt:lpstr>
      <vt:lpstr>proKmPKW</vt:lpstr>
      <vt:lpstr>Abrechnung!proKmZug</vt:lpstr>
      <vt:lpstr>Reisekostenvorschuss!proKmZug</vt:lpstr>
      <vt:lpstr>proKmZug</vt:lpstr>
      <vt:lpstr>ReiseGenehmigt</vt:lpstr>
      <vt:lpstr>Abrechnung!RKZ</vt:lpstr>
      <vt:lpstr>Reisekostenvorschuss!RKZ</vt:lpstr>
      <vt:lpstr>RKZ</vt:lpstr>
      <vt:lpstr>Abrechnung!RKZ_DR</vt:lpstr>
      <vt:lpstr>Reisekostenvorschuss!RKZ_DR</vt:lpstr>
      <vt:lpstr>RKZ_DR</vt:lpstr>
      <vt:lpstr>Abrechnung!Schlafwagen</vt:lpstr>
      <vt:lpstr>Reisekostenvorschuss!Schlafwagen</vt:lpstr>
      <vt:lpstr>Schlafwagen</vt:lpstr>
      <vt:lpstr>Abrechnung!Sonstige</vt:lpstr>
      <vt:lpstr>Reisekostenvorschuss!Sonstige</vt:lpstr>
      <vt:lpstr>Sonstige</vt:lpstr>
      <vt:lpstr>Abrechnung!Sonstiges</vt:lpstr>
      <vt:lpstr>Reisekostenvorschuss!Sonstiges</vt:lpstr>
      <vt:lpstr>Sonstiges</vt:lpstr>
      <vt:lpstr>Taggeld</vt:lpstr>
      <vt:lpstr>TaggeldInland</vt:lpstr>
      <vt:lpstr>TonerSparen</vt:lpstr>
      <vt:lpstr>UnentgeltV</vt:lpstr>
      <vt:lpstr>Abrechnung!VC</vt:lpstr>
      <vt:lpstr>Reisekostenvorschuss!VC</vt:lpstr>
      <vt:lpstr>VC</vt:lpstr>
      <vt:lpstr>Version</vt:lpstr>
      <vt:lpstr>VMGenehmigt</vt:lpstr>
      <vt:lpstr>Vorschuss</vt:lpstr>
      <vt:lpstr>Abrechnung!Weiterbildung</vt:lpstr>
      <vt:lpstr>Reisekostenvorschuss!Weiterbildung</vt:lpstr>
      <vt:lpstr>Weiterbildung</vt:lpstr>
      <vt:lpstr>Zuzeit</vt:lpstr>
      <vt:lpstr>ZuzeitBeginn</vt:lpstr>
      <vt:lpstr>ZuzeitBeginnWert</vt:lpstr>
      <vt:lpstr>ZuzeitEnde</vt:lpstr>
      <vt:lpstr>ZuzeitEndeWert</vt:lpstr>
    </vt:vector>
  </TitlesOfParts>
  <Company>AAU Klagenfurt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Hitz, Martin</cp:lastModifiedBy>
  <cp:lastPrinted>2020-02-11T16:35:20Z</cp:lastPrinted>
  <dcterms:created xsi:type="dcterms:W3CDTF">2017-04-11T04:48:47Z</dcterms:created>
  <dcterms:modified xsi:type="dcterms:W3CDTF">2020-02-20T09:23:20Z</dcterms:modified>
</cp:coreProperties>
</file>