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slicers/slicer1.xml" ContentType="application/vnd.ms-excel.slicer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l\devs\Alura-Automa--o\Alura-Automação\Meteora+Ecommerce+-+FINAL+AULA+2 (1)\"/>
    </mc:Choice>
  </mc:AlternateContent>
  <xr:revisionPtr revIDLastSave="0" documentId="13_ncr:1_{B28EEF33-7236-4DBB-859D-053AFCA7E455}" xr6:coauthVersionLast="47" xr6:coauthVersionMax="47" xr10:uidLastSave="{00000000-0000-0000-0000-000000000000}"/>
  <bookViews>
    <workbookView xWindow="-120" yWindow="-120" windowWidth="29040" windowHeight="15840" tabRatio="698" firstSheet="4" activeTab="11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Vendas HIstorico" sheetId="44" r:id="rId5"/>
    <sheet name="Consultas" sheetId="24" r:id="rId6"/>
    <sheet name="DN_Vendedores" sheetId="42" r:id="rId7"/>
    <sheet name="DN_Vendas" sheetId="37" r:id="rId8"/>
    <sheet name="DN_Produtos" sheetId="35" r:id="rId9"/>
    <sheet name="DashBoard2" sheetId="41" r:id="rId10"/>
    <sheet name="DN_VendasHistorico" sheetId="45" r:id="rId11"/>
    <sheet name="Dashboard Historico" sheetId="43" r:id="rId12"/>
    <sheet name="Cadastros Auxiliares" sheetId="23" state="hidden" r:id="rId13"/>
    <sheet name="Dashboard" sheetId="18" state="hidden" r:id="rId14"/>
  </sheets>
  <definedNames>
    <definedName name="_xlnm._FilterDatabase" localSheetId="3" hidden="1">Vendas!$B$4:$E$86</definedName>
    <definedName name="_xlcn.WorksheetConnection_MeteoraEcommerce.xlsxTB_Produtos1" hidden="1">TB_Produtos[]</definedName>
    <definedName name="_xlcn.WorksheetConnection_MeteoraEcommerce.xlsxTB_Vendas1" hidden="1">TB_Vendas[]</definedName>
    <definedName name="_xlcn.WorksheetConnection_VendedoresA4D91" hidden="1">Vendedores!$A$4:$D$9</definedName>
    <definedName name="DadosExternos_1" localSheetId="4" hidden="1">'Vendas HIstorico'!$A$1:$H$253</definedName>
    <definedName name="Desc_Categorias">'Cadastros Auxiliares'!$B$8:$E$8</definedName>
    <definedName name="Desc_Quantidades">'Cadastros Auxiliares'!$B$8:$B$13</definedName>
    <definedName name="Desc_TabelaToda">'Cadastros Auxiliares'!$B$8:$E$13</definedName>
    <definedName name="Int_Nome_Produtos">#REF!</definedName>
    <definedName name="Int_Quantidade">#REF!</definedName>
    <definedName name="SegmentaçãodeDados_Categoria1">#N/A</definedName>
  </definedNames>
  <calcPr calcId="191029"/>
  <pivotCaches>
    <pivotCache cacheId="0" r:id="rId15"/>
    <pivotCache cacheId="2" r:id="rId16"/>
    <pivotCache cacheId="3" r:id="rId17"/>
    <pivotCache cacheId="9" r:id="rId18"/>
    <pivotCache cacheId="17" r:id="rId19"/>
  </pivotCaches>
  <extLst>
    <ext xmlns:x14="http://schemas.microsoft.com/office/spreadsheetml/2009/9/main" uri="{BBE1A952-AA13-448e-AADC-164F8A28A991}">
      <x14:slicerCaches>
        <x14:slicerCache r:id="rId2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tervalo" name="Intervalo" connection="WorksheetConnection_Vendedores!$A$4:$D$9"/>
          <x15:modelTable id="TB_Vendas" name="TB_Vendas" connection="WorksheetConnection_Meteora Ecommerce.xlsx!TB_Vendas"/>
          <x15:modelTable id="TB_Produtos" name="TB_Produtos" connection="WorksheetConnection_Meteora Ecommerce.xlsx!TB_Produtos"/>
        </x15:modelTables>
        <x15:modelRelationships>
          <x15:modelRelationship fromTable="TB_Vendas" fromColumn="Código" toTable="TB_Produtos" toColumn="Código"/>
          <x15:modelRelationship fromTable="TB_Vendas" fromColumn="Vendedor" toTable="Intervalo" toColumn="Códig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TB_Vendas" columnName="Data" columnId="Data">
                <x16:calculatedTimeColumn columnName="Data (Índice de Mês)" columnId="Data (Índice de Mês)" contentType="monthsindex" isSelected="1"/>
                <x16:calculatedTimeColumn columnName="Data (Mês)" columnId="Data (Mês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6" l="1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0" i="24"/>
  <c r="C9" i="24"/>
  <c r="C13" i="24" s="1"/>
  <c r="D5" i="16"/>
  <c r="G5" i="16" s="1"/>
  <c r="H5" i="16" s="1"/>
  <c r="D6" i="16"/>
  <c r="G6" i="16" s="1"/>
  <c r="H6" i="16" s="1"/>
  <c r="D7" i="16"/>
  <c r="G7" i="16" s="1"/>
  <c r="H7" i="16" s="1"/>
  <c r="D8" i="16"/>
  <c r="G8" i="16" s="1"/>
  <c r="H8" i="16" s="1"/>
  <c r="D9" i="16"/>
  <c r="G9" i="16" s="1"/>
  <c r="H9" i="16" s="1"/>
  <c r="D10" i="16"/>
  <c r="G10" i="16" s="1"/>
  <c r="H10" i="16" s="1"/>
  <c r="D11" i="16"/>
  <c r="G11" i="16" s="1"/>
  <c r="H11" i="16" s="1"/>
  <c r="D12" i="16"/>
  <c r="G12" i="16" s="1"/>
  <c r="H12" i="16" s="1"/>
  <c r="D13" i="16"/>
  <c r="G13" i="16" s="1"/>
  <c r="H13" i="16" s="1"/>
  <c r="D14" i="16"/>
  <c r="G14" i="16" s="1"/>
  <c r="H14" i="16" s="1"/>
  <c r="D15" i="16"/>
  <c r="G15" i="16" s="1"/>
  <c r="H15" i="16" s="1"/>
  <c r="D16" i="16"/>
  <c r="G16" i="16" s="1"/>
  <c r="H16" i="16" s="1"/>
  <c r="D17" i="16"/>
  <c r="G17" i="16" s="1"/>
  <c r="H17" i="16" s="1"/>
  <c r="D18" i="16"/>
  <c r="G18" i="16" s="1"/>
  <c r="H18" i="16" s="1"/>
  <c r="D19" i="16"/>
  <c r="G19" i="16" s="1"/>
  <c r="H19" i="16" s="1"/>
  <c r="D20" i="16"/>
  <c r="G20" i="16" s="1"/>
  <c r="H20" i="16" s="1"/>
  <c r="D21" i="16"/>
  <c r="G21" i="16" s="1"/>
  <c r="H21" i="16" s="1"/>
  <c r="D22" i="16"/>
  <c r="G22" i="16" s="1"/>
  <c r="H22" i="16" s="1"/>
  <c r="D23" i="16"/>
  <c r="G23" i="16" s="1"/>
  <c r="H23" i="16" s="1"/>
  <c r="D24" i="16"/>
  <c r="G24" i="16" s="1"/>
  <c r="H24" i="16" s="1"/>
  <c r="D25" i="16"/>
  <c r="G25" i="16" s="1"/>
  <c r="H25" i="16" s="1"/>
  <c r="D26" i="16"/>
  <c r="G26" i="16" s="1"/>
  <c r="H26" i="16" s="1"/>
  <c r="D27" i="16"/>
  <c r="G27" i="16" s="1"/>
  <c r="H27" i="16" s="1"/>
  <c r="D28" i="16"/>
  <c r="G28" i="16" s="1"/>
  <c r="H28" i="16" s="1"/>
  <c r="D29" i="16"/>
  <c r="G29" i="16" s="1"/>
  <c r="H29" i="16" s="1"/>
  <c r="D30" i="16"/>
  <c r="G30" i="16" s="1"/>
  <c r="H30" i="16" s="1"/>
  <c r="D31" i="16"/>
  <c r="G31" i="16" s="1"/>
  <c r="H31" i="16" s="1"/>
  <c r="D32" i="16"/>
  <c r="G32" i="16" s="1"/>
  <c r="H32" i="16" s="1"/>
  <c r="D33" i="16"/>
  <c r="G33" i="16" s="1"/>
  <c r="H33" i="16" s="1"/>
  <c r="D34" i="16"/>
  <c r="G34" i="16" s="1"/>
  <c r="H34" i="16" s="1"/>
  <c r="D35" i="16"/>
  <c r="G35" i="16" s="1"/>
  <c r="H35" i="16" s="1"/>
  <c r="D36" i="16"/>
  <c r="G36" i="16" s="1"/>
  <c r="H36" i="16" s="1"/>
  <c r="D37" i="16"/>
  <c r="G37" i="16" s="1"/>
  <c r="H37" i="16" s="1"/>
  <c r="D38" i="16"/>
  <c r="G38" i="16" s="1"/>
  <c r="H38" i="16" s="1"/>
  <c r="D39" i="16"/>
  <c r="G39" i="16" s="1"/>
  <c r="H39" i="16" s="1"/>
  <c r="D40" i="16"/>
  <c r="G40" i="16" s="1"/>
  <c r="H40" i="16" s="1"/>
  <c r="D41" i="16"/>
  <c r="G41" i="16" s="1"/>
  <c r="H41" i="16" s="1"/>
  <c r="D42" i="16"/>
  <c r="G42" i="16" s="1"/>
  <c r="H42" i="16" s="1"/>
  <c r="D43" i="16"/>
  <c r="G43" i="16" s="1"/>
  <c r="H43" i="16" s="1"/>
  <c r="D44" i="16"/>
  <c r="G44" i="16" s="1"/>
  <c r="H44" i="16" s="1"/>
  <c r="D45" i="16"/>
  <c r="G45" i="16" s="1"/>
  <c r="H45" i="16" s="1"/>
  <c r="D46" i="16"/>
  <c r="G46" i="16" s="1"/>
  <c r="H46" i="16" s="1"/>
  <c r="D47" i="16"/>
  <c r="G47" i="16" s="1"/>
  <c r="H47" i="16" s="1"/>
  <c r="D48" i="16"/>
  <c r="G48" i="16" s="1"/>
  <c r="H48" i="16" s="1"/>
  <c r="D49" i="16"/>
  <c r="G49" i="16" s="1"/>
  <c r="H49" i="16" s="1"/>
  <c r="D50" i="16"/>
  <c r="G50" i="16" s="1"/>
  <c r="H50" i="16" s="1"/>
  <c r="D51" i="16"/>
  <c r="G51" i="16" s="1"/>
  <c r="H51" i="16" s="1"/>
  <c r="D52" i="16"/>
  <c r="G52" i="16" s="1"/>
  <c r="H52" i="16" s="1"/>
  <c r="D53" i="16"/>
  <c r="G53" i="16" s="1"/>
  <c r="H53" i="16" s="1"/>
  <c r="D54" i="16"/>
  <c r="G54" i="16" s="1"/>
  <c r="H54" i="16" s="1"/>
  <c r="D55" i="16"/>
  <c r="G55" i="16" s="1"/>
  <c r="H55" i="16" s="1"/>
  <c r="D56" i="16"/>
  <c r="G56" i="16" s="1"/>
  <c r="H56" i="16" s="1"/>
  <c r="D57" i="16"/>
  <c r="G57" i="16" s="1"/>
  <c r="H57" i="16" s="1"/>
  <c r="D58" i="16"/>
  <c r="G58" i="16" s="1"/>
  <c r="H58" i="16" s="1"/>
  <c r="D59" i="16"/>
  <c r="G59" i="16" s="1"/>
  <c r="H59" i="16" s="1"/>
  <c r="D60" i="16"/>
  <c r="G60" i="16" s="1"/>
  <c r="H60" i="16" s="1"/>
  <c r="D61" i="16"/>
  <c r="G61" i="16" s="1"/>
  <c r="H61" i="16" s="1"/>
  <c r="D62" i="16"/>
  <c r="G62" i="16" s="1"/>
  <c r="H62" i="16" s="1"/>
  <c r="D63" i="16"/>
  <c r="G63" i="16" s="1"/>
  <c r="H63" i="16" s="1"/>
  <c r="D64" i="16"/>
  <c r="G64" i="16" s="1"/>
  <c r="H64" i="16" s="1"/>
  <c r="D65" i="16"/>
  <c r="G65" i="16" s="1"/>
  <c r="H65" i="16" s="1"/>
  <c r="D66" i="16"/>
  <c r="G66" i="16" s="1"/>
  <c r="H66" i="16" s="1"/>
  <c r="D67" i="16"/>
  <c r="G67" i="16" s="1"/>
  <c r="H67" i="16" s="1"/>
  <c r="D68" i="16"/>
  <c r="G68" i="16" s="1"/>
  <c r="H68" i="16" s="1"/>
  <c r="D69" i="16"/>
  <c r="G69" i="16" s="1"/>
  <c r="H69" i="16" s="1"/>
  <c r="D70" i="16"/>
  <c r="G70" i="16" s="1"/>
  <c r="H70" i="16" s="1"/>
  <c r="D71" i="16"/>
  <c r="G71" i="16" s="1"/>
  <c r="H71" i="16" s="1"/>
  <c r="D72" i="16"/>
  <c r="G72" i="16" s="1"/>
  <c r="H72" i="16" s="1"/>
  <c r="D73" i="16"/>
  <c r="G73" i="16" s="1"/>
  <c r="H73" i="16" s="1"/>
  <c r="D74" i="16"/>
  <c r="G74" i="16" s="1"/>
  <c r="H74" i="16" s="1"/>
  <c r="D75" i="16"/>
  <c r="G75" i="16" s="1"/>
  <c r="H75" i="16" s="1"/>
  <c r="D76" i="16"/>
  <c r="G76" i="16" s="1"/>
  <c r="H76" i="16" s="1"/>
  <c r="D77" i="16"/>
  <c r="G77" i="16" s="1"/>
  <c r="H77" i="16" s="1"/>
  <c r="D78" i="16"/>
  <c r="G78" i="16" s="1"/>
  <c r="H78" i="16" s="1"/>
  <c r="D79" i="16"/>
  <c r="G79" i="16" s="1"/>
  <c r="H79" i="16" s="1"/>
  <c r="D80" i="16"/>
  <c r="G80" i="16" s="1"/>
  <c r="H80" i="16" s="1"/>
  <c r="D81" i="16"/>
  <c r="G81" i="16" s="1"/>
  <c r="H81" i="16" s="1"/>
  <c r="D82" i="16"/>
  <c r="G82" i="16" s="1"/>
  <c r="H82" i="16" s="1"/>
  <c r="D83" i="16"/>
  <c r="G83" i="16" s="1"/>
  <c r="H83" i="16" s="1"/>
  <c r="D84" i="16"/>
  <c r="G84" i="16" s="1"/>
  <c r="H84" i="16" s="1"/>
  <c r="D85" i="16"/>
  <c r="G85" i="16" s="1"/>
  <c r="H85" i="16" s="1"/>
  <c r="D86" i="16"/>
  <c r="G86" i="16" s="1"/>
  <c r="H86" i="16" s="1"/>
  <c r="I5" i="16" a="1"/>
  <c r="I5" i="16" s="1"/>
  <c r="I6" i="16" a="1"/>
  <c r="I6" i="16" s="1"/>
  <c r="I7" i="16" a="1"/>
  <c r="I7" i="16" s="1"/>
  <c r="I8" i="16" a="1"/>
  <c r="I8" i="16" s="1"/>
  <c r="I9" i="16" a="1"/>
  <c r="I9" i="16" s="1"/>
  <c r="I10" i="16" a="1"/>
  <c r="I10" i="16" s="1"/>
  <c r="I11" i="16" a="1"/>
  <c r="I11" i="16" s="1"/>
  <c r="I12" i="16" a="1"/>
  <c r="I12" i="16" s="1"/>
  <c r="I13" i="16" a="1"/>
  <c r="I13" i="16" s="1"/>
  <c r="I14" i="16" a="1"/>
  <c r="I14" i="16" s="1"/>
  <c r="I15" i="16" a="1"/>
  <c r="I15" i="16" s="1"/>
  <c r="I16" i="16" a="1"/>
  <c r="I16" i="16" s="1"/>
  <c r="I17" i="16" a="1"/>
  <c r="I17" i="16" s="1"/>
  <c r="I18" i="16" a="1"/>
  <c r="I18" i="16" s="1"/>
  <c r="I19" i="16" a="1"/>
  <c r="I19" i="16" s="1"/>
  <c r="I20" i="16" a="1"/>
  <c r="I20" i="16" s="1"/>
  <c r="I21" i="16" a="1"/>
  <c r="I21" i="16" s="1"/>
  <c r="I22" i="16" a="1"/>
  <c r="I22" i="16" s="1"/>
  <c r="I23" i="16" a="1"/>
  <c r="I23" i="16" s="1"/>
  <c r="I24" i="16" a="1"/>
  <c r="I24" i="16" s="1"/>
  <c r="I25" i="16" a="1"/>
  <c r="I25" i="16" s="1"/>
  <c r="I26" i="16" a="1"/>
  <c r="I26" i="16" s="1"/>
  <c r="I27" i="16" a="1"/>
  <c r="I27" i="16" s="1"/>
  <c r="I28" i="16" a="1"/>
  <c r="I28" i="16" s="1"/>
  <c r="I29" i="16" a="1"/>
  <c r="I29" i="16" s="1"/>
  <c r="I30" i="16" a="1"/>
  <c r="I30" i="16" s="1"/>
  <c r="I31" i="16" a="1"/>
  <c r="I31" i="16" s="1"/>
  <c r="I32" i="16" a="1"/>
  <c r="I32" i="16" s="1"/>
  <c r="I33" i="16" a="1"/>
  <c r="I33" i="16" s="1"/>
  <c r="I34" i="16" a="1"/>
  <c r="I34" i="16" s="1"/>
  <c r="I35" i="16" a="1"/>
  <c r="I35" i="16" s="1"/>
  <c r="I36" i="16" a="1"/>
  <c r="I36" i="16" s="1"/>
  <c r="I37" i="16" a="1"/>
  <c r="I37" i="16" s="1"/>
  <c r="I38" i="16" a="1"/>
  <c r="I38" i="16" s="1"/>
  <c r="I39" i="16" a="1"/>
  <c r="I39" i="16" s="1"/>
  <c r="I40" i="16" a="1"/>
  <c r="I40" i="16" s="1"/>
  <c r="I41" i="16" a="1"/>
  <c r="I41" i="16" s="1"/>
  <c r="I42" i="16" a="1"/>
  <c r="I42" i="16" s="1"/>
  <c r="I43" i="16" a="1"/>
  <c r="I43" i="16" s="1"/>
  <c r="I44" i="16" a="1"/>
  <c r="I44" i="16" s="1"/>
  <c r="I45" i="16" a="1"/>
  <c r="I45" i="16" s="1"/>
  <c r="I46" i="16" a="1"/>
  <c r="I46" i="16" s="1"/>
  <c r="I47" i="16" a="1"/>
  <c r="I47" i="16" s="1"/>
  <c r="I48" i="16" a="1"/>
  <c r="I48" i="16" s="1"/>
  <c r="I49" i="16" a="1"/>
  <c r="I49" i="16" s="1"/>
  <c r="I50" i="16" a="1"/>
  <c r="I50" i="16" s="1"/>
  <c r="I51" i="16" a="1"/>
  <c r="I51" i="16" s="1"/>
  <c r="I52" i="16" a="1"/>
  <c r="I52" i="16" s="1"/>
  <c r="I53" i="16" a="1"/>
  <c r="I53" i="16" s="1"/>
  <c r="I54" i="16" a="1"/>
  <c r="I54" i="16" s="1"/>
  <c r="I55" i="16" a="1"/>
  <c r="I55" i="16" s="1"/>
  <c r="I56" i="16" a="1"/>
  <c r="I56" i="16" s="1"/>
  <c r="I57" i="16" a="1"/>
  <c r="I57" i="16" s="1"/>
  <c r="I58" i="16" a="1"/>
  <c r="I58" i="16" s="1"/>
  <c r="I59" i="16" a="1"/>
  <c r="I59" i="16" s="1"/>
  <c r="I60" i="16" a="1"/>
  <c r="I60" i="16" s="1"/>
  <c r="I61" i="16" a="1"/>
  <c r="I61" i="16" s="1"/>
  <c r="I62" i="16" a="1"/>
  <c r="I62" i="16" s="1"/>
  <c r="I63" i="16" a="1"/>
  <c r="I63" i="16" s="1"/>
  <c r="I64" i="16" a="1"/>
  <c r="I64" i="16" s="1"/>
  <c r="I65" i="16" a="1"/>
  <c r="I65" i="16" s="1"/>
  <c r="I66" i="16" a="1"/>
  <c r="I66" i="16" s="1"/>
  <c r="I67" i="16" a="1"/>
  <c r="I67" i="16" s="1"/>
  <c r="I68" i="16" a="1"/>
  <c r="I68" i="16" s="1"/>
  <c r="I69" i="16" a="1"/>
  <c r="I69" i="16" s="1"/>
  <c r="I70" i="16" a="1"/>
  <c r="I70" i="16" s="1"/>
  <c r="I71" i="16" a="1"/>
  <c r="I71" i="16" s="1"/>
  <c r="I72" i="16" a="1"/>
  <c r="I72" i="16" s="1"/>
  <c r="I73" i="16" a="1"/>
  <c r="I73" i="16" s="1"/>
  <c r="I74" i="16" a="1"/>
  <c r="I74" i="16" s="1"/>
  <c r="I75" i="16" a="1"/>
  <c r="I75" i="16" s="1"/>
  <c r="I76" i="16" a="1"/>
  <c r="I76" i="16" s="1"/>
  <c r="I77" i="16" a="1"/>
  <c r="I77" i="16" s="1"/>
  <c r="I78" i="16" a="1"/>
  <c r="I78" i="16" s="1"/>
  <c r="I79" i="16" a="1"/>
  <c r="I79" i="16" s="1"/>
  <c r="I80" i="16" a="1"/>
  <c r="I80" i="16" s="1"/>
  <c r="I81" i="16" a="1"/>
  <c r="I81" i="16" s="1"/>
  <c r="I82" i="16" a="1"/>
  <c r="I82" i="16" s="1"/>
  <c r="I83" i="16" a="1"/>
  <c r="I83" i="16" s="1"/>
  <c r="I84" i="16" a="1"/>
  <c r="I84" i="16" s="1"/>
  <c r="I85" i="16" a="1"/>
  <c r="I85" i="16" s="1"/>
  <c r="I86" i="16" a="1"/>
  <c r="I86" i="16" s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C11" i="24" a="1"/>
  <c r="C11" i="24" s="1"/>
  <c r="F7" i="24"/>
  <c r="C8" i="24" a="1"/>
  <c r="C8" i="24" s="1"/>
  <c r="C7" i="24"/>
  <c r="F9" i="24"/>
  <c r="F3" i="41"/>
  <c r="P3" i="41"/>
  <c r="K3" i="41"/>
  <c r="C12" i="24" l="1" a="1"/>
  <c r="C12" i="24" s="1"/>
  <c r="K51" i="16"/>
  <c r="K39" i="16"/>
  <c r="K27" i="16"/>
  <c r="K15" i="16"/>
  <c r="K50" i="16"/>
  <c r="K38" i="16"/>
  <c r="K26" i="16"/>
  <c r="K14" i="16"/>
  <c r="K76" i="16"/>
  <c r="K64" i="16"/>
  <c r="K52" i="16"/>
  <c r="K40" i="16"/>
  <c r="K28" i="16"/>
  <c r="K16" i="16"/>
  <c r="K85" i="16"/>
  <c r="K73" i="16"/>
  <c r="K61" i="16"/>
  <c r="K49" i="16"/>
  <c r="K37" i="16"/>
  <c r="K25" i="16"/>
  <c r="K13" i="16"/>
  <c r="K86" i="16"/>
  <c r="K84" i="16"/>
  <c r="K72" i="16"/>
  <c r="K60" i="16"/>
  <c r="K48" i="16"/>
  <c r="K36" i="16"/>
  <c r="K24" i="16"/>
  <c r="K12" i="16"/>
  <c r="K83" i="16"/>
  <c r="K71" i="16"/>
  <c r="K59" i="16"/>
  <c r="K47" i="16"/>
  <c r="K35" i="16"/>
  <c r="K23" i="16"/>
  <c r="K11" i="16"/>
  <c r="K82" i="16"/>
  <c r="K70" i="16"/>
  <c r="K58" i="16"/>
  <c r="K46" i="16"/>
  <c r="K34" i="16"/>
  <c r="K22" i="16"/>
  <c r="K10" i="16"/>
  <c r="K81" i="16"/>
  <c r="K69" i="16"/>
  <c r="K57" i="16"/>
  <c r="K45" i="16"/>
  <c r="K33" i="16"/>
  <c r="K21" i="16"/>
  <c r="K9" i="16"/>
  <c r="K63" i="16"/>
  <c r="K80" i="16"/>
  <c r="K68" i="16"/>
  <c r="K56" i="16"/>
  <c r="K44" i="16"/>
  <c r="K32" i="16"/>
  <c r="K20" i="16"/>
  <c r="K8" i="16"/>
  <c r="K62" i="16"/>
  <c r="K79" i="16"/>
  <c r="K67" i="16"/>
  <c r="K55" i="16"/>
  <c r="K43" i="16"/>
  <c r="K31" i="16"/>
  <c r="K19" i="16"/>
  <c r="K7" i="16"/>
  <c r="K78" i="16"/>
  <c r="K66" i="16"/>
  <c r="K54" i="16"/>
  <c r="K42" i="16"/>
  <c r="K30" i="16"/>
  <c r="K18" i="16"/>
  <c r="K6" i="16"/>
  <c r="K75" i="16"/>
  <c r="K74" i="16"/>
  <c r="K77" i="16"/>
  <c r="K65" i="16"/>
  <c r="K53" i="16"/>
  <c r="K41" i="16"/>
  <c r="K29" i="16"/>
  <c r="K17" i="16"/>
  <c r="K5" i="16"/>
  <c r="L68" i="16"/>
  <c r="L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L83" i="16" l="1"/>
  <c r="L75" i="16"/>
  <c r="L73" i="16"/>
  <c r="L65" i="16"/>
  <c r="L64" i="16"/>
  <c r="L79" i="16"/>
  <c r="L71" i="16"/>
  <c r="L80" i="16"/>
  <c r="L72" i="16"/>
  <c r="L84" i="16"/>
  <c r="L67" i="16"/>
  <c r="L82" i="16"/>
  <c r="L74" i="16"/>
  <c r="L66" i="16"/>
  <c r="L86" i="16"/>
  <c r="L78" i="16"/>
  <c r="L70" i="16"/>
  <c r="L85" i="16"/>
  <c r="L77" i="16"/>
  <c r="L69" i="16"/>
  <c r="L81" i="16"/>
  <c r="L5" i="16" l="1"/>
  <c r="L6" i="16"/>
  <c r="L7" i="16"/>
  <c r="L8" i="16"/>
  <c r="L9" i="16"/>
  <c r="L10" i="16"/>
  <c r="L11" i="16"/>
  <c r="F8" i="24" s="1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57664-0F50-4D5C-A768-A6D9119E2200}" keepAlive="1" name="Consulta - Vendas" description="Conexão com a consulta 'Vendas' na pasta de trabalho." type="5" refreshedVersion="8" background="1" saveData="1">
    <dbPr connection="Provider=Microsoft.Mashup.OleDb.1;Data Source=$Workbook$;Location=Vendas;Extended Properties=&quot;&quot;" command="SELECT * FROM [Vendas]"/>
  </connection>
  <connection id="2" xr16:uid="{BBFFF337-09CD-4436-A50A-8F42F09EC6A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1DF8DDAA-0DB8-409C-8D37-0EEA7E195179}" name="WorksheetConnection_Meteora Ecommerce.xlsx!TB_Produtos" type="102" refreshedVersion="8" minRefreshableVersion="5">
    <extLst>
      <ext xmlns:x15="http://schemas.microsoft.com/office/spreadsheetml/2010/11/main" uri="{DE250136-89BD-433C-8126-D09CA5730AF9}">
        <x15:connection id="TB_Produtos" autoDelete="1">
          <x15:rangePr sourceName="_xlcn.WorksheetConnection_MeteoraEcommerce.xlsxTB_Produtos1"/>
        </x15:connection>
      </ext>
    </extLst>
  </connection>
  <connection id="4" xr16:uid="{C7E13675-7B1F-44E3-8864-3EB9FC65D6F9}" name="WorksheetConnection_Meteora Ecommerce.xlsx!TB_Vendas" type="102" refreshedVersion="8" minRefreshableVersion="5">
    <extLst>
      <ext xmlns:x15="http://schemas.microsoft.com/office/spreadsheetml/2010/11/main" uri="{DE250136-89BD-433C-8126-D09CA5730AF9}">
        <x15:connection id="TB_Vendas" autoDelete="1">
          <x15:rangePr sourceName="_xlcn.WorksheetConnection_MeteoraEcommerce.xlsxTB_Vendas1"/>
        </x15:connection>
      </ext>
    </extLst>
  </connection>
  <connection id="5" xr16:uid="{826ABF59-0DAD-4927-81E7-91EF243A5C35}" name="WorksheetConnection_Vendedores!$A$4:$D$9" type="102" refreshedVersion="8" minRefreshableVersion="5">
    <extLst>
      <ext xmlns:x15="http://schemas.microsoft.com/office/spreadsheetml/2010/11/main" uri="{DE250136-89BD-433C-8126-D09CA5730AF9}">
        <x15:connection id="Intervalo" autoDelete="1">
          <x15:rangePr sourceName="_xlcn.WorksheetConnection_VendedoresA4D9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<sst xmlns="http://schemas.openxmlformats.org/spreadsheetml/2006/main" count="1321" uniqueCount="185">
  <si>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</si>
  <si>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</si>
  <si>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</si>
  <si>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</si>
  <si>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</si>
  <si>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</si>
  <si>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</si>
  <si>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</si>
  <si>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</si>
  <si>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</si>
  <si>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</si>
  <si>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</si>
  <si>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</si>
  <si>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</si>
  <si>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</si>
  <si>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</si>
  <si>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</si>
  <si>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</si>
  <si>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</si>
  <si>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</si>
  <si>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</si>
  <si>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</si>
  <si>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</si>
  <si>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</si>
  <si>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</si>
  <si>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</si>
  <si>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</si>
  <si>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</si>
  <si>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</si>
  <si>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</si>
  <si>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</si>
  <si>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</si>
  <si>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</si>
  <si>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</si>
  <si>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</si>
  <si>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</si>
  <si>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</si>
  <si>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</si>
  <si>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</si>
  <si>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</si>
  <si>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</si>
  <si>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</si>
  <si>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</si>
  <si>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</si>
  <si>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</si>
  <si>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</si>
  <si>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</si>
  <si>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</si>
  <si>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</si>
  <si>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</si>
  <si>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</si>
  <si>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</si>
  <si>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</si>
  <si>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</si>
  <si>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</si>
  <si>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</si>
  <si>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</si>
  <si>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</si>
  <si>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</si>
  <si>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</si>
  <si>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</si>
  <si>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</si>
  <si>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</si>
  <si>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</si>
  <si>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</si>
  <si>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</si>
  <si>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</si>
  <si>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</si>
  <si>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</si>
  <si>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</si>
  <si>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</si>
  <si>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</si>
  <si>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</si>
  <si>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</si>
  <si>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</si>
  <si>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</si>
  <si>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</si>
  <si>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</si>
  <si>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</si>
  <si>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</si>
  <si>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</si>
  <si>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</si>
  <si>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</si>
  <si>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</si>
  <si>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</si>
  <si>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</si>
  <si>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</si>
  <si>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</si>
  <si>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</si>
  <si>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</si>
  <si>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</si>
  <si>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</si>
  <si>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</si>
  <si>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</si>
  <si>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</si>
  <si>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</si>
  <si>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</si>
  <si>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</si>
  <si>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</si>
  <si>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</si>
  <si>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</si>
  <si>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</si>
  <si>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</si>
  <si>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</si>
  <si>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</si>
  <si>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</si>
  <si>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</si>
  <si>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</si>
  <si>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</si>
  <si>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</si>
  <si>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</si>
  <si>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</si>
  <si>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</si>
  <si>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</si>
  <si>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</si>
  <si>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</si>
  <si>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</si>
  <si>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</si>
  <si>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</si>
  <si>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</si>
  <si>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</si>
  <si>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</si>
  <si>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</si>
  <si>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</si>
  <si>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</si>
  <si>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</si>
  <si>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</si>
  <si>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</si>
  <si>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</si>
  <si>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</si>
  <si>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</si>
  <si>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</si>
  <si>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</si>
  <si>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</si>
  <si>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</si>
  <si>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</si>
  <si>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</si>
  <si>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</si>
  <si>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</si>
  <si>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</si>
  <si>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</si>
  <si>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</si>
  <si>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</si>
  <si>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</si>
  <si>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</si>
  <si>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</si>
  <si>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</si>
  <si>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</si>
  <si>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</si>
  <si>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</si>
  <si>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</si>
  <si>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</si>
  <si>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</si>
  <si>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</si>
  <si>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</si>
  <si>
    <t>Indice</t>
  </si>
  <si>
    <t>Desconto 
(Passo a Passo)</t>
  </si>
  <si>
    <t>Desconto 
(Diretão)</t>
  </si>
  <si>
    <t>Desconto 
(Vendedor)</t>
  </si>
  <si>
    <t>Desconto Final</t>
  </si>
  <si>
    <t>Rótulos de Linha</t>
  </si>
  <si>
    <t>Total Geral</t>
  </si>
  <si>
    <t>Soma de Estoque</t>
  </si>
  <si>
    <t>Soma de Preço Unitário</t>
  </si>
  <si>
    <t>Soma de Qtd</t>
  </si>
  <si>
    <t>Contagem de Produtos</t>
  </si>
  <si>
    <t>jan</t>
  </si>
  <si>
    <t>fev</t>
  </si>
  <si>
    <t>mar</t>
  </si>
  <si>
    <t>abr</t>
  </si>
  <si>
    <t>mai</t>
  </si>
  <si>
    <t>jun</t>
  </si>
  <si>
    <t>jul</t>
  </si>
  <si>
    <t>ago</t>
  </si>
  <si>
    <t>Soma de Total</t>
  </si>
  <si>
    <t>TOTAL DE PRODUTOS</t>
  </si>
  <si>
    <t>Grafico</t>
  </si>
  <si>
    <t>Ranking de Vendedores</t>
  </si>
  <si>
    <t>Contagem de Vendedor</t>
  </si>
  <si>
    <t>set</t>
  </si>
  <si>
    <t>out</t>
  </si>
  <si>
    <t>nov</t>
  </si>
  <si>
    <t>dez</t>
  </si>
  <si>
    <t>Vendas por Mes</t>
  </si>
  <si>
    <t>QTD por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</si>
</sst>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&quot;R$&quot;\ #,##0.00"/>
  </numFmts>
  <fonts count="3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6"/>
      <color theme="1"/>
      <name val="Corbel"/>
      <family val="2"/>
    </font>
    <font>
      <sz val="2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165" fontId="0" fillId="0" borderId="0" xfId="0" applyNumberFormat="1" applyAlignment="1">
      <alignment horizontal="center"/>
    </xf>
    <xf numFmtId="44" fontId="0" fillId="0" borderId="0" xfId="0" applyNumberFormat="1"/>
    <xf numFmtId="0" fontId="12" fillId="0" borderId="0" xfId="0" applyFont="1" applyAlignment="1">
      <alignment horizontal="center"/>
    </xf>
    <xf numFmtId="0" fontId="14" fillId="2" borderId="19" xfId="3" applyFont="1" applyFill="1" applyBorder="1" applyAlignment="1">
      <alignment horizontal="center"/>
    </xf>
    <xf numFmtId="1" fontId="18" fillId="7" borderId="7" xfId="0" applyNumberFormat="1" applyFont="1" applyFill="1" applyBorder="1" applyAlignment="1">
      <alignment horizontal="center"/>
    </xf>
    <xf numFmtId="1" fontId="18" fillId="7" borderId="20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7" fillId="3" borderId="0" xfId="0" applyFont="1" applyFill="1"/>
    <xf numFmtId="0" fontId="1" fillId="7" borderId="0" xfId="0" applyFont="1" applyFill="1" applyAlignment="1">
      <alignment horizontal="center"/>
    </xf>
    <xf numFmtId="0" fontId="19" fillId="3" borderId="0" xfId="0" applyFont="1" applyFill="1" applyAlignment="1">
      <alignment vertical="center"/>
    </xf>
    <xf numFmtId="0" fontId="21" fillId="0" borderId="0" xfId="6" applyFont="1" applyFill="1" applyAlignment="1">
      <alignment horizontal="center"/>
    </xf>
    <xf numFmtId="0" fontId="22" fillId="3" borderId="0" xfId="0" applyFont="1" applyFill="1" applyAlignment="1">
      <alignment vertical="center"/>
    </xf>
    <xf numFmtId="0" fontId="23" fillId="7" borderId="2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3" fillId="7" borderId="27" xfId="0" applyFont="1" applyFill="1" applyBorder="1" applyAlignment="1">
      <alignment horizontal="center"/>
    </xf>
    <xf numFmtId="0" fontId="23" fillId="7" borderId="24" xfId="0" applyFont="1" applyFill="1" applyBorder="1" applyAlignment="1">
      <alignment horizontal="center" vertical="center"/>
    </xf>
    <xf numFmtId="0" fontId="14" fillId="2" borderId="16" xfId="3" applyFont="1" applyFill="1" applyBorder="1" applyAlignment="1">
      <alignment horizontal="center"/>
    </xf>
    <xf numFmtId="0" fontId="14" fillId="2" borderId="17" xfId="3" applyFont="1" applyFill="1" applyBorder="1" applyAlignment="1">
      <alignment horizontal="center"/>
    </xf>
    <xf numFmtId="0" fontId="14" fillId="2" borderId="21" xfId="3" applyFont="1" applyFill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5" fillId="0" borderId="1" xfId="0" applyNumberFormat="1" applyFont="1" applyBorder="1" applyAlignment="1">
      <alignment horizontal="center"/>
    </xf>
    <xf numFmtId="0" fontId="14" fillId="2" borderId="18" xfId="3" applyFont="1" applyFill="1" applyBorder="1" applyAlignment="1">
      <alignment horizontal="center"/>
    </xf>
    <xf numFmtId="9" fontId="15" fillId="0" borderId="7" xfId="5" applyFont="1" applyBorder="1" applyAlignment="1">
      <alignment horizontal="center" vertical="center"/>
    </xf>
    <xf numFmtId="0" fontId="14" fillId="2" borderId="28" xfId="3" applyFont="1" applyFill="1" applyBorder="1" applyAlignment="1">
      <alignment horizontal="center" vertical="center" wrapText="1"/>
    </xf>
    <xf numFmtId="0" fontId="14" fillId="2" borderId="28" xfId="3" applyFont="1" applyFill="1" applyBorder="1" applyAlignment="1">
      <alignment horizontal="center" vertical="center"/>
    </xf>
    <xf numFmtId="9" fontId="15" fillId="0" borderId="28" xfId="5" applyFont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1" fontId="18" fillId="7" borderId="2" xfId="0" applyNumberFormat="1" applyFont="1" applyFill="1" applyBorder="1" applyAlignment="1">
      <alignment horizontal="center"/>
    </xf>
    <xf numFmtId="1" fontId="18" fillId="7" borderId="4" xfId="0" applyNumberFormat="1" applyFont="1" applyFill="1" applyBorder="1" applyAlignment="1">
      <alignment horizontal="center"/>
    </xf>
    <xf numFmtId="1" fontId="15" fillId="0" borderId="5" xfId="0" applyNumberFormat="1" applyFont="1" applyBorder="1" applyAlignment="1">
      <alignment horizontal="center"/>
    </xf>
    <xf numFmtId="9" fontId="15" fillId="0" borderId="3" xfId="5" applyFont="1" applyBorder="1" applyAlignment="1">
      <alignment horizontal="center"/>
    </xf>
    <xf numFmtId="9" fontId="15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3" fillId="7" borderId="22" xfId="0" applyFont="1" applyFill="1" applyBorder="1" applyAlignment="1">
      <alignment horizontal="center"/>
    </xf>
    <xf numFmtId="0" fontId="16" fillId="2" borderId="25" xfId="3" applyFont="1" applyFill="1" applyBorder="1" applyAlignment="1">
      <alignment horizontal="right"/>
    </xf>
    <xf numFmtId="0" fontId="16" fillId="2" borderId="11" xfId="3" applyFont="1" applyFill="1" applyBorder="1" applyAlignment="1">
      <alignment horizontal="right"/>
    </xf>
    <xf numFmtId="0" fontId="16" fillId="2" borderId="26" xfId="3" applyFont="1" applyFill="1" applyBorder="1" applyAlignment="1">
      <alignment horizontal="right"/>
    </xf>
    <xf numFmtId="0" fontId="16" fillId="2" borderId="29" xfId="3" applyFont="1" applyFill="1" applyBorder="1" applyAlignment="1">
      <alignment horizontal="right"/>
    </xf>
    <xf numFmtId="14" fontId="23" fillId="7" borderId="22" xfId="0" applyNumberFormat="1" applyFont="1" applyFill="1" applyBorder="1" applyAlignment="1">
      <alignment horizontal="center"/>
    </xf>
    <xf numFmtId="165" fontId="23" fillId="7" borderId="23" xfId="0" applyNumberFormat="1" applyFont="1" applyFill="1" applyBorder="1" applyAlignment="1">
      <alignment horizontal="center" vertical="center"/>
    </xf>
    <xf numFmtId="0" fontId="1" fillId="0" borderId="0" xfId="0" applyFont="1"/>
    <xf numFmtId="0" fontId="25" fillId="0" borderId="0" xfId="0" applyFont="1"/>
    <xf numFmtId="0" fontId="14" fillId="2" borderId="8" xfId="3" applyFont="1" applyFill="1" applyBorder="1" applyAlignment="1">
      <alignment horizontal="center" vertical="center" wrapText="1"/>
    </xf>
    <xf numFmtId="0" fontId="14" fillId="2" borderId="30" xfId="3" applyFont="1" applyFill="1" applyBorder="1" applyAlignment="1">
      <alignment horizontal="center" vertical="center" wrapText="1"/>
    </xf>
    <xf numFmtId="0" fontId="15" fillId="0" borderId="28" xfId="5" applyNumberFormat="1" applyFont="1" applyBorder="1" applyAlignment="1">
      <alignment horizontal="center" vertical="center"/>
    </xf>
    <xf numFmtId="165" fontId="23" fillId="7" borderId="24" xfId="0" applyNumberFormat="1" applyFont="1" applyFill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6" fillId="2" borderId="0" xfId="3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6" fillId="2" borderId="0" xfId="3" applyFont="1" applyFill="1" applyBorder="1" applyAlignment="1">
      <alignment horizontal="center" vertical="center" wrapText="1"/>
    </xf>
    <xf numFmtId="9" fontId="25" fillId="0" borderId="0" xfId="5" applyFont="1" applyFill="1"/>
    <xf numFmtId="0" fontId="0" fillId="0" borderId="0" xfId="0" pivotButton="1"/>
    <xf numFmtId="0" fontId="0" fillId="0" borderId="0" xfId="0" applyAlignment="1">
      <alignment horizontal="left"/>
    </xf>
    <xf numFmtId="0" fontId="27" fillId="0" borderId="0" xfId="0" applyFont="1" applyAlignment="1">
      <alignment horizontal="left"/>
    </xf>
    <xf numFmtId="165" fontId="27" fillId="0" borderId="0" xfId="0" applyNumberFormat="1" applyFont="1"/>
    <xf numFmtId="0" fontId="27" fillId="0" borderId="0" xfId="0" applyFont="1" applyAlignment="1">
      <alignment horizontal="center"/>
    </xf>
    <xf numFmtId="165" fontId="0" fillId="7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166" fontId="0" fillId="0" borderId="0" xfId="0" applyNumberFormat="1"/>
    <xf numFmtId="0" fontId="30" fillId="0" borderId="0" xfId="0" applyFont="1" applyAlignment="1">
      <alignment vertical="center"/>
    </xf>
    <xf numFmtId="165" fontId="29" fillId="0" borderId="0" xfId="4" applyNumberFormat="1" applyFont="1" applyBorder="1" applyAlignment="1">
      <alignment vertical="center"/>
    </xf>
    <xf numFmtId="0" fontId="0" fillId="3" borderId="0" xfId="0" applyFill="1" applyAlignment="1">
      <alignment horizontal="center"/>
    </xf>
    <xf numFmtId="0" fontId="22" fillId="3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8" fillId="8" borderId="8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center"/>
    </xf>
    <xf numFmtId="0" fontId="28" fillId="8" borderId="10" xfId="0" applyFont="1" applyFill="1" applyBorder="1" applyAlignment="1">
      <alignment horizontal="center"/>
    </xf>
    <xf numFmtId="0" fontId="31" fillId="0" borderId="8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165" fontId="32" fillId="0" borderId="8" xfId="4" applyNumberFormat="1" applyFont="1" applyBorder="1" applyAlignment="1">
      <alignment horizontal="center" vertical="center"/>
    </xf>
    <xf numFmtId="165" fontId="32" fillId="0" borderId="9" xfId="4" applyNumberFormat="1" applyFont="1" applyBorder="1" applyAlignment="1">
      <alignment horizontal="center" vertical="center"/>
    </xf>
    <xf numFmtId="165" fontId="32" fillId="0" borderId="10" xfId="4" applyNumberFormat="1" applyFont="1" applyBorder="1" applyAlignment="1">
      <alignment horizontal="center" vertical="center"/>
    </xf>
    <xf numFmtId="165" fontId="32" fillId="0" borderId="11" xfId="4" applyNumberFormat="1" applyFont="1" applyBorder="1" applyAlignment="1">
      <alignment horizontal="center" vertical="center"/>
    </xf>
    <xf numFmtId="165" fontId="32" fillId="0" borderId="0" xfId="4" applyNumberFormat="1" applyFont="1" applyBorder="1" applyAlignment="1">
      <alignment horizontal="center" vertical="center"/>
    </xf>
    <xf numFmtId="165" fontId="32" fillId="0" borderId="12" xfId="4" applyNumberFormat="1" applyFont="1" applyBorder="1" applyAlignment="1">
      <alignment horizontal="center" vertical="center"/>
    </xf>
    <xf numFmtId="165" fontId="32" fillId="0" borderId="13" xfId="4" applyNumberFormat="1" applyFont="1" applyBorder="1" applyAlignment="1">
      <alignment horizontal="center" vertical="center"/>
    </xf>
    <xf numFmtId="165" fontId="32" fillId="0" borderId="14" xfId="4" applyNumberFormat="1" applyFont="1" applyBorder="1" applyAlignment="1">
      <alignment horizontal="center" vertical="center"/>
    </xf>
    <xf numFmtId="165" fontId="32" fillId="0" borderId="15" xfId="4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8" fillId="8" borderId="31" xfId="0" applyFont="1" applyFill="1" applyBorder="1" applyAlignment="1">
      <alignment horizontal="center"/>
    </xf>
    <xf numFmtId="0" fontId="28" fillId="8" borderId="32" xfId="0" applyFont="1" applyFill="1" applyBorder="1" applyAlignment="1">
      <alignment horizontal="center"/>
    </xf>
    <xf numFmtId="0" fontId="28" fillId="8" borderId="3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0" fontId="33" fillId="8" borderId="8" xfId="0" applyFont="1" applyFill="1" applyBorder="1" applyAlignment="1">
      <alignment horizontal="center" vertical="center"/>
    </xf>
    <xf numFmtId="0" fontId="34" fillId="8" borderId="9" xfId="0" applyFont="1" applyFill="1" applyBorder="1" applyAlignment="1">
      <alignment horizontal="center" vertical="center"/>
    </xf>
    <xf numFmtId="0" fontId="34" fillId="8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4" fillId="8" borderId="13" xfId="0" applyFont="1" applyFill="1" applyBorder="1" applyAlignment="1">
      <alignment horizontal="center" vertical="center"/>
    </xf>
    <xf numFmtId="0" fontId="34" fillId="8" borderId="14" xfId="0" applyFont="1" applyFill="1" applyBorder="1" applyAlignment="1">
      <alignment horizontal="center" vertical="center"/>
    </xf>
    <xf numFmtId="0" fontId="34" fillId="8" borderId="15" xfId="0" applyFont="1" applyFill="1" applyBorder="1" applyAlignment="1">
      <alignment horizontal="center" vertical="center"/>
    </xf>
    <xf numFmtId="165" fontId="0" fillId="0" borderId="0" xfId="0" applyNumberFormat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5" fillId="8" borderId="8" xfId="0" applyFont="1" applyFill="1" applyBorder="1" applyAlignment="1">
      <alignment horizontal="center" vertical="center"/>
    </xf>
    <xf numFmtId="0" fontId="35" fillId="8" borderId="9" xfId="0" applyFont="1" applyFill="1" applyBorder="1" applyAlignment="1">
      <alignment horizontal="center" vertical="center"/>
    </xf>
    <xf numFmtId="0" fontId="35" fillId="8" borderId="10" xfId="0" applyFont="1" applyFill="1" applyBorder="1" applyAlignment="1">
      <alignment horizontal="center" vertical="center"/>
    </xf>
    <xf numFmtId="0" fontId="35" fillId="8" borderId="13" xfId="0" applyFont="1" applyFill="1" applyBorder="1" applyAlignment="1">
      <alignment horizontal="center" vertical="center"/>
    </xf>
    <xf numFmtId="0" fontId="35" fillId="8" borderId="14" xfId="0" applyFont="1" applyFill="1" applyBorder="1" applyAlignment="1">
      <alignment horizontal="center" vertical="center"/>
    </xf>
    <xf numFmtId="0" fontId="35" fillId="8" borderId="15" xfId="0" applyFont="1" applyFill="1" applyBorder="1" applyAlignment="1">
      <alignment horizontal="center"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32"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165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alignment horizontal="center"/>
    </dxf>
    <dxf>
      <numFmt numFmtId="165" formatCode="_-[$R$-416]\ * #,##0.00_-;\-[$R$-416]\ * #,##0.00_-;_-[$R$-416]\ * &quot;-&quot;??_-;_-@_-"/>
    </dxf>
    <dxf>
      <font>
        <sz val="12"/>
      </font>
    </dxf>
    <dxf>
      <font>
        <sz val="12"/>
      </font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powerPivotData" Target="model/item.data"/><Relationship Id="rId39" Type="http://schemas.openxmlformats.org/officeDocument/2006/relationships/customXml" Target="../customXml/item12.xml"/><Relationship Id="rId21" Type="http://schemas.openxmlformats.org/officeDocument/2006/relationships/theme" Target="theme/theme1.xml"/><Relationship Id="rId34" Type="http://schemas.openxmlformats.org/officeDocument/2006/relationships/customXml" Target="../customXml/item7.xml"/><Relationship Id="rId42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32" Type="http://schemas.openxmlformats.org/officeDocument/2006/relationships/customXml" Target="../customXml/item5.xml"/><Relationship Id="rId37" Type="http://schemas.openxmlformats.org/officeDocument/2006/relationships/customXml" Target="../customXml/item10.xml"/><Relationship Id="rId40" Type="http://schemas.openxmlformats.org/officeDocument/2006/relationships/customXml" Target="../customXml/item13.xml"/><Relationship Id="rId45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36" Type="http://schemas.openxmlformats.org/officeDocument/2006/relationships/customXml" Target="../customXml/item9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31" Type="http://schemas.openxmlformats.org/officeDocument/2006/relationships/customXml" Target="../customXml/item4.xml"/><Relationship Id="rId44" Type="http://schemas.openxmlformats.org/officeDocument/2006/relationships/customXml" Target="../customXml/item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Relationship Id="rId35" Type="http://schemas.openxmlformats.org/officeDocument/2006/relationships/customXml" Target="../customXml/item8.xml"/><Relationship Id="rId43" Type="http://schemas.openxmlformats.org/officeDocument/2006/relationships/customXml" Target="../customXml/item16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sheetMetadata" Target="metadata.xml"/><Relationship Id="rId33" Type="http://schemas.openxmlformats.org/officeDocument/2006/relationships/customXml" Target="../customXml/item6.xml"/><Relationship Id="rId38" Type="http://schemas.openxmlformats.org/officeDocument/2006/relationships/customXml" Target="../customXml/item11.xml"/><Relationship Id="rId20" Type="http://schemas.microsoft.com/office/2007/relationships/slicerCache" Target="slicerCaches/slicerCache1.xml"/><Relationship Id="rId41" Type="http://schemas.openxmlformats.org/officeDocument/2006/relationships/customXml" Target="../customXml/item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2.xlsx]DN_Vendas!TBDN_Vendas</c:name>
    <c:fmtId val="3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DN_Vendas!$B$3</c:f>
              <c:strCache>
                <c:ptCount val="1"/>
                <c:pt idx="0">
                  <c:v>Soma de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DN_Vendas!$B$4:$B$12</c:f>
              <c:numCache>
                <c:formatCode>"R$"\ #,##0.00</c:formatCode>
                <c:ptCount val="8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  <c:pt idx="6">
                  <c:v>8602.0999999999985</c:v>
                </c:pt>
                <c:pt idx="7">
                  <c:v>6373.7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C-4C76-A2DE-FFE5C48BD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369743"/>
        <c:axId val="499348143"/>
      </c:barChart>
      <c:lineChart>
        <c:grouping val="standard"/>
        <c:varyColors val="0"/>
        <c:ser>
          <c:idx val="1"/>
          <c:order val="1"/>
          <c:tx>
            <c:strRef>
              <c:f>DN_Vendas!$C$3</c:f>
              <c:strCache>
                <c:ptCount val="1"/>
                <c:pt idx="0">
                  <c:v>Soma de Qtd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DN_Vendas!$A$4:$A$12</c:f>
              <c:strCache>
                <c:ptCount val="8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</c:strCache>
            </c:strRef>
          </c:cat>
          <c:val>
            <c:numRef>
              <c:f>DN_Vendas!$C$4:$C$12</c:f>
              <c:numCache>
                <c:formatCode>General</c:formatCode>
                <c:ptCount val="8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  <c:pt idx="6">
                  <c:v>53</c:v>
                </c:pt>
                <c:pt idx="7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C-4C76-A2DE-FFE5C48BD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356303"/>
        <c:axId val="499343823"/>
      </c:lineChart>
      <c:catAx>
        <c:axId val="49936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48143"/>
        <c:crosses val="autoZero"/>
        <c:auto val="1"/>
        <c:lblAlgn val="ctr"/>
        <c:lblOffset val="100"/>
        <c:noMultiLvlLbl val="0"/>
      </c:catAx>
      <c:valAx>
        <c:axId val="49934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69743"/>
        <c:crosses val="autoZero"/>
        <c:crossBetween val="between"/>
      </c:valAx>
      <c:valAx>
        <c:axId val="4993438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9356303"/>
        <c:crosses val="max"/>
        <c:crossBetween val="between"/>
      </c:valAx>
      <c:catAx>
        <c:axId val="4993563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9343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2.xlsx]DN_Vendedores!Tabela dinâmica1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3865688826318745E-2"/>
          <c:y val="0.1883714072449478"/>
          <c:w val="0.95865241377052401"/>
          <c:h val="0.73632834355117505"/>
        </c:manualLayout>
      </c:layout>
      <c:pie3DChart>
        <c:varyColors val="1"/>
        <c:ser>
          <c:idx val="0"/>
          <c:order val="0"/>
          <c:tx>
            <c:strRef>
              <c:f>DN_Vendedores!$B$4</c:f>
              <c:strCache>
                <c:ptCount val="1"/>
                <c:pt idx="0">
                  <c:v>Soma de 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A84-4E08-AB95-A5008E9DBE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A84-4E08-AB95-A5008E9DBE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A84-4E08-AB95-A5008E9DBE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A84-4E08-AB95-A5008E9DBE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A84-4E08-AB95-A5008E9DBE59}"/>
              </c:ext>
            </c:extLst>
          </c:dPt>
          <c:cat>
            <c:strRef>
              <c:f>DN_Vendedores!$A$5:$A$10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DN_Vendedores!$B$5:$B$10</c:f>
              <c:numCache>
                <c:formatCode>General</c:formatCode>
                <c:ptCount val="5"/>
                <c:pt idx="0">
                  <c:v>6811.2</c:v>
                </c:pt>
                <c:pt idx="1">
                  <c:v>6552.6</c:v>
                </c:pt>
                <c:pt idx="2">
                  <c:v>3259.7000000000003</c:v>
                </c:pt>
                <c:pt idx="3">
                  <c:v>8601.5999999999985</c:v>
                </c:pt>
                <c:pt idx="4">
                  <c:v>8079.7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A84-4E08-AB95-A5008E9DBE59}"/>
            </c:ext>
          </c:extLst>
        </c:ser>
        <c:ser>
          <c:idx val="1"/>
          <c:order val="1"/>
          <c:tx>
            <c:strRef>
              <c:f>DN_Vendedores!$C$4</c:f>
              <c:strCache>
                <c:ptCount val="1"/>
                <c:pt idx="0">
                  <c:v>Contagem de Vendedor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408-40F7-9653-49F4F3A987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408-40F7-9653-49F4F3A987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408-40F7-9653-49F4F3A987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408-40F7-9653-49F4F3A987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4408-40F7-9653-49F4F3A98717}"/>
              </c:ext>
            </c:extLst>
          </c:dPt>
          <c:cat>
            <c:strRef>
              <c:f>DN_Vendedores!$A$5:$A$10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DN_Vendedores!$C$5:$C$10</c:f>
              <c:numCache>
                <c:formatCode>General</c:formatCode>
                <c:ptCount val="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19</c:v>
                </c:pt>
                <c:pt idx="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4A84-4E08-AB95-A5008E9DBE59}"/>
            </c:ext>
          </c:extLst>
        </c:ser>
        <c:ser>
          <c:idx val="2"/>
          <c:order val="2"/>
          <c:tx>
            <c:strRef>
              <c:f>DN_Vendedores!$D$4</c:f>
              <c:strCache>
                <c:ptCount val="1"/>
                <c:pt idx="0">
                  <c:v>Soma de Qtd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4408-40F7-9653-49F4F3A987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4408-40F7-9653-49F4F3A987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4408-40F7-9653-49F4F3A9871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4408-40F7-9653-49F4F3A9871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4408-40F7-9653-49F4F3A98717}"/>
              </c:ext>
            </c:extLst>
          </c:dPt>
          <c:cat>
            <c:strRef>
              <c:f>DN_Vendedores!$A$5:$A$10</c:f>
              <c:strCache>
                <c:ptCount val="5"/>
                <c:pt idx="0">
                  <c:v>Amanda</c:v>
                </c:pt>
                <c:pt idx="1">
                  <c:v>Bruno</c:v>
                </c:pt>
                <c:pt idx="2">
                  <c:v>Clara</c:v>
                </c:pt>
                <c:pt idx="3">
                  <c:v>João</c:v>
                </c:pt>
                <c:pt idx="4">
                  <c:v>Sarah</c:v>
                </c:pt>
              </c:strCache>
            </c:strRef>
          </c:cat>
          <c:val>
            <c:numRef>
              <c:f>DN_Vendedores!$D$5:$D$10</c:f>
              <c:numCache>
                <c:formatCode>General</c:formatCode>
                <c:ptCount val="5"/>
                <c:pt idx="0">
                  <c:v>40</c:v>
                </c:pt>
                <c:pt idx="1">
                  <c:v>51</c:v>
                </c:pt>
                <c:pt idx="2">
                  <c:v>34</c:v>
                </c:pt>
                <c:pt idx="3">
                  <c:v>64</c:v>
                </c:pt>
                <c:pt idx="4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4A84-4E08-AB95-A5008E9D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437283437283438"/>
          <c:y val="6.7292051618445356E-2"/>
          <c:w val="0.14345114345114346"/>
          <c:h val="0.67699400591541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2.xlsx]DN_Vendas!Tabela dinâmica1</c:name>
    <c:fmtId val="7"/>
  </c:pivotSource>
  <c:chart>
    <c:title>
      <c:layout>
        <c:manualLayout>
          <c:xMode val="edge"/>
          <c:yMode val="edge"/>
          <c:x val="6.2006780402449696E-2"/>
          <c:y val="0.420229090999160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35041382327209097"/>
          <c:y val="0.12375000844398709"/>
          <c:w val="0.30712620297462812"/>
          <c:h val="0.79045908269027665"/>
        </c:manualLayout>
      </c:layout>
      <c:doughnutChart>
        <c:varyColors val="1"/>
        <c:ser>
          <c:idx val="0"/>
          <c:order val="0"/>
          <c:tx>
            <c:strRef>
              <c:f>DN_Vendas!$K$5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FF0-4078-8898-0A6E030FEBF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FF0-4078-8898-0A6E030FEBF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FF0-4078-8898-0A6E030FEBFC}"/>
              </c:ext>
            </c:extLst>
          </c:dPt>
          <c:cat>
            <c:strRef>
              <c:f>DN_Vendas!$J$6:$J$9</c:f>
              <c:strCache>
                <c:ptCount val="3"/>
                <c:pt idx="0">
                  <c:v>Acessórios</c:v>
                </c:pt>
                <c:pt idx="1">
                  <c:v>Calçado</c:v>
                </c:pt>
                <c:pt idx="2">
                  <c:v>Vestuário</c:v>
                </c:pt>
              </c:strCache>
            </c:strRef>
          </c:cat>
          <c:val>
            <c:numRef>
              <c:f>DN_Vendas!$K$6:$K$9</c:f>
              <c:numCache>
                <c:formatCode>General</c:formatCode>
                <c:ptCount val="3"/>
                <c:pt idx="0">
                  <c:v>5288.5</c:v>
                </c:pt>
                <c:pt idx="1">
                  <c:v>3608.8000000000006</c:v>
                </c:pt>
                <c:pt idx="2">
                  <c:v>24407.499999999996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0-4078-8898-0A6E030FE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2.xlsx]DN_VendasHistorico!Tabela dinâmica1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DN_VendasHistorico!$B$3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DN_VendasHistorico!$A$4:$A$16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DN_VendasHistorico!$B$4:$B$16</c:f>
              <c:numCache>
                <c:formatCode>_-[$R$-416]\ * #,##0.00_-;\-[$R$-416]\ * #,##0.00_-;_-[$R$-416]\ * "-"??_-;_-@_-</c:formatCode>
                <c:ptCount val="12"/>
                <c:pt idx="0">
                  <c:v>27065.500000000007</c:v>
                </c:pt>
                <c:pt idx="1">
                  <c:v>7502.5999999999995</c:v>
                </c:pt>
                <c:pt idx="2">
                  <c:v>7197.4000000000005</c:v>
                </c:pt>
                <c:pt idx="3">
                  <c:v>17379.799999999996</c:v>
                </c:pt>
                <c:pt idx="4">
                  <c:v>20685.5</c:v>
                </c:pt>
                <c:pt idx="5">
                  <c:v>22586.299999999992</c:v>
                </c:pt>
                <c:pt idx="6">
                  <c:v>18730.099999999999</c:v>
                </c:pt>
                <c:pt idx="7">
                  <c:v>21585.800000000003</c:v>
                </c:pt>
                <c:pt idx="8">
                  <c:v>19851.000000000004</c:v>
                </c:pt>
                <c:pt idx="9">
                  <c:v>15659.399999999998</c:v>
                </c:pt>
                <c:pt idx="10">
                  <c:v>9455.1999999999989</c:v>
                </c:pt>
                <c:pt idx="11">
                  <c:v>19742.500000000004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41-445F-8621-D149D59B5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522375968"/>
        <c:axId val="1522374048"/>
      </c:barChart>
      <c:catAx>
        <c:axId val="152237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2374048"/>
        <c:crosses val="autoZero"/>
        <c:auto val="1"/>
        <c:lblAlgn val="ctr"/>
        <c:lblOffset val="100"/>
        <c:noMultiLvlLbl val="0"/>
      </c:catAx>
      <c:valAx>
        <c:axId val="1522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237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[Meteora Ecommerce - FINAL AULA 2.xlsx]DN_VendasHistorico!Tabela dinâmica2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0.13994512881011817"/>
              <c:y val="0.1557537115266410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8.3015903499867399E-2"/>
              <c:y val="0.10670731242307095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5.5094332720605045E-3"/>
              <c:y val="-0.18561624230456558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0.14529580143945423"/>
              <c:y val="7.8032429497389949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-0.20240738200407876"/>
              <c:y val="0.1759808390101646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8.0117731158638017E-2"/>
          <c:w val="1"/>
          <c:h val="0.85506760840478357"/>
        </c:manualLayout>
      </c:layout>
      <c:pie3DChart>
        <c:varyColors val="1"/>
        <c:ser>
          <c:idx val="0"/>
          <c:order val="0"/>
          <c:tx>
            <c:strRef>
              <c:f>DN_VendasHistorico!$B$21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AEB-498E-91C2-A048395D3FB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AEB-498E-91C2-A048395D3FB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AEB-498E-91C2-A048395D3FB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AEB-498E-91C2-A048395D3FB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AEB-498E-91C2-A048395D3FB3}"/>
              </c:ext>
            </c:extLst>
          </c:dPt>
          <c:dLbls>
            <c:dLbl>
              <c:idx val="0"/>
              <c:layout>
                <c:manualLayout>
                  <c:x val="0.13994512881011817"/>
                  <c:y val="0.1557537115266410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EB-498E-91C2-A048395D3FB3}"/>
                </c:ext>
              </c:extLst>
            </c:dLbl>
            <c:dLbl>
              <c:idx val="1"/>
              <c:layout>
                <c:manualLayout>
                  <c:x val="8.3015903499867399E-2"/>
                  <c:y val="0.10670731242307095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EB-498E-91C2-A048395D3FB3}"/>
                </c:ext>
              </c:extLst>
            </c:dLbl>
            <c:dLbl>
              <c:idx val="2"/>
              <c:layout>
                <c:manualLayout>
                  <c:x val="-5.5094332720605045E-3"/>
                  <c:y val="-0.1856162423045655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AEB-498E-91C2-A048395D3FB3}"/>
                </c:ext>
              </c:extLst>
            </c:dLbl>
            <c:dLbl>
              <c:idx val="3"/>
              <c:layout>
                <c:manualLayout>
                  <c:x val="-0.14529580143945423"/>
                  <c:y val="7.803242949738994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AEB-498E-91C2-A048395D3FB3}"/>
                </c:ext>
              </c:extLst>
            </c:dLbl>
            <c:dLbl>
              <c:idx val="4"/>
              <c:layout>
                <c:manualLayout>
                  <c:x val="-0.20240738200407876"/>
                  <c:y val="0.1759808390101646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AEB-498E-91C2-A048395D3FB3}"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DN_VendasHistorico!$A$22:$A$27</c:f>
              <c:strCache>
                <c:ptCount val="5"/>
                <c:pt idx="0">
                  <c:v>VD001</c:v>
                </c:pt>
                <c:pt idx="1">
                  <c:v>VD002</c:v>
                </c:pt>
                <c:pt idx="2">
                  <c:v>VD003</c:v>
                </c:pt>
                <c:pt idx="3">
                  <c:v>VD004</c:v>
                </c:pt>
                <c:pt idx="4">
                  <c:v>VD005</c:v>
                </c:pt>
              </c:strCache>
            </c:strRef>
          </c:cat>
          <c:val>
            <c:numRef>
              <c:f>DN_VendasHistorico!$B$22:$B$27</c:f>
              <c:numCache>
                <c:formatCode>General</c:formatCode>
                <c:ptCount val="5"/>
                <c:pt idx="0">
                  <c:v>325</c:v>
                </c:pt>
                <c:pt idx="1">
                  <c:v>345</c:v>
                </c:pt>
                <c:pt idx="2">
                  <c:v>241</c:v>
                </c:pt>
                <c:pt idx="3">
                  <c:v>311</c:v>
                </c:pt>
                <c:pt idx="4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EB-498E-91C2-A048395D3FB3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[Meteora Ecommerce - FINAL AULA 2.xlsx]DN_VendasHistorico!Tabela dinâmica3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por Vendedor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DN_VendasHistorico!$G$3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DN_VendasHistorico!$F$4:$F$9</c:f>
              <c:strCache>
                <c:ptCount val="5"/>
                <c:pt idx="0">
                  <c:v>VD005</c:v>
                </c:pt>
                <c:pt idx="1">
                  <c:v>VD002</c:v>
                </c:pt>
                <c:pt idx="2">
                  <c:v>VD004</c:v>
                </c:pt>
                <c:pt idx="3">
                  <c:v>VD001</c:v>
                </c:pt>
                <c:pt idx="4">
                  <c:v>VD003</c:v>
                </c:pt>
              </c:strCache>
            </c:strRef>
          </c:cat>
          <c:val>
            <c:numRef>
              <c:f>DN_VendasHistorico!$G$4:$G$9</c:f>
              <c:numCache>
                <c:formatCode>General</c:formatCode>
                <c:ptCount val="5"/>
                <c:pt idx="0">
                  <c:v>49213.899999999994</c:v>
                </c:pt>
                <c:pt idx="1">
                  <c:v>47690</c:v>
                </c:pt>
                <c:pt idx="2">
                  <c:v>37864.000000000007</c:v>
                </c:pt>
                <c:pt idx="3">
                  <c:v>36468.600000000006</c:v>
                </c:pt>
                <c:pt idx="4">
                  <c:v>36204.600000000013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3-40C8-AFA5-CF9E42A59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21663840"/>
        <c:axId val="1521664800"/>
        <c:axId val="0"/>
      </c:bar3DChart>
      <c:catAx>
        <c:axId val="152166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1664800"/>
        <c:crosses val="autoZero"/>
        <c:auto val="1"/>
        <c:lblAlgn val="ctr"/>
        <c:lblOffset val="100"/>
        <c:noMultiLvlLbl val="0"/>
      </c:catAx>
      <c:valAx>
        <c:axId val="152166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21663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163830</xdr:colOff>
      <xdr:row>0</xdr:row>
      <xdr:rowOff>76200</xdr:rowOff>
    </xdr:from>
    <xdr:to>
      <xdr:col>2</xdr:col>
      <xdr:colOff>549909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5905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123824</xdr:colOff>
      <xdr:row>0</xdr:row>
      <xdr:rowOff>85725</xdr:rowOff>
    </xdr:from>
    <xdr:to>
      <xdr:col>9</xdr:col>
      <xdr:colOff>812482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609600</xdr:colOff>
      <xdr:row>0</xdr:row>
      <xdr:rowOff>85725</xdr:rowOff>
    </xdr:from>
    <xdr:to>
      <xdr:col>8</xdr:col>
      <xdr:colOff>521970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412751</xdr:colOff>
      <xdr:row>0</xdr:row>
      <xdr:rowOff>85725</xdr:rowOff>
    </xdr:from>
    <xdr:to>
      <xdr:col>7</xdr:col>
      <xdr:colOff>517208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587375</xdr:colOff>
      <xdr:row>0</xdr:row>
      <xdr:rowOff>85725</xdr:rowOff>
    </xdr:from>
    <xdr:to>
      <xdr:col>6</xdr:col>
      <xdr:colOff>320358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0</xdr:row>
      <xdr:rowOff>104774</xdr:rowOff>
    </xdr:from>
    <xdr:to>
      <xdr:col>2</xdr:col>
      <xdr:colOff>752475</xdr:colOff>
      <xdr:row>1</xdr:row>
      <xdr:rowOff>866774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egoria 1">
              <a:extLst>
                <a:ext uri="{FF2B5EF4-FFF2-40B4-BE49-F238E27FC236}">
                  <a16:creationId xmlns:a16="http://schemas.microsoft.com/office/drawing/2014/main" id="{8B3096F1-0C3D-DBCC-2744-8B036B5C97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24" y="104774"/>
              <a:ext cx="3724276" cy="962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2</xdr:row>
      <xdr:rowOff>147954</xdr:rowOff>
    </xdr:from>
    <xdr:to>
      <xdr:col>3</xdr:col>
      <xdr:colOff>85725</xdr:colOff>
      <xdr:row>6</xdr:row>
      <xdr:rowOff>138429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A631780-80C3-4ED8-BD7A-76355DA4B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528954"/>
          <a:ext cx="752475" cy="75247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14287</xdr:rowOff>
    </xdr:from>
    <xdr:to>
      <xdr:col>19</xdr:col>
      <xdr:colOff>0</xdr:colOff>
      <xdr:row>21</xdr:row>
      <xdr:rowOff>0</xdr:rowOff>
    </xdr:to>
    <xdr:graphicFrame macro="">
      <xdr:nvGraphicFramePr>
        <xdr:cNvPr id="7" name="Gráfico 1">
          <a:extLst>
            <a:ext uri="{FF2B5EF4-FFF2-40B4-BE49-F238E27FC236}">
              <a16:creationId xmlns:a16="http://schemas.microsoft.com/office/drawing/2014/main" id="{2BAC1D3E-C878-2303-46AC-250BE56E8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25</xdr:row>
      <xdr:rowOff>47624</xdr:rowOff>
    </xdr:from>
    <xdr:to>
      <xdr:col>16</xdr:col>
      <xdr:colOff>590550</xdr:colOff>
      <xdr:row>31</xdr:row>
      <xdr:rowOff>180975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1CC8D62-DCCC-C55E-4ABE-4A8E5C994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600076</xdr:colOff>
      <xdr:row>25</xdr:row>
      <xdr:rowOff>1</xdr:rowOff>
    </xdr:from>
    <xdr:to>
      <xdr:col>7</xdr:col>
      <xdr:colOff>590550</xdr:colOff>
      <xdr:row>31</xdr:row>
      <xdr:rowOff>180975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730F3E6-7BF1-699F-9C9E-FB97B2DD8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5</xdr:row>
      <xdr:rowOff>19050</xdr:rowOff>
    </xdr:from>
    <xdr:to>
      <xdr:col>21</xdr:col>
      <xdr:colOff>600076</xdr:colOff>
      <xdr:row>16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6185A1-B327-4AEE-62CF-5E411C111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</xdr:colOff>
      <xdr:row>21</xdr:row>
      <xdr:rowOff>14287</xdr:rowOff>
    </xdr:from>
    <xdr:to>
      <xdr:col>21</xdr:col>
      <xdr:colOff>581025</xdr:colOff>
      <xdr:row>30</xdr:row>
      <xdr:rowOff>171451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8C5C9F2-01B6-CAC7-C09D-2C6BC7296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</xdr:colOff>
      <xdr:row>19</xdr:row>
      <xdr:rowOff>9525</xdr:rowOff>
    </xdr:from>
    <xdr:to>
      <xdr:col>11</xdr:col>
      <xdr:colOff>600075</xdr:colOff>
      <xdr:row>30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97CF19A-947F-585B-6B83-594DBCEFAA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 Resolve Testes" refreshedDate="45168.766250231478" createdVersion="8" refreshedVersion="8" minRefreshableVersion="3" recordCount="60" xr:uid="{7AB96658-ECC6-4382-87EF-AC22B432EE5C}">
  <cacheSource type="worksheet">
    <worksheetSource name="TB_Produtos"/>
  </cacheSource>
  <cacheFields count="6">
    <cacheField name="Código" numFmtId="0">
      <sharedItems/>
    </cacheField>
    <cacheField name="Produtos" numFmtId="0">
      <sharedItems count="26">
        <s v="Bermuda"/>
        <s v="Bolsa coringa"/>
        <s v="Bolsa de couro"/>
        <s v="Boné"/>
        <s v="Calça jeans"/>
        <s v="Calça legging"/>
        <s v="Camiseta Estampada"/>
        <s v="Camiseta Lisa"/>
        <s v="Camiseta Lisa "/>
        <s v="Cinto"/>
        <s v="Jaqueta couro"/>
        <s v="Jaqueta jeans"/>
        <s v="Óculos quadrado"/>
        <s v="Óculos redondo"/>
        <s v="Tênis Atitas"/>
        <s v="Tênis Chunky"/>
        <s v="Vestido curto"/>
        <s v="Vestido longo"/>
        <s v="Camiseta Conforto"/>
        <s v="Vestido Floral"/>
        <s v="Jaqueta de Couro"/>
        <s v="Camiseta Listrada"/>
        <s v="Saia Plissada"/>
        <s v="Sandália Rasteira"/>
        <s v="Calça Alfaiataria"/>
        <s v="Produto Novo" u="1"/>
      </sharedItems>
    </cacheField>
    <cacheField name="Tamanho" numFmtId="0">
      <sharedItems containsMixedTypes="1" containsNumber="1" containsInteger="1" minValue="35" maxValue="38"/>
    </cacheField>
    <cacheField name="Categoria" numFmtId="0">
      <sharedItems count="4">
        <s v="Vestuário"/>
        <s v="Acessórios"/>
        <s v="Calçado"/>
        <s v="Categoria Nova" u="1"/>
      </sharedItems>
    </cacheField>
    <cacheField name="Estoque" numFmtId="0">
      <sharedItems containsSemiMixedTypes="0" containsString="0" containsNumber="1" containsInteger="1" minValue="0" maxValue="50"/>
    </cacheField>
    <cacheField name="Preço Unitário" numFmtId="0">
      <sharedItems containsSemiMixedTypes="0" containsString="0" containsNumber="1" minValue="25.9" maxValue="349.9"/>
    </cacheField>
  </cacheFields>
  <extLst>
    <ext xmlns:x14="http://schemas.microsoft.com/office/spreadsheetml/2009/9/main" uri="{725AE2AE-9491-48be-B2B4-4EB974FC3084}">
      <x14:pivotCacheDefinition pivotCacheId="18884865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niel" refreshedDate="45744.381646875001" backgroundQuery="1" createdVersion="8" refreshedVersion="8" minRefreshableVersion="3" recordCount="0" supportSubquery="1" supportAdvancedDrill="1" xr:uid="{0E9C5593-B01E-4C8F-AFAD-4007B27D76B7}">
  <cacheSource type="external" connectionId="2"/>
  <cacheFields count="3">
    <cacheField name="[TB_Vendas].[Data (Mês)].[Data (Mês)]" caption="Data (Mês)" numFmtId="0" hierarchy="23" level="1">
      <sharedItems count="8">
        <s v="jan"/>
        <s v="fev"/>
        <s v="mar"/>
        <s v="abr"/>
        <s v="mai"/>
        <s v="jun"/>
        <s v="jul"/>
        <s v="ago"/>
      </sharedItems>
    </cacheField>
    <cacheField name="[Measures].[Soma de Total]" caption="Soma de Total" numFmtId="0" hierarchy="30" level="32767"/>
    <cacheField name="[Measures].[Soma de Qtd]" caption="Soma de Qtd" numFmtId="0" hierarchy="29" level="32767"/>
  </cacheFields>
  <cacheHierarchies count="3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Vendedor]" caption="Contagem de Vendedor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niel" refreshedDate="45744.388969791667" backgroundQuery="1" createdVersion="8" refreshedVersion="8" minRefreshableVersion="3" recordCount="0" supportSubquery="1" supportAdvancedDrill="1" xr:uid="{D6F23FEF-ECFD-4B90-A867-F45D47A0B303}">
  <cacheSource type="external" connectionId="2"/>
  <cacheFields count="4">
    <cacheField name="[Intervalo].[Vendedor].[Vendedor]" caption="Vendedor" numFmtId="0" hierarchy="1" level="1">
      <sharedItems count="5">
        <s v="Amanda"/>
        <s v="Bruno"/>
        <s v="Clara"/>
        <s v="João"/>
        <s v="Sarah"/>
      </sharedItems>
    </cacheField>
    <cacheField name="[Measures].[Soma de Total]" caption="Soma de Total" numFmtId="0" hierarchy="30" level="32767"/>
    <cacheField name="[Measures].[Contagem de Vendedor]" caption="Contagem de Vendedor" numFmtId="0" hierarchy="31" level="32767"/>
    <cacheField name="[Measures].[Soma de Qtd]" caption="Soma de Qtd" numFmtId="0" hierarchy="29" level="32767"/>
  </cacheFields>
  <cacheHierarchies count="3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2" memberValueDatatype="130" unbalanced="0">
      <fieldsUsage count="2">
        <fieldUsage x="-1"/>
        <fieldUsage x="0"/>
      </fieldsUsage>
    </cacheHierarchy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0" memberValueDatatype="130" unbalanced="0"/>
    <cacheHierarchy uniqueName="[TB_Vendas].[Qtd]" caption="Qtd" attribute="1" defaultMemberUniqueName="[TB_Vendas].[Qtd].[All]" allUniqueName="[TB_Vendas].[Qtd].[All]" dimensionUniqueName="[TB_Vendas]" displayFolder="" count="2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2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2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Vendedor]" caption="Contagem de Vendedor" measure="1" displayFolder="" measureGroup="TB_Venda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niel" refreshedDate="45745.862025694441" backgroundQuery="1" createdVersion="8" refreshedVersion="8" minRefreshableVersion="3" recordCount="0" supportSubquery="1" supportAdvancedDrill="1" xr:uid="{A22D33D0-4FB9-4191-8C5F-D49344B919A4}">
  <cacheSource type="external" connectionId="2"/>
  <cacheFields count="2">
    <cacheField name="[TB_Vendas].[Categoria].[Categoria]" caption="Categoria" numFmtId="0" hierarchy="13" level="1">
      <sharedItems count="3">
        <s v="Acessórios"/>
        <s v="Calçado"/>
        <s v="Vestuário"/>
      </sharedItems>
    </cacheField>
    <cacheField name="[Measures].[Soma de Total]" caption="Soma de Total" numFmtId="0" hierarchy="30" level="32767"/>
  </cacheFields>
  <cacheHierarchies count="32">
    <cacheHierarchy uniqueName="[Intervalo].[Código]" caption="Código" attribute="1" defaultMemberUniqueName="[Intervalo].[Código].[All]" allUniqueName="[Intervalo].[Código].[All]" dimensionUniqueName="[Intervalo]" displayFolder="" count="0" memberValueDatatype="130" unbalanced="0"/>
    <cacheHierarchy uniqueName="[Intervalo].[Vendedor]" caption="Vendedor" attribute="1" defaultMemberUniqueName="[Intervalo].[Vendedor].[All]" allUniqueName="[Intervalo].[Vendedor].[All]" dimensionUniqueName="[Intervalo]" displayFolder="" count="0" memberValueDatatype="130" unbalanced="0"/>
    <cacheHierarchy uniqueName="[Intervalo].[Cidade]" caption="Cidade" attribute="1" defaultMemberUniqueName="[Intervalo].[Cidade].[All]" allUniqueName="[Intervalo].[Cidade].[All]" dimensionUniqueName="[Intervalo]" displayFolder="" count="0" memberValueDatatype="130" unbalanced="0"/>
    <cacheHierarchy uniqueName="[Intervalo].[Desc. Máximo]" caption="Desc. Máximo" attribute="1" defaultMemberUniqueName="[Intervalo].[Desc. Máximo].[All]" allUniqueName="[Intervalo].[Desc. Máximo].[All]" dimensionUniqueName="[Intervalo]" displayFolder="" count="0" memberValueDatatype="5" unbalanced="0"/>
    <cacheHierarchy uniqueName="[TB_Produtos].[Código]" caption="Código" attribute="1" defaultMemberUniqueName="[TB_Produtos].[Código].[All]" allUniqueName="[TB_Produtos].[Código].[All]" dimensionUniqueName="[TB_Produtos]" displayFolder="" count="0" memberValueDatatype="130" unbalanced="0"/>
    <cacheHierarchy uniqueName="[TB_Produtos].[Produtos]" caption="Produtos" attribute="1" defaultMemberUniqueName="[TB_Produtos].[Produtos].[All]" allUniqueName="[TB_Produtos].[Produtos].[All]" dimensionUniqueName="[TB_Produtos]" displayFolder="" count="0" memberValueDatatype="130" unbalanced="0"/>
    <cacheHierarchy uniqueName="[TB_Produtos].[Tamanho]" caption="Tamanho" attribute="1" defaultMemberUniqueName="[TB_Produtos].[Tamanho].[All]" allUniqueName="[TB_Produtos].[Tamanho].[All]" dimensionUniqueName="[TB_Produtos]" displayFolder="" count="0" memberValueDatatype="130" unbalanced="0"/>
    <cacheHierarchy uniqueName="[TB_Produtos].[Categoria]" caption="Categoria" attribute="1" defaultMemberUniqueName="[TB_Produtos].[Categoria].[All]" allUniqueName="[TB_Produtos].[Categoria].[All]" dimensionUniqueName="[TB_Produtos]" displayFolder="" count="0" memberValueDatatype="130" unbalanced="0"/>
    <cacheHierarchy uniqueName="[TB_Produtos].[Estoque]" caption="Estoque" attribute="1" defaultMemberUniqueName="[TB_Produtos].[Estoque].[All]" allUniqueName="[TB_Produtos].[Estoque].[All]" dimensionUniqueName="[TB_Produtos]" displayFolder="" count="0" memberValueDatatype="20" unbalanced="0"/>
    <cacheHierarchy uniqueName="[TB_Produtos].[Preço Unitário]" caption="Preço Unitário" attribute="1" defaultMemberUniqueName="[TB_Produtos].[Preço Unitário].[All]" allUniqueName="[TB_Produtos].[Preço Unitário].[All]" dimensionUniqueName="[TB_Produtos]" displayFolder="" count="0" memberValueDatatype="5" unbalanced="0"/>
    <cacheHierarchy uniqueName="[TB_Vendas].[Nº]" caption="Nº" attribute="1" defaultMemberUniqueName="[TB_Vendas].[Nº].[All]" allUniqueName="[TB_Vendas].[Nº].[All]" dimensionUniqueName="[TB_Vendas]" displayFolder="" count="0" memberValueDatatype="20" unbalanced="0"/>
    <cacheHierarchy uniqueName="[TB_Vendas].[Data]" caption="Data" attribute="1" time="1" defaultMemberUniqueName="[TB_Vendas].[Data].[All]" allUniqueName="[TB_Vendas].[Data].[All]" dimensionUniqueName="[TB_Vendas]" displayFolder="" count="0" memberValueDatatype="7" unbalanced="0"/>
    <cacheHierarchy uniqueName="[TB_Vendas].[Código]" caption="Código" attribute="1" defaultMemberUniqueName="[TB_Vendas].[Código].[All]" allUniqueName="[TB_Vendas].[Código].[All]" dimensionUniqueName="[TB_Vendas]" displayFolder="" count="0" memberValueDatatype="130" unbalanced="0"/>
    <cacheHierarchy uniqueName="[TB_Vendas].[Categoria]" caption="Categoria" attribute="1" defaultMemberUniqueName="[TB_Vendas].[Categoria].[All]" allUniqueName="[TB_Vendas].[Categoria].[All]" dimensionUniqueName="[TB_Vendas]" displayFolder="" count="2" memberValueDatatype="130" unbalanced="0">
      <fieldsUsage count="2">
        <fieldUsage x="-1"/>
        <fieldUsage x="0"/>
      </fieldsUsage>
    </cacheHierarchy>
    <cacheHierarchy uniqueName="[TB_Vendas].[Qtd]" caption="Qtd" attribute="1" defaultMemberUniqueName="[TB_Vendas].[Qtd].[All]" allUniqueName="[TB_Vendas].[Qtd].[All]" dimensionUniqueName="[TB_Vendas]" displayFolder="" count="0" memberValueDatatype="20" unbalanced="0"/>
    <cacheHierarchy uniqueName="[TB_Vendas].[Preço Unitário]" caption="Preço Unitário" attribute="1" defaultMemberUniqueName="[TB_Vendas].[Preço Unitário].[All]" allUniqueName="[TB_Vendas].[Preço Unitário].[All]" dimensionUniqueName="[TB_Vendas]" displayFolder="" count="0" memberValueDatatype="5" unbalanced="0"/>
    <cacheHierarchy uniqueName="[TB_Vendas].[Indice]" caption="Indice" attribute="1" defaultMemberUniqueName="[TB_Vendas].[Indice].[All]" allUniqueName="[TB_Vendas].[Indice].[All]" dimensionUniqueName="[TB_Vendas]" displayFolder="" count="0" memberValueDatatype="20" unbalanced="0"/>
    <cacheHierarchy uniqueName="[TB_Vendas].[Desconto  (Passo a Passo)]" caption="Desconto  (Passo a Passo)" attribute="1" defaultMemberUniqueName="[TB_Vendas].[Desconto  (Passo a Passo)].[All]" allUniqueName="[TB_Vendas].[Desconto  (Passo a Passo)].[All]" dimensionUniqueName="[TB_Vendas]" displayFolder="" count="0" memberValueDatatype="5" unbalanced="0"/>
    <cacheHierarchy uniqueName="[TB_Vendas].[Desconto  (Diretão)]" caption="Desconto  (Diretão)" attribute="1" defaultMemberUniqueName="[TB_Vendas].[Desconto  (Diretão)].[All]" allUniqueName="[TB_Vendas].[Desconto  (Diretão)].[All]" dimensionUniqueName="[TB_Vendas]" displayFolder="" count="0" memberValueDatatype="5" unbalanced="0"/>
    <cacheHierarchy uniqueName="[TB_Vendas].[Desconto  (Vendedor)]" caption="Desconto  (Vendedor)" attribute="1" defaultMemberUniqueName="[TB_Vendas].[Desconto  (Vendedor)].[All]" allUniqueName="[TB_Vendas].[Desconto  (Vendedor)].[All]" dimensionUniqueName="[TB_Vendas]" displayFolder="" count="0" memberValueDatatype="5" unbalanced="0"/>
    <cacheHierarchy uniqueName="[TB_Vendas].[Desconto Final]" caption="Desconto Final" attribute="1" defaultMemberUniqueName="[TB_Vendas].[Desconto Final].[All]" allUniqueName="[TB_Vendas].[Desconto Final].[All]" dimensionUniqueName="[TB_Vendas]" displayFolder="" count="0" memberValueDatatype="5" unbalanced="0"/>
    <cacheHierarchy uniqueName="[TB_Vendas].[Total]" caption="Total" attribute="1" defaultMemberUniqueName="[TB_Vendas].[Total].[All]" allUniqueName="[TB_Vendas].[Total].[All]" dimensionUniqueName="[TB_Vendas]" displayFolder="" count="0" memberValueDatatype="5" unbalanced="0"/>
    <cacheHierarchy uniqueName="[TB_Vendas].[Vendedor]" caption="Vendedor" attribute="1" defaultMemberUniqueName="[TB_Vendas].[Vendedor].[All]" allUniqueName="[TB_Vendas].[Vendedor].[All]" dimensionUniqueName="[TB_Vendas]" displayFolder="" count="0" memberValueDatatype="130" unbalanced="0"/>
    <cacheHierarchy uniqueName="[TB_Vendas].[Data (Mês)]" caption="Data (Mês)" attribute="1" defaultMemberUniqueName="[TB_Vendas].[Data (Mês)].[All]" allUniqueName="[TB_Vendas].[Data (Mês)].[All]" dimensionUniqueName="[TB_Vendas]" displayFolder="" count="0" memberValueDatatype="130" unbalanced="0"/>
    <cacheHierarchy uniqueName="[TB_Vendas].[Data (Índice de Mês)]" caption="Data (Índice de Mês)" attribute="1" defaultMemberUniqueName="[TB_Vendas].[Data (Índice de Mês)].[All]" allUniqueName="[TB_Vendas].[Data (Índice de Mês)].[All]" dimensionUniqueName="[TB_Vendas]" displayFolder="" count="0" memberValueDatatype="20" unbalanced="0" hidden="1"/>
    <cacheHierarchy uniqueName="[Measures].[__XL_Count TB_Produtos]" caption="__XL_Count TB_Produtos" measure="1" displayFolder="" measureGroup="TB_Produtos" count="0" hidden="1"/>
    <cacheHierarchy uniqueName="[Measures].[__XL_Count TB_Vendas]" caption="__XL_Count TB_Vendas" measure="1" displayFolder="" measureGroup="TB_Vendas" count="0" hidden="1"/>
    <cacheHierarchy uniqueName="[Measures].[__XL_Count Intervalo]" caption="__XL_Count Intervalo" measure="1" displayFolder="" measureGroup="Intervalo" count="0" hidden="1"/>
    <cacheHierarchy uniqueName="[Measures].[__No measures defined]" caption="__No measures defined" measure="1" displayFolder="" count="0" hidden="1"/>
    <cacheHierarchy uniqueName="[Measures].[Soma de Qtd]" caption="Soma de Qtd" measure="1" displayFolder="" measureGroup="TB_Vendas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oma de Total]" caption="Soma de Total" measure="1" displayFolder="" measureGroup="TB_Venda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1"/>
        </ext>
      </extLst>
    </cacheHierarchy>
    <cacheHierarchy uniqueName="[Measures].[Contagem de Vendedor]" caption="Contagem de Vendedor" measure="1" displayFolder="" measureGroup="TB_Vendas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</cacheHierarchies>
  <kpis count="0"/>
  <dimensions count="4">
    <dimension name="Intervalo" uniqueName="[Intervalo]" caption="Intervalo"/>
    <dimension measure="1" name="Measures" uniqueName="[Measures]" caption="Measures"/>
    <dimension name="TB_Produtos" uniqueName="[TB_Produtos]" caption="TB_Produtos"/>
    <dimension name="TB_Vendas" uniqueName="[TB_Vendas]" caption="TB_Vendas"/>
  </dimensions>
  <measureGroups count="3">
    <measureGroup name="Intervalo" caption="Intervalo"/>
    <measureGroup name="TB_Produtos" caption="TB_Produtos"/>
    <measureGroup name="TB_Vendas" caption="TB_Vendas"/>
  </measureGroups>
  <maps count="5">
    <map measureGroup="0" dimension="0"/>
    <map measureGroup="1" dimension="2"/>
    <map measureGroup="2" dimension="0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45.879818402776" createdVersion="8" refreshedVersion="8" minRefreshableVersion="3" recordCount="252" xr:uid="{07902AB8-DF17-4C3D-A58B-F8B40DF4C046}">
  <cacheSource type="worksheet">
    <worksheetSource name="Vendas"/>
  </cacheSource>
  <cacheFields count="11">
    <cacheField name="Data" numFmtId="14">
      <sharedItems containsSemiMixedTypes="0" containsNonDate="0" containsDate="1" containsString="0" minDate="2021-01-05T00:00:00" maxDate="2022-12-16T00:00:00" count="242">
        <d v="2022-01-05T00:00:00"/>
        <d v="2022-01-06T00:00:00"/>
        <d v="2022-01-07T00:00:00"/>
        <d v="2022-01-12T00:00:00"/>
        <d v="2022-01-13T00:00:00"/>
        <d v="2022-01-17T00:00:00"/>
        <d v="2022-01-23T00:00:00"/>
        <d v="2022-01-26T00:00:00"/>
        <d v="2022-01-28T00:00:00"/>
        <d v="2022-01-29T00:00:00"/>
        <d v="2022-01-30T00:00:00"/>
        <d v="2022-02-03T00:00:00"/>
        <d v="2022-02-05T00:00:00"/>
        <d v="2022-02-18T00:00:00"/>
        <d v="2022-02-21T00:00:00"/>
        <d v="2022-02-24T00:00:00"/>
        <d v="2022-02-25T00:00:00"/>
        <d v="2022-02-26T00:00:00"/>
        <d v="2022-03-01T00:00:00"/>
        <d v="2022-03-02T00:00:00"/>
        <d v="2022-03-03T00:00:00"/>
        <d v="2022-03-04T00:00:00"/>
        <d v="2022-03-09T00:00:00"/>
        <d v="2022-03-14T00:00:00"/>
        <d v="2022-03-19T00:00:00"/>
        <d v="2022-03-21T00:00:00"/>
        <d v="2022-03-25T00:00:00"/>
        <d v="2022-04-02T00:00:00"/>
        <d v="2022-04-04T00:00:00"/>
        <d v="2022-04-08T00:00:00"/>
        <d v="2022-04-11T00:00:00"/>
        <d v="2022-04-12T00:00:00"/>
        <d v="2022-04-13T00:00:00"/>
        <d v="2022-04-15T00:00:00"/>
        <d v="2022-04-22T00:00:00"/>
        <d v="2022-04-23T00:00:00"/>
        <d v="2022-04-26T00:00:00"/>
        <d v="2022-04-27T00:00:00"/>
        <d v="2022-05-08T00:00:00"/>
        <d v="2022-05-09T00:00:00"/>
        <d v="2022-05-10T00:00:00"/>
        <d v="2022-05-11T00:00:00"/>
        <d v="2022-05-12T00:00:00"/>
        <d v="2022-05-15T00:00:00"/>
        <d v="2022-05-18T00:00:00"/>
        <d v="2022-06-07T00:00:00"/>
        <d v="2022-06-09T00:00:00"/>
        <d v="2022-06-11T00:00:00"/>
        <d v="2022-06-13T00:00:00"/>
        <d v="2022-06-16T00:00:00"/>
        <d v="2022-06-17T00:00:00"/>
        <d v="2022-06-20T00:00:00"/>
        <d v="2022-06-28T00:00:00"/>
        <d v="2022-06-29T00:00:00"/>
        <d v="2022-06-30T00:00:00"/>
        <d v="2022-07-05T00:00:00"/>
        <d v="2022-07-06T00:00:00"/>
        <d v="2022-07-07T00:00:00"/>
        <d v="2022-07-12T00:00:00"/>
        <d v="2022-07-13T00:00:00"/>
        <d v="2022-07-17T00:00:00"/>
        <d v="2022-07-23T00:00:00"/>
        <d v="2022-07-26T00:00:00"/>
        <d v="2022-07-28T00:00:00"/>
        <d v="2022-07-29T00:00:00"/>
        <d v="2022-07-30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1-01-05T00:00:00"/>
        <d v="2021-01-06T00:00:00"/>
        <d v="2021-01-07T00:00:00"/>
        <d v="2021-01-12T00:00:00"/>
        <d v="2021-01-13T00:00:00"/>
        <d v="2021-01-17T00:00:00"/>
        <d v="2021-01-23T00:00:00"/>
        <d v="2021-01-26T00:00:00"/>
        <d v="2021-01-28T00:00:00"/>
        <d v="2021-01-29T00:00:00"/>
        <d v="2021-01-30T00:00:00"/>
        <d v="2021-02-03T00:00:00"/>
        <d v="2021-02-05T00:00:00"/>
        <d v="2021-02-18T00:00:00"/>
        <d v="2021-02-21T00:00:00"/>
        <d v="2021-02-24T00:00:00"/>
        <d v="2021-02-25T00:00:00"/>
        <d v="2021-02-26T00:00:00"/>
        <d v="2021-03-01T00:00:00"/>
        <d v="2021-03-02T00:00:00"/>
        <d v="2021-03-03T00:00:00"/>
        <d v="2021-03-04T00:00:00"/>
        <d v="2021-03-09T00:00:00"/>
        <d v="2021-03-14T00:00:00"/>
        <d v="2021-03-19T00:00:00"/>
        <d v="2021-03-21T00:00:00"/>
        <d v="2021-03-25T00:00:00"/>
        <d v="2021-04-02T00:00:00"/>
        <d v="2021-04-04T00:00:00"/>
        <d v="2021-04-08T00:00:00"/>
        <d v="2021-04-11T00:00:00"/>
        <d v="2021-04-12T00:00:00"/>
        <d v="2021-04-13T00:00:00"/>
        <d v="2021-04-15T00:00:00"/>
        <d v="2021-04-22T00:00:00"/>
        <d v="2021-04-23T00:00:00"/>
        <d v="2021-04-26T00:00:00"/>
        <d v="2021-04-27T00:00:00"/>
        <d v="2021-05-08T00:00:00"/>
        <d v="2021-05-09T00:00:00"/>
        <d v="2021-05-10T00:00:00"/>
        <d v="2021-05-11T00:00:00"/>
        <d v="2021-05-12T00:00:00"/>
        <d v="2021-05-15T00:00:00"/>
        <d v="2021-05-18T00:00:00"/>
        <d v="2021-06-07T00:00:00"/>
        <d v="2021-06-09T00:00:00"/>
        <d v="2021-06-11T00:00:00"/>
        <d v="2021-06-13T00:00:00"/>
        <d v="2021-06-16T00:00:00"/>
        <d v="2021-06-17T00:00:00"/>
        <d v="2021-06-20T00:00:00"/>
        <d v="2021-06-28T00:00:00"/>
        <d v="2021-06-29T00:00:00"/>
        <d v="2021-06-30T00:00:00"/>
        <d v="2021-07-05T00:00:00"/>
        <d v="2021-07-06T00:00:00"/>
        <d v="2021-07-07T00:00:00"/>
        <d v="2021-07-12T00:00:00"/>
        <d v="2021-07-13T00:00:00"/>
        <d v="2021-07-17T00:00:00"/>
        <d v="2021-07-23T00:00:00"/>
        <d v="2021-07-26T00:00:00"/>
        <d v="2021-07-28T00:00:00"/>
        <d v="2021-07-29T00:00:00"/>
        <d v="2021-07-30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</sharedItems>
      <fieldGroup par="10"/>
    </cacheField>
    <cacheField name="Código" numFmtId="0">
      <sharedItems/>
    </cacheField>
    <cacheField name="Categoria" numFmtId="0">
      <sharedItems/>
    </cacheField>
    <cacheField name="Qtd" numFmtId="0">
      <sharedItems containsSemiMixedTypes="0" containsString="0" containsNumber="1" containsInteger="1" minValue="1" maxValue="12"/>
    </cacheField>
    <cacheField name="Preço Unitário" numFmtId="0">
      <sharedItems containsSemiMixedTypes="0" containsString="0" containsNumber="1" minValue="25.9" maxValue="349.9"/>
    </cacheField>
    <cacheField name="Desconto Final" numFmtId="0">
      <sharedItems containsSemiMixedTypes="0" containsString="0" containsNumber="1" minValue="0" maxValue="0.2"/>
    </cacheField>
    <cacheField name="Total" numFmtId="0">
      <sharedItems containsSemiMixedTypes="0" containsString="0" containsNumber="1" minValue="25.9" maxValue="3598.8" count="173">
        <n v="490"/>
        <n v="2550"/>
        <n v="3188.9"/>
        <n v="1980"/>
        <n v="1800"/>
        <n v="567.20000000000005"/>
        <n v="510"/>
        <n v="145"/>
        <n v="3478.8"/>
        <n v="289.89999999999998"/>
        <n v="141.80000000000001"/>
        <n v="840"/>
        <n v="999.6"/>
        <n v="159.6"/>
        <n v="700"/>
        <n v="464.5"/>
        <n v="600"/>
        <n v="329.5"/>
        <n v="119.7"/>
        <n v="39.9"/>
        <n v="1030.8"/>
        <n v="164.5"/>
        <n v="603.9"/>
        <n v="127.5"/>
        <n v="719.2"/>
        <n v="259.89999999999998"/>
        <n v="361.9"/>
        <n v="399.2"/>
        <n v="1039.5999999999999"/>
        <n v="349.9"/>
        <n v="349.3"/>
        <n v="770"/>
        <n v="438"/>
        <n v="1080"/>
        <n v="779.7"/>
        <n v="1799.4"/>
        <n v="2999"/>
        <n v="1440"/>
        <n v="3598.8"/>
        <n v="935"/>
        <n v="699"/>
        <n v="914"/>
        <n v="290"/>
        <n v="449.1"/>
        <n v="1450"/>
        <n v="281.39999999999998"/>
        <n v="1399.6"/>
        <n v="155.4"/>
        <n v="900"/>
        <n v="1299.5"/>
        <n v="1260"/>
        <n v="255"/>
        <n v="2858.9"/>
        <n v="278.7"/>
        <n v="1749.5"/>
        <n v="269.39999999999998"/>
        <n v="2750"/>
        <n v="1168"/>
        <n v="3298.9"/>
        <n v="32.9"/>
        <n v="99.8"/>
        <n v="870"/>
        <n v="560"/>
        <n v="638.1"/>
        <n v="230.3"/>
        <n v="299.39999999999998"/>
        <n v="93.5"/>
        <n v="1785"/>
        <n v="3499"/>
        <n v="439.2"/>
        <n v="515.9"/>
        <n v="562.79999999999995"/>
        <n v="2699.1"/>
        <n v="1739.4"/>
        <n v="773.1"/>
        <n v="89.9"/>
        <n v="3331.9"/>
        <n v="197.4"/>
        <n v="350"/>
        <n v="399"/>
        <n v="1159.5999999999999"/>
        <n v="699.8"/>
        <n v="548.9"/>
        <n v="340"/>
        <n v="394.8"/>
        <n v="507.5"/>
        <n v="1500"/>
        <n v="584"/>
        <n v="209.3"/>
        <n v="25.9"/>
        <n v="725"/>
        <n v="1314"/>
        <n v="269.7"/>
        <n v="149.69999999999999"/>
        <n v="749.7"/>
        <n v="79.8"/>
        <n v="129.5"/>
        <n v="2599"/>
        <n v="869.7"/>
        <n v="1211.5999999999999"/>
        <n v="1620"/>
        <n v="489"/>
        <n v="579.79999999999995"/>
        <n v="179.8"/>
        <n v="164.7"/>
        <n v="457"/>
        <n v="2029.3"/>
        <n v="244.5"/>
        <n v="274.2"/>
        <n v="478.8"/>
        <n v="249.9"/>
        <n v="293.39999999999998"/>
        <n v="233.1"/>
        <n v="263.2"/>
        <n v="359.1"/>
        <n v="629.1"/>
        <n v="85.9"/>
        <n v="743.2"/>
        <n v="440.1"/>
        <n v="2499"/>
        <n v="119.6"/>
        <n v="72.5"/>
        <n v="1460"/>
        <n v="354.5"/>
        <n v="988.9"/>
        <n v="515.4"/>
        <n v="280"/>
        <n v="598.79999999999995"/>
        <n v="279.3"/>
        <n v="1005.4"/>
        <n v="1960"/>
        <n v="93.8"/>
        <n v="140"/>
        <n v="49.9"/>
        <n v="449.5"/>
        <n v="328.9"/>
        <n v="3149.1"/>
        <n v="199.6"/>
        <n v="358.8"/>
        <n v="146"/>
        <n v="239.4"/>
        <n v="822.6"/>
        <n v="580"/>
        <n v="730"/>
        <n v="750"/>
        <n v="629.29999999999995"/>
        <n v="2000"/>
        <n v="540"/>
        <n v="539.4"/>
        <n v="2940"/>
        <n v="467.5"/>
        <n v="797.5"/>
        <n v="374"/>
        <n v="2250"/>
        <n v="65.8"/>
        <n v="1499.5"/>
        <n v="709"/>
        <n v="1143.2"/>
        <n v="499"/>
        <n v="65.900000000000006"/>
        <n v="1819.3"/>
        <n v="1286.0999999999999"/>
        <n v="89.8"/>
        <n v="359.6"/>
        <n v="630"/>
        <n v="2120.3000000000002"/>
        <n v="296.10000000000002"/>
        <n v="2079.1999999999998"/>
        <n v="279.60000000000002"/>
        <n v="899"/>
        <n v="435"/>
        <n v="69.900000000000006"/>
        <n v="2319.1999999999998"/>
      </sharedItems>
    </cacheField>
    <cacheField name="Vendedor" numFmtId="0">
      <sharedItems count="5">
        <s v="VD004"/>
        <s v="VD005"/>
        <s v="VD003"/>
        <s v="VD001"/>
        <s v="VD002"/>
      </sharedItems>
    </cacheField>
    <cacheField name="Meses (Data)" numFmtId="0" databaseField="0">
      <fieldGroup base="0">
        <rangePr groupBy="months" startDate="2021-01-05T00:00:00" endDate="2022-12-16T00:00:00"/>
        <groupItems count="14">
          <s v="&lt;05/01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12/2022"/>
        </groupItems>
      </fieldGroup>
    </cacheField>
    <cacheField name="Trimestres (Data)" numFmtId="0" databaseField="0">
      <fieldGroup base="0">
        <rangePr groupBy="quarters" startDate="2021-01-05T00:00:00" endDate="2022-12-16T00:00:00"/>
        <groupItems count="6">
          <s v="&lt;05/01/2021"/>
          <s v="Trim1"/>
          <s v="Trim2"/>
          <s v="Trim3"/>
          <s v="Trim4"/>
          <s v="&gt;16/12/2022"/>
        </groupItems>
      </fieldGroup>
    </cacheField>
    <cacheField name="Anos (Data)" numFmtId="0" databaseField="0">
      <fieldGroup base="0">
        <rangePr groupBy="years" startDate="2021-01-05T00:00:00" endDate="2022-12-16T00:00:00"/>
        <groupItems count="4">
          <s v="&lt;05/01/2021"/>
          <s v="2021"/>
          <s v="2022"/>
          <s v="&gt;16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s v="PR001"/>
    <x v="0"/>
    <s v="P"/>
    <x v="0"/>
    <n v="48"/>
    <n v="65.900000000000006"/>
  </r>
  <r>
    <s v="PR002"/>
    <x v="0"/>
    <s v="M"/>
    <x v="0"/>
    <n v="17"/>
    <n v="69.900000000000006"/>
  </r>
  <r>
    <s v="PR003"/>
    <x v="0"/>
    <s v="G"/>
    <x v="0"/>
    <n v="25"/>
    <n v="70.900000000000006"/>
  </r>
  <r>
    <s v="PR004"/>
    <x v="1"/>
    <s v="Único"/>
    <x v="1"/>
    <n v="36"/>
    <n v="145"/>
  </r>
  <r>
    <s v="PR005"/>
    <x v="2"/>
    <s v="Único"/>
    <x v="1"/>
    <n v="21"/>
    <n v="259.89999999999998"/>
  </r>
  <r>
    <s v="PR006"/>
    <x v="3"/>
    <s v="Único"/>
    <x v="1"/>
    <n v="23"/>
    <n v="39.9"/>
  </r>
  <r>
    <s v="PR007"/>
    <x v="4"/>
    <s v="P"/>
    <x v="0"/>
    <n v="24"/>
    <n v="85.9"/>
  </r>
  <r>
    <s v="PR008"/>
    <x v="4"/>
    <s v="M"/>
    <x v="0"/>
    <n v="35"/>
    <n v="89.9"/>
  </r>
  <r>
    <s v="PR009"/>
    <x v="4"/>
    <s v="G"/>
    <x v="0"/>
    <n v="47"/>
    <n v="92.9"/>
  </r>
  <r>
    <s v="PR010"/>
    <x v="5"/>
    <s v="P"/>
    <x v="0"/>
    <n v="42"/>
    <n v="44.9"/>
  </r>
  <r>
    <s v="PR011"/>
    <x v="5"/>
    <s v="M"/>
    <x v="0"/>
    <n v="32"/>
    <n v="46.9"/>
  </r>
  <r>
    <s v="PR012"/>
    <x v="5"/>
    <s v="G"/>
    <x v="0"/>
    <n v="45"/>
    <n v="48.9"/>
  </r>
  <r>
    <s v="PR013"/>
    <x v="6"/>
    <s v="P"/>
    <x v="0"/>
    <n v="19"/>
    <n v="39.9"/>
  </r>
  <r>
    <s v="PR014"/>
    <x v="6"/>
    <s v="M"/>
    <x v="0"/>
    <n v="37"/>
    <n v="39.9"/>
  </r>
  <r>
    <s v="PR015"/>
    <x v="6"/>
    <s v="G"/>
    <x v="0"/>
    <n v="16"/>
    <n v="42.5"/>
  </r>
  <r>
    <s v="PR016"/>
    <x v="7"/>
    <s v="P"/>
    <x v="0"/>
    <n v="43"/>
    <n v="25.9"/>
  </r>
  <r>
    <s v="PR017"/>
    <x v="8"/>
    <s v="M"/>
    <x v="0"/>
    <n v="46"/>
    <n v="29.9"/>
  </r>
  <r>
    <s v="PR018"/>
    <x v="8"/>
    <s v="G"/>
    <x v="0"/>
    <n v="0"/>
    <n v="32.9"/>
  </r>
  <r>
    <s v="PR019"/>
    <x v="9"/>
    <s v="Único"/>
    <x v="1"/>
    <n v="2"/>
    <n v="49.9"/>
  </r>
  <r>
    <s v="PR020"/>
    <x v="10"/>
    <s v="P"/>
    <x v="0"/>
    <n v="34"/>
    <n v="299.89999999999998"/>
  </r>
  <r>
    <s v="PR021"/>
    <x v="10"/>
    <s v="M"/>
    <x v="0"/>
    <n v="34"/>
    <n v="302.89999999999998"/>
  </r>
  <r>
    <s v="PR022"/>
    <x v="10"/>
    <s v="G"/>
    <x v="0"/>
    <n v="35"/>
    <n v="300"/>
  </r>
  <r>
    <s v="PR023"/>
    <x v="11"/>
    <s v="P"/>
    <x v="0"/>
    <n v="49"/>
    <n v="249.9"/>
  </r>
  <r>
    <s v="PR024"/>
    <x v="11"/>
    <s v="M"/>
    <x v="0"/>
    <n v="16"/>
    <n v="259.89999999999998"/>
  </r>
  <r>
    <s v="PR025"/>
    <x v="11"/>
    <s v="G"/>
    <x v="0"/>
    <n v="41"/>
    <n v="299.89999999999998"/>
  </r>
  <r>
    <s v="PR026"/>
    <x v="12"/>
    <s v="Único"/>
    <x v="1"/>
    <n v="32"/>
    <n v="349.9"/>
  </r>
  <r>
    <s v="PR027"/>
    <x v="13"/>
    <s v="Único"/>
    <x v="1"/>
    <n v="45"/>
    <n v="120"/>
  </r>
  <r>
    <s v="PR028"/>
    <x v="14"/>
    <n v="36"/>
    <x v="2"/>
    <n v="37"/>
    <n v="249.9"/>
  </r>
  <r>
    <s v="PR029"/>
    <x v="14"/>
    <n v="37"/>
    <x v="2"/>
    <n v="41"/>
    <n v="255"/>
  </r>
  <r>
    <s v="PR030"/>
    <x v="14"/>
    <n v="38"/>
    <x v="2"/>
    <n v="30"/>
    <n v="259.89999999999998"/>
  </r>
  <r>
    <s v="PR031"/>
    <x v="15"/>
    <n v="36"/>
    <x v="2"/>
    <n v="27"/>
    <n v="245"/>
  </r>
  <r>
    <s v="PR032"/>
    <x v="15"/>
    <n v="37"/>
    <x v="2"/>
    <n v="41"/>
    <n v="250"/>
  </r>
  <r>
    <s v="PR033"/>
    <x v="15"/>
    <n v="38"/>
    <x v="2"/>
    <n v="43"/>
    <n v="259.89999999999998"/>
  </r>
  <r>
    <s v="PR034"/>
    <x v="16"/>
    <s v="P"/>
    <x v="0"/>
    <n v="43"/>
    <n v="89.9"/>
  </r>
  <r>
    <s v="PR035"/>
    <x v="16"/>
    <s v="M"/>
    <x v="0"/>
    <n v="18"/>
    <n v="91.4"/>
  </r>
  <r>
    <s v="PR036"/>
    <x v="16"/>
    <s v="G"/>
    <x v="0"/>
    <n v="45"/>
    <n v="93.5"/>
  </r>
  <r>
    <s v="PR037"/>
    <x v="17"/>
    <s v="P"/>
    <x v="0"/>
    <n v="34"/>
    <n v="140"/>
  </r>
  <r>
    <s v="PR038"/>
    <x v="17"/>
    <s v="M"/>
    <x v="0"/>
    <n v="47"/>
    <n v="142.9"/>
  </r>
  <r>
    <s v="PR039"/>
    <x v="17"/>
    <s v="G"/>
    <x v="0"/>
    <n v="50"/>
    <n v="146"/>
  </r>
  <r>
    <s v="PR040"/>
    <x v="18"/>
    <s v="P"/>
    <x v="0"/>
    <n v="16"/>
    <n v="70"/>
  </r>
  <r>
    <s v="PR041"/>
    <x v="18"/>
    <s v="M"/>
    <x v="0"/>
    <n v="21"/>
    <n v="54.9"/>
  </r>
  <r>
    <s v="PR042"/>
    <x v="18"/>
    <s v="G"/>
    <x v="0"/>
    <n v="43"/>
    <n v="54.9"/>
  </r>
  <r>
    <s v="PR043"/>
    <x v="19"/>
    <s v="P"/>
    <x v="0"/>
    <n v="43"/>
    <n v="72.5"/>
  </r>
  <r>
    <s v="PR044"/>
    <x v="19"/>
    <s v="M"/>
    <x v="0"/>
    <n v="41"/>
    <n v="72.5"/>
  </r>
  <r>
    <s v="PR045"/>
    <x v="19"/>
    <s v="G"/>
    <x v="0"/>
    <n v="49"/>
    <n v="72.5"/>
  </r>
  <r>
    <s v="PR046"/>
    <x v="20"/>
    <s v="P"/>
    <x v="0"/>
    <n v="15"/>
    <n v="289.89999999999998"/>
  </r>
  <r>
    <s v="PR047"/>
    <x v="20"/>
    <s v="M"/>
    <x v="0"/>
    <n v="10"/>
    <n v="289.89999999999998"/>
  </r>
  <r>
    <s v="PR048"/>
    <x v="20"/>
    <s v="G"/>
    <x v="0"/>
    <n v="21"/>
    <n v="289.89999999999998"/>
  </r>
  <r>
    <s v="PR049"/>
    <x v="21"/>
    <s v="P"/>
    <x v="0"/>
    <n v="8"/>
    <n v="32.9"/>
  </r>
  <r>
    <s v="PR050"/>
    <x v="21"/>
    <s v="M"/>
    <x v="0"/>
    <n v="42"/>
    <n v="32.9"/>
  </r>
  <r>
    <s v="PR051"/>
    <x v="21"/>
    <s v="G"/>
    <x v="0"/>
    <n v="48"/>
    <n v="32.9"/>
  </r>
  <r>
    <s v="PR052"/>
    <x v="22"/>
    <s v="P"/>
    <x v="0"/>
    <n v="35"/>
    <n v="49.9"/>
  </r>
  <r>
    <s v="PR053"/>
    <x v="22"/>
    <s v="M"/>
    <x v="0"/>
    <n v="40"/>
    <n v="49.9"/>
  </r>
  <r>
    <s v="PR054"/>
    <x v="22"/>
    <s v="G"/>
    <x v="0"/>
    <n v="18"/>
    <n v="49.9"/>
  </r>
  <r>
    <s v="PR055"/>
    <x v="23"/>
    <n v="35"/>
    <x v="2"/>
    <n v="48"/>
    <n v="89.9"/>
  </r>
  <r>
    <s v="PR056"/>
    <x v="23"/>
    <n v="36"/>
    <x v="2"/>
    <n v="38"/>
    <n v="89.9"/>
  </r>
  <r>
    <s v="PR057"/>
    <x v="23"/>
    <n v="37"/>
    <x v="2"/>
    <n v="45"/>
    <n v="89.9"/>
  </r>
  <r>
    <s v="PR058"/>
    <x v="24"/>
    <s v="P"/>
    <x v="0"/>
    <n v="40"/>
    <n v="180"/>
  </r>
  <r>
    <s v="PR059"/>
    <x v="24"/>
    <s v="M"/>
    <x v="0"/>
    <n v="35"/>
    <n v="180"/>
  </r>
  <r>
    <s v="PR060"/>
    <x v="24"/>
    <s v="G"/>
    <x v="0"/>
    <n v="35"/>
    <n v="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s v="PR031"/>
    <s v="Calçado"/>
    <n v="2"/>
    <n v="245"/>
    <n v="0.1"/>
    <x v="0"/>
    <x v="0"/>
  </r>
  <r>
    <x v="1"/>
    <s v="PR029"/>
    <s v="Calçado"/>
    <n v="10"/>
    <n v="255"/>
    <n v="0.15"/>
    <x v="1"/>
    <x v="1"/>
  </r>
  <r>
    <x v="2"/>
    <s v="PR048"/>
    <s v="Vestuário"/>
    <n v="11"/>
    <n v="289.89999999999998"/>
    <n v="0.1"/>
    <x v="2"/>
    <x v="2"/>
  </r>
  <r>
    <x v="3"/>
    <s v="PR058"/>
    <s v="Vestuário"/>
    <n v="11"/>
    <n v="180"/>
    <n v="0.2"/>
    <x v="3"/>
    <x v="3"/>
  </r>
  <r>
    <x v="4"/>
    <s v="PR060"/>
    <s v="Vestuário"/>
    <n v="10"/>
    <n v="180"/>
    <n v="0.1"/>
    <x v="4"/>
    <x v="2"/>
  </r>
  <r>
    <x v="5"/>
    <s v="PR003"/>
    <s v="Vestuário"/>
    <n v="8"/>
    <n v="70.900000000000006"/>
    <n v="0.15"/>
    <x v="5"/>
    <x v="4"/>
  </r>
  <r>
    <x v="6"/>
    <s v="PR029"/>
    <s v="Calçado"/>
    <n v="2"/>
    <n v="255"/>
    <n v="0.1"/>
    <x v="6"/>
    <x v="0"/>
  </r>
  <r>
    <x v="7"/>
    <s v="PR044"/>
    <s v="Vestuário"/>
    <n v="2"/>
    <n v="72.5"/>
    <n v="0.15"/>
    <x v="7"/>
    <x v="1"/>
  </r>
  <r>
    <x v="8"/>
    <s v="PR046"/>
    <s v="Vestuário"/>
    <n v="12"/>
    <n v="289.89999999999998"/>
    <n v="0.2"/>
    <x v="8"/>
    <x v="0"/>
  </r>
  <r>
    <x v="9"/>
    <s v="PR046"/>
    <s v="Vestuário"/>
    <n v="1"/>
    <n v="289.89999999999998"/>
    <n v="0.1"/>
    <x v="9"/>
    <x v="1"/>
  </r>
  <r>
    <x v="10"/>
    <s v="PR059"/>
    <s v="Vestuário"/>
    <n v="11"/>
    <n v="180"/>
    <n v="0.2"/>
    <x v="3"/>
    <x v="3"/>
  </r>
  <r>
    <x v="11"/>
    <s v="PR003"/>
    <s v="Vestuário"/>
    <n v="2"/>
    <n v="70.900000000000006"/>
    <n v="0.15"/>
    <x v="10"/>
    <x v="3"/>
  </r>
  <r>
    <x v="12"/>
    <s v="PR027"/>
    <s v="Acessórios"/>
    <n v="7"/>
    <n v="120"/>
    <n v="0.2"/>
    <x v="11"/>
    <x v="0"/>
  </r>
  <r>
    <x v="13"/>
    <s v="PR023"/>
    <s v="Vestuário"/>
    <n v="4"/>
    <n v="249.9"/>
    <n v="0.2"/>
    <x v="12"/>
    <x v="3"/>
  </r>
  <r>
    <x v="14"/>
    <s v="PR014"/>
    <s v="Vestuário"/>
    <n v="4"/>
    <n v="39.9"/>
    <n v="0.1"/>
    <x v="13"/>
    <x v="2"/>
  </r>
  <r>
    <x v="15"/>
    <s v="PR040"/>
    <s v="Vestuário"/>
    <n v="10"/>
    <n v="70"/>
    <n v="0.15"/>
    <x v="14"/>
    <x v="1"/>
  </r>
  <r>
    <x v="16"/>
    <s v="PR009"/>
    <s v="Vestuário"/>
    <n v="5"/>
    <n v="92.9"/>
    <n v="0.15"/>
    <x v="15"/>
    <x v="1"/>
  </r>
  <r>
    <x v="17"/>
    <s v="PR022"/>
    <s v="Vestuário"/>
    <n v="2"/>
    <n v="300"/>
    <n v="0.15"/>
    <x v="16"/>
    <x v="3"/>
  </r>
  <r>
    <x v="18"/>
    <s v="PR001"/>
    <s v="Vestuário"/>
    <n v="5"/>
    <n v="65.900000000000006"/>
    <n v="0.2"/>
    <x v="17"/>
    <x v="3"/>
  </r>
  <r>
    <x v="18"/>
    <s v="PR013"/>
    <s v="Vestuário"/>
    <n v="3"/>
    <n v="39.9"/>
    <n v="0.2"/>
    <x v="18"/>
    <x v="0"/>
  </r>
  <r>
    <x v="19"/>
    <s v="PR013"/>
    <s v="Vestuário"/>
    <n v="1"/>
    <n v="39.9"/>
    <n v="0.1"/>
    <x v="19"/>
    <x v="0"/>
  </r>
  <r>
    <x v="20"/>
    <s v="PR007"/>
    <s v="Vestuário"/>
    <n v="12"/>
    <n v="85.9"/>
    <n v="0.15"/>
    <x v="20"/>
    <x v="4"/>
  </r>
  <r>
    <x v="21"/>
    <s v="PR051"/>
    <s v="Vestuário"/>
    <n v="5"/>
    <n v="32.9"/>
    <n v="0.2"/>
    <x v="21"/>
    <x v="3"/>
  </r>
  <r>
    <x v="22"/>
    <s v="PR041"/>
    <s v="Vestuário"/>
    <n v="11"/>
    <n v="54.9"/>
    <n v="0.2"/>
    <x v="22"/>
    <x v="3"/>
  </r>
  <r>
    <x v="23"/>
    <s v="PR015"/>
    <s v="Vestuário"/>
    <n v="3"/>
    <n v="42.5"/>
    <n v="0.2"/>
    <x v="23"/>
    <x v="3"/>
  </r>
  <r>
    <x v="24"/>
    <s v="PR034"/>
    <s v="Vestuário"/>
    <n v="8"/>
    <n v="89.9"/>
    <n v="0.2"/>
    <x v="24"/>
    <x v="0"/>
  </r>
  <r>
    <x v="25"/>
    <s v="PR033"/>
    <s v="Calçado"/>
    <n v="1"/>
    <n v="259.89999999999998"/>
    <n v="0"/>
    <x v="25"/>
    <x v="0"/>
  </r>
  <r>
    <x v="26"/>
    <s v="PR018"/>
    <s v="Vestuário"/>
    <n v="11"/>
    <n v="32.9"/>
    <n v="0.15"/>
    <x v="26"/>
    <x v="1"/>
  </r>
  <r>
    <x v="27"/>
    <s v="PR019"/>
    <s v="Acessórios"/>
    <n v="8"/>
    <n v="49.9"/>
    <n v="0.15"/>
    <x v="27"/>
    <x v="4"/>
  </r>
  <r>
    <x v="28"/>
    <s v="PR005"/>
    <s v="Acessórios"/>
    <n v="4"/>
    <n v="259.89999999999998"/>
    <n v="0.1"/>
    <x v="28"/>
    <x v="2"/>
  </r>
  <r>
    <x v="29"/>
    <s v="PR026"/>
    <s v="Acessórios"/>
    <n v="1"/>
    <n v="349.9"/>
    <n v="0"/>
    <x v="29"/>
    <x v="4"/>
  </r>
  <r>
    <x v="30"/>
    <s v="PR054"/>
    <s v="Vestuário"/>
    <n v="7"/>
    <n v="49.9"/>
    <n v="0.2"/>
    <x v="30"/>
    <x v="0"/>
  </r>
  <r>
    <x v="31"/>
    <s v="PR040"/>
    <s v="Vestuário"/>
    <n v="11"/>
    <n v="70"/>
    <n v="0.2"/>
    <x v="31"/>
    <x v="0"/>
  </r>
  <r>
    <x v="32"/>
    <s v="PR039"/>
    <s v="Vestuário"/>
    <n v="3"/>
    <n v="146"/>
    <n v="0.15"/>
    <x v="32"/>
    <x v="1"/>
  </r>
  <r>
    <x v="33"/>
    <s v="PR055"/>
    <s v="Calçado"/>
    <n v="8"/>
    <n v="89.9"/>
    <n v="0.15"/>
    <x v="24"/>
    <x v="1"/>
  </r>
  <r>
    <x v="34"/>
    <s v="PR027"/>
    <s v="Acessórios"/>
    <n v="9"/>
    <n v="120"/>
    <n v="0.15"/>
    <x v="33"/>
    <x v="4"/>
  </r>
  <r>
    <x v="35"/>
    <s v="PR030"/>
    <s v="Calçado"/>
    <n v="3"/>
    <n v="259.89999999999998"/>
    <n v="0.1"/>
    <x v="34"/>
    <x v="2"/>
  </r>
  <r>
    <x v="36"/>
    <s v="PR020"/>
    <s v="Vestuário"/>
    <n v="6"/>
    <n v="299.89999999999998"/>
    <n v="0.1"/>
    <x v="35"/>
    <x v="2"/>
  </r>
  <r>
    <x v="37"/>
    <s v="PR059"/>
    <s v="Vestuário"/>
    <n v="11"/>
    <n v="180"/>
    <n v="0.15"/>
    <x v="3"/>
    <x v="1"/>
  </r>
  <r>
    <x v="38"/>
    <s v="PR025"/>
    <s v="Vestuário"/>
    <n v="10"/>
    <n v="299.89999999999998"/>
    <n v="0.15"/>
    <x v="36"/>
    <x v="4"/>
  </r>
  <r>
    <x v="39"/>
    <s v="PR058"/>
    <s v="Vestuário"/>
    <n v="8"/>
    <n v="180"/>
    <n v="0.15"/>
    <x v="37"/>
    <x v="4"/>
  </r>
  <r>
    <x v="40"/>
    <s v="PR027"/>
    <s v="Acessórios"/>
    <n v="5"/>
    <n v="120"/>
    <n v="0.15"/>
    <x v="16"/>
    <x v="1"/>
  </r>
  <r>
    <x v="41"/>
    <s v="PR025"/>
    <s v="Vestuário"/>
    <n v="12"/>
    <n v="299.89999999999998"/>
    <n v="0.15"/>
    <x v="38"/>
    <x v="4"/>
  </r>
  <r>
    <x v="42"/>
    <s v="PR036"/>
    <s v="Vestuário"/>
    <n v="10"/>
    <n v="93.5"/>
    <n v="0.1"/>
    <x v="39"/>
    <x v="2"/>
  </r>
  <r>
    <x v="43"/>
    <s v="PR048"/>
    <s v="Vestuário"/>
    <n v="1"/>
    <n v="289.89999999999998"/>
    <n v="0.1"/>
    <x v="9"/>
    <x v="3"/>
  </r>
  <r>
    <x v="44"/>
    <s v="PR002"/>
    <s v="Vestuário"/>
    <n v="10"/>
    <n v="69.900000000000006"/>
    <n v="0.1"/>
    <x v="40"/>
    <x v="2"/>
  </r>
  <r>
    <x v="45"/>
    <s v="PR035"/>
    <s v="Vestuário"/>
    <n v="10"/>
    <n v="91.4"/>
    <n v="0.15"/>
    <x v="41"/>
    <x v="1"/>
  </r>
  <r>
    <x v="45"/>
    <s v="PR044"/>
    <s v="Vestuário"/>
    <n v="4"/>
    <n v="72.5"/>
    <n v="0.15"/>
    <x v="42"/>
    <x v="1"/>
  </r>
  <r>
    <x v="46"/>
    <s v="PR053"/>
    <s v="Vestuário"/>
    <n v="9"/>
    <n v="49.9"/>
    <n v="0.2"/>
    <x v="43"/>
    <x v="3"/>
  </r>
  <r>
    <x v="46"/>
    <s v="PR004"/>
    <s v="Acessórios"/>
    <n v="10"/>
    <n v="145"/>
    <n v="0.2"/>
    <x v="44"/>
    <x v="3"/>
  </r>
  <r>
    <x v="47"/>
    <s v="PR011"/>
    <s v="Vestuário"/>
    <n v="6"/>
    <n v="46.9"/>
    <n v="0.1"/>
    <x v="45"/>
    <x v="2"/>
  </r>
  <r>
    <x v="48"/>
    <s v="PR026"/>
    <s v="Acessórios"/>
    <n v="4"/>
    <n v="349.9"/>
    <n v="0.15"/>
    <x v="46"/>
    <x v="1"/>
  </r>
  <r>
    <x v="49"/>
    <s v="PR016"/>
    <s v="Vestuário"/>
    <n v="6"/>
    <n v="25.9"/>
    <n v="0.2"/>
    <x v="47"/>
    <x v="0"/>
  </r>
  <r>
    <x v="49"/>
    <s v="PR060"/>
    <s v="Vestuário"/>
    <n v="5"/>
    <n v="180"/>
    <n v="0.15"/>
    <x v="48"/>
    <x v="1"/>
  </r>
  <r>
    <x v="50"/>
    <s v="PR030"/>
    <s v="Calçado"/>
    <n v="5"/>
    <n v="259.89999999999998"/>
    <n v="0.1"/>
    <x v="49"/>
    <x v="2"/>
  </r>
  <r>
    <x v="51"/>
    <s v="PR037"/>
    <s v="Vestuário"/>
    <n v="9"/>
    <n v="140"/>
    <n v="0.2"/>
    <x v="50"/>
    <x v="0"/>
  </r>
  <r>
    <x v="52"/>
    <s v="PR004"/>
    <s v="Acessórios"/>
    <n v="10"/>
    <n v="145"/>
    <n v="0.2"/>
    <x v="44"/>
    <x v="0"/>
  </r>
  <r>
    <x v="52"/>
    <s v="PR029"/>
    <s v="Calçado"/>
    <n v="1"/>
    <n v="255"/>
    <n v="0"/>
    <x v="51"/>
    <x v="0"/>
  </r>
  <r>
    <x v="53"/>
    <s v="PR033"/>
    <s v="Calçado"/>
    <n v="11"/>
    <n v="259.89999999999998"/>
    <n v="0.1"/>
    <x v="52"/>
    <x v="2"/>
  </r>
  <r>
    <x v="54"/>
    <s v="PR050"/>
    <s v="Vestuário"/>
    <n v="5"/>
    <n v="32.9"/>
    <n v="0.2"/>
    <x v="21"/>
    <x v="0"/>
  </r>
  <r>
    <x v="55"/>
    <s v="PR009"/>
    <s v="Vestuário"/>
    <n v="3"/>
    <n v="92.9"/>
    <n v="0.1"/>
    <x v="53"/>
    <x v="2"/>
  </r>
  <r>
    <x v="56"/>
    <s v="PR026"/>
    <s v="Acessórios"/>
    <n v="5"/>
    <n v="349.9"/>
    <n v="0.2"/>
    <x v="54"/>
    <x v="3"/>
  </r>
  <r>
    <x v="57"/>
    <s v="PR014"/>
    <s v="Vestuário"/>
    <n v="3"/>
    <n v="39.9"/>
    <n v="0.2"/>
    <x v="18"/>
    <x v="3"/>
  </r>
  <r>
    <x v="58"/>
    <s v="PR010"/>
    <s v="Vestuário"/>
    <n v="6"/>
    <n v="44.9"/>
    <n v="0.15"/>
    <x v="55"/>
    <x v="1"/>
  </r>
  <r>
    <x v="59"/>
    <s v="PR032"/>
    <s v="Calçado"/>
    <n v="11"/>
    <n v="250"/>
    <n v="0.15"/>
    <x v="56"/>
    <x v="4"/>
  </r>
  <r>
    <x v="60"/>
    <s v="PR039"/>
    <s v="Vestuário"/>
    <n v="8"/>
    <n v="146"/>
    <n v="0.15"/>
    <x v="57"/>
    <x v="4"/>
  </r>
  <r>
    <x v="61"/>
    <s v="PR025"/>
    <s v="Vestuário"/>
    <n v="11"/>
    <n v="299.89999999999998"/>
    <n v="0.2"/>
    <x v="58"/>
    <x v="3"/>
  </r>
  <r>
    <x v="62"/>
    <s v="PR051"/>
    <s v="Vestuário"/>
    <n v="1"/>
    <n v="32.9"/>
    <n v="0.1"/>
    <x v="59"/>
    <x v="3"/>
  </r>
  <r>
    <x v="63"/>
    <s v="PR053"/>
    <s v="Vestuário"/>
    <n v="2"/>
    <n v="49.9"/>
    <n v="0.15"/>
    <x v="60"/>
    <x v="3"/>
  </r>
  <r>
    <x v="64"/>
    <s v="PR044"/>
    <s v="Vestuário"/>
    <n v="12"/>
    <n v="72.5"/>
    <n v="0.2"/>
    <x v="61"/>
    <x v="0"/>
  </r>
  <r>
    <x v="65"/>
    <s v="PR037"/>
    <s v="Vestuário"/>
    <n v="4"/>
    <n v="140"/>
    <n v="0.2"/>
    <x v="62"/>
    <x v="0"/>
  </r>
  <r>
    <x v="66"/>
    <s v="PR033"/>
    <s v="Calçado"/>
    <n v="4"/>
    <n v="259.89999999999998"/>
    <n v="0.15"/>
    <x v="28"/>
    <x v="4"/>
  </r>
  <r>
    <x v="67"/>
    <s v="PR003"/>
    <s v="Vestuário"/>
    <n v="9"/>
    <n v="70.900000000000006"/>
    <n v="0.1"/>
    <x v="63"/>
    <x v="2"/>
  </r>
  <r>
    <x v="68"/>
    <s v="PR058"/>
    <s v="Vestuário"/>
    <n v="5"/>
    <n v="180"/>
    <n v="0.2"/>
    <x v="48"/>
    <x v="0"/>
  </r>
  <r>
    <x v="69"/>
    <s v="PR051"/>
    <s v="Vestuário"/>
    <n v="7"/>
    <n v="32.9"/>
    <n v="0.15"/>
    <x v="64"/>
    <x v="1"/>
  </r>
  <r>
    <x v="70"/>
    <s v="PR044"/>
    <s v="Vestuário"/>
    <n v="2"/>
    <n v="72.5"/>
    <n v="0.15"/>
    <x v="7"/>
    <x v="1"/>
  </r>
  <r>
    <x v="71"/>
    <s v="PR019"/>
    <s v="Acessórios"/>
    <n v="6"/>
    <n v="49.9"/>
    <n v="0.15"/>
    <x v="65"/>
    <x v="1"/>
  </r>
  <r>
    <x v="72"/>
    <s v="PR036"/>
    <s v="Vestuário"/>
    <n v="1"/>
    <n v="93.5"/>
    <n v="0.1"/>
    <x v="66"/>
    <x v="2"/>
  </r>
  <r>
    <x v="73"/>
    <s v="PR029"/>
    <s v="Calçado"/>
    <n v="7"/>
    <n v="255"/>
    <n v="0.15"/>
    <x v="67"/>
    <x v="4"/>
  </r>
  <r>
    <x v="74"/>
    <s v="PR026"/>
    <s v="Acessórios"/>
    <n v="10"/>
    <n v="349.9"/>
    <n v="0.15"/>
    <x v="68"/>
    <x v="1"/>
  </r>
  <r>
    <x v="75"/>
    <s v="PR042"/>
    <s v="Vestuário"/>
    <n v="8"/>
    <n v="54.9"/>
    <n v="0.2"/>
    <x v="69"/>
    <x v="0"/>
  </r>
  <r>
    <x v="76"/>
    <s v="PR011"/>
    <s v="Vestuário"/>
    <n v="11"/>
    <n v="46.9"/>
    <n v="0.2"/>
    <x v="70"/>
    <x v="0"/>
  </r>
  <r>
    <x v="77"/>
    <s v="PR051"/>
    <s v="Vestuário"/>
    <n v="7"/>
    <n v="32.9"/>
    <n v="0.15"/>
    <x v="64"/>
    <x v="1"/>
  </r>
  <r>
    <x v="78"/>
    <s v="PR011"/>
    <s v="Vestuário"/>
    <n v="12"/>
    <n v="46.9"/>
    <n v="0.2"/>
    <x v="71"/>
    <x v="3"/>
  </r>
  <r>
    <x v="79"/>
    <s v="PR020"/>
    <s v="Vestuário"/>
    <n v="9"/>
    <n v="299.89999999999998"/>
    <n v="0.15"/>
    <x v="72"/>
    <x v="4"/>
  </r>
  <r>
    <x v="80"/>
    <s v="PR046"/>
    <s v="Vestuário"/>
    <n v="6"/>
    <n v="289.89999999999998"/>
    <n v="0.1"/>
    <x v="73"/>
    <x v="2"/>
  </r>
  <r>
    <x v="81"/>
    <s v="PR022"/>
    <s v="Vestuário"/>
    <n v="2"/>
    <n v="300"/>
    <n v="0.15"/>
    <x v="16"/>
    <x v="1"/>
  </r>
  <r>
    <x v="82"/>
    <s v="PR033"/>
    <s v="Calçado"/>
    <n v="3"/>
    <n v="259.89999999999998"/>
    <n v="0.1"/>
    <x v="34"/>
    <x v="2"/>
  </r>
  <r>
    <x v="83"/>
    <s v="PR007"/>
    <s v="Vestuário"/>
    <n v="9"/>
    <n v="85.9"/>
    <n v="0.2"/>
    <x v="74"/>
    <x v="0"/>
  </r>
  <r>
    <x v="84"/>
    <s v="PR045"/>
    <s v="Vestuário"/>
    <n v="4"/>
    <n v="72.5"/>
    <n v="0.2"/>
    <x v="42"/>
    <x v="3"/>
  </r>
  <r>
    <x v="85"/>
    <s v="PR057"/>
    <s v="Calçado"/>
    <n v="1"/>
    <n v="89.9"/>
    <n v="0"/>
    <x v="75"/>
    <x v="0"/>
  </r>
  <r>
    <x v="86"/>
    <s v="PR021"/>
    <s v="Vestuário"/>
    <n v="11"/>
    <n v="302.89999999999998"/>
    <n v="0.15"/>
    <x v="76"/>
    <x v="1"/>
  </r>
  <r>
    <x v="87"/>
    <s v="PR018"/>
    <s v="Vestuário"/>
    <n v="6"/>
    <n v="32.9"/>
    <n v="0.2"/>
    <x v="77"/>
    <x v="3"/>
  </r>
  <r>
    <x v="88"/>
    <s v="PR040"/>
    <s v="Vestuário"/>
    <n v="5"/>
    <n v="70"/>
    <n v="0.15"/>
    <x v="78"/>
    <x v="1"/>
  </r>
  <r>
    <x v="89"/>
    <s v="PR013"/>
    <s v="Vestuário"/>
    <n v="10"/>
    <n v="39.9"/>
    <n v="0.2"/>
    <x v="79"/>
    <x v="3"/>
  </r>
  <r>
    <x v="90"/>
    <s v="PR003"/>
    <s v="Vestuário"/>
    <n v="8"/>
    <n v="70.900000000000006"/>
    <n v="0.15"/>
    <x v="5"/>
    <x v="4"/>
  </r>
  <r>
    <x v="91"/>
    <s v="PR005"/>
    <s v="Acessórios"/>
    <n v="11"/>
    <n v="259.89999999999998"/>
    <n v="0.2"/>
    <x v="52"/>
    <x v="0"/>
  </r>
  <r>
    <x v="92"/>
    <s v="PR047"/>
    <s v="Vestuário"/>
    <n v="4"/>
    <n v="289.89999999999998"/>
    <n v="0.2"/>
    <x v="80"/>
    <x v="0"/>
  </r>
  <r>
    <x v="93"/>
    <s v="PR026"/>
    <s v="Acessórios"/>
    <n v="2"/>
    <n v="349.9"/>
    <n v="0.05"/>
    <x v="81"/>
    <x v="3"/>
  </r>
  <r>
    <x v="94"/>
    <s v="PR052"/>
    <s v="Vestuário"/>
    <n v="11"/>
    <n v="49.9"/>
    <n v="0.1"/>
    <x v="82"/>
    <x v="2"/>
  </r>
  <r>
    <x v="95"/>
    <s v="PR015"/>
    <s v="Vestuário"/>
    <n v="8"/>
    <n v="42.5"/>
    <n v="0.2"/>
    <x v="83"/>
    <x v="0"/>
  </r>
  <r>
    <x v="96"/>
    <s v="PR050"/>
    <s v="Vestuário"/>
    <n v="12"/>
    <n v="32.9"/>
    <n v="0.15"/>
    <x v="84"/>
    <x v="1"/>
  </r>
  <r>
    <x v="97"/>
    <s v="PR045"/>
    <s v="Vestuário"/>
    <n v="7"/>
    <n v="72.5"/>
    <n v="0.15"/>
    <x v="85"/>
    <x v="1"/>
  </r>
  <r>
    <x v="98"/>
    <s v="PR032"/>
    <s v="Calçado"/>
    <n v="6"/>
    <n v="250"/>
    <n v="0.15"/>
    <x v="86"/>
    <x v="4"/>
  </r>
  <r>
    <x v="99"/>
    <s v="PR039"/>
    <s v="Vestuário"/>
    <n v="4"/>
    <n v="146"/>
    <n v="0.15"/>
    <x v="87"/>
    <x v="4"/>
  </r>
  <r>
    <x v="100"/>
    <s v="PR017"/>
    <s v="Vestuário"/>
    <n v="7"/>
    <n v="29.9"/>
    <n v="0.15"/>
    <x v="88"/>
    <x v="1"/>
  </r>
  <r>
    <x v="101"/>
    <s v="PR016"/>
    <s v="Vestuário"/>
    <n v="1"/>
    <n v="25.9"/>
    <n v="0.1"/>
    <x v="89"/>
    <x v="2"/>
  </r>
  <r>
    <x v="102"/>
    <s v="PR044"/>
    <s v="Vestuário"/>
    <n v="10"/>
    <n v="72.5"/>
    <n v="0.15"/>
    <x v="90"/>
    <x v="4"/>
  </r>
  <r>
    <x v="103"/>
    <s v="PR055"/>
    <s v="Calçado"/>
    <n v="8"/>
    <n v="89.9"/>
    <n v="0.1"/>
    <x v="24"/>
    <x v="2"/>
  </r>
  <r>
    <x v="104"/>
    <s v="PR039"/>
    <s v="Vestuário"/>
    <n v="9"/>
    <n v="146"/>
    <n v="0.1"/>
    <x v="91"/>
    <x v="2"/>
  </r>
  <r>
    <x v="105"/>
    <s v="PR056"/>
    <s v="Calçado"/>
    <n v="3"/>
    <n v="89.9"/>
    <n v="0.15"/>
    <x v="92"/>
    <x v="0"/>
  </r>
  <r>
    <x v="106"/>
    <s v="PR019"/>
    <s v="Acessórios"/>
    <n v="3"/>
    <n v="49.9"/>
    <n v="0.15"/>
    <x v="93"/>
    <x v="0"/>
  </r>
  <r>
    <x v="107"/>
    <s v="PR028"/>
    <s v="Calçado"/>
    <n v="3"/>
    <n v="249.9"/>
    <n v="0.1"/>
    <x v="94"/>
    <x v="2"/>
  </r>
  <r>
    <x v="108"/>
    <s v="PR014"/>
    <s v="Vestuário"/>
    <n v="2"/>
    <n v="39.9"/>
    <n v="0.15"/>
    <x v="95"/>
    <x v="4"/>
  </r>
  <r>
    <x v="109"/>
    <s v="PR053"/>
    <s v="Vestuário"/>
    <n v="2"/>
    <n v="49.9"/>
    <n v="0.15"/>
    <x v="60"/>
    <x v="4"/>
  </r>
  <r>
    <x v="110"/>
    <s v="PR045"/>
    <s v="Vestuário"/>
    <n v="7"/>
    <n v="72.5"/>
    <n v="0.2"/>
    <x v="85"/>
    <x v="0"/>
  </r>
  <r>
    <x v="111"/>
    <s v="PR016"/>
    <s v="Vestuário"/>
    <n v="5"/>
    <n v="25.9"/>
    <n v="0.1"/>
    <x v="96"/>
    <x v="2"/>
  </r>
  <r>
    <x v="112"/>
    <s v="PR032"/>
    <s v="Calçado"/>
    <n v="6"/>
    <n v="250"/>
    <n v="0.15"/>
    <x v="86"/>
    <x v="4"/>
  </r>
  <r>
    <x v="113"/>
    <s v="PR005"/>
    <s v="Acessórios"/>
    <n v="10"/>
    <n v="259.89999999999998"/>
    <n v="0.15"/>
    <x v="97"/>
    <x v="1"/>
  </r>
  <r>
    <x v="114"/>
    <s v="PR046"/>
    <s v="Vestuário"/>
    <n v="3"/>
    <n v="289.89999999999998"/>
    <n v="0.2"/>
    <x v="98"/>
    <x v="3"/>
  </r>
  <r>
    <x v="115"/>
    <s v="PR021"/>
    <s v="Vestuário"/>
    <n v="4"/>
    <n v="302.89999999999998"/>
    <n v="0.15"/>
    <x v="99"/>
    <x v="1"/>
  </r>
  <r>
    <x v="116"/>
    <s v="PR059"/>
    <s v="Vestuário"/>
    <n v="9"/>
    <n v="180"/>
    <n v="0.15"/>
    <x v="100"/>
    <x v="1"/>
  </r>
  <r>
    <x v="117"/>
    <s v="PR001"/>
    <s v="Vestuário"/>
    <n v="5"/>
    <n v="65.900000000000006"/>
    <n v="0.15"/>
    <x v="17"/>
    <x v="4"/>
  </r>
  <r>
    <x v="118"/>
    <s v="PR012"/>
    <s v="Vestuário"/>
    <n v="10"/>
    <n v="48.9"/>
    <n v="0.1"/>
    <x v="101"/>
    <x v="2"/>
  </r>
  <r>
    <x v="119"/>
    <s v="PR046"/>
    <s v="Vestuário"/>
    <n v="2"/>
    <n v="289.89999999999998"/>
    <n v="0.15"/>
    <x v="102"/>
    <x v="4"/>
  </r>
  <r>
    <x v="120"/>
    <s v="PR034"/>
    <s v="Vestuário"/>
    <n v="2"/>
    <n v="89.9"/>
    <n v="0.15"/>
    <x v="103"/>
    <x v="0"/>
  </r>
  <r>
    <x v="121"/>
    <s v="PR058"/>
    <s v="Vestuário"/>
    <n v="11"/>
    <n v="180"/>
    <n v="0.2"/>
    <x v="3"/>
    <x v="3"/>
  </r>
  <r>
    <x v="122"/>
    <s v="PR041"/>
    <s v="Vestuário"/>
    <n v="3"/>
    <n v="54.9"/>
    <n v="0.2"/>
    <x v="104"/>
    <x v="3"/>
  </r>
  <r>
    <x v="123"/>
    <s v="PR035"/>
    <s v="Vestuário"/>
    <n v="5"/>
    <n v="91.4"/>
    <n v="0.15"/>
    <x v="105"/>
    <x v="1"/>
  </r>
  <r>
    <x v="124"/>
    <s v="PR047"/>
    <s v="Vestuário"/>
    <n v="7"/>
    <n v="289.89999999999998"/>
    <n v="0.1"/>
    <x v="106"/>
    <x v="2"/>
  </r>
  <r>
    <x v="125"/>
    <s v="PR012"/>
    <s v="Vestuário"/>
    <n v="5"/>
    <n v="48.9"/>
    <n v="0.2"/>
    <x v="107"/>
    <x v="0"/>
  </r>
  <r>
    <x v="126"/>
    <s v="PR005"/>
    <s v="Acessórios"/>
    <n v="11"/>
    <n v="259.89999999999998"/>
    <n v="0.2"/>
    <x v="52"/>
    <x v="3"/>
  </r>
  <r>
    <x v="127"/>
    <s v="PR035"/>
    <s v="Vestuário"/>
    <n v="3"/>
    <n v="91.4"/>
    <n v="0.1"/>
    <x v="108"/>
    <x v="2"/>
  </r>
  <r>
    <x v="128"/>
    <s v="PR056"/>
    <s v="Calçado"/>
    <n v="3"/>
    <n v="89.9"/>
    <n v="0.1"/>
    <x v="92"/>
    <x v="2"/>
  </r>
  <r>
    <x v="129"/>
    <s v="PR006"/>
    <s v="Acessórios"/>
    <n v="12"/>
    <n v="39.9"/>
    <n v="0.15"/>
    <x v="109"/>
    <x v="4"/>
  </r>
  <r>
    <x v="130"/>
    <s v="PR019"/>
    <s v="Acessórios"/>
    <n v="11"/>
    <n v="49.9"/>
    <n v="0.15"/>
    <x v="82"/>
    <x v="1"/>
  </r>
  <r>
    <x v="131"/>
    <s v="PR024"/>
    <s v="Vestuário"/>
    <n v="3"/>
    <n v="259.89999999999998"/>
    <n v="0.2"/>
    <x v="34"/>
    <x v="0"/>
  </r>
  <r>
    <x v="132"/>
    <s v="PR014"/>
    <s v="Vestuário"/>
    <n v="10"/>
    <n v="39.9"/>
    <n v="0.15"/>
    <x v="79"/>
    <x v="4"/>
  </r>
  <r>
    <x v="133"/>
    <s v="PR023"/>
    <s v="Vestuário"/>
    <n v="1"/>
    <n v="249.9"/>
    <n v="0.1"/>
    <x v="110"/>
    <x v="0"/>
  </r>
  <r>
    <x v="134"/>
    <s v="PR012"/>
    <s v="Vestuário"/>
    <n v="6"/>
    <n v="48.9"/>
    <n v="0.15"/>
    <x v="111"/>
    <x v="1"/>
  </r>
  <r>
    <x v="135"/>
    <s v="PR020"/>
    <s v="Vestuário"/>
    <n v="6"/>
    <n v="299.89999999999998"/>
    <n v="0.2"/>
    <x v="35"/>
    <x v="0"/>
  </r>
  <r>
    <x v="136"/>
    <s v="PR016"/>
    <s v="Vestuário"/>
    <n v="9"/>
    <n v="25.9"/>
    <n v="0.2"/>
    <x v="112"/>
    <x v="0"/>
  </r>
  <r>
    <x v="137"/>
    <s v="PR051"/>
    <s v="Vestuário"/>
    <n v="8"/>
    <n v="32.9"/>
    <n v="0.2"/>
    <x v="113"/>
    <x v="0"/>
  </r>
  <r>
    <x v="138"/>
    <s v="PR013"/>
    <s v="Vestuário"/>
    <n v="9"/>
    <n v="39.9"/>
    <n v="0.15"/>
    <x v="114"/>
    <x v="1"/>
  </r>
  <r>
    <x v="139"/>
    <s v="PR002"/>
    <s v="Vestuário"/>
    <n v="9"/>
    <n v="69.900000000000006"/>
    <n v="0.15"/>
    <x v="115"/>
    <x v="4"/>
  </r>
  <r>
    <x v="139"/>
    <s v="PR005"/>
    <s v="Acessórios"/>
    <n v="1"/>
    <n v="259.89999999999998"/>
    <n v="0"/>
    <x v="25"/>
    <x v="0"/>
  </r>
  <r>
    <x v="140"/>
    <s v="PR007"/>
    <s v="Vestuário"/>
    <n v="1"/>
    <n v="85.9"/>
    <n v="0.1"/>
    <x v="116"/>
    <x v="2"/>
  </r>
  <r>
    <x v="141"/>
    <s v="PR053"/>
    <s v="Vestuário"/>
    <n v="7"/>
    <n v="49.9"/>
    <n v="0.2"/>
    <x v="30"/>
    <x v="3"/>
  </r>
  <r>
    <x v="142"/>
    <s v="PR013"/>
    <s v="Vestuário"/>
    <n v="4"/>
    <n v="39.9"/>
    <n v="0.1"/>
    <x v="13"/>
    <x v="2"/>
  </r>
  <r>
    <x v="143"/>
    <s v="PR051"/>
    <s v="Vestuário"/>
    <n v="5"/>
    <n v="32.9"/>
    <n v="0.2"/>
    <x v="21"/>
    <x v="3"/>
  </r>
  <r>
    <x v="144"/>
    <s v="PR009"/>
    <s v="Vestuário"/>
    <n v="8"/>
    <n v="92.9"/>
    <n v="0.2"/>
    <x v="117"/>
    <x v="3"/>
  </r>
  <r>
    <x v="145"/>
    <s v="PR013"/>
    <s v="Vestuário"/>
    <n v="9"/>
    <n v="39.9"/>
    <n v="0.2"/>
    <x v="114"/>
    <x v="0"/>
  </r>
  <r>
    <x v="146"/>
    <s v="PR012"/>
    <s v="Vestuário"/>
    <n v="9"/>
    <n v="48.9"/>
    <n v="0.1"/>
    <x v="118"/>
    <x v="2"/>
  </r>
  <r>
    <x v="147"/>
    <s v="PR023"/>
    <s v="Vestuário"/>
    <n v="1"/>
    <n v="249.9"/>
    <n v="0.1"/>
    <x v="110"/>
    <x v="1"/>
  </r>
  <r>
    <x v="148"/>
    <s v="PR023"/>
    <s v="Vestuário"/>
    <n v="10"/>
    <n v="249.9"/>
    <n v="0.15"/>
    <x v="119"/>
    <x v="4"/>
  </r>
  <r>
    <x v="149"/>
    <s v="PR017"/>
    <s v="Vestuário"/>
    <n v="4"/>
    <n v="29.9"/>
    <n v="0.15"/>
    <x v="120"/>
    <x v="1"/>
  </r>
  <r>
    <x v="150"/>
    <s v="PR043"/>
    <s v="Vestuário"/>
    <n v="1"/>
    <n v="72.5"/>
    <n v="0.1"/>
    <x v="121"/>
    <x v="4"/>
  </r>
  <r>
    <x v="151"/>
    <s v="PR039"/>
    <s v="Vestuário"/>
    <n v="10"/>
    <n v="146"/>
    <n v="0.15"/>
    <x v="122"/>
    <x v="1"/>
  </r>
  <r>
    <x v="152"/>
    <s v="PR003"/>
    <s v="Vestuário"/>
    <n v="5"/>
    <n v="70.900000000000006"/>
    <n v="0.15"/>
    <x v="123"/>
    <x v="4"/>
  </r>
  <r>
    <x v="153"/>
    <s v="PR055"/>
    <s v="Calçado"/>
    <n v="11"/>
    <n v="89.9"/>
    <n v="0.2"/>
    <x v="124"/>
    <x v="3"/>
  </r>
  <r>
    <x v="154"/>
    <s v="PR007"/>
    <s v="Vestuário"/>
    <n v="6"/>
    <n v="85.9"/>
    <n v="0.15"/>
    <x v="125"/>
    <x v="1"/>
  </r>
  <r>
    <x v="155"/>
    <s v="PR037"/>
    <s v="Vestuário"/>
    <n v="2"/>
    <n v="140"/>
    <n v="0.1"/>
    <x v="126"/>
    <x v="2"/>
  </r>
  <r>
    <x v="156"/>
    <s v="PR044"/>
    <s v="Vestuário"/>
    <n v="7"/>
    <n v="72.5"/>
    <n v="0.15"/>
    <x v="85"/>
    <x v="4"/>
  </r>
  <r>
    <x v="157"/>
    <s v="PR053"/>
    <s v="Vestuário"/>
    <n v="12"/>
    <n v="49.9"/>
    <n v="0.15"/>
    <x v="127"/>
    <x v="4"/>
  </r>
  <r>
    <x v="158"/>
    <s v="PR013"/>
    <s v="Vestuário"/>
    <n v="7"/>
    <n v="39.9"/>
    <n v="0.15"/>
    <x v="128"/>
    <x v="1"/>
  </r>
  <r>
    <x v="159"/>
    <s v="PR054"/>
    <s v="Vestuário"/>
    <n v="6"/>
    <n v="49.9"/>
    <n v="0.15"/>
    <x v="65"/>
    <x v="4"/>
  </r>
  <r>
    <x v="160"/>
    <s v="PR035"/>
    <s v="Vestuário"/>
    <n v="11"/>
    <n v="91.4"/>
    <n v="0.2"/>
    <x v="129"/>
    <x v="0"/>
  </r>
  <r>
    <x v="161"/>
    <s v="PR005"/>
    <s v="Acessórios"/>
    <n v="11"/>
    <n v="259.89999999999998"/>
    <n v="0.2"/>
    <x v="52"/>
    <x v="0"/>
  </r>
  <r>
    <x v="162"/>
    <s v="PR039"/>
    <s v="Vestuário"/>
    <n v="3"/>
    <n v="146"/>
    <n v="0.15"/>
    <x v="32"/>
    <x v="1"/>
  </r>
  <r>
    <x v="163"/>
    <s v="PR049"/>
    <s v="Vestuário"/>
    <n v="8"/>
    <n v="32.9"/>
    <n v="0.15"/>
    <x v="113"/>
    <x v="1"/>
  </r>
  <r>
    <x v="164"/>
    <s v="PR025"/>
    <s v="Vestuário"/>
    <n v="11"/>
    <n v="299.89999999999998"/>
    <n v="0.15"/>
    <x v="58"/>
    <x v="4"/>
  </r>
  <r>
    <x v="165"/>
    <s v="PR031"/>
    <s v="Calçado"/>
    <n v="8"/>
    <n v="245"/>
    <n v="0.2"/>
    <x v="130"/>
    <x v="0"/>
  </r>
  <r>
    <x v="166"/>
    <s v="PR032"/>
    <s v="Calçado"/>
    <n v="6"/>
    <n v="250"/>
    <n v="0.15"/>
    <x v="86"/>
    <x v="4"/>
  </r>
  <r>
    <x v="166"/>
    <s v="PR011"/>
    <s v="Vestuário"/>
    <n v="2"/>
    <n v="46.9"/>
    <n v="0.15"/>
    <x v="131"/>
    <x v="3"/>
  </r>
  <r>
    <x v="167"/>
    <s v="PR037"/>
    <s v="Vestuário"/>
    <n v="1"/>
    <n v="140"/>
    <n v="0.1"/>
    <x v="132"/>
    <x v="0"/>
  </r>
  <r>
    <x v="167"/>
    <s v="PR054"/>
    <s v="Vestuário"/>
    <n v="1"/>
    <n v="49.9"/>
    <n v="0.1"/>
    <x v="133"/>
    <x v="0"/>
  </r>
  <r>
    <x v="168"/>
    <s v="PR056"/>
    <s v="Calçado"/>
    <n v="5"/>
    <n v="89.9"/>
    <n v="0.15"/>
    <x v="134"/>
    <x v="4"/>
  </r>
  <r>
    <x v="169"/>
    <s v="PR035"/>
    <s v="Vestuário"/>
    <n v="11"/>
    <n v="91.4"/>
    <n v="0.15"/>
    <x v="129"/>
    <x v="4"/>
  </r>
  <r>
    <x v="170"/>
    <s v="PR017"/>
    <s v="Vestuário"/>
    <n v="11"/>
    <n v="29.9"/>
    <n v="0.2"/>
    <x v="135"/>
    <x v="0"/>
  </r>
  <r>
    <x v="170"/>
    <s v="PR052"/>
    <s v="Vestuário"/>
    <n v="12"/>
    <n v="49.9"/>
    <n v="0.15"/>
    <x v="127"/>
    <x v="4"/>
  </r>
  <r>
    <x v="171"/>
    <s v="PR026"/>
    <s v="Acessórios"/>
    <n v="9"/>
    <n v="349.9"/>
    <n v="0.2"/>
    <x v="136"/>
    <x v="3"/>
  </r>
  <r>
    <x v="172"/>
    <s v="PR053"/>
    <s v="Vestuário"/>
    <n v="4"/>
    <n v="49.9"/>
    <n v="0.15"/>
    <x v="137"/>
    <x v="4"/>
  </r>
  <r>
    <x v="173"/>
    <s v="PR060"/>
    <s v="Vestuário"/>
    <n v="6"/>
    <n v="180"/>
    <n v="0.2"/>
    <x v="33"/>
    <x v="3"/>
  </r>
  <r>
    <x v="173"/>
    <s v="PR017"/>
    <s v="Vestuário"/>
    <n v="12"/>
    <n v="29.9"/>
    <n v="0.2"/>
    <x v="138"/>
    <x v="3"/>
  </r>
  <r>
    <x v="174"/>
    <s v="PR006"/>
    <s v="Acessórios"/>
    <n v="9"/>
    <n v="39.9"/>
    <n v="0.2"/>
    <x v="114"/>
    <x v="0"/>
  </r>
  <r>
    <x v="175"/>
    <s v="PR039"/>
    <s v="Vestuário"/>
    <n v="1"/>
    <n v="146"/>
    <n v="0.1"/>
    <x v="139"/>
    <x v="1"/>
  </r>
  <r>
    <x v="176"/>
    <s v="PR047"/>
    <s v="Vestuário"/>
    <n v="1"/>
    <n v="289.89999999999998"/>
    <n v="0.1"/>
    <x v="9"/>
    <x v="3"/>
  </r>
  <r>
    <x v="177"/>
    <s v="PR006"/>
    <s v="Acessórios"/>
    <n v="6"/>
    <n v="39.9"/>
    <n v="0.15"/>
    <x v="140"/>
    <x v="4"/>
  </r>
  <r>
    <x v="178"/>
    <s v="PR035"/>
    <s v="Vestuário"/>
    <n v="9"/>
    <n v="91.4"/>
    <n v="0.1"/>
    <x v="141"/>
    <x v="2"/>
  </r>
  <r>
    <x v="179"/>
    <s v="PR043"/>
    <s v="Vestuário"/>
    <n v="8"/>
    <n v="72.5"/>
    <n v="0.15"/>
    <x v="142"/>
    <x v="1"/>
  </r>
  <r>
    <x v="180"/>
    <s v="PR039"/>
    <s v="Vestuário"/>
    <n v="5"/>
    <n v="146"/>
    <n v="0.15"/>
    <x v="143"/>
    <x v="1"/>
  </r>
  <r>
    <x v="181"/>
    <s v="PR032"/>
    <s v="Calçado"/>
    <n v="3"/>
    <n v="250"/>
    <n v="0.15"/>
    <x v="144"/>
    <x v="4"/>
  </r>
  <r>
    <x v="182"/>
    <s v="PR024"/>
    <s v="Vestuário"/>
    <n v="3"/>
    <n v="259.89999999999998"/>
    <n v="0.1"/>
    <x v="34"/>
    <x v="2"/>
  </r>
  <r>
    <x v="183"/>
    <s v="PR050"/>
    <s v="Vestuário"/>
    <n v="8"/>
    <n v="32.9"/>
    <n v="0.15"/>
    <x v="113"/>
    <x v="1"/>
  </r>
  <r>
    <x v="184"/>
    <s v="PR055"/>
    <s v="Calçado"/>
    <n v="7"/>
    <n v="89.9"/>
    <n v="0.2"/>
    <x v="145"/>
    <x v="3"/>
  </r>
  <r>
    <x v="185"/>
    <s v="PR032"/>
    <s v="Calçado"/>
    <n v="8"/>
    <n v="250"/>
    <n v="0.1"/>
    <x v="146"/>
    <x v="2"/>
  </r>
  <r>
    <x v="186"/>
    <s v="PR053"/>
    <s v="Vestuário"/>
    <n v="9"/>
    <n v="49.9"/>
    <n v="0.15"/>
    <x v="43"/>
    <x v="4"/>
  </r>
  <r>
    <x v="187"/>
    <s v="PR035"/>
    <s v="Vestuário"/>
    <n v="3"/>
    <n v="91.4"/>
    <n v="0.1"/>
    <x v="108"/>
    <x v="2"/>
  </r>
  <r>
    <x v="188"/>
    <s v="PR047"/>
    <s v="Vestuário"/>
    <n v="12"/>
    <n v="289.89999999999998"/>
    <n v="0.15"/>
    <x v="8"/>
    <x v="4"/>
  </r>
  <r>
    <x v="189"/>
    <s v="PR028"/>
    <s v="Calçado"/>
    <n v="1"/>
    <n v="249.9"/>
    <n v="0"/>
    <x v="110"/>
    <x v="1"/>
  </r>
  <r>
    <x v="190"/>
    <s v="PR059"/>
    <s v="Vestuário"/>
    <n v="3"/>
    <n v="180"/>
    <n v="0.15"/>
    <x v="147"/>
    <x v="1"/>
  </r>
  <r>
    <x v="191"/>
    <s v="PR013"/>
    <s v="Vestuário"/>
    <n v="7"/>
    <n v="39.9"/>
    <n v="0.2"/>
    <x v="128"/>
    <x v="3"/>
  </r>
  <r>
    <x v="192"/>
    <s v="PR047"/>
    <s v="Vestuário"/>
    <n v="7"/>
    <n v="289.89999999999998"/>
    <n v="0.1"/>
    <x v="106"/>
    <x v="2"/>
  </r>
  <r>
    <x v="193"/>
    <s v="PR035"/>
    <s v="Vestuário"/>
    <n v="11"/>
    <n v="91.4"/>
    <n v="0.15"/>
    <x v="129"/>
    <x v="4"/>
  </r>
  <r>
    <x v="194"/>
    <s v="PR056"/>
    <s v="Calçado"/>
    <n v="6"/>
    <n v="89.9"/>
    <n v="0.15"/>
    <x v="148"/>
    <x v="1"/>
  </r>
  <r>
    <x v="195"/>
    <s v="PR049"/>
    <s v="Vestuário"/>
    <n v="12"/>
    <n v="32.9"/>
    <n v="0.2"/>
    <x v="84"/>
    <x v="3"/>
  </r>
  <r>
    <x v="196"/>
    <s v="PR031"/>
    <s v="Calçado"/>
    <n v="12"/>
    <n v="245"/>
    <n v="0.15"/>
    <x v="149"/>
    <x v="1"/>
  </r>
  <r>
    <x v="197"/>
    <s v="PR008"/>
    <s v="Vestuário"/>
    <n v="3"/>
    <n v="89.9"/>
    <n v="0.1"/>
    <x v="92"/>
    <x v="2"/>
  </r>
  <r>
    <x v="198"/>
    <s v="PR015"/>
    <s v="Vestuário"/>
    <n v="11"/>
    <n v="42.5"/>
    <n v="0.15"/>
    <x v="150"/>
    <x v="1"/>
  </r>
  <r>
    <x v="199"/>
    <s v="PR045"/>
    <s v="Vestuário"/>
    <n v="11"/>
    <n v="72.5"/>
    <n v="0.15"/>
    <x v="151"/>
    <x v="1"/>
  </r>
  <r>
    <x v="200"/>
    <s v="PR036"/>
    <s v="Vestuário"/>
    <n v="4"/>
    <n v="93.5"/>
    <n v="0.15"/>
    <x v="152"/>
    <x v="4"/>
  </r>
  <r>
    <x v="201"/>
    <s v="PR032"/>
    <s v="Calçado"/>
    <n v="9"/>
    <n v="250"/>
    <n v="0.15"/>
    <x v="153"/>
    <x v="1"/>
  </r>
  <r>
    <x v="202"/>
    <s v="PR049"/>
    <s v="Vestuário"/>
    <n v="2"/>
    <n v="32.9"/>
    <n v="0.15"/>
    <x v="154"/>
    <x v="0"/>
  </r>
  <r>
    <x v="203"/>
    <s v="PR020"/>
    <s v="Vestuário"/>
    <n v="5"/>
    <n v="299.89999999999998"/>
    <n v="0.15"/>
    <x v="155"/>
    <x v="1"/>
  </r>
  <r>
    <x v="204"/>
    <s v="PR003"/>
    <s v="Vestuário"/>
    <n v="10"/>
    <n v="70.900000000000006"/>
    <n v="0.2"/>
    <x v="156"/>
    <x v="0"/>
  </r>
  <r>
    <x v="205"/>
    <s v="PR051"/>
    <s v="Vestuário"/>
    <n v="11"/>
    <n v="32.9"/>
    <n v="0.2"/>
    <x v="26"/>
    <x v="3"/>
  </r>
  <r>
    <x v="206"/>
    <s v="PR002"/>
    <s v="Vestuário"/>
    <n v="9"/>
    <n v="69.900000000000006"/>
    <n v="0.2"/>
    <x v="115"/>
    <x v="3"/>
  </r>
  <r>
    <x v="207"/>
    <s v="PR038"/>
    <s v="Vestuário"/>
    <n v="8"/>
    <n v="142.9"/>
    <n v="0.15"/>
    <x v="157"/>
    <x v="1"/>
  </r>
  <r>
    <x v="208"/>
    <s v="PR005"/>
    <s v="Acessórios"/>
    <n v="1"/>
    <n v="259.89999999999998"/>
    <n v="0"/>
    <x v="25"/>
    <x v="2"/>
  </r>
  <r>
    <x v="209"/>
    <s v="PR053"/>
    <s v="Vestuário"/>
    <n v="10"/>
    <n v="49.9"/>
    <n v="0.1"/>
    <x v="158"/>
    <x v="2"/>
  </r>
  <r>
    <x v="210"/>
    <s v="PR046"/>
    <s v="Vestuário"/>
    <n v="2"/>
    <n v="289.89999999999998"/>
    <n v="0.1"/>
    <x v="102"/>
    <x v="2"/>
  </r>
  <r>
    <x v="211"/>
    <s v="PR001"/>
    <s v="Vestuário"/>
    <n v="1"/>
    <n v="65.900000000000006"/>
    <n v="0.1"/>
    <x v="159"/>
    <x v="0"/>
  </r>
  <r>
    <x v="212"/>
    <s v="PR024"/>
    <s v="Vestuário"/>
    <n v="7"/>
    <n v="259.89999999999998"/>
    <n v="0.1"/>
    <x v="160"/>
    <x v="2"/>
  </r>
  <r>
    <x v="213"/>
    <s v="PR011"/>
    <s v="Vestuário"/>
    <n v="11"/>
    <n v="46.9"/>
    <n v="0.2"/>
    <x v="70"/>
    <x v="3"/>
  </r>
  <r>
    <x v="214"/>
    <s v="PR057"/>
    <s v="Calçado"/>
    <n v="1"/>
    <n v="89.9"/>
    <n v="0"/>
    <x v="75"/>
    <x v="2"/>
  </r>
  <r>
    <x v="215"/>
    <s v="PR038"/>
    <s v="Vestuário"/>
    <n v="9"/>
    <n v="142.9"/>
    <n v="0.2"/>
    <x v="161"/>
    <x v="3"/>
  </r>
  <r>
    <x v="216"/>
    <s v="PR044"/>
    <s v="Vestuário"/>
    <n v="4"/>
    <n v="72.5"/>
    <n v="0.1"/>
    <x v="42"/>
    <x v="2"/>
  </r>
  <r>
    <x v="217"/>
    <s v="PR002"/>
    <s v="Vestuário"/>
    <n v="10"/>
    <n v="69.900000000000006"/>
    <n v="0.2"/>
    <x v="40"/>
    <x v="3"/>
  </r>
  <r>
    <x v="218"/>
    <s v="PR010"/>
    <s v="Vestuário"/>
    <n v="2"/>
    <n v="44.9"/>
    <n v="0.15"/>
    <x v="162"/>
    <x v="3"/>
  </r>
  <r>
    <x v="219"/>
    <s v="PR014"/>
    <s v="Vestuário"/>
    <n v="10"/>
    <n v="39.9"/>
    <n v="0.2"/>
    <x v="79"/>
    <x v="3"/>
  </r>
  <r>
    <x v="220"/>
    <s v="PR045"/>
    <s v="Vestuário"/>
    <n v="1"/>
    <n v="72.5"/>
    <n v="0.1"/>
    <x v="121"/>
    <x v="3"/>
  </r>
  <r>
    <x v="221"/>
    <s v="PR041"/>
    <s v="Vestuário"/>
    <n v="3"/>
    <n v="54.9"/>
    <n v="0.15"/>
    <x v="104"/>
    <x v="1"/>
  </r>
  <r>
    <x v="222"/>
    <s v="PR045"/>
    <s v="Vestuário"/>
    <n v="4"/>
    <n v="72.5"/>
    <n v="0.2"/>
    <x v="42"/>
    <x v="0"/>
  </r>
  <r>
    <x v="223"/>
    <s v="PR045"/>
    <s v="Vestuário"/>
    <n v="2"/>
    <n v="72.5"/>
    <n v="0.15"/>
    <x v="7"/>
    <x v="3"/>
  </r>
  <r>
    <x v="224"/>
    <s v="PR008"/>
    <s v="Vestuário"/>
    <n v="3"/>
    <n v="89.9"/>
    <n v="0.15"/>
    <x v="92"/>
    <x v="1"/>
  </r>
  <r>
    <x v="225"/>
    <s v="PR056"/>
    <s v="Calçado"/>
    <n v="4"/>
    <n v="89.9"/>
    <n v="0.15"/>
    <x v="163"/>
    <x v="0"/>
  </r>
  <r>
    <x v="226"/>
    <s v="PR040"/>
    <s v="Vestuário"/>
    <n v="9"/>
    <n v="70"/>
    <n v="0.15"/>
    <x v="164"/>
    <x v="4"/>
  </r>
  <r>
    <x v="227"/>
    <s v="PR003"/>
    <s v="Vestuário"/>
    <n v="2"/>
    <n v="70.900000000000006"/>
    <n v="0.15"/>
    <x v="10"/>
    <x v="3"/>
  </r>
  <r>
    <x v="228"/>
    <s v="PR008"/>
    <s v="Vestuário"/>
    <n v="3"/>
    <n v="89.9"/>
    <n v="0.15"/>
    <x v="92"/>
    <x v="4"/>
  </r>
  <r>
    <x v="229"/>
    <s v="PR021"/>
    <s v="Vestuário"/>
    <n v="7"/>
    <n v="302.89999999999998"/>
    <n v="0.15"/>
    <x v="165"/>
    <x v="1"/>
  </r>
  <r>
    <x v="230"/>
    <s v="PR051"/>
    <s v="Vestuário"/>
    <n v="2"/>
    <n v="32.9"/>
    <n v="0.1"/>
    <x v="154"/>
    <x v="2"/>
  </r>
  <r>
    <x v="231"/>
    <s v="PR060"/>
    <s v="Vestuário"/>
    <n v="3"/>
    <n v="180"/>
    <n v="0.1"/>
    <x v="147"/>
    <x v="2"/>
  </r>
  <r>
    <x v="232"/>
    <s v="PR049"/>
    <s v="Vestuário"/>
    <n v="9"/>
    <n v="32.9"/>
    <n v="0.15"/>
    <x v="166"/>
    <x v="4"/>
  </r>
  <r>
    <x v="233"/>
    <s v="PR034"/>
    <s v="Vestuário"/>
    <n v="6"/>
    <n v="89.9"/>
    <n v="0.2"/>
    <x v="148"/>
    <x v="0"/>
  </r>
  <r>
    <x v="234"/>
    <s v="PR032"/>
    <s v="Calçado"/>
    <n v="8"/>
    <n v="250"/>
    <n v="0.15"/>
    <x v="146"/>
    <x v="1"/>
  </r>
  <r>
    <x v="235"/>
    <s v="PR033"/>
    <s v="Calçado"/>
    <n v="8"/>
    <n v="259.89999999999998"/>
    <n v="0.2"/>
    <x v="167"/>
    <x v="0"/>
  </r>
  <r>
    <x v="236"/>
    <s v="PR002"/>
    <s v="Vestuário"/>
    <n v="4"/>
    <n v="69.900000000000006"/>
    <n v="0.15"/>
    <x v="168"/>
    <x v="1"/>
  </r>
  <r>
    <x v="237"/>
    <s v="PR008"/>
    <s v="Vestuário"/>
    <n v="3"/>
    <n v="89.9"/>
    <n v="0.2"/>
    <x v="92"/>
    <x v="3"/>
  </r>
  <r>
    <x v="238"/>
    <s v="PR057"/>
    <s v="Calçado"/>
    <n v="10"/>
    <n v="89.9"/>
    <n v="0.2"/>
    <x v="169"/>
    <x v="3"/>
  </r>
  <r>
    <x v="239"/>
    <s v="PR044"/>
    <s v="Vestuário"/>
    <n v="6"/>
    <n v="72.5"/>
    <n v="0.15"/>
    <x v="170"/>
    <x v="4"/>
  </r>
  <r>
    <x v="240"/>
    <s v="PR002"/>
    <s v="Vestuário"/>
    <n v="1"/>
    <n v="69.900000000000006"/>
    <n v="0.1"/>
    <x v="171"/>
    <x v="0"/>
  </r>
  <r>
    <x v="241"/>
    <s v="PR046"/>
    <s v="Vestuário"/>
    <n v="8"/>
    <n v="289.89999999999998"/>
    <n v="0.2"/>
    <x v="17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B1647-D17B-443C-A3CC-7717A49226C0}" name="Tabela dinâ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4:D10" firstHeaderRow="0" firstDataRow="1" firstDataCol="1"/>
  <pivotFields count="4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Total" fld="1" baseField="0" baseItem="0"/>
    <dataField name="Contagem de Vendedor" fld="2" subtotal="count" baseField="0" baseItem="0"/>
    <dataField name="Soma de Qtd" fld="3" baseField="0" baseItem="0"/>
  </dataFields>
  <chartFormats count="21"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3" format="39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3" format="40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  <chartFormat chart="3" format="41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3" format="42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Intervalo]"/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0E027-ADBE-46CC-855C-0C688ADBD4D1}" name="Tabela dinâ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J5:K9" firstHeaderRow="1" firstDataRow="1" firstDataCol="1"/>
  <pivotFields count="2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Total" fld="1" baseField="0" baseItem="0"/>
  </dataFields>
  <chartFormats count="8"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060B4-2C19-4088-9834-1C848FA891D0}" name="TBDN_Vendas" cacheId="2" applyNumberFormats="0" applyBorderFormats="0" applyFontFormats="0" applyPatternFormats="0" applyAlignmentFormats="0" applyWidthHeightFormats="1" dataCaption="Valores" tag="bc3dc771-d3ba-40d4-8642-502c32103ea2" updatedVersion="8" minRefreshableVersion="3" useAutoFormatting="1" itemPrintTitles="1" createdVersion="8" indent="0" outline="1" outlineData="1" multipleFieldFilters="0" chartFormat="4">
  <location ref="A3:C12" firstHeaderRow="0" firstDataRow="1" firstDataCol="1"/>
  <pivotFields count="3"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" fld="1" baseField="0" baseItem="0" numFmtId="166"/>
    <dataField name="Soma de Qtd" fld="2" baseField="0" baseItem="0"/>
  </dataFields>
  <chartFormats count="2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3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B_Vendas]"/>
        <x15:activeTabTopLevelEntity name="[TB_Produto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AC2DB-9D34-4C73-9C17-69E49E83318C}" name="TBDN_Produtos" cacheId="0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A3:C7" firstHeaderRow="0" firstDataRow="1" firstDataCol="1"/>
  <pivotFields count="6">
    <pivotField showAll="0"/>
    <pivotField axis="axisRow" showAll="0">
      <items count="27">
        <item x="0"/>
        <item x="1"/>
        <item x="2"/>
        <item x="3"/>
        <item x="24"/>
        <item x="4"/>
        <item x="5"/>
        <item x="18"/>
        <item x="6"/>
        <item x="7"/>
        <item x="8"/>
        <item x="21"/>
        <item x="9"/>
        <item x="10"/>
        <item x="20"/>
        <item x="11"/>
        <item x="12"/>
        <item x="13"/>
        <item x="22"/>
        <item x="23"/>
        <item x="14"/>
        <item x="15"/>
        <item x="16"/>
        <item x="19"/>
        <item x="17"/>
        <item m="1" x="25"/>
        <item t="default"/>
      </items>
    </pivotField>
    <pivotField showAll="0"/>
    <pivotField axis="axisRow" showAll="0">
      <items count="5">
        <item sd="0" x="0"/>
        <item sd="0" x="1"/>
        <item sd="0" x="2"/>
        <item sd="0" m="1" x="3"/>
        <item t="default"/>
      </items>
    </pivotField>
    <pivotField dataField="1" showAll="0"/>
    <pivotField dataField="1" showAll="0"/>
  </pivotFields>
  <rowFields count="2">
    <field x="3"/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Estoque" fld="4" baseField="0" baseItem="0"/>
    <dataField name="Soma de Preço Unitário" fld="5" baseField="3" baseItem="0" numFmtId="165"/>
  </dataFields>
  <formats count="4">
    <format dxfId="11">
      <pivotArea collapsedLevelsAreSubtotals="1" fieldPosition="0">
        <references count="1">
          <reference field="3" count="0"/>
        </references>
      </pivotArea>
    </format>
    <format dxfId="10">
      <pivotArea dataOnly="0" labelOnly="1" fieldPosition="0">
        <references count="1">
          <reference field="3" count="0"/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7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F4437-D742-4009-A878-93CE27DC09F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E3:F7" firstHeaderRow="1" firstDataRow="1" firstDataCol="1"/>
  <pivotFields count="6">
    <pivotField showAll="0"/>
    <pivotField dataField="1" showAll="0"/>
    <pivotField showAll="0"/>
    <pivotField axis="axisRow" showAll="0">
      <items count="5">
        <item x="0"/>
        <item x="1"/>
        <item x="2"/>
        <item m="1" x="3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duto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9DE11-36EA-4FE4-84AE-FED650697C3C}" name="Tabela dinâmica3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F3:G9" firstHeaderRow="1" firstDataRow="1" firstDataCol="1"/>
  <pivotFields count="11">
    <pivotField numFmtId="14" showAll="0">
      <items count="243"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showAll="0"/>
    <pivotField showAll="0"/>
    <pivotField showAll="0"/>
    <pivotField showAll="0"/>
    <pivotField dataField="1" showAll="0">
      <items count="174">
        <item x="89"/>
        <item x="59"/>
        <item x="19"/>
        <item x="133"/>
        <item x="154"/>
        <item x="159"/>
        <item x="171"/>
        <item x="121"/>
        <item x="95"/>
        <item x="116"/>
        <item x="162"/>
        <item x="75"/>
        <item x="66"/>
        <item x="131"/>
        <item x="60"/>
        <item x="120"/>
        <item x="18"/>
        <item x="23"/>
        <item x="96"/>
        <item x="132"/>
        <item x="10"/>
        <item x="7"/>
        <item x="139"/>
        <item x="93"/>
        <item x="47"/>
        <item x="13"/>
        <item x="21"/>
        <item x="104"/>
        <item x="103"/>
        <item x="77"/>
        <item x="137"/>
        <item x="88"/>
        <item x="64"/>
        <item x="112"/>
        <item x="140"/>
        <item x="107"/>
        <item x="110"/>
        <item x="51"/>
        <item x="25"/>
        <item x="113"/>
        <item x="55"/>
        <item x="92"/>
        <item x="108"/>
        <item x="53"/>
        <item x="128"/>
        <item x="168"/>
        <item x="126"/>
        <item x="45"/>
        <item x="9"/>
        <item x="42"/>
        <item x="111"/>
        <item x="166"/>
        <item x="65"/>
        <item x="135"/>
        <item x="17"/>
        <item x="83"/>
        <item x="30"/>
        <item x="29"/>
        <item x="78"/>
        <item x="123"/>
        <item x="138"/>
        <item x="114"/>
        <item x="163"/>
        <item x="26"/>
        <item x="152"/>
        <item x="84"/>
        <item x="79"/>
        <item x="27"/>
        <item x="170"/>
        <item x="32"/>
        <item x="69"/>
        <item x="118"/>
        <item x="43"/>
        <item x="134"/>
        <item x="105"/>
        <item x="15"/>
        <item x="150"/>
        <item x="109"/>
        <item x="101"/>
        <item x="0"/>
        <item x="158"/>
        <item x="85"/>
        <item x="6"/>
        <item x="125"/>
        <item x="70"/>
        <item x="148"/>
        <item x="147"/>
        <item x="82"/>
        <item x="62"/>
        <item x="71"/>
        <item x="5"/>
        <item x="102"/>
        <item x="142"/>
        <item x="87"/>
        <item x="127"/>
        <item x="16"/>
        <item x="22"/>
        <item x="115"/>
        <item x="145"/>
        <item x="164"/>
        <item x="63"/>
        <item x="40"/>
        <item x="81"/>
        <item x="14"/>
        <item x="156"/>
        <item x="24"/>
        <item x="90"/>
        <item x="143"/>
        <item x="117"/>
        <item x="94"/>
        <item x="144"/>
        <item x="31"/>
        <item x="74"/>
        <item x="34"/>
        <item x="151"/>
        <item x="141"/>
        <item x="11"/>
        <item x="98"/>
        <item x="61"/>
        <item x="169"/>
        <item x="48"/>
        <item x="41"/>
        <item x="39"/>
        <item x="124"/>
        <item x="12"/>
        <item x="129"/>
        <item x="20"/>
        <item x="28"/>
        <item x="33"/>
        <item x="157"/>
        <item x="80"/>
        <item x="57"/>
        <item x="99"/>
        <item x="50"/>
        <item x="161"/>
        <item x="49"/>
        <item x="91"/>
        <item x="46"/>
        <item x="37"/>
        <item x="44"/>
        <item x="122"/>
        <item x="155"/>
        <item x="86"/>
        <item x="100"/>
        <item x="73"/>
        <item x="54"/>
        <item x="67"/>
        <item x="35"/>
        <item x="4"/>
        <item x="160"/>
        <item x="130"/>
        <item x="3"/>
        <item x="146"/>
        <item x="106"/>
        <item x="167"/>
        <item x="165"/>
        <item x="153"/>
        <item x="172"/>
        <item x="119"/>
        <item x="1"/>
        <item x="97"/>
        <item x="72"/>
        <item x="56"/>
        <item x="52"/>
        <item x="149"/>
        <item x="36"/>
        <item x="136"/>
        <item x="2"/>
        <item x="58"/>
        <item x="76"/>
        <item x="8"/>
        <item x="68"/>
        <item x="38"/>
        <item t="default"/>
      </items>
    </pivotField>
    <pivotField axis="axisRow" showAll="0" sortType="descending">
      <items count="6">
        <item x="3"/>
        <item x="4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6">
    <i>
      <x v="4"/>
    </i>
    <i>
      <x v="1"/>
    </i>
    <i>
      <x v="3"/>
    </i>
    <i>
      <x/>
    </i>
    <i>
      <x v="2"/>
    </i>
    <i t="grand">
      <x/>
    </i>
  </rowItems>
  <colItems count="1">
    <i/>
  </colItems>
  <dataFields count="1">
    <dataField name="Soma de Total" fld="6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91902-C5EA-47FD-971C-E88AF8FB82AF}" name="Tabela dinâmica2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A21:B27" firstHeaderRow="1" firstDataRow="1" firstDataCol="1"/>
  <pivotFields count="11">
    <pivotField numFmtId="14" showAll="0">
      <items count="243"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Qtd" fld="3" baseField="0" baseItem="0"/>
  </dataFields>
  <chartFormats count="6"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099BF-A0A6-4EBE-A675-23411BEB77E3}" name="Tabela dinâmica1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3:B16" firstHeaderRow="1" firstDataRow="1" firstDataCol="1"/>
  <pivotFields count="11">
    <pivotField numFmtId="14" showAll="0">
      <items count="243"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>
      <items count="6">
        <item x="3"/>
        <item x="4"/>
        <item x="2"/>
        <item x="0"/>
        <item x="1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Total" fld="6" baseField="0" baseItem="0" numFmtId="165"/>
  </dataFields>
  <formats count="3">
    <format dxfId="2">
      <pivotArea outline="0" collapsedLevelsAreSubtotals="1" fieldPosition="0"/>
    </format>
    <format dxfId="1">
      <pivotArea dataOnly="0" labelOnly="1" fieldPosition="0">
        <references count="1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0">
      <pivotArea dataOnly="0" labelOnly="1" grandCol="1" outline="0" fieldPosition="0"/>
    </format>
  </formats>
  <chartFormats count="1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7797A9-4600-41F5-8C1C-9E43580D65E0}" autoFormatId="16" applyNumberFormats="0" applyBorderFormats="0" applyFontFormats="0" applyPatternFormats="0" applyAlignmentFormats="0" applyWidthHeightFormats="0">
  <queryTableRefresh nextId="9">
    <queryTableFields count="8">
      <queryTableField id="1" name="Data" tableColumnId="1"/>
      <queryTableField id="2" name="Código" tableColumnId="2"/>
      <queryTableField id="3" name="Categoria" tableColumnId="3"/>
      <queryTableField id="4" name="Qtd" tableColumnId="4"/>
      <queryTableField id="5" name="Preço Unitário" tableColumnId="5"/>
      <queryTableField id="6" name="Desconto Final" tableColumnId="6"/>
      <queryTableField id="7" name="Total" tableColumnId="7"/>
      <queryTableField id="8" name="Vendedor" tableColumnId="8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tegoria1" xr10:uid="{54E26E9F-7892-4ED2-B74F-11910F4F3CC5}" sourceName="Categoria">
  <pivotTables>
    <pivotTable tabId="35" name="TBDN_Produtos"/>
    <pivotTable tabId="35" name="Tabela dinâmica3"/>
  </pivotTables>
  <data>
    <tabular pivotCacheId="18884865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 1" xr10:uid="{6404326A-D211-4EA3-8165-FC1463C7F321}" cache="SegmentaçãodeDados_Categoria1" caption="Categoria" columnCount="3" style="SlicerStyleLight6" rowHeight="24130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31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30"/>
    <tableColumn id="2" xr3:uid="{E100D4E2-C3A0-43FF-A1D9-90A4BC2A9918}" name="Produtos"/>
    <tableColumn id="3" xr3:uid="{2EF7FEE0-6B6F-4534-86A0-46B6555B7BEF}" name="Tamanho" dataDxfId="29"/>
    <tableColumn id="4" xr3:uid="{4435A4B8-E7F0-4D66-A4F8-6A9FEAA36D5A}" name="Categoria"/>
    <tableColumn id="6" xr3:uid="{15F9CACC-A558-4A20-80CF-C2ADA2603221}" name="Estoque" dataDxfId="28"/>
    <tableColumn id="5" xr3:uid="{CA8AD0DE-58EC-4839-85FB-1DD75DA28087}" name="Preço Unitário" dataDxfId="2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M86" totalsRowShown="0" headerRowDxfId="26" dataDxfId="25" headerRowCellStyle="Cabeçalho Meteora">
  <autoFilter ref="A4:M86" xr:uid="{AD739091-30BD-4C30-BDDA-7504C0C4B6E2}"/>
  <tableColumns count="13">
    <tableColumn id="7" xr3:uid="{5E8DE7C3-CDB6-4314-A5CC-C44D3C21973F}" name="Nº" dataDxfId="24">
      <calculatedColumnFormula>MONTH(TB_Vendas[[#This Row],[Data]])</calculatedColumnFormula>
    </tableColumn>
    <tableColumn id="1" xr3:uid="{43632F1F-6978-4CE7-BB13-7CCE587D6821}" name="Data" dataDxfId="23"/>
    <tableColumn id="12" xr3:uid="{205A55AB-454E-4288-AE23-042C3C399E7A}" name="Código" dataDxfId="22"/>
    <tableColumn id="16" xr3:uid="{059789B1-50A2-47F3-849D-D1EE26B94731}" name="Categoria" dataDxfId="21">
      <calculatedColumnFormula>_xlfn.XLOOKUP(TB_Vendas[[#This Row],[Código]],TB_Produtos[Código],TB_Produtos[Categoria])</calculatedColumnFormula>
    </tableColumn>
    <tableColumn id="5" xr3:uid="{7DC2ADED-AF8A-4BC8-A38E-FEF676FE49C9}" name="Qtd" dataDxfId="20"/>
    <tableColumn id="9" xr3:uid="{05B7315B-2774-41BC-AFEC-4A19E452D6C7}" name="Preço Unitário" dataDxfId="19">
      <calculatedColumnFormula>VLOOKUP(TB_Vendas[[#This Row],[Código]],Produtos!$B$6:$G$66,6,0)</calculatedColumnFormula>
    </tableColumn>
    <tableColumn id="18" xr3:uid="{152BED38-8D5F-4FAA-8C38-58740E2353E5}" name="Indice" dataDxfId="18">
      <calculatedColumnFormula>_xlfn.XMATCH(TB_Vendas[[#This Row],[Categoria]],Desc_Categorias,0)</calculatedColumnFormula>
    </tableColumn>
    <tableColumn id="17" xr3:uid="{C4E78734-94D7-4D31-B07D-5609B855AC0F}" name="Desconto _x000a_(Passo a Passo)" dataDxfId="17" dataCellStyle="Porcentagem">
      <calculatedColumnFormula>VLOOKUP(TB_Vendas[[#This Row],[Qtd]],Desc_TabelaToda,TB_Vendas[[#This Row],[Indice]],TRUE)</calculatedColumnFormula>
    </tableColumn>
    <tableColumn id="2" xr3:uid="{4BEBDE19-FA81-4412-AC83-E0AE6998A9B4}" name="Desconto _x000a_(Diretão)" dataDxfId="16" dataCellStyle="Porcentagem">
      <calculatedColumnFormula array="1">INDEX(Desc_TabelaToda,MATCH(TB_Vendas[[#This Row],[Qtd]],Desc_Quantidades,1),MATCH(_xlfn.XLOOKUP(TB_Vendas[[#This Row],[Código]],TB_Produtos[[#All],[Código]],TB_Produtos[[#All],[Categoria]]),Desc_Categorias,0))</calculatedColumnFormula>
    </tableColumn>
    <tableColumn id="3" xr3:uid="{A390EF1B-6262-46F1-9157-812330B340F7}" name="Desconto _x000a_(Vendedor)" dataDxfId="15" dataCellStyle="Porcentagem">
      <calculatedColumnFormula>_xlfn.XLOOKUP(TB_Vendas[[#This Row],[Vendedor]],Vendedores!$A$5:$A$9,Vendedores!$D$5:$D$9)</calculatedColumnFormula>
    </tableColumn>
    <tableColumn id="4" xr3:uid="{0BDC1FEC-277F-4592-AE4E-EB3C0FEF2F34}" name="Desconto Final" dataDxfId="14" dataCellStyle="Porcentagem">
      <calculatedColumnFormula>IF(TB_Vendas[[#This Row],[Desconto 
(Diretão)]]&lt;=TB_Vendas[[#This Row],[Desconto 
(Vendedor)]],TB_Vendas[[#This Row],[Desconto 
(Diretão)]],TB_Vendas[[#This Row],[Desconto 
(Vendedor)]])</calculatedColumnFormula>
    </tableColumn>
    <tableColumn id="6" xr3:uid="{9459B662-6A4F-4486-82B1-12F67B8F842E}" name="Total" dataDxfId="13">
      <calculatedColumnFormula>TB_Vendas[[#This Row],[Preço Unitário]]*TB_Vendas[[#This Row],[Qtd]]</calculatedColumnFormula>
    </tableColumn>
    <tableColumn id="8" xr3:uid="{192FEBCA-1287-48A6-9BE6-69528F71C305}" name="Vendedor" dataDxfId="1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ECF1F-E029-4D0F-A13F-597B7005D392}" name="Vendas" displayName="Vendas" ref="A1:H253" tableType="queryTable" totalsRowShown="0">
  <autoFilter ref="A1:H253" xr:uid="{7DAECF1F-E029-4D0F-A13F-597B7005D392}"/>
  <tableColumns count="8">
    <tableColumn id="1" xr3:uid="{310BB7AA-84AC-4689-8441-982CE1FD6AA8}" uniqueName="1" name="Data" queryTableFieldId="1" dataDxfId="6"/>
    <tableColumn id="2" xr3:uid="{182D339E-62AA-4E01-BC44-004EBF3E38E9}" uniqueName="2" name="Código" queryTableFieldId="2" dataDxfId="5"/>
    <tableColumn id="3" xr3:uid="{8FE621CB-51AF-4CB2-A6BB-9818CF505FE7}" uniqueName="3" name="Categoria" queryTableFieldId="3" dataDxfId="4"/>
    <tableColumn id="4" xr3:uid="{7665102B-9F52-40C2-A0DE-9C616D060733}" uniqueName="4" name="Qtd" queryTableFieldId="4"/>
    <tableColumn id="5" xr3:uid="{DBEAAB4A-561F-43FB-A855-8017D5320E25}" uniqueName="5" name="Preço Unitário" queryTableFieldId="5"/>
    <tableColumn id="6" xr3:uid="{55F0B422-EB40-43B3-B224-5FE4BEEA77D5}" uniqueName="6" name="Desconto Final" queryTableFieldId="6"/>
    <tableColumn id="7" xr3:uid="{7D06D7FF-C05F-4AB0-88C5-F20904A74355}" uniqueName="7" name="Total" queryTableFieldId="7"/>
    <tableColumn id="8" xr3:uid="{A0BE08A4-E47B-479E-BDD0-0669BC7E8ED8}" uniqueName="8" name="Vendedor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pane activePane="bottomRight" state="frozen"/>
      <selection sqref="A1:L6"/>
    </sheetView>
  </sheetViews>
  <sheetFormatPr defaultColWidth="0" defaultRowHeight="15" zeroHeight="1"/>
  <cols>
    <col min="1" max="12" width="8.85546875" customWidth="1"/>
    <col min="13" max="16384" width="8.85546875" hidden="1"/>
  </cols>
  <sheetData>
    <row r="1" spans="1:12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</row>
    <row r="2" spans="1:1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1:12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</row>
    <row r="4" spans="1:12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</row>
    <row r="5" spans="1:12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</row>
    <row r="6" spans="1:12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</row>
    <row r="7" spans="1:1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>
      <pane ySplit="1" topLeftCell="A2" activePane="bottomLeft" state="frozen"/>
      <selection pane="bottomLeft" activeCell="C66" sqref="C66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13" customFormat="1" ht="40.15" customHeight="1">
      <c r="A1" s="16"/>
      <c r="B1" s="20" t="s">
        <v>120</v>
      </c>
      <c r="C1" s="20"/>
      <c r="D1" s="20"/>
      <c r="E1" s="20"/>
      <c r="F1" s="20"/>
      <c r="G1" s="20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18" customHeight="1">
      <c r="A4" s="19"/>
      <c r="B4" s="19"/>
      <c r="D4" s="15"/>
      <c r="E4" s="15"/>
      <c r="F4" s="15"/>
    </row>
    <row r="5" spans="1:9" ht="4.9000000000000004" customHeight="1">
      <c r="A5" s="15"/>
      <c r="B5" s="15"/>
      <c r="C5" s="15"/>
      <c r="D5" s="15"/>
      <c r="E5" s="15"/>
      <c r="F5" s="15"/>
    </row>
    <row r="6" spans="1:9" s="1" customFormat="1" ht="18.75">
      <c r="B6" s="9" t="s">
        <v>30</v>
      </c>
      <c r="C6" s="9" t="s">
        <v>0</v>
      </c>
      <c r="D6" s="9" t="s">
        <v>1</v>
      </c>
      <c r="E6" s="9" t="s">
        <v>10</v>
      </c>
      <c r="F6" s="9" t="s">
        <v>75</v>
      </c>
      <c r="G6" s="9" t="s">
        <v>11</v>
      </c>
      <c r="H6" s="9"/>
    </row>
    <row r="7" spans="1:9">
      <c r="B7" s="1" t="s">
        <v>31</v>
      </c>
      <c r="C7" t="s">
        <v>5</v>
      </c>
      <c r="D7" s="1" t="s">
        <v>2</v>
      </c>
      <c r="E7" t="s">
        <v>12</v>
      </c>
      <c r="F7" s="1">
        <v>48</v>
      </c>
      <c r="G7" s="2">
        <v>65.900000000000006</v>
      </c>
    </row>
    <row r="8" spans="1:9">
      <c r="B8" s="1" t="s">
        <v>32</v>
      </c>
      <c r="C8" t="s">
        <v>5</v>
      </c>
      <c r="D8" s="1" t="s">
        <v>3</v>
      </c>
      <c r="E8" t="s">
        <v>12</v>
      </c>
      <c r="F8" s="1">
        <v>17</v>
      </c>
      <c r="G8" s="2">
        <v>69.900000000000006</v>
      </c>
    </row>
    <row r="9" spans="1:9">
      <c r="B9" s="1" t="s">
        <v>33</v>
      </c>
      <c r="C9" t="s">
        <v>5</v>
      </c>
      <c r="D9" s="1" t="s">
        <v>4</v>
      </c>
      <c r="E9" t="s">
        <v>12</v>
      </c>
      <c r="F9" s="1">
        <v>25</v>
      </c>
      <c r="G9" s="2">
        <v>70.900000000000006</v>
      </c>
    </row>
    <row r="10" spans="1:9">
      <c r="B10" s="1" t="s">
        <v>34</v>
      </c>
      <c r="C10" t="s">
        <v>29</v>
      </c>
      <c r="D10" s="1" t="s">
        <v>8</v>
      </c>
      <c r="E10" t="s">
        <v>13</v>
      </c>
      <c r="F10" s="1">
        <v>36</v>
      </c>
      <c r="G10" s="2">
        <v>145</v>
      </c>
    </row>
    <row r="11" spans="1:9">
      <c r="B11" s="1" t="s">
        <v>35</v>
      </c>
      <c r="C11" t="s">
        <v>28</v>
      </c>
      <c r="D11" s="1" t="s">
        <v>8</v>
      </c>
      <c r="E11" t="s">
        <v>13</v>
      </c>
      <c r="F11" s="1">
        <v>21</v>
      </c>
      <c r="G11" s="2">
        <v>259.89999999999998</v>
      </c>
    </row>
    <row r="12" spans="1:9">
      <c r="B12" s="1" t="s">
        <v>36</v>
      </c>
      <c r="C12" t="s">
        <v>6</v>
      </c>
      <c r="D12" s="1" t="s">
        <v>8</v>
      </c>
      <c r="E12" t="s">
        <v>13</v>
      </c>
      <c r="F12" s="1">
        <v>23</v>
      </c>
      <c r="G12" s="2">
        <v>39.9</v>
      </c>
    </row>
    <row r="13" spans="1:9">
      <c r="B13" s="1" t="s">
        <v>37</v>
      </c>
      <c r="C13" t="s">
        <v>23</v>
      </c>
      <c r="D13" s="1" t="s">
        <v>2</v>
      </c>
      <c r="E13" t="s">
        <v>12</v>
      </c>
      <c r="F13" s="1">
        <v>24</v>
      </c>
      <c r="G13" s="2">
        <v>85.9</v>
      </c>
    </row>
    <row r="14" spans="1:9">
      <c r="B14" s="1" t="s">
        <v>38</v>
      </c>
      <c r="C14" t="s">
        <v>23</v>
      </c>
      <c r="D14" s="1" t="s">
        <v>3</v>
      </c>
      <c r="E14" t="s">
        <v>12</v>
      </c>
      <c r="F14" s="1">
        <v>35</v>
      </c>
      <c r="G14" s="2">
        <v>89.9</v>
      </c>
    </row>
    <row r="15" spans="1:9">
      <c r="B15" s="1" t="s">
        <v>39</v>
      </c>
      <c r="C15" t="s">
        <v>23</v>
      </c>
      <c r="D15" s="1" t="s">
        <v>4</v>
      </c>
      <c r="E15" t="s">
        <v>12</v>
      </c>
      <c r="F15" s="1">
        <v>47</v>
      </c>
      <c r="G15" s="2">
        <v>92.9</v>
      </c>
    </row>
    <row r="16" spans="1:9">
      <c r="B16" s="1" t="s">
        <v>40</v>
      </c>
      <c r="C16" t="s">
        <v>26</v>
      </c>
      <c r="D16" s="1" t="s">
        <v>2</v>
      </c>
      <c r="E16" t="s">
        <v>12</v>
      </c>
      <c r="F16" s="1">
        <v>42</v>
      </c>
      <c r="G16" s="2">
        <v>44.9</v>
      </c>
    </row>
    <row r="17" spans="2:7">
      <c r="B17" s="1" t="s">
        <v>41</v>
      </c>
      <c r="C17" t="s">
        <v>26</v>
      </c>
      <c r="D17" s="1" t="s">
        <v>3</v>
      </c>
      <c r="E17" t="s">
        <v>12</v>
      </c>
      <c r="F17" s="1">
        <v>32</v>
      </c>
      <c r="G17" s="2">
        <v>46.9</v>
      </c>
    </row>
    <row r="18" spans="2:7">
      <c r="B18" s="1" t="s">
        <v>42</v>
      </c>
      <c r="C18" t="s">
        <v>26</v>
      </c>
      <c r="D18" s="1" t="s">
        <v>4</v>
      </c>
      <c r="E18" t="s">
        <v>12</v>
      </c>
      <c r="F18" s="1">
        <v>45</v>
      </c>
      <c r="G18" s="2">
        <v>48.9</v>
      </c>
    </row>
    <row r="19" spans="2:7">
      <c r="B19" s="1" t="s">
        <v>43</v>
      </c>
      <c r="C19" t="s">
        <v>18</v>
      </c>
      <c r="D19" s="1" t="s">
        <v>2</v>
      </c>
      <c r="E19" t="s">
        <v>12</v>
      </c>
      <c r="F19" s="1">
        <v>19</v>
      </c>
      <c r="G19" s="2">
        <v>39.9</v>
      </c>
    </row>
    <row r="20" spans="2:7">
      <c r="B20" s="1" t="s">
        <v>44</v>
      </c>
      <c r="C20" t="s">
        <v>18</v>
      </c>
      <c r="D20" s="1" t="s">
        <v>3</v>
      </c>
      <c r="E20" t="s">
        <v>12</v>
      </c>
      <c r="F20" s="1">
        <v>37</v>
      </c>
      <c r="G20" s="2">
        <v>39.9</v>
      </c>
    </row>
    <row r="21" spans="2:7">
      <c r="B21" s="1" t="s">
        <v>45</v>
      </c>
      <c r="C21" t="s">
        <v>18</v>
      </c>
      <c r="D21" s="1" t="s">
        <v>4</v>
      </c>
      <c r="E21" t="s">
        <v>12</v>
      </c>
      <c r="F21" s="1">
        <v>16</v>
      </c>
      <c r="G21" s="2">
        <v>42.5</v>
      </c>
    </row>
    <row r="22" spans="2:7">
      <c r="B22" s="1" t="s">
        <v>46</v>
      </c>
      <c r="C22" t="s">
        <v>9</v>
      </c>
      <c r="D22" s="1" t="s">
        <v>2</v>
      </c>
      <c r="E22" t="s">
        <v>12</v>
      </c>
      <c r="F22" s="1">
        <v>43</v>
      </c>
      <c r="G22" s="2">
        <v>25.9</v>
      </c>
    </row>
    <row r="23" spans="2:7">
      <c r="B23" s="1" t="s">
        <v>47</v>
      </c>
      <c r="C23" t="s">
        <v>17</v>
      </c>
      <c r="D23" s="1" t="s">
        <v>3</v>
      </c>
      <c r="E23" t="s">
        <v>12</v>
      </c>
      <c r="F23" s="1">
        <v>46</v>
      </c>
      <c r="G23" s="2">
        <v>29.9</v>
      </c>
    </row>
    <row r="24" spans="2:7">
      <c r="B24" s="1" t="s">
        <v>48</v>
      </c>
      <c r="C24" t="s">
        <v>17</v>
      </c>
      <c r="D24" s="1" t="s">
        <v>4</v>
      </c>
      <c r="E24" t="s">
        <v>12</v>
      </c>
      <c r="F24" s="1">
        <v>0</v>
      </c>
      <c r="G24" s="2">
        <v>32.9</v>
      </c>
    </row>
    <row r="25" spans="2:7">
      <c r="B25" s="1" t="s">
        <v>49</v>
      </c>
      <c r="C25" t="s">
        <v>7</v>
      </c>
      <c r="D25" s="1" t="s">
        <v>8</v>
      </c>
      <c r="E25" t="s">
        <v>13</v>
      </c>
      <c r="F25" s="1">
        <v>2</v>
      </c>
      <c r="G25" s="2">
        <v>49.9</v>
      </c>
    </row>
    <row r="26" spans="2:7">
      <c r="B26" s="1" t="s">
        <v>50</v>
      </c>
      <c r="C26" t="s">
        <v>22</v>
      </c>
      <c r="D26" s="1" t="s">
        <v>2</v>
      </c>
      <c r="E26" t="s">
        <v>12</v>
      </c>
      <c r="F26" s="1">
        <v>34</v>
      </c>
      <c r="G26" s="2">
        <v>299.89999999999998</v>
      </c>
    </row>
    <row r="27" spans="2:7">
      <c r="B27" s="1" t="s">
        <v>51</v>
      </c>
      <c r="C27" t="s">
        <v>22</v>
      </c>
      <c r="D27" s="1" t="s">
        <v>3</v>
      </c>
      <c r="E27" t="s">
        <v>12</v>
      </c>
      <c r="F27" s="1">
        <v>34</v>
      </c>
      <c r="G27" s="2">
        <v>302.89999999999998</v>
      </c>
    </row>
    <row r="28" spans="2:7">
      <c r="B28" s="1" t="s">
        <v>52</v>
      </c>
      <c r="C28" t="s">
        <v>22</v>
      </c>
      <c r="D28" s="1" t="s">
        <v>4</v>
      </c>
      <c r="E28" t="s">
        <v>12</v>
      </c>
      <c r="F28" s="1">
        <v>35</v>
      </c>
      <c r="G28" s="2">
        <v>300</v>
      </c>
    </row>
    <row r="29" spans="2:7">
      <c r="B29" s="1" t="s">
        <v>53</v>
      </c>
      <c r="C29" t="s">
        <v>21</v>
      </c>
      <c r="D29" s="1" t="s">
        <v>2</v>
      </c>
      <c r="E29" t="s">
        <v>12</v>
      </c>
      <c r="F29" s="1">
        <v>49</v>
      </c>
      <c r="G29" s="2">
        <v>249.9</v>
      </c>
    </row>
    <row r="30" spans="2:7">
      <c r="B30" s="1" t="s">
        <v>54</v>
      </c>
      <c r="C30" t="s">
        <v>21</v>
      </c>
      <c r="D30" s="1" t="s">
        <v>3</v>
      </c>
      <c r="E30" t="s">
        <v>12</v>
      </c>
      <c r="F30" s="1">
        <v>16</v>
      </c>
      <c r="G30" s="2">
        <v>259.89999999999998</v>
      </c>
    </row>
    <row r="31" spans="2:7">
      <c r="B31" s="1" t="s">
        <v>55</v>
      </c>
      <c r="C31" t="s">
        <v>21</v>
      </c>
      <c r="D31" s="1" t="s">
        <v>4</v>
      </c>
      <c r="E31" t="s">
        <v>12</v>
      </c>
      <c r="F31" s="1">
        <v>41</v>
      </c>
      <c r="G31" s="2">
        <v>299.89999999999998</v>
      </c>
    </row>
    <row r="32" spans="2:7">
      <c r="B32" s="1" t="s">
        <v>56</v>
      </c>
      <c r="C32" t="s">
        <v>20</v>
      </c>
      <c r="D32" s="1" t="s">
        <v>8</v>
      </c>
      <c r="E32" t="s">
        <v>13</v>
      </c>
      <c r="F32" s="1">
        <v>32</v>
      </c>
      <c r="G32" s="2">
        <v>349.9</v>
      </c>
    </row>
    <row r="33" spans="2:7">
      <c r="B33" s="1" t="s">
        <v>57</v>
      </c>
      <c r="C33" t="s">
        <v>19</v>
      </c>
      <c r="D33" s="1" t="s">
        <v>8</v>
      </c>
      <c r="E33" t="s">
        <v>13</v>
      </c>
      <c r="F33" s="1">
        <v>45</v>
      </c>
      <c r="G33" s="2">
        <v>120</v>
      </c>
    </row>
    <row r="34" spans="2:7">
      <c r="B34" s="1" t="s">
        <v>58</v>
      </c>
      <c r="C34" t="s">
        <v>27</v>
      </c>
      <c r="D34" s="1">
        <v>36</v>
      </c>
      <c r="E34" t="s">
        <v>14</v>
      </c>
      <c r="F34" s="1">
        <v>37</v>
      </c>
      <c r="G34" s="2">
        <v>249.9</v>
      </c>
    </row>
    <row r="35" spans="2:7">
      <c r="B35" s="1" t="s">
        <v>59</v>
      </c>
      <c r="C35" t="s">
        <v>27</v>
      </c>
      <c r="D35" s="1">
        <v>37</v>
      </c>
      <c r="E35" t="s">
        <v>14</v>
      </c>
      <c r="F35" s="1">
        <v>41</v>
      </c>
      <c r="G35" s="2">
        <v>255</v>
      </c>
    </row>
    <row r="36" spans="2:7">
      <c r="B36" s="1" t="s">
        <v>60</v>
      </c>
      <c r="C36" t="s">
        <v>27</v>
      </c>
      <c r="D36" s="1">
        <v>38</v>
      </c>
      <c r="E36" t="s">
        <v>14</v>
      </c>
      <c r="F36" s="1">
        <v>30</v>
      </c>
      <c r="G36" s="2">
        <v>259.89999999999998</v>
      </c>
    </row>
    <row r="37" spans="2:7">
      <c r="B37" s="1" t="s">
        <v>61</v>
      </c>
      <c r="C37" t="s">
        <v>111</v>
      </c>
      <c r="D37" s="1">
        <v>36</v>
      </c>
      <c r="E37" t="s">
        <v>14</v>
      </c>
      <c r="F37" s="1">
        <v>27</v>
      </c>
      <c r="G37" s="2">
        <v>245</v>
      </c>
    </row>
    <row r="38" spans="2:7">
      <c r="B38" s="1" t="s">
        <v>62</v>
      </c>
      <c r="C38" t="s">
        <v>111</v>
      </c>
      <c r="D38" s="1">
        <v>37</v>
      </c>
      <c r="E38" t="s">
        <v>14</v>
      </c>
      <c r="F38" s="1">
        <v>41</v>
      </c>
      <c r="G38" s="2">
        <v>250</v>
      </c>
    </row>
    <row r="39" spans="2:7">
      <c r="B39" s="1" t="s">
        <v>63</v>
      </c>
      <c r="C39" t="s">
        <v>111</v>
      </c>
      <c r="D39" s="1">
        <v>38</v>
      </c>
      <c r="E39" t="s">
        <v>14</v>
      </c>
      <c r="F39" s="1">
        <v>43</v>
      </c>
      <c r="G39" s="2">
        <v>259.89999999999998</v>
      </c>
    </row>
    <row r="40" spans="2:7">
      <c r="B40" s="1" t="s">
        <v>64</v>
      </c>
      <c r="C40" t="s">
        <v>25</v>
      </c>
      <c r="D40" s="1" t="s">
        <v>2</v>
      </c>
      <c r="E40" t="s">
        <v>12</v>
      </c>
      <c r="F40" s="1">
        <v>43</v>
      </c>
      <c r="G40" s="2">
        <v>89.9</v>
      </c>
    </row>
    <row r="41" spans="2:7">
      <c r="B41" s="1" t="s">
        <v>65</v>
      </c>
      <c r="C41" t="s">
        <v>25</v>
      </c>
      <c r="D41" s="1" t="s">
        <v>3</v>
      </c>
      <c r="E41" t="s">
        <v>12</v>
      </c>
      <c r="F41" s="1">
        <v>18</v>
      </c>
      <c r="G41" s="2">
        <v>91.4</v>
      </c>
    </row>
    <row r="42" spans="2:7">
      <c r="B42" s="1" t="s">
        <v>66</v>
      </c>
      <c r="C42" t="s">
        <v>25</v>
      </c>
      <c r="D42" s="1" t="s">
        <v>4</v>
      </c>
      <c r="E42" t="s">
        <v>12</v>
      </c>
      <c r="F42" s="1">
        <v>45</v>
      </c>
      <c r="G42" s="2">
        <v>93.5</v>
      </c>
    </row>
    <row r="43" spans="2:7">
      <c r="B43" s="1" t="s">
        <v>67</v>
      </c>
      <c r="C43" t="s">
        <v>24</v>
      </c>
      <c r="D43" s="1" t="s">
        <v>2</v>
      </c>
      <c r="E43" t="s">
        <v>12</v>
      </c>
      <c r="F43" s="1">
        <v>34</v>
      </c>
      <c r="G43" s="2">
        <v>140</v>
      </c>
    </row>
    <row r="44" spans="2:7">
      <c r="B44" s="1" t="s">
        <v>68</v>
      </c>
      <c r="C44" t="s">
        <v>24</v>
      </c>
      <c r="D44" s="1" t="s">
        <v>3</v>
      </c>
      <c r="E44" t="s">
        <v>12</v>
      </c>
      <c r="F44" s="1">
        <v>47</v>
      </c>
      <c r="G44" s="2">
        <v>142.9</v>
      </c>
    </row>
    <row r="45" spans="2:7">
      <c r="B45" s="1" t="s">
        <v>69</v>
      </c>
      <c r="C45" t="s">
        <v>24</v>
      </c>
      <c r="D45" s="1" t="s">
        <v>4</v>
      </c>
      <c r="E45" t="s">
        <v>12</v>
      </c>
      <c r="F45" s="1">
        <v>50</v>
      </c>
      <c r="G45" s="2">
        <v>146</v>
      </c>
    </row>
    <row r="46" spans="2:7">
      <c r="B46" s="1" t="s">
        <v>83</v>
      </c>
      <c r="C46" t="s">
        <v>107</v>
      </c>
      <c r="D46" s="1" t="s">
        <v>2</v>
      </c>
      <c r="E46" t="s">
        <v>12</v>
      </c>
      <c r="F46" s="1">
        <v>16</v>
      </c>
      <c r="G46" s="8">
        <v>70</v>
      </c>
    </row>
    <row r="47" spans="2:7">
      <c r="B47" s="1" t="s">
        <v>84</v>
      </c>
      <c r="C47" t="s">
        <v>107</v>
      </c>
      <c r="D47" s="1" t="s">
        <v>3</v>
      </c>
      <c r="E47" t="s">
        <v>12</v>
      </c>
      <c r="F47" s="1">
        <v>21</v>
      </c>
      <c r="G47" s="8">
        <v>54.9</v>
      </c>
    </row>
    <row r="48" spans="2:7">
      <c r="B48" s="1" t="s">
        <v>85</v>
      </c>
      <c r="C48" t="s">
        <v>107</v>
      </c>
      <c r="D48" s="1" t="s">
        <v>4</v>
      </c>
      <c r="E48" t="s">
        <v>12</v>
      </c>
      <c r="F48" s="1">
        <v>43</v>
      </c>
      <c r="G48" s="8">
        <v>54.9</v>
      </c>
    </row>
    <row r="49" spans="2:7">
      <c r="B49" s="1" t="s">
        <v>86</v>
      </c>
      <c r="C49" t="s">
        <v>87</v>
      </c>
      <c r="D49" s="1" t="s">
        <v>2</v>
      </c>
      <c r="E49" t="s">
        <v>12</v>
      </c>
      <c r="F49" s="1">
        <v>43</v>
      </c>
      <c r="G49" s="8">
        <v>72.5</v>
      </c>
    </row>
    <row r="50" spans="2:7">
      <c r="B50" s="1" t="s">
        <v>88</v>
      </c>
      <c r="C50" t="s">
        <v>87</v>
      </c>
      <c r="D50" s="1" t="s">
        <v>3</v>
      </c>
      <c r="E50" t="s">
        <v>12</v>
      </c>
      <c r="F50" s="1">
        <v>41</v>
      </c>
      <c r="G50" s="8">
        <v>72.5</v>
      </c>
    </row>
    <row r="51" spans="2:7">
      <c r="B51" s="1" t="s">
        <v>89</v>
      </c>
      <c r="C51" t="s">
        <v>87</v>
      </c>
      <c r="D51" s="1" t="s">
        <v>4</v>
      </c>
      <c r="E51" t="s">
        <v>12</v>
      </c>
      <c r="F51" s="1">
        <v>49</v>
      </c>
      <c r="G51" s="8">
        <v>72.5</v>
      </c>
    </row>
    <row r="52" spans="2:7">
      <c r="B52" s="1" t="s">
        <v>90</v>
      </c>
      <c r="C52" t="s">
        <v>91</v>
      </c>
      <c r="D52" s="1" t="s">
        <v>2</v>
      </c>
      <c r="E52" t="s">
        <v>12</v>
      </c>
      <c r="F52" s="1">
        <v>15</v>
      </c>
      <c r="G52" s="8">
        <v>289.89999999999998</v>
      </c>
    </row>
    <row r="53" spans="2:7">
      <c r="B53" s="1" t="s">
        <v>92</v>
      </c>
      <c r="C53" t="s">
        <v>91</v>
      </c>
      <c r="D53" s="1" t="s">
        <v>3</v>
      </c>
      <c r="E53" t="s">
        <v>12</v>
      </c>
      <c r="F53" s="1">
        <v>10</v>
      </c>
      <c r="G53" s="8">
        <v>289.89999999999998</v>
      </c>
    </row>
    <row r="54" spans="2:7">
      <c r="B54" s="1" t="s">
        <v>93</v>
      </c>
      <c r="C54" t="s">
        <v>91</v>
      </c>
      <c r="D54" s="1" t="s">
        <v>4</v>
      </c>
      <c r="E54" t="s">
        <v>12</v>
      </c>
      <c r="F54" s="1">
        <v>21</v>
      </c>
      <c r="G54" s="8">
        <v>289.89999999999998</v>
      </c>
    </row>
    <row r="55" spans="2:7">
      <c r="B55" s="1" t="s">
        <v>94</v>
      </c>
      <c r="C55" t="s">
        <v>95</v>
      </c>
      <c r="D55" s="1" t="s">
        <v>2</v>
      </c>
      <c r="E55" t="s">
        <v>12</v>
      </c>
      <c r="F55" s="1">
        <v>8</v>
      </c>
      <c r="G55" s="8">
        <v>32.9</v>
      </c>
    </row>
    <row r="56" spans="2:7">
      <c r="B56" s="1" t="s">
        <v>96</v>
      </c>
      <c r="C56" t="s">
        <v>95</v>
      </c>
      <c r="D56" s="1" t="s">
        <v>3</v>
      </c>
      <c r="E56" t="s">
        <v>12</v>
      </c>
      <c r="F56" s="1">
        <v>42</v>
      </c>
      <c r="G56" s="8">
        <v>32.9</v>
      </c>
    </row>
    <row r="57" spans="2:7">
      <c r="B57" s="1" t="s">
        <v>97</v>
      </c>
      <c r="C57" t="s">
        <v>95</v>
      </c>
      <c r="D57" s="1" t="s">
        <v>4</v>
      </c>
      <c r="E57" t="s">
        <v>12</v>
      </c>
      <c r="F57" s="1">
        <v>48</v>
      </c>
      <c r="G57" s="8">
        <v>32.9</v>
      </c>
    </row>
    <row r="58" spans="2:7">
      <c r="B58" s="1" t="s">
        <v>98</v>
      </c>
      <c r="C58" t="s">
        <v>99</v>
      </c>
      <c r="D58" s="1" t="s">
        <v>2</v>
      </c>
      <c r="E58" t="s">
        <v>12</v>
      </c>
      <c r="F58" s="1">
        <v>35</v>
      </c>
      <c r="G58" s="8">
        <v>49.9</v>
      </c>
    </row>
    <row r="59" spans="2:7">
      <c r="B59" s="1" t="s">
        <v>100</v>
      </c>
      <c r="C59" t="s">
        <v>99</v>
      </c>
      <c r="D59" s="1" t="s">
        <v>3</v>
      </c>
      <c r="E59" t="s">
        <v>12</v>
      </c>
      <c r="F59" s="1">
        <v>40</v>
      </c>
      <c r="G59" s="8">
        <v>49.9</v>
      </c>
    </row>
    <row r="60" spans="2:7">
      <c r="B60" s="1" t="s">
        <v>101</v>
      </c>
      <c r="C60" t="s">
        <v>99</v>
      </c>
      <c r="D60" s="1" t="s">
        <v>4</v>
      </c>
      <c r="E60" t="s">
        <v>12</v>
      </c>
      <c r="F60" s="1">
        <v>18</v>
      </c>
      <c r="G60" s="8">
        <v>49.9</v>
      </c>
    </row>
    <row r="61" spans="2:7">
      <c r="B61" s="1" t="s">
        <v>102</v>
      </c>
      <c r="C61" t="s">
        <v>104</v>
      </c>
      <c r="D61" s="1">
        <v>35</v>
      </c>
      <c r="E61" t="s">
        <v>14</v>
      </c>
      <c r="F61" s="1">
        <v>48</v>
      </c>
      <c r="G61" s="8">
        <v>89.9</v>
      </c>
    </row>
    <row r="62" spans="2:7">
      <c r="B62" s="1" t="s">
        <v>103</v>
      </c>
      <c r="C62" t="s">
        <v>104</v>
      </c>
      <c r="D62" s="1">
        <v>36</v>
      </c>
      <c r="E62" t="s">
        <v>14</v>
      </c>
      <c r="F62" s="1">
        <v>38</v>
      </c>
      <c r="G62" s="2">
        <v>89.9</v>
      </c>
    </row>
    <row r="63" spans="2:7">
      <c r="B63" s="1" t="s">
        <v>105</v>
      </c>
      <c r="C63" t="s">
        <v>104</v>
      </c>
      <c r="D63" s="1">
        <v>37</v>
      </c>
      <c r="E63" t="s">
        <v>14</v>
      </c>
      <c r="F63" s="1">
        <v>45</v>
      </c>
      <c r="G63" s="2">
        <v>89.9</v>
      </c>
    </row>
    <row r="64" spans="2:7">
      <c r="B64" s="1" t="s">
        <v>106</v>
      </c>
      <c r="C64" t="s">
        <v>108</v>
      </c>
      <c r="D64" s="1" t="s">
        <v>2</v>
      </c>
      <c r="E64" t="s">
        <v>12</v>
      </c>
      <c r="F64" s="1">
        <v>40</v>
      </c>
      <c r="G64" s="2">
        <v>180</v>
      </c>
    </row>
    <row r="65" spans="2:7">
      <c r="B65" s="1" t="s">
        <v>109</v>
      </c>
      <c r="C65" t="s">
        <v>108</v>
      </c>
      <c r="D65" s="1" t="s">
        <v>3</v>
      </c>
      <c r="E65" t="s">
        <v>12</v>
      </c>
      <c r="F65" s="1">
        <v>35</v>
      </c>
      <c r="G65" s="2">
        <v>180</v>
      </c>
    </row>
    <row r="66" spans="2:7">
      <c r="B66" s="1" t="s">
        <v>110</v>
      </c>
      <c r="C66" t="s">
        <v>108</v>
      </c>
      <c r="D66" s="1" t="s">
        <v>4</v>
      </c>
      <c r="E66" t="s">
        <v>12</v>
      </c>
      <c r="F66" s="1">
        <v>35</v>
      </c>
      <c r="G66" s="2">
        <v>180</v>
      </c>
    </row>
  </sheetData>
  <phoneticPr fontId="1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>
      <pane ySplit="1" topLeftCell="A2" activePane="bottomLeft" state="frozen"/>
      <selection pane="bottomLeft" activeCell="B8" sqref="B8"/>
    </sheetView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13" customFormat="1" ht="40.15" customHeight="1">
      <c r="A1" s="16"/>
      <c r="B1" s="74" t="s">
        <v>82</v>
      </c>
      <c r="C1" s="74"/>
      <c r="D1" s="18"/>
      <c r="E1" s="18"/>
    </row>
    <row r="2" spans="1:5" s="14" customFormat="1" ht="4.5" customHeight="1">
      <c r="A2" s="17"/>
      <c r="B2" s="17"/>
    </row>
    <row r="3" spans="1:5" ht="4.5" customHeight="1" thickBot="1">
      <c r="A3" s="15"/>
      <c r="B3" s="15"/>
    </row>
    <row r="4" spans="1:5" ht="21.75">
      <c r="A4" s="25" t="s">
        <v>30</v>
      </c>
      <c r="B4" s="31" t="s">
        <v>72</v>
      </c>
      <c r="C4" s="31" t="s">
        <v>132</v>
      </c>
      <c r="D4" s="26" t="s">
        <v>133</v>
      </c>
    </row>
    <row r="5" spans="1:5" ht="22.5" customHeight="1">
      <c r="A5" s="37" t="s">
        <v>113</v>
      </c>
      <c r="B5" s="30" t="s">
        <v>71</v>
      </c>
      <c r="C5" s="30" t="s">
        <v>134</v>
      </c>
      <c r="D5" s="40">
        <v>0.2</v>
      </c>
    </row>
    <row r="6" spans="1:5" ht="22.5" customHeight="1">
      <c r="A6" s="37" t="s">
        <v>114</v>
      </c>
      <c r="B6" s="30" t="s">
        <v>73</v>
      </c>
      <c r="C6" s="30" t="s">
        <v>135</v>
      </c>
      <c r="D6" s="40">
        <v>0.15</v>
      </c>
    </row>
    <row r="7" spans="1:5" ht="22.5" customHeight="1">
      <c r="A7" s="37" t="s">
        <v>115</v>
      </c>
      <c r="B7" s="30" t="s">
        <v>70</v>
      </c>
      <c r="C7" s="30" t="s">
        <v>136</v>
      </c>
      <c r="D7" s="40">
        <v>0.1</v>
      </c>
    </row>
    <row r="8" spans="1:5" ht="22.5" customHeight="1">
      <c r="A8" s="37" t="s">
        <v>116</v>
      </c>
      <c r="B8" s="30" t="s">
        <v>118</v>
      </c>
      <c r="C8" s="30" t="s">
        <v>137</v>
      </c>
      <c r="D8" s="40">
        <v>0.2</v>
      </c>
    </row>
    <row r="9" spans="1:5" ht="22.5" customHeight="1" thickBot="1">
      <c r="A9" s="38" t="s">
        <v>117</v>
      </c>
      <c r="B9" s="39" t="s">
        <v>119</v>
      </c>
      <c r="C9" s="39" t="s">
        <v>138</v>
      </c>
      <c r="D9" s="41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M86"/>
  <sheetViews>
    <sheetView topLeftCell="B1" zoomScaleNormal="100" workbookViewId="0">
      <pane ySplit="1" topLeftCell="A2" activePane="bottomLeft" state="frozen"/>
      <selection activeCell="B1" sqref="B1"/>
      <selection pane="bottomLeft" activeCell="F12" sqref="F12"/>
    </sheetView>
  </sheetViews>
  <sheetFormatPr defaultRowHeight="15"/>
  <cols>
    <col min="1" max="1" width="8.85546875" style="1" hidden="1" customWidth="1"/>
    <col min="2" max="2" width="11.5703125" style="1" bestFit="1" customWidth="1"/>
    <col min="3" max="3" width="11.5703125" style="1" customWidth="1"/>
    <col min="4" max="4" width="16.7109375" style="1" customWidth="1"/>
    <col min="5" max="5" width="10.140625" bestFit="1" customWidth="1"/>
    <col min="6" max="6" width="18.7109375" customWidth="1"/>
    <col min="7" max="7" width="13.140625" bestFit="1" customWidth="1"/>
    <col min="8" max="9" width="16" customWidth="1"/>
    <col min="10" max="11" width="17" customWidth="1"/>
    <col min="12" max="12" width="20.28515625" customWidth="1"/>
    <col min="13" max="13" width="17" bestFit="1" customWidth="1"/>
  </cols>
  <sheetData>
    <row r="1" spans="1:13" s="13" customFormat="1" ht="40.15" customHeight="1">
      <c r="A1" s="16"/>
      <c r="B1" s="20" t="s">
        <v>121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s="14" customFormat="1" ht="4.5" customHeight="1">
      <c r="A2" s="17"/>
      <c r="B2" s="17"/>
      <c r="C2" s="17"/>
      <c r="D2" s="17"/>
      <c r="E2" s="17"/>
    </row>
    <row r="3" spans="1:13" ht="4.5" customHeight="1">
      <c r="A3" s="15"/>
      <c r="B3" s="15"/>
      <c r="C3" s="15"/>
      <c r="D3" s="15"/>
      <c r="E3" s="15"/>
    </row>
    <row r="4" spans="1:13" s="60" customFormat="1" ht="37.5">
      <c r="A4" s="57" t="s">
        <v>112</v>
      </c>
      <c r="B4" s="58" t="s">
        <v>74</v>
      </c>
      <c r="C4" s="58" t="s">
        <v>30</v>
      </c>
      <c r="D4" s="58" t="s">
        <v>10</v>
      </c>
      <c r="E4" s="58" t="s">
        <v>15</v>
      </c>
      <c r="F4" s="58" t="s">
        <v>11</v>
      </c>
      <c r="G4" s="58" t="s">
        <v>155</v>
      </c>
      <c r="H4" s="61" t="s">
        <v>156</v>
      </c>
      <c r="I4" s="61" t="s">
        <v>157</v>
      </c>
      <c r="J4" s="61" t="s">
        <v>158</v>
      </c>
      <c r="K4" s="58" t="s">
        <v>159</v>
      </c>
      <c r="L4" s="59" t="s">
        <v>16</v>
      </c>
      <c r="M4" s="58" t="s">
        <v>72</v>
      </c>
    </row>
    <row r="5" spans="1:13">
      <c r="A5" s="4">
        <f>MONTH(TB_Vendas[[#This Row],[Data]])</f>
        <v>1</v>
      </c>
      <c r="B5" s="3">
        <v>44931</v>
      </c>
      <c r="C5" s="4" t="s">
        <v>36</v>
      </c>
      <c r="D5" s="4" t="str">
        <f>_xlfn.XLOOKUP(TB_Vendas[[#This Row],[Código]],TB_Produtos[Código],TB_Produtos[Categoria])</f>
        <v>Acessórios</v>
      </c>
      <c r="E5" s="1">
        <v>1</v>
      </c>
      <c r="F5" s="7">
        <f>VLOOKUP(TB_Vendas[[#This Row],[Código]],Produtos!$B$6:$G$66,6,0)</f>
        <v>39.9</v>
      </c>
      <c r="G5" s="1">
        <f>_xlfn.XMATCH(TB_Vendas[[#This Row],[Categoria]],Desc_Categorias,0)</f>
        <v>2</v>
      </c>
      <c r="H5" s="43">
        <f>VLOOKUP(TB_Vendas[[#This Row],[Qtd]],Desc_TabelaToda,TB_Vendas[[#This Row],[Indice]],TRUE)</f>
        <v>0</v>
      </c>
      <c r="I5" s="43" cm="1">
        <f t="array" ref="I5">INDEX(Desc_TabelaToda,MATCH(TB_Vendas[[#This Row],[Qtd]],Desc_Quantidades,1),MATCH(_xlfn.XLOOKUP(TB_Vendas[[#This Row],[Código]],TB_Produtos[[#All],[Código]],TB_Produtos[[#All],[Categoria]]),Desc_Categorias,0))</f>
        <v>0</v>
      </c>
      <c r="J5" s="43">
        <f>_xlfn.XLOOKUP(TB_Vendas[[#This Row],[Vendedor]],Vendedores!$A$5:$A$9,Vendedores!$D$5:$D$9)</f>
        <v>0.15</v>
      </c>
      <c r="K5" s="43">
        <f>IF(TB_Vendas[[#This Row],[Desconto 
(Diretão)]]&lt;=TB_Vendas[[#This Row],[Desconto 
(Vendedor)]],TB_Vendas[[#This Row],[Desconto 
(Diretão)]],TB_Vendas[[#This Row],[Desconto 
(Vendedor)]])</f>
        <v>0</v>
      </c>
      <c r="L5" s="2">
        <f>TB_Vendas[[#This Row],[Preço Unitário]]*TB_Vendas[[#This Row],[Qtd]]</f>
        <v>39.9</v>
      </c>
      <c r="M5" s="1" t="s">
        <v>114</v>
      </c>
    </row>
    <row r="6" spans="1:13">
      <c r="A6" s="4">
        <f>MONTH(TB_Vendas[[#This Row],[Data]])</f>
        <v>1</v>
      </c>
      <c r="B6" s="3">
        <v>44932</v>
      </c>
      <c r="C6" s="4" t="s">
        <v>35</v>
      </c>
      <c r="D6" s="4" t="str">
        <f>_xlfn.XLOOKUP(TB_Vendas[[#This Row],[Código]],TB_Produtos[Código],TB_Produtos[Categoria])</f>
        <v>Acessórios</v>
      </c>
      <c r="E6" s="1">
        <v>1</v>
      </c>
      <c r="F6" s="7">
        <f>VLOOKUP(TB_Vendas[[#This Row],[Código]],Produtos!$B$6:$G$66,6,0)</f>
        <v>259.89999999999998</v>
      </c>
      <c r="G6" s="1">
        <f>_xlfn.XMATCH(TB_Vendas[[#This Row],[Categoria]],Desc_Categorias,0)</f>
        <v>2</v>
      </c>
      <c r="H6" s="43">
        <f>VLOOKUP(TB_Vendas[[#This Row],[Qtd]],Desc_TabelaToda,TB_Vendas[[#This Row],[Indice]],TRUE)</f>
        <v>0</v>
      </c>
      <c r="I6" s="43" cm="1">
        <f t="array" ref="I6">INDEX(Desc_TabelaToda,MATCH(TB_Vendas[[#This Row],[Qtd]],Desc_Quantidades,1),MATCH(_xlfn.XLOOKUP(TB_Vendas[[#This Row],[Código]],TB_Produtos[[#All],[Código]],TB_Produtos[[#All],[Categoria]]),Desc_Categorias,0))</f>
        <v>0</v>
      </c>
      <c r="J6" s="43">
        <f>_xlfn.XLOOKUP(TB_Vendas[[#This Row],[Vendedor]],Vendedores!$A$5:$A$9,Vendedores!$D$5:$D$9)</f>
        <v>0.15</v>
      </c>
      <c r="K6" s="43">
        <f>IF(TB_Vendas[[#This Row],[Desconto 
(Diretão)]]&lt;=TB_Vendas[[#This Row],[Desconto 
(Vendedor)]],TB_Vendas[[#This Row],[Desconto 
(Diretão)]],TB_Vendas[[#This Row],[Desconto 
(Vendedor)]])</f>
        <v>0</v>
      </c>
      <c r="L6" s="2">
        <f>TB_Vendas[[#This Row],[Preço Unitário]]*TB_Vendas[[#This Row],[Qtd]]</f>
        <v>259.89999999999998</v>
      </c>
      <c r="M6" s="1" t="s">
        <v>114</v>
      </c>
    </row>
    <row r="7" spans="1:13">
      <c r="A7" s="4">
        <f>MONTH(TB_Vendas[[#This Row],[Data]])</f>
        <v>1</v>
      </c>
      <c r="B7" s="3">
        <v>44933</v>
      </c>
      <c r="C7" s="4" t="s">
        <v>97</v>
      </c>
      <c r="D7" s="4" t="str">
        <f>_xlfn.XLOOKUP(TB_Vendas[[#This Row],[Código]],TB_Produtos[Código],TB_Produtos[Categoria])</f>
        <v>Vestuário</v>
      </c>
      <c r="E7" s="1">
        <v>2</v>
      </c>
      <c r="F7" s="7">
        <f>VLOOKUP(TB_Vendas[[#This Row],[Código]],Produtos!$B$6:$G$66,6,0)</f>
        <v>32.9</v>
      </c>
      <c r="G7" s="1">
        <f>_xlfn.XMATCH(TB_Vendas[[#This Row],[Categoria]],Desc_Categorias,0)</f>
        <v>3</v>
      </c>
      <c r="H7" s="43">
        <f>VLOOKUP(TB_Vendas[[#This Row],[Qtd]],Desc_TabelaToda,TB_Vendas[[#This Row],[Indice]],TRUE)</f>
        <v>0.15</v>
      </c>
      <c r="I7" s="43" cm="1">
        <f t="array" ref="I7">INDEX(Desc_TabelaToda,MATCH(TB_Vendas[[#This Row],[Qtd]],Desc_Quantidades,1),MATCH(_xlfn.XLOOKUP(TB_Vendas[[#This Row],[Código]],TB_Produtos[[#All],[Código]],TB_Produtos[[#All],[Categoria]]),Desc_Categorias,0))</f>
        <v>0.15</v>
      </c>
      <c r="J7" s="43">
        <f>_xlfn.XLOOKUP(TB_Vendas[[#This Row],[Vendedor]],Vendedores!$A$5:$A$9,Vendedores!$D$5:$D$9)</f>
        <v>0.2</v>
      </c>
      <c r="K7" s="43">
        <f>IF(TB_Vendas[[#This Row],[Desconto 
(Diretão)]]&lt;=TB_Vendas[[#This Row],[Desconto 
(Vendedor)]],TB_Vendas[[#This Row],[Desconto 
(Diretão)]],TB_Vendas[[#This Row],[Desconto 
(Vendedor)]])</f>
        <v>0.15</v>
      </c>
      <c r="L7" s="2">
        <f>TB_Vendas[[#This Row],[Preço Unitário]]*TB_Vendas[[#This Row],[Qtd]]</f>
        <v>65.8</v>
      </c>
      <c r="M7" s="1" t="s">
        <v>113</v>
      </c>
    </row>
    <row r="8" spans="1:13">
      <c r="A8" s="4">
        <f>MONTH(TB_Vendas[[#This Row],[Data]])</f>
        <v>1</v>
      </c>
      <c r="B8" s="3">
        <v>44938</v>
      </c>
      <c r="C8" s="4" t="s">
        <v>41</v>
      </c>
      <c r="D8" s="4" t="str">
        <f>_xlfn.XLOOKUP(TB_Vendas[[#This Row],[Código]],TB_Produtos[Código],TB_Produtos[Categoria])</f>
        <v>Vestuário</v>
      </c>
      <c r="E8" s="1">
        <v>1</v>
      </c>
      <c r="F8" s="7">
        <f>VLOOKUP(TB_Vendas[[#This Row],[Código]],Produtos!$B$6:$G$66,6,0)</f>
        <v>46.9</v>
      </c>
      <c r="G8" s="1">
        <f>_xlfn.XMATCH(TB_Vendas[[#This Row],[Categoria]],Desc_Categorias,0)</f>
        <v>3</v>
      </c>
      <c r="H8" s="43">
        <f>VLOOKUP(TB_Vendas[[#This Row],[Qtd]],Desc_TabelaToda,TB_Vendas[[#This Row],[Indice]],TRUE)</f>
        <v>0.1</v>
      </c>
      <c r="I8" s="43" cm="1">
        <f t="array" ref="I8">INDEX(Desc_TabelaToda,MATCH(TB_Vendas[[#This Row],[Qtd]],Desc_Quantidades,1),MATCH(_xlfn.XLOOKUP(TB_Vendas[[#This Row],[Código]],TB_Produtos[[#All],[Código]],TB_Produtos[[#All],[Categoria]]),Desc_Categorias,0))</f>
        <v>0.1</v>
      </c>
      <c r="J8" s="43">
        <f>_xlfn.XLOOKUP(TB_Vendas[[#This Row],[Vendedor]],Vendedores!$A$5:$A$9,Vendedores!$D$5:$D$9)</f>
        <v>0.15</v>
      </c>
      <c r="K8" s="43">
        <f>IF(TB_Vendas[[#This Row],[Desconto 
(Diretão)]]&lt;=TB_Vendas[[#This Row],[Desconto 
(Vendedor)]],TB_Vendas[[#This Row],[Desconto 
(Diretão)]],TB_Vendas[[#This Row],[Desconto 
(Vendedor)]])</f>
        <v>0.1</v>
      </c>
      <c r="L8" s="2">
        <f>TB_Vendas[[#This Row],[Preço Unitário]]*TB_Vendas[[#This Row],[Qtd]]</f>
        <v>46.9</v>
      </c>
      <c r="M8" s="1" t="s">
        <v>117</v>
      </c>
    </row>
    <row r="9" spans="1:13">
      <c r="A9" s="4">
        <f>MONTH(TB_Vendas[[#This Row],[Data]])</f>
        <v>1</v>
      </c>
      <c r="B9" s="3">
        <v>44939</v>
      </c>
      <c r="C9" s="4" t="s">
        <v>47</v>
      </c>
      <c r="D9" s="4" t="str">
        <f>_xlfn.XLOOKUP(TB_Vendas[[#This Row],[Código]],TB_Produtos[Código],TB_Produtos[Categoria])</f>
        <v>Vestuário</v>
      </c>
      <c r="E9" s="1">
        <v>1</v>
      </c>
      <c r="F9" s="7">
        <f>VLOOKUP(TB_Vendas[[#This Row],[Código]],Produtos!$B$6:$G$66,6,0)</f>
        <v>29.9</v>
      </c>
      <c r="G9" s="1">
        <f>_xlfn.XMATCH(TB_Vendas[[#This Row],[Categoria]],Desc_Categorias,0)</f>
        <v>3</v>
      </c>
      <c r="H9" s="43">
        <f>VLOOKUP(TB_Vendas[[#This Row],[Qtd]],Desc_TabelaToda,TB_Vendas[[#This Row],[Indice]],TRUE)</f>
        <v>0.1</v>
      </c>
      <c r="I9" s="43" cm="1">
        <f t="array" ref="I9">INDEX(Desc_TabelaToda,MATCH(TB_Vendas[[#This Row],[Qtd]],Desc_Quantidades,1),MATCH(_xlfn.XLOOKUP(TB_Vendas[[#This Row],[Código]],TB_Produtos[[#All],[Código]],TB_Produtos[[#All],[Categoria]]),Desc_Categorias,0))</f>
        <v>0.1</v>
      </c>
      <c r="J9" s="43">
        <f>_xlfn.XLOOKUP(TB_Vendas[[#This Row],[Vendedor]],Vendedores!$A$5:$A$9,Vendedores!$D$5:$D$9)</f>
        <v>0.15</v>
      </c>
      <c r="K9" s="43">
        <f>IF(TB_Vendas[[#This Row],[Desconto 
(Diretão)]]&lt;=TB_Vendas[[#This Row],[Desconto 
(Vendedor)]],TB_Vendas[[#This Row],[Desconto 
(Diretão)]],TB_Vendas[[#This Row],[Desconto 
(Vendedor)]])</f>
        <v>0.1</v>
      </c>
      <c r="L9" s="2">
        <f>TB_Vendas[[#This Row],[Preço Unitário]]*TB_Vendas[[#This Row],[Qtd]]</f>
        <v>29.9</v>
      </c>
      <c r="M9" s="1" t="s">
        <v>114</v>
      </c>
    </row>
    <row r="10" spans="1:13">
      <c r="A10" s="4">
        <f>MONTH(TB_Vendas[[#This Row],[Data]])</f>
        <v>1</v>
      </c>
      <c r="B10" s="3">
        <v>44943</v>
      </c>
      <c r="C10" s="4" t="s">
        <v>55</v>
      </c>
      <c r="D10" s="4" t="str">
        <f>_xlfn.XLOOKUP(TB_Vendas[[#This Row],[Código]],TB_Produtos[Código],TB_Produtos[Categoria])</f>
        <v>Vestuário</v>
      </c>
      <c r="E10" s="1">
        <v>1</v>
      </c>
      <c r="F10" s="7">
        <f>VLOOKUP(TB_Vendas[[#This Row],[Código]],Produtos!$B$6:$G$66,6,0)</f>
        <v>299.89999999999998</v>
      </c>
      <c r="G10" s="1">
        <f>_xlfn.XMATCH(TB_Vendas[[#This Row],[Categoria]],Desc_Categorias,0)</f>
        <v>3</v>
      </c>
      <c r="H10" s="43">
        <f>VLOOKUP(TB_Vendas[[#This Row],[Qtd]],Desc_TabelaToda,TB_Vendas[[#This Row],[Indice]],TRUE)</f>
        <v>0.1</v>
      </c>
      <c r="I10" s="43" cm="1">
        <f t="array" ref="I10">INDEX(Desc_TabelaToda,MATCH(TB_Vendas[[#This Row],[Qtd]],Desc_Quantidades,1),MATCH(_xlfn.XLOOKUP(TB_Vendas[[#This Row],[Código]],TB_Produtos[[#All],[Código]],TB_Produtos[[#All],[Categoria]]),Desc_Categorias,0))</f>
        <v>0.1</v>
      </c>
      <c r="J10" s="43">
        <f>_xlfn.XLOOKUP(TB_Vendas[[#This Row],[Vendedor]],Vendedores!$A$5:$A$9,Vendedores!$D$5:$D$9)</f>
        <v>0.15</v>
      </c>
      <c r="K10" s="43">
        <f>IF(TB_Vendas[[#This Row],[Desconto 
(Diretão)]]&lt;=TB_Vendas[[#This Row],[Desconto 
(Vendedor)]],TB_Vendas[[#This Row],[Desconto 
(Diretão)]],TB_Vendas[[#This Row],[Desconto 
(Vendedor)]])</f>
        <v>0.1</v>
      </c>
      <c r="L10" s="2">
        <f>TB_Vendas[[#This Row],[Preço Unitário]]*TB_Vendas[[#This Row],[Qtd]]</f>
        <v>299.89999999999998</v>
      </c>
      <c r="M10" s="1" t="s">
        <v>117</v>
      </c>
    </row>
    <row r="11" spans="1:13">
      <c r="A11" s="4">
        <f>MONTH(TB_Vendas[[#This Row],[Data]])</f>
        <v>1</v>
      </c>
      <c r="B11" s="3">
        <v>44949</v>
      </c>
      <c r="C11" s="4" t="s">
        <v>69</v>
      </c>
      <c r="D11" s="4" t="str">
        <f>_xlfn.XLOOKUP(TB_Vendas[[#This Row],[Código]],TB_Produtos[Código],TB_Produtos[Categoria])</f>
        <v>Vestuário</v>
      </c>
      <c r="E11" s="1">
        <v>1</v>
      </c>
      <c r="F11" s="7">
        <f>VLOOKUP(TB_Vendas[[#This Row],[Código]],Produtos!$B$6:$G$66,6,0)</f>
        <v>146</v>
      </c>
      <c r="G11" s="1">
        <f>_xlfn.XMATCH(TB_Vendas[[#This Row],[Categoria]],Desc_Categorias,0)</f>
        <v>3</v>
      </c>
      <c r="H11" s="43">
        <f>VLOOKUP(TB_Vendas[[#This Row],[Qtd]],Desc_TabelaToda,TB_Vendas[[#This Row],[Indice]],TRUE)</f>
        <v>0.1</v>
      </c>
      <c r="I11" s="43" cm="1">
        <f t="array" ref="I11">INDEX(Desc_TabelaToda,MATCH(TB_Vendas[[#This Row],[Qtd]],Desc_Quantidades,1),MATCH(_xlfn.XLOOKUP(TB_Vendas[[#This Row],[Código]],TB_Produtos[[#All],[Código]],TB_Produtos[[#All],[Categoria]]),Desc_Categorias,0))</f>
        <v>0.1</v>
      </c>
      <c r="J11" s="43">
        <f>_xlfn.XLOOKUP(TB_Vendas[[#This Row],[Vendedor]],Vendedores!$A$5:$A$9,Vendedores!$D$5:$D$9)</f>
        <v>0.1</v>
      </c>
      <c r="K11" s="43">
        <f>IF(TB_Vendas[[#This Row],[Desconto 
(Diretão)]]&lt;=TB_Vendas[[#This Row],[Desconto 
(Vendedor)]],TB_Vendas[[#This Row],[Desconto 
(Diretão)]],TB_Vendas[[#This Row],[Desconto 
(Vendedor)]])</f>
        <v>0.1</v>
      </c>
      <c r="L11" s="2">
        <f>TB_Vendas[[#This Row],[Preço Unitário]]*TB_Vendas[[#This Row],[Qtd]]</f>
        <v>146</v>
      </c>
      <c r="M11" s="1" t="s">
        <v>115</v>
      </c>
    </row>
    <row r="12" spans="1:13">
      <c r="A12" s="4">
        <f>MONTH(TB_Vendas[[#This Row],[Data]])</f>
        <v>1</v>
      </c>
      <c r="B12" s="3">
        <v>44952</v>
      </c>
      <c r="C12" s="4" t="s">
        <v>64</v>
      </c>
      <c r="D12" s="4" t="str">
        <f>_xlfn.XLOOKUP(TB_Vendas[[#This Row],[Código]],TB_Produtos[Código],TB_Produtos[Categoria])</f>
        <v>Vestuário</v>
      </c>
      <c r="E12" s="1">
        <v>2</v>
      </c>
      <c r="F12" s="7">
        <f>VLOOKUP(TB_Vendas[[#This Row],[Código]],Produtos!$B$6:$G$66,6,0)</f>
        <v>89.9</v>
      </c>
      <c r="G12" s="1">
        <f>_xlfn.XMATCH(TB_Vendas[[#This Row],[Categoria]],Desc_Categorias,0)</f>
        <v>3</v>
      </c>
      <c r="H12" s="43">
        <f>VLOOKUP(TB_Vendas[[#This Row],[Qtd]],Desc_TabelaToda,TB_Vendas[[#This Row],[Indice]],TRUE)</f>
        <v>0.15</v>
      </c>
      <c r="I12" s="43" cm="1">
        <f t="array" ref="I12">INDEX(Desc_TabelaToda,MATCH(TB_Vendas[[#This Row],[Qtd]],Desc_Quantidades,1),MATCH(_xlfn.XLOOKUP(TB_Vendas[[#This Row],[Código]],TB_Produtos[[#All],[Código]],TB_Produtos[[#All],[Categoria]]),Desc_Categorias,0))</f>
        <v>0.15</v>
      </c>
      <c r="J12" s="43">
        <f>_xlfn.XLOOKUP(TB_Vendas[[#This Row],[Vendedor]],Vendedores!$A$5:$A$9,Vendedores!$D$5:$D$9)</f>
        <v>0.1</v>
      </c>
      <c r="K12" s="43">
        <f>IF(TB_Vendas[[#This Row],[Desconto 
(Diretão)]]&lt;=TB_Vendas[[#This Row],[Desconto 
(Vendedor)]],TB_Vendas[[#This Row],[Desconto 
(Diretão)]],TB_Vendas[[#This Row],[Desconto 
(Vendedor)]])</f>
        <v>0.1</v>
      </c>
      <c r="L12" s="2">
        <f>TB_Vendas[[#This Row],[Preço Unitário]]*TB_Vendas[[#This Row],[Qtd]]</f>
        <v>179.8</v>
      </c>
      <c r="M12" s="1" t="s">
        <v>115</v>
      </c>
    </row>
    <row r="13" spans="1:13">
      <c r="A13" s="4">
        <f>MONTH(TB_Vendas[[#This Row],[Data]])</f>
        <v>1</v>
      </c>
      <c r="B13" s="3">
        <v>44954</v>
      </c>
      <c r="C13" s="4" t="s">
        <v>62</v>
      </c>
      <c r="D13" s="4" t="str">
        <f>_xlfn.XLOOKUP(TB_Vendas[[#This Row],[Código]],TB_Produtos[Código],TB_Produtos[Categoria])</f>
        <v>Calçado</v>
      </c>
      <c r="E13" s="1">
        <v>2</v>
      </c>
      <c r="F13" s="7">
        <f>VLOOKUP(TB_Vendas[[#This Row],[Código]],Produtos!$B$6:$G$66,6,0)</f>
        <v>250</v>
      </c>
      <c r="G13" s="1">
        <f>_xlfn.XMATCH(TB_Vendas[[#This Row],[Categoria]],Desc_Categorias,0)</f>
        <v>4</v>
      </c>
      <c r="H13" s="43">
        <f>VLOOKUP(TB_Vendas[[#This Row],[Qtd]],Desc_TabelaToda,TB_Vendas[[#This Row],[Indice]],TRUE)</f>
        <v>0.1</v>
      </c>
      <c r="I13" s="43" cm="1">
        <f t="array" ref="I13">INDEX(Desc_TabelaToda,MATCH(TB_Vendas[[#This Row],[Qtd]],Desc_Quantidades,1),MATCH(_xlfn.XLOOKUP(TB_Vendas[[#This Row],[Código]],TB_Produtos[[#All],[Código]],TB_Produtos[[#All],[Categoria]]),Desc_Categorias,0))</f>
        <v>0.1</v>
      </c>
      <c r="J13" s="43">
        <f>_xlfn.XLOOKUP(TB_Vendas[[#This Row],[Vendedor]],Vendedores!$A$5:$A$9,Vendedores!$D$5:$D$9)</f>
        <v>0.15</v>
      </c>
      <c r="K13" s="43">
        <f>IF(TB_Vendas[[#This Row],[Desconto 
(Diretão)]]&lt;=TB_Vendas[[#This Row],[Desconto 
(Vendedor)]],TB_Vendas[[#This Row],[Desconto 
(Diretão)]],TB_Vendas[[#This Row],[Desconto 
(Vendedor)]])</f>
        <v>0.1</v>
      </c>
      <c r="L13" s="2">
        <f>TB_Vendas[[#This Row],[Preço Unitário]]*TB_Vendas[[#This Row],[Qtd]]</f>
        <v>500</v>
      </c>
      <c r="M13" s="1" t="s">
        <v>114</v>
      </c>
    </row>
    <row r="14" spans="1:13">
      <c r="A14" s="4">
        <f>MONTH(TB_Vendas[[#This Row],[Data]])</f>
        <v>1</v>
      </c>
      <c r="B14" s="3">
        <v>44955</v>
      </c>
      <c r="C14" s="4" t="s">
        <v>43</v>
      </c>
      <c r="D14" s="4" t="str">
        <f>_xlfn.XLOOKUP(TB_Vendas[[#This Row],[Código]],TB_Produtos[Código],TB_Produtos[Categoria])</f>
        <v>Vestuário</v>
      </c>
      <c r="E14" s="1">
        <v>1</v>
      </c>
      <c r="F14" s="7">
        <f>VLOOKUP(TB_Vendas[[#This Row],[Código]],Produtos!$B$6:$G$66,6,0)</f>
        <v>39.9</v>
      </c>
      <c r="G14" s="1">
        <f>_xlfn.XMATCH(TB_Vendas[[#This Row],[Categoria]],Desc_Categorias,0)</f>
        <v>3</v>
      </c>
      <c r="H14" s="43">
        <f>VLOOKUP(TB_Vendas[[#This Row],[Qtd]],Desc_TabelaToda,TB_Vendas[[#This Row],[Indice]],TRUE)</f>
        <v>0.1</v>
      </c>
      <c r="I14" s="43" cm="1">
        <f t="array" ref="I14">INDEX(Desc_TabelaToda,MATCH(TB_Vendas[[#This Row],[Qtd]],Desc_Quantidades,1),MATCH(_xlfn.XLOOKUP(TB_Vendas[[#This Row],[Código]],TB_Produtos[[#All],[Código]],TB_Produtos[[#All],[Categoria]]),Desc_Categorias,0))</f>
        <v>0.1</v>
      </c>
      <c r="J14" s="43">
        <f>_xlfn.XLOOKUP(TB_Vendas[[#This Row],[Vendedor]],Vendedores!$A$5:$A$9,Vendedores!$D$5:$D$9)</f>
        <v>0.15</v>
      </c>
      <c r="K14" s="43">
        <f>IF(TB_Vendas[[#This Row],[Desconto 
(Diretão)]]&lt;=TB_Vendas[[#This Row],[Desconto 
(Vendedor)]],TB_Vendas[[#This Row],[Desconto 
(Diretão)]],TB_Vendas[[#This Row],[Desconto 
(Vendedor)]])</f>
        <v>0.1</v>
      </c>
      <c r="L14" s="2">
        <f>TB_Vendas[[#This Row],[Preço Unitário]]*TB_Vendas[[#This Row],[Qtd]]</f>
        <v>39.9</v>
      </c>
      <c r="M14" s="1" t="s">
        <v>114</v>
      </c>
    </row>
    <row r="15" spans="1:13">
      <c r="A15" s="4">
        <f>MONTH(TB_Vendas[[#This Row],[Data]])</f>
        <v>1</v>
      </c>
      <c r="B15" s="3">
        <v>44956</v>
      </c>
      <c r="C15" s="4" t="s">
        <v>68</v>
      </c>
      <c r="D15" s="4" t="str">
        <f>_xlfn.XLOOKUP(TB_Vendas[[#This Row],[Código]],TB_Produtos[Código],TB_Produtos[Categoria])</f>
        <v>Vestuário</v>
      </c>
      <c r="E15" s="1">
        <v>1</v>
      </c>
      <c r="F15" s="7">
        <f>VLOOKUP(TB_Vendas[[#This Row],[Código]],Produtos!$B$6:$G$66,6,0)</f>
        <v>142.9</v>
      </c>
      <c r="G15" s="1">
        <f>_xlfn.XMATCH(TB_Vendas[[#This Row],[Categoria]],Desc_Categorias,0)</f>
        <v>3</v>
      </c>
      <c r="H15" s="43">
        <f>VLOOKUP(TB_Vendas[[#This Row],[Qtd]],Desc_TabelaToda,TB_Vendas[[#This Row],[Indice]],TRUE)</f>
        <v>0.1</v>
      </c>
      <c r="I15" s="43" cm="1">
        <f t="array" ref="I15">INDEX(Desc_TabelaToda,MATCH(TB_Vendas[[#This Row],[Qtd]],Desc_Quantidades,1),MATCH(_xlfn.XLOOKUP(TB_Vendas[[#This Row],[Código]],TB_Produtos[[#All],[Código]],TB_Produtos[[#All],[Categoria]]),Desc_Categorias,0))</f>
        <v>0.1</v>
      </c>
      <c r="J15" s="43">
        <f>_xlfn.XLOOKUP(TB_Vendas[[#This Row],[Vendedor]],Vendedores!$A$5:$A$9,Vendedores!$D$5:$D$9)</f>
        <v>0.2</v>
      </c>
      <c r="K15" s="43">
        <f>IF(TB_Vendas[[#This Row],[Desconto 
(Diretão)]]&lt;=TB_Vendas[[#This Row],[Desconto 
(Vendedor)]],TB_Vendas[[#This Row],[Desconto 
(Diretão)]],TB_Vendas[[#This Row],[Desconto 
(Vendedor)]])</f>
        <v>0.1</v>
      </c>
      <c r="L15" s="2">
        <f>TB_Vendas[[#This Row],[Preço Unitário]]*TB_Vendas[[#This Row],[Qtd]]</f>
        <v>142.9</v>
      </c>
      <c r="M15" s="1" t="s">
        <v>116</v>
      </c>
    </row>
    <row r="16" spans="1:13">
      <c r="A16" s="4">
        <f>MONTH(TB_Vendas[[#This Row],[Data]])</f>
        <v>2</v>
      </c>
      <c r="B16" s="3">
        <v>44960</v>
      </c>
      <c r="C16" s="4" t="s">
        <v>52</v>
      </c>
      <c r="D16" s="4" t="str">
        <f>_xlfn.XLOOKUP(TB_Vendas[[#This Row],[Código]],TB_Produtos[Código],TB_Produtos[Categoria])</f>
        <v>Vestuário</v>
      </c>
      <c r="E16" s="1">
        <v>1</v>
      </c>
      <c r="F16" s="7">
        <f>VLOOKUP(TB_Vendas[[#This Row],[Código]],Produtos!$B$6:$G$66,6,0)</f>
        <v>300</v>
      </c>
      <c r="G16" s="1">
        <f>_xlfn.XMATCH(TB_Vendas[[#This Row],[Categoria]],Desc_Categorias,0)</f>
        <v>3</v>
      </c>
      <c r="H16" s="43">
        <f>VLOOKUP(TB_Vendas[[#This Row],[Qtd]],Desc_TabelaToda,TB_Vendas[[#This Row],[Indice]],TRUE)</f>
        <v>0.1</v>
      </c>
      <c r="I16" s="43" cm="1">
        <f t="array" ref="I16">INDEX(Desc_TabelaToda,MATCH(TB_Vendas[[#This Row],[Qtd]],Desc_Quantidades,1),MATCH(_xlfn.XLOOKUP(TB_Vendas[[#This Row],[Código]],TB_Produtos[[#All],[Código]],TB_Produtos[[#All],[Categoria]]),Desc_Categorias,0))</f>
        <v>0.1</v>
      </c>
      <c r="J16" s="43">
        <f>_xlfn.XLOOKUP(TB_Vendas[[#This Row],[Vendedor]],Vendedores!$A$5:$A$9,Vendedores!$D$5:$D$9)</f>
        <v>0.1</v>
      </c>
      <c r="K16" s="43">
        <f>IF(TB_Vendas[[#This Row],[Desconto 
(Diretão)]]&lt;=TB_Vendas[[#This Row],[Desconto 
(Vendedor)]],TB_Vendas[[#This Row],[Desconto 
(Diretão)]],TB_Vendas[[#This Row],[Desconto 
(Vendedor)]])</f>
        <v>0.1</v>
      </c>
      <c r="L16" s="2">
        <f>TB_Vendas[[#This Row],[Preço Unitário]]*TB_Vendas[[#This Row],[Qtd]]</f>
        <v>300</v>
      </c>
      <c r="M16" s="1" t="s">
        <v>115</v>
      </c>
    </row>
    <row r="17" spans="1:13">
      <c r="A17" s="4">
        <f>MONTH(TB_Vendas[[#This Row],[Data]])</f>
        <v>2</v>
      </c>
      <c r="B17" s="3">
        <v>44962</v>
      </c>
      <c r="C17" s="4" t="s">
        <v>93</v>
      </c>
      <c r="D17" s="4" t="str">
        <f>_xlfn.XLOOKUP(TB_Vendas[[#This Row],[Código]],TB_Produtos[Código],TB_Produtos[Categoria])</f>
        <v>Vestuário</v>
      </c>
      <c r="E17" s="1">
        <v>2</v>
      </c>
      <c r="F17" s="7">
        <f>VLOOKUP(TB_Vendas[[#This Row],[Código]],Produtos!$B$6:$G$66,6,0)</f>
        <v>289.89999999999998</v>
      </c>
      <c r="G17" s="1">
        <f>_xlfn.XMATCH(TB_Vendas[[#This Row],[Categoria]],Desc_Categorias,0)</f>
        <v>3</v>
      </c>
      <c r="H17" s="43">
        <f>VLOOKUP(TB_Vendas[[#This Row],[Qtd]],Desc_TabelaToda,TB_Vendas[[#This Row],[Indice]],TRUE)</f>
        <v>0.15</v>
      </c>
      <c r="I17" s="43" cm="1">
        <f t="array" ref="I17">INDEX(Desc_TabelaToda,MATCH(TB_Vendas[[#This Row],[Qtd]],Desc_Quantidades,1),MATCH(_xlfn.XLOOKUP(TB_Vendas[[#This Row],[Código]],TB_Produtos[[#All],[Código]],TB_Produtos[[#All],[Categoria]]),Desc_Categorias,0))</f>
        <v>0.15</v>
      </c>
      <c r="J17" s="43">
        <f>_xlfn.XLOOKUP(TB_Vendas[[#This Row],[Vendedor]],Vendedores!$A$5:$A$9,Vendedores!$D$5:$D$9)</f>
        <v>0.2</v>
      </c>
      <c r="K17" s="43">
        <f>IF(TB_Vendas[[#This Row],[Desconto 
(Diretão)]]&lt;=TB_Vendas[[#This Row],[Desconto 
(Vendedor)]],TB_Vendas[[#This Row],[Desconto 
(Diretão)]],TB_Vendas[[#This Row],[Desconto 
(Vendedor)]])</f>
        <v>0.15</v>
      </c>
      <c r="L17" s="2">
        <f>TB_Vendas[[#This Row],[Preço Unitário]]*TB_Vendas[[#This Row],[Qtd]]</f>
        <v>579.79999999999995</v>
      </c>
      <c r="M17" s="1" t="s">
        <v>116</v>
      </c>
    </row>
    <row r="18" spans="1:13">
      <c r="A18" s="4">
        <f>MONTH(TB_Vendas[[#This Row],[Data]])</f>
        <v>2</v>
      </c>
      <c r="B18" s="3">
        <v>44975</v>
      </c>
      <c r="C18" s="4" t="s">
        <v>58</v>
      </c>
      <c r="D18" s="4" t="str">
        <f>_xlfn.XLOOKUP(TB_Vendas[[#This Row],[Código]],TB_Produtos[Código],TB_Produtos[Categoria])</f>
        <v>Calçado</v>
      </c>
      <c r="E18" s="1">
        <v>1</v>
      </c>
      <c r="F18" s="7">
        <f>VLOOKUP(TB_Vendas[[#This Row],[Código]],Produtos!$B$6:$G$66,6,0)</f>
        <v>249.9</v>
      </c>
      <c r="G18" s="1">
        <f>_xlfn.XMATCH(TB_Vendas[[#This Row],[Categoria]],Desc_Categorias,0)</f>
        <v>4</v>
      </c>
      <c r="H18" s="43">
        <f>VLOOKUP(TB_Vendas[[#This Row],[Qtd]],Desc_TabelaToda,TB_Vendas[[#This Row],[Indice]],TRUE)</f>
        <v>0</v>
      </c>
      <c r="I18" s="43" cm="1">
        <f t="array" ref="I18">INDEX(Desc_TabelaToda,MATCH(TB_Vendas[[#This Row],[Qtd]],Desc_Quantidades,1),MATCH(_xlfn.XLOOKUP(TB_Vendas[[#This Row],[Código]],TB_Produtos[[#All],[Código]],TB_Produtos[[#All],[Categoria]]),Desc_Categorias,0))</f>
        <v>0</v>
      </c>
      <c r="J18" s="43">
        <f>_xlfn.XLOOKUP(TB_Vendas[[#This Row],[Vendedor]],Vendedores!$A$5:$A$9,Vendedores!$D$5:$D$9)</f>
        <v>0.2</v>
      </c>
      <c r="K18" s="43">
        <f>IF(TB_Vendas[[#This Row],[Desconto 
(Diretão)]]&lt;=TB_Vendas[[#This Row],[Desconto 
(Vendedor)]],TB_Vendas[[#This Row],[Desconto 
(Diretão)]],TB_Vendas[[#This Row],[Desconto 
(Vendedor)]])</f>
        <v>0</v>
      </c>
      <c r="L18" s="2">
        <f>TB_Vendas[[#This Row],[Preço Unitário]]*TB_Vendas[[#This Row],[Qtd]]</f>
        <v>249.9</v>
      </c>
      <c r="M18" s="1" t="s">
        <v>116</v>
      </c>
    </row>
    <row r="19" spans="1:13">
      <c r="A19" s="4">
        <f>MONTH(TB_Vendas[[#This Row],[Data]])</f>
        <v>2</v>
      </c>
      <c r="B19" s="3">
        <v>44978</v>
      </c>
      <c r="C19" s="4" t="s">
        <v>43</v>
      </c>
      <c r="D19" s="4" t="str">
        <f>_xlfn.XLOOKUP(TB_Vendas[[#This Row],[Código]],TB_Produtos[Código],TB_Produtos[Categoria])</f>
        <v>Vestuário</v>
      </c>
      <c r="E19" s="1">
        <v>2</v>
      </c>
      <c r="F19" s="7">
        <f>VLOOKUP(TB_Vendas[[#This Row],[Código]],Produtos!$B$6:$G$66,6,0)</f>
        <v>39.9</v>
      </c>
      <c r="G19" s="1">
        <f>_xlfn.XMATCH(TB_Vendas[[#This Row],[Categoria]],Desc_Categorias,0)</f>
        <v>3</v>
      </c>
      <c r="H19" s="43">
        <f>VLOOKUP(TB_Vendas[[#This Row],[Qtd]],Desc_TabelaToda,TB_Vendas[[#This Row],[Indice]],TRUE)</f>
        <v>0.15</v>
      </c>
      <c r="I19" s="43" cm="1">
        <f t="array" ref="I19">INDEX(Desc_TabelaToda,MATCH(TB_Vendas[[#This Row],[Qtd]],Desc_Quantidades,1),MATCH(_xlfn.XLOOKUP(TB_Vendas[[#This Row],[Código]],TB_Produtos[[#All],[Código]],TB_Produtos[[#All],[Categoria]]),Desc_Categorias,0))</f>
        <v>0.15</v>
      </c>
      <c r="J19" s="43">
        <f>_xlfn.XLOOKUP(TB_Vendas[[#This Row],[Vendedor]],Vendedores!$A$5:$A$9,Vendedores!$D$5:$D$9)</f>
        <v>0.2</v>
      </c>
      <c r="K19" s="43">
        <f>IF(TB_Vendas[[#This Row],[Desconto 
(Diretão)]]&lt;=TB_Vendas[[#This Row],[Desconto 
(Vendedor)]],TB_Vendas[[#This Row],[Desconto 
(Diretão)]],TB_Vendas[[#This Row],[Desconto 
(Vendedor)]])</f>
        <v>0.15</v>
      </c>
      <c r="L19" s="2">
        <f>TB_Vendas[[#This Row],[Preço Unitário]]*TB_Vendas[[#This Row],[Qtd]]</f>
        <v>79.8</v>
      </c>
      <c r="M19" s="1" t="s">
        <v>116</v>
      </c>
    </row>
    <row r="20" spans="1:13">
      <c r="A20" s="4">
        <f>MONTH(TB_Vendas[[#This Row],[Data]])</f>
        <v>2</v>
      </c>
      <c r="B20" s="3">
        <v>44981</v>
      </c>
      <c r="C20" s="4" t="s">
        <v>90</v>
      </c>
      <c r="D20" s="4" t="str">
        <f>_xlfn.XLOOKUP(TB_Vendas[[#This Row],[Código]],TB_Produtos[Código],TB_Produtos[Categoria])</f>
        <v>Vestuário</v>
      </c>
      <c r="E20" s="1">
        <v>4</v>
      </c>
      <c r="F20" s="7">
        <f>VLOOKUP(TB_Vendas[[#This Row],[Código]],Produtos!$B$6:$G$66,6,0)</f>
        <v>289.89999999999998</v>
      </c>
      <c r="G20" s="1">
        <f>_xlfn.XMATCH(TB_Vendas[[#This Row],[Categoria]],Desc_Categorias,0)</f>
        <v>3</v>
      </c>
      <c r="H20" s="43">
        <f>VLOOKUP(TB_Vendas[[#This Row],[Qtd]],Desc_TabelaToda,TB_Vendas[[#This Row],[Indice]],TRUE)</f>
        <v>0.2</v>
      </c>
      <c r="I20" s="43" cm="1">
        <f t="array" ref="I20">INDEX(Desc_TabelaToda,MATCH(TB_Vendas[[#This Row],[Qtd]],Desc_Quantidades,1),MATCH(_xlfn.XLOOKUP(TB_Vendas[[#This Row],[Código]],TB_Produtos[[#All],[Código]],TB_Produtos[[#All],[Categoria]]),Desc_Categorias,0))</f>
        <v>0.2</v>
      </c>
      <c r="J20" s="43">
        <f>_xlfn.XLOOKUP(TB_Vendas[[#This Row],[Vendedor]],Vendedores!$A$5:$A$9,Vendedores!$D$5:$D$9)</f>
        <v>0.2</v>
      </c>
      <c r="K20" s="43">
        <f>IF(TB_Vendas[[#This Row],[Desconto 
(Diretão)]]&lt;=TB_Vendas[[#This Row],[Desconto 
(Vendedor)]],TB_Vendas[[#This Row],[Desconto 
(Diretão)]],TB_Vendas[[#This Row],[Desconto 
(Vendedor)]])</f>
        <v>0.2</v>
      </c>
      <c r="L20" s="2">
        <f>TB_Vendas[[#This Row],[Preço Unitário]]*TB_Vendas[[#This Row],[Qtd]]</f>
        <v>1159.5999999999999</v>
      </c>
      <c r="M20" s="1" t="s">
        <v>116</v>
      </c>
    </row>
    <row r="21" spans="1:13">
      <c r="A21" s="4">
        <f>MONTH(TB_Vendas[[#This Row],[Data]])</f>
        <v>2</v>
      </c>
      <c r="B21" s="3">
        <v>44982</v>
      </c>
      <c r="C21" s="4" t="s">
        <v>110</v>
      </c>
      <c r="D21" s="4" t="str">
        <f>_xlfn.XLOOKUP(TB_Vendas[[#This Row],[Código]],TB_Produtos[Código],TB_Produtos[Categoria])</f>
        <v>Vestuário</v>
      </c>
      <c r="E21" s="1">
        <v>3</v>
      </c>
      <c r="F21" s="7">
        <f>VLOOKUP(TB_Vendas[[#This Row],[Código]],Produtos!$B$6:$G$66,6,0)</f>
        <v>180</v>
      </c>
      <c r="G21" s="1">
        <f>_xlfn.XMATCH(TB_Vendas[[#This Row],[Categoria]],Desc_Categorias,0)</f>
        <v>3</v>
      </c>
      <c r="H21" s="43">
        <f>VLOOKUP(TB_Vendas[[#This Row],[Qtd]],Desc_TabelaToda,TB_Vendas[[#This Row],[Indice]],TRUE)</f>
        <v>0.2</v>
      </c>
      <c r="I21" s="43" cm="1">
        <f t="array" ref="I21">INDEX(Desc_TabelaToda,MATCH(TB_Vendas[[#This Row],[Qtd]],Desc_Quantidades,1),MATCH(_xlfn.XLOOKUP(TB_Vendas[[#This Row],[Código]],TB_Produtos[[#All],[Código]],TB_Produtos[[#All],[Categoria]]),Desc_Categorias,0))</f>
        <v>0.2</v>
      </c>
      <c r="J21" s="43">
        <f>_xlfn.XLOOKUP(TB_Vendas[[#This Row],[Vendedor]],Vendedores!$A$5:$A$9,Vendedores!$D$5:$D$9)</f>
        <v>0.15</v>
      </c>
      <c r="K21" s="43">
        <f>IF(TB_Vendas[[#This Row],[Desconto 
(Diretão)]]&lt;=TB_Vendas[[#This Row],[Desconto 
(Vendedor)]],TB_Vendas[[#This Row],[Desconto 
(Diretão)]],TB_Vendas[[#This Row],[Desconto 
(Vendedor)]])</f>
        <v>0.15</v>
      </c>
      <c r="L21" s="2">
        <f>TB_Vendas[[#This Row],[Preço Unitário]]*TB_Vendas[[#This Row],[Qtd]]</f>
        <v>540</v>
      </c>
      <c r="M21" s="1" t="s">
        <v>114</v>
      </c>
    </row>
    <row r="22" spans="1:13">
      <c r="A22" s="4">
        <f>MONTH(TB_Vendas[[#This Row],[Data]])</f>
        <v>2</v>
      </c>
      <c r="B22" s="3">
        <v>44983</v>
      </c>
      <c r="C22" s="4" t="s">
        <v>96</v>
      </c>
      <c r="D22" s="4" t="str">
        <f>_xlfn.XLOOKUP(TB_Vendas[[#This Row],[Código]],TB_Produtos[Código],TB_Produtos[Categoria])</f>
        <v>Vestuário</v>
      </c>
      <c r="E22" s="1">
        <v>2</v>
      </c>
      <c r="F22" s="7">
        <f>VLOOKUP(TB_Vendas[[#This Row],[Código]],Produtos!$B$6:$G$66,6,0)</f>
        <v>32.9</v>
      </c>
      <c r="G22" s="1">
        <f>_xlfn.XMATCH(TB_Vendas[[#This Row],[Categoria]],Desc_Categorias,0)</f>
        <v>3</v>
      </c>
      <c r="H22" s="43">
        <f>VLOOKUP(TB_Vendas[[#This Row],[Qtd]],Desc_TabelaToda,TB_Vendas[[#This Row],[Indice]],TRUE)</f>
        <v>0.15</v>
      </c>
      <c r="I22" s="43" cm="1">
        <f t="array" ref="I22">INDEX(Desc_TabelaToda,MATCH(TB_Vendas[[#This Row],[Qtd]],Desc_Quantidades,1),MATCH(_xlfn.XLOOKUP(TB_Vendas[[#This Row],[Código]],TB_Produtos[[#All],[Código]],TB_Produtos[[#All],[Categoria]]),Desc_Categorias,0))</f>
        <v>0.15</v>
      </c>
      <c r="J22" s="43">
        <f>_xlfn.XLOOKUP(TB_Vendas[[#This Row],[Vendedor]],Vendedores!$A$5:$A$9,Vendedores!$D$5:$D$9)</f>
        <v>0.2</v>
      </c>
      <c r="K22" s="43">
        <f>IF(TB_Vendas[[#This Row],[Desconto 
(Diretão)]]&lt;=TB_Vendas[[#This Row],[Desconto 
(Vendedor)]],TB_Vendas[[#This Row],[Desconto 
(Diretão)]],TB_Vendas[[#This Row],[Desconto 
(Vendedor)]])</f>
        <v>0.15</v>
      </c>
      <c r="L22" s="2">
        <f>TB_Vendas[[#This Row],[Preço Unitário]]*TB_Vendas[[#This Row],[Qtd]]</f>
        <v>65.8</v>
      </c>
      <c r="M22" s="1" t="s">
        <v>113</v>
      </c>
    </row>
    <row r="23" spans="1:13">
      <c r="A23" s="4">
        <f>MONTH(TB_Vendas[[#This Row],[Data]])</f>
        <v>3</v>
      </c>
      <c r="B23" s="3">
        <v>44986</v>
      </c>
      <c r="C23" s="4" t="s">
        <v>59</v>
      </c>
      <c r="D23" s="4" t="str">
        <f>_xlfn.XLOOKUP(TB_Vendas[[#This Row],[Código]],TB_Produtos[Código],TB_Produtos[Categoria])</f>
        <v>Calçado</v>
      </c>
      <c r="E23" s="1">
        <v>3</v>
      </c>
      <c r="F23" s="7">
        <f>VLOOKUP(TB_Vendas[[#This Row],[Código]],Produtos!$B$6:$G$66,6,0)</f>
        <v>255</v>
      </c>
      <c r="G23" s="1">
        <f>_xlfn.XMATCH(TB_Vendas[[#This Row],[Categoria]],Desc_Categorias,0)</f>
        <v>4</v>
      </c>
      <c r="H23" s="43">
        <f>VLOOKUP(TB_Vendas[[#This Row],[Qtd]],Desc_TabelaToda,TB_Vendas[[#This Row],[Indice]],TRUE)</f>
        <v>0.15</v>
      </c>
      <c r="I23" s="43" cm="1">
        <f t="array" ref="I23">INDEX(Desc_TabelaToda,MATCH(TB_Vendas[[#This Row],[Qtd]],Desc_Quantidades,1),MATCH(_xlfn.XLOOKUP(TB_Vendas[[#This Row],[Código]],TB_Produtos[[#All],[Código]],TB_Produtos[[#All],[Categoria]]),Desc_Categorias,0))</f>
        <v>0.15</v>
      </c>
      <c r="J23" s="43">
        <f>_xlfn.XLOOKUP(TB_Vendas[[#This Row],[Vendedor]],Vendedores!$A$5:$A$9,Vendedores!$D$5:$D$9)</f>
        <v>0.2</v>
      </c>
      <c r="K23" s="43">
        <f>IF(TB_Vendas[[#This Row],[Desconto 
(Diretão)]]&lt;=TB_Vendas[[#This Row],[Desconto 
(Vendedor)]],TB_Vendas[[#This Row],[Desconto 
(Diretão)]],TB_Vendas[[#This Row],[Desconto 
(Vendedor)]])</f>
        <v>0.15</v>
      </c>
      <c r="L23" s="2">
        <f>TB_Vendas[[#This Row],[Preço Unitário]]*TB_Vendas[[#This Row],[Qtd]]</f>
        <v>765</v>
      </c>
      <c r="M23" s="1" t="s">
        <v>116</v>
      </c>
    </row>
    <row r="24" spans="1:13">
      <c r="A24" s="4">
        <f>MONTH(TB_Vendas[[#This Row],[Data]])</f>
        <v>3</v>
      </c>
      <c r="B24" s="3">
        <v>44986</v>
      </c>
      <c r="C24" s="4" t="s">
        <v>68</v>
      </c>
      <c r="D24" s="4" t="str">
        <f>_xlfn.XLOOKUP(TB_Vendas[[#This Row],[Código]],TB_Produtos[Código],TB_Produtos[Categoria])</f>
        <v>Vestuário</v>
      </c>
      <c r="E24" s="1">
        <v>1</v>
      </c>
      <c r="F24" s="7">
        <f>VLOOKUP(TB_Vendas[[#This Row],[Código]],Produtos!$B$6:$G$66,6,0)</f>
        <v>142.9</v>
      </c>
      <c r="G24" s="1">
        <f>_xlfn.XMATCH(TB_Vendas[[#This Row],[Categoria]],Desc_Categorias,0)</f>
        <v>3</v>
      </c>
      <c r="H24" s="43">
        <f>VLOOKUP(TB_Vendas[[#This Row],[Qtd]],Desc_TabelaToda,TB_Vendas[[#This Row],[Indice]],TRUE)</f>
        <v>0.1</v>
      </c>
      <c r="I24" s="43" cm="1">
        <f t="array" ref="I24">INDEX(Desc_TabelaToda,MATCH(TB_Vendas[[#This Row],[Qtd]],Desc_Quantidades,1),MATCH(_xlfn.XLOOKUP(TB_Vendas[[#This Row],[Código]],TB_Produtos[[#All],[Código]],TB_Produtos[[#All],[Categoria]]),Desc_Categorias,0))</f>
        <v>0.1</v>
      </c>
      <c r="J24" s="43">
        <f>_xlfn.XLOOKUP(TB_Vendas[[#This Row],[Vendedor]],Vendedores!$A$5:$A$9,Vendedores!$D$5:$D$9)</f>
        <v>0.2</v>
      </c>
      <c r="K24" s="43">
        <f>IF(TB_Vendas[[#This Row],[Desconto 
(Diretão)]]&lt;=TB_Vendas[[#This Row],[Desconto 
(Vendedor)]],TB_Vendas[[#This Row],[Desconto 
(Diretão)]],TB_Vendas[[#This Row],[Desconto 
(Vendedor)]])</f>
        <v>0.1</v>
      </c>
      <c r="L24" s="2">
        <f>TB_Vendas[[#This Row],[Preço Unitário]]*TB_Vendas[[#This Row],[Qtd]]</f>
        <v>142.9</v>
      </c>
      <c r="M24" s="1" t="s">
        <v>113</v>
      </c>
    </row>
    <row r="25" spans="1:13">
      <c r="A25" s="4">
        <f>MONTH(TB_Vendas[[#This Row],[Data]])</f>
        <v>3</v>
      </c>
      <c r="B25" s="3">
        <v>44987</v>
      </c>
      <c r="C25" s="4" t="s">
        <v>39</v>
      </c>
      <c r="D25" s="4" t="str">
        <f>_xlfn.XLOOKUP(TB_Vendas[[#This Row],[Código]],TB_Produtos[Código],TB_Produtos[Categoria])</f>
        <v>Vestuário</v>
      </c>
      <c r="E25" s="1">
        <v>4</v>
      </c>
      <c r="F25" s="7">
        <f>VLOOKUP(TB_Vendas[[#This Row],[Código]],Produtos!$B$6:$G$66,6,0)</f>
        <v>92.9</v>
      </c>
      <c r="G25" s="1">
        <f>_xlfn.XMATCH(TB_Vendas[[#This Row],[Categoria]],Desc_Categorias,0)</f>
        <v>3</v>
      </c>
      <c r="H25" s="43">
        <f>VLOOKUP(TB_Vendas[[#This Row],[Qtd]],Desc_TabelaToda,TB_Vendas[[#This Row],[Indice]],TRUE)</f>
        <v>0.2</v>
      </c>
      <c r="I25" s="43" cm="1">
        <f t="array" ref="I25">INDEX(Desc_TabelaToda,MATCH(TB_Vendas[[#This Row],[Qtd]],Desc_Quantidades,1),MATCH(_xlfn.XLOOKUP(TB_Vendas[[#This Row],[Código]],TB_Produtos[[#All],[Código]],TB_Produtos[[#All],[Categoria]]),Desc_Categorias,0))</f>
        <v>0.2</v>
      </c>
      <c r="J25" s="43">
        <f>_xlfn.XLOOKUP(TB_Vendas[[#This Row],[Vendedor]],Vendedores!$A$5:$A$9,Vendedores!$D$5:$D$9)</f>
        <v>0.1</v>
      </c>
      <c r="K25" s="43">
        <f>IF(TB_Vendas[[#This Row],[Desconto 
(Diretão)]]&lt;=TB_Vendas[[#This Row],[Desconto 
(Vendedor)]],TB_Vendas[[#This Row],[Desconto 
(Diretão)]],TB_Vendas[[#This Row],[Desconto 
(Vendedor)]])</f>
        <v>0.1</v>
      </c>
      <c r="L25" s="2">
        <f>TB_Vendas[[#This Row],[Preço Unitário]]*TB_Vendas[[#This Row],[Qtd]]</f>
        <v>371.6</v>
      </c>
      <c r="M25" s="1" t="s">
        <v>115</v>
      </c>
    </row>
    <row r="26" spans="1:13">
      <c r="A26" s="4">
        <f>MONTH(TB_Vendas[[#This Row],[Data]])</f>
        <v>3</v>
      </c>
      <c r="B26" s="3">
        <v>44988</v>
      </c>
      <c r="C26" s="4" t="s">
        <v>85</v>
      </c>
      <c r="D26" s="4" t="str">
        <f>_xlfn.XLOOKUP(TB_Vendas[[#This Row],[Código]],TB_Produtos[Código],TB_Produtos[Categoria])</f>
        <v>Vestuário</v>
      </c>
      <c r="E26" s="1">
        <v>2</v>
      </c>
      <c r="F26" s="7">
        <f>VLOOKUP(TB_Vendas[[#This Row],[Código]],Produtos!$B$6:$G$66,6,0)</f>
        <v>54.9</v>
      </c>
      <c r="G26" s="1">
        <f>_xlfn.XMATCH(TB_Vendas[[#This Row],[Categoria]],Desc_Categorias,0)</f>
        <v>3</v>
      </c>
      <c r="H26" s="43">
        <f>VLOOKUP(TB_Vendas[[#This Row],[Qtd]],Desc_TabelaToda,TB_Vendas[[#This Row],[Indice]],TRUE)</f>
        <v>0.15</v>
      </c>
      <c r="I26" s="43" cm="1">
        <f t="array" ref="I26">INDEX(Desc_TabelaToda,MATCH(TB_Vendas[[#This Row],[Qtd]],Desc_Quantidades,1),MATCH(_xlfn.XLOOKUP(TB_Vendas[[#This Row],[Código]],TB_Produtos[[#All],[Código]],TB_Produtos[[#All],[Categoria]]),Desc_Categorias,0))</f>
        <v>0.15</v>
      </c>
      <c r="J26" s="43">
        <f>_xlfn.XLOOKUP(TB_Vendas[[#This Row],[Vendedor]],Vendedores!$A$5:$A$9,Vendedores!$D$5:$D$9)</f>
        <v>0.2</v>
      </c>
      <c r="K26" s="43">
        <f>IF(TB_Vendas[[#This Row],[Desconto 
(Diretão)]]&lt;=TB_Vendas[[#This Row],[Desconto 
(Vendedor)]],TB_Vendas[[#This Row],[Desconto 
(Diretão)]],TB_Vendas[[#This Row],[Desconto 
(Vendedor)]])</f>
        <v>0.15</v>
      </c>
      <c r="L26" s="2">
        <f>TB_Vendas[[#This Row],[Preço Unitário]]*TB_Vendas[[#This Row],[Qtd]]</f>
        <v>109.8</v>
      </c>
      <c r="M26" s="1" t="s">
        <v>113</v>
      </c>
    </row>
    <row r="27" spans="1:13">
      <c r="A27" s="4">
        <f>MONTH(TB_Vendas[[#This Row],[Data]])</f>
        <v>3</v>
      </c>
      <c r="B27" s="3">
        <v>44989</v>
      </c>
      <c r="C27" s="4" t="s">
        <v>68</v>
      </c>
      <c r="D27" s="4" t="str">
        <f>_xlfn.XLOOKUP(TB_Vendas[[#This Row],[Código]],TB_Produtos[Código],TB_Produtos[Categoria])</f>
        <v>Vestuário</v>
      </c>
      <c r="E27" s="1">
        <v>3</v>
      </c>
      <c r="F27" s="7">
        <f>VLOOKUP(TB_Vendas[[#This Row],[Código]],Produtos!$B$6:$G$66,6,0)</f>
        <v>142.9</v>
      </c>
      <c r="G27" s="1">
        <f>_xlfn.XMATCH(TB_Vendas[[#This Row],[Categoria]],Desc_Categorias,0)</f>
        <v>3</v>
      </c>
      <c r="H27" s="43">
        <f>VLOOKUP(TB_Vendas[[#This Row],[Qtd]],Desc_TabelaToda,TB_Vendas[[#This Row],[Indice]],TRUE)</f>
        <v>0.2</v>
      </c>
      <c r="I27" s="43" cm="1">
        <f t="array" ref="I27">INDEX(Desc_TabelaToda,MATCH(TB_Vendas[[#This Row],[Qtd]],Desc_Quantidades,1),MATCH(_xlfn.XLOOKUP(TB_Vendas[[#This Row],[Código]],TB_Produtos[[#All],[Código]],TB_Produtos[[#All],[Categoria]]),Desc_Categorias,0))</f>
        <v>0.2</v>
      </c>
      <c r="J27" s="43">
        <f>_xlfn.XLOOKUP(TB_Vendas[[#This Row],[Vendedor]],Vendedores!$A$5:$A$9,Vendedores!$D$5:$D$9)</f>
        <v>0.15</v>
      </c>
      <c r="K27" s="43">
        <f>IF(TB_Vendas[[#This Row],[Desconto 
(Diretão)]]&lt;=TB_Vendas[[#This Row],[Desconto 
(Vendedor)]],TB_Vendas[[#This Row],[Desconto 
(Diretão)]],TB_Vendas[[#This Row],[Desconto 
(Vendedor)]])</f>
        <v>0.15</v>
      </c>
      <c r="L27" s="2">
        <f>TB_Vendas[[#This Row],[Preço Unitário]]*TB_Vendas[[#This Row],[Qtd]]</f>
        <v>428.70000000000005</v>
      </c>
      <c r="M27" s="1" t="s">
        <v>114</v>
      </c>
    </row>
    <row r="28" spans="1:13">
      <c r="A28" s="4">
        <f>MONTH(TB_Vendas[[#This Row],[Data]])</f>
        <v>3</v>
      </c>
      <c r="B28" s="3">
        <v>44994</v>
      </c>
      <c r="C28" s="4" t="s">
        <v>57</v>
      </c>
      <c r="D28" s="4" t="str">
        <f>_xlfn.XLOOKUP(TB_Vendas[[#This Row],[Código]],TB_Produtos[Código],TB_Produtos[Categoria])</f>
        <v>Acessórios</v>
      </c>
      <c r="E28" s="1">
        <v>2</v>
      </c>
      <c r="F28" s="7">
        <f>VLOOKUP(TB_Vendas[[#This Row],[Código]],Produtos!$B$6:$G$66,6,0)</f>
        <v>120</v>
      </c>
      <c r="G28" s="1">
        <f>_xlfn.XMATCH(TB_Vendas[[#This Row],[Categoria]],Desc_Categorias,0)</f>
        <v>2</v>
      </c>
      <c r="H28" s="43">
        <f>VLOOKUP(TB_Vendas[[#This Row],[Qtd]],Desc_TabelaToda,TB_Vendas[[#This Row],[Indice]],TRUE)</f>
        <v>0.05</v>
      </c>
      <c r="I28" s="43" cm="1">
        <f t="array" ref="I28">INDEX(Desc_TabelaToda,MATCH(TB_Vendas[[#This Row],[Qtd]],Desc_Quantidades,1),MATCH(_xlfn.XLOOKUP(TB_Vendas[[#This Row],[Código]],TB_Produtos[[#All],[Código]],TB_Produtos[[#All],[Categoria]]),Desc_Categorias,0))</f>
        <v>0.05</v>
      </c>
      <c r="J28" s="43">
        <f>_xlfn.XLOOKUP(TB_Vendas[[#This Row],[Vendedor]],Vendedores!$A$5:$A$9,Vendedores!$D$5:$D$9)</f>
        <v>0.15</v>
      </c>
      <c r="K28" s="43">
        <f>IF(TB_Vendas[[#This Row],[Desconto 
(Diretão)]]&lt;=TB_Vendas[[#This Row],[Desconto 
(Vendedor)]],TB_Vendas[[#This Row],[Desconto 
(Diretão)]],TB_Vendas[[#This Row],[Desconto 
(Vendedor)]])</f>
        <v>0.05</v>
      </c>
      <c r="L28" s="2">
        <f>TB_Vendas[[#This Row],[Preço Unitário]]*TB_Vendas[[#This Row],[Qtd]]</f>
        <v>240</v>
      </c>
      <c r="M28" s="1" t="s">
        <v>114</v>
      </c>
    </row>
    <row r="29" spans="1:13">
      <c r="A29" s="4">
        <f>MONTH(TB_Vendas[[#This Row],[Data]])</f>
        <v>3</v>
      </c>
      <c r="B29" s="3">
        <v>44999</v>
      </c>
      <c r="C29" s="4" t="s">
        <v>31</v>
      </c>
      <c r="D29" s="4" t="str">
        <f>_xlfn.XLOOKUP(TB_Vendas[[#This Row],[Código]],TB_Produtos[Código],TB_Produtos[Categoria])</f>
        <v>Vestuário</v>
      </c>
      <c r="E29" s="1">
        <v>1</v>
      </c>
      <c r="F29" s="7">
        <f>VLOOKUP(TB_Vendas[[#This Row],[Código]],Produtos!$B$6:$G$66,6,0)</f>
        <v>65.900000000000006</v>
      </c>
      <c r="G29" s="1">
        <f>_xlfn.XMATCH(TB_Vendas[[#This Row],[Categoria]],Desc_Categorias,0)</f>
        <v>3</v>
      </c>
      <c r="H29" s="43">
        <f>VLOOKUP(TB_Vendas[[#This Row],[Qtd]],Desc_TabelaToda,TB_Vendas[[#This Row],[Indice]],TRUE)</f>
        <v>0.1</v>
      </c>
      <c r="I29" s="43" cm="1">
        <f t="array" ref="I29">INDEX(Desc_TabelaToda,MATCH(TB_Vendas[[#This Row],[Qtd]],Desc_Quantidades,1),MATCH(_xlfn.XLOOKUP(TB_Vendas[[#This Row],[Código]],TB_Produtos[[#All],[Código]],TB_Produtos[[#All],[Categoria]]),Desc_Categorias,0))</f>
        <v>0.1</v>
      </c>
      <c r="J29" s="43">
        <f>_xlfn.XLOOKUP(TB_Vendas[[#This Row],[Vendedor]],Vendedores!$A$5:$A$9,Vendedores!$D$5:$D$9)</f>
        <v>0.2</v>
      </c>
      <c r="K29" s="43">
        <f>IF(TB_Vendas[[#This Row],[Desconto 
(Diretão)]]&lt;=TB_Vendas[[#This Row],[Desconto 
(Vendedor)]],TB_Vendas[[#This Row],[Desconto 
(Diretão)]],TB_Vendas[[#This Row],[Desconto 
(Vendedor)]])</f>
        <v>0.1</v>
      </c>
      <c r="L29" s="2">
        <f>TB_Vendas[[#This Row],[Preço Unitário]]*TB_Vendas[[#This Row],[Qtd]]</f>
        <v>65.900000000000006</v>
      </c>
      <c r="M29" s="1" t="s">
        <v>116</v>
      </c>
    </row>
    <row r="30" spans="1:13">
      <c r="A30" s="4">
        <f>MONTH(TB_Vendas[[#This Row],[Data]])</f>
        <v>3</v>
      </c>
      <c r="B30" s="3">
        <v>45004</v>
      </c>
      <c r="C30" s="4" t="s">
        <v>94</v>
      </c>
      <c r="D30" s="4" t="str">
        <f>_xlfn.XLOOKUP(TB_Vendas[[#This Row],[Código]],TB_Produtos[Código],TB_Produtos[Categoria])</f>
        <v>Vestuário</v>
      </c>
      <c r="E30" s="1">
        <v>5</v>
      </c>
      <c r="F30" s="7">
        <f>VLOOKUP(TB_Vendas[[#This Row],[Código]],Produtos!$B$6:$G$66,6,0)</f>
        <v>32.9</v>
      </c>
      <c r="G30" s="1">
        <f>_xlfn.XMATCH(TB_Vendas[[#This Row],[Categoria]],Desc_Categorias,0)</f>
        <v>3</v>
      </c>
      <c r="H30" s="43">
        <f>VLOOKUP(TB_Vendas[[#This Row],[Qtd]],Desc_TabelaToda,TB_Vendas[[#This Row],[Indice]],TRUE)</f>
        <v>0.25</v>
      </c>
      <c r="I30" s="43" cm="1">
        <f t="array" ref="I30">INDEX(Desc_TabelaToda,MATCH(TB_Vendas[[#This Row],[Qtd]],Desc_Quantidades,1),MATCH(_xlfn.XLOOKUP(TB_Vendas[[#This Row],[Código]],TB_Produtos[[#All],[Código]],TB_Produtos[[#All],[Categoria]]),Desc_Categorias,0))</f>
        <v>0.25</v>
      </c>
      <c r="J30" s="43">
        <f>_xlfn.XLOOKUP(TB_Vendas[[#This Row],[Vendedor]],Vendedores!$A$5:$A$9,Vendedores!$D$5:$D$9)</f>
        <v>0.15</v>
      </c>
      <c r="K30" s="43">
        <f>IF(TB_Vendas[[#This Row],[Desconto 
(Diretão)]]&lt;=TB_Vendas[[#This Row],[Desconto 
(Vendedor)]],TB_Vendas[[#This Row],[Desconto 
(Diretão)]],TB_Vendas[[#This Row],[Desconto 
(Vendedor)]])</f>
        <v>0.15</v>
      </c>
      <c r="L30" s="2">
        <f>TB_Vendas[[#This Row],[Preço Unitário]]*TB_Vendas[[#This Row],[Qtd]]</f>
        <v>164.5</v>
      </c>
      <c r="M30" s="1" t="s">
        <v>117</v>
      </c>
    </row>
    <row r="31" spans="1:13">
      <c r="A31" s="4">
        <f>MONTH(TB_Vendas[[#This Row],[Data]])</f>
        <v>3</v>
      </c>
      <c r="B31" s="3">
        <v>45006</v>
      </c>
      <c r="C31" s="4" t="s">
        <v>109</v>
      </c>
      <c r="D31" s="4" t="str">
        <f>_xlfn.XLOOKUP(TB_Vendas[[#This Row],[Código]],TB_Produtos[Código],TB_Produtos[Categoria])</f>
        <v>Vestuário</v>
      </c>
      <c r="E31" s="1">
        <v>2</v>
      </c>
      <c r="F31" s="7">
        <f>VLOOKUP(TB_Vendas[[#This Row],[Código]],Produtos!$B$6:$G$66,6,0)</f>
        <v>180</v>
      </c>
      <c r="G31" s="1">
        <f>_xlfn.XMATCH(TB_Vendas[[#This Row],[Categoria]],Desc_Categorias,0)</f>
        <v>3</v>
      </c>
      <c r="H31" s="43">
        <f>VLOOKUP(TB_Vendas[[#This Row],[Qtd]],Desc_TabelaToda,TB_Vendas[[#This Row],[Indice]],TRUE)</f>
        <v>0.15</v>
      </c>
      <c r="I31" s="43" cm="1">
        <f t="array" ref="I31">INDEX(Desc_TabelaToda,MATCH(TB_Vendas[[#This Row],[Qtd]],Desc_Quantidades,1),MATCH(_xlfn.XLOOKUP(TB_Vendas[[#This Row],[Código]],TB_Produtos[[#All],[Código]],TB_Produtos[[#All],[Categoria]]),Desc_Categorias,0))</f>
        <v>0.15</v>
      </c>
      <c r="J31" s="43">
        <f>_xlfn.XLOOKUP(TB_Vendas[[#This Row],[Vendedor]],Vendedores!$A$5:$A$9,Vendedores!$D$5:$D$9)</f>
        <v>0.15</v>
      </c>
      <c r="K31" s="43">
        <f>IF(TB_Vendas[[#This Row],[Desconto 
(Diretão)]]&lt;=TB_Vendas[[#This Row],[Desconto 
(Vendedor)]],TB_Vendas[[#This Row],[Desconto 
(Diretão)]],TB_Vendas[[#This Row],[Desconto 
(Vendedor)]])</f>
        <v>0.15</v>
      </c>
      <c r="L31" s="2">
        <f>TB_Vendas[[#This Row],[Preço Unitário]]*TB_Vendas[[#This Row],[Qtd]]</f>
        <v>360</v>
      </c>
      <c r="M31" s="1" t="s">
        <v>114</v>
      </c>
    </row>
    <row r="32" spans="1:13">
      <c r="A32" s="4">
        <f>MONTH(TB_Vendas[[#This Row],[Data]])</f>
        <v>3</v>
      </c>
      <c r="B32" s="3">
        <v>45010</v>
      </c>
      <c r="C32" s="4" t="s">
        <v>56</v>
      </c>
      <c r="D32" s="4" t="str">
        <f>_xlfn.XLOOKUP(TB_Vendas[[#This Row],[Código]],TB_Produtos[Código],TB_Produtos[Categoria])</f>
        <v>Acessórios</v>
      </c>
      <c r="E32" s="1">
        <v>3</v>
      </c>
      <c r="F32" s="7">
        <f>VLOOKUP(TB_Vendas[[#This Row],[Código]],Produtos!$B$6:$G$66,6,0)</f>
        <v>349.9</v>
      </c>
      <c r="G32" s="1">
        <f>_xlfn.XMATCH(TB_Vendas[[#This Row],[Categoria]],Desc_Categorias,0)</f>
        <v>2</v>
      </c>
      <c r="H32" s="43">
        <f>VLOOKUP(TB_Vendas[[#This Row],[Qtd]],Desc_TabelaToda,TB_Vendas[[#This Row],[Indice]],TRUE)</f>
        <v>0.15</v>
      </c>
      <c r="I32" s="43" cm="1">
        <f t="array" ref="I32">INDEX(Desc_TabelaToda,MATCH(TB_Vendas[[#This Row],[Qtd]],Desc_Quantidades,1),MATCH(_xlfn.XLOOKUP(TB_Vendas[[#This Row],[Código]],TB_Produtos[[#All],[Código]],TB_Produtos[[#All],[Categoria]]),Desc_Categorias,0))</f>
        <v>0.15</v>
      </c>
      <c r="J32" s="43">
        <f>_xlfn.XLOOKUP(TB_Vendas[[#This Row],[Vendedor]],Vendedores!$A$5:$A$9,Vendedores!$D$5:$D$9)</f>
        <v>0.2</v>
      </c>
      <c r="K32" s="43">
        <f>IF(TB_Vendas[[#This Row],[Desconto 
(Diretão)]]&lt;=TB_Vendas[[#This Row],[Desconto 
(Vendedor)]],TB_Vendas[[#This Row],[Desconto 
(Diretão)]],TB_Vendas[[#This Row],[Desconto 
(Vendedor)]])</f>
        <v>0.15</v>
      </c>
      <c r="L32" s="2">
        <f>TB_Vendas[[#This Row],[Preço Unitário]]*TB_Vendas[[#This Row],[Qtd]]</f>
        <v>1049.6999999999998</v>
      </c>
      <c r="M32" s="1" t="s">
        <v>113</v>
      </c>
    </row>
    <row r="33" spans="1:13">
      <c r="A33" s="4">
        <f>MONTH(TB_Vendas[[#This Row],[Data]])</f>
        <v>4</v>
      </c>
      <c r="B33" s="3">
        <v>45018</v>
      </c>
      <c r="C33" s="4" t="s">
        <v>88</v>
      </c>
      <c r="D33" s="4" t="str">
        <f>_xlfn.XLOOKUP(TB_Vendas[[#This Row],[Código]],TB_Produtos[Código],TB_Produtos[Categoria])</f>
        <v>Vestuário</v>
      </c>
      <c r="E33" s="1">
        <v>1</v>
      </c>
      <c r="F33" s="7">
        <f>VLOOKUP(TB_Vendas[[#This Row],[Código]],Produtos!$B$6:$G$66,6,0)</f>
        <v>72.5</v>
      </c>
      <c r="G33" s="1">
        <f>_xlfn.XMATCH(TB_Vendas[[#This Row],[Categoria]],Desc_Categorias,0)</f>
        <v>3</v>
      </c>
      <c r="H33" s="43">
        <f>VLOOKUP(TB_Vendas[[#This Row],[Qtd]],Desc_TabelaToda,TB_Vendas[[#This Row],[Indice]],TRUE)</f>
        <v>0.1</v>
      </c>
      <c r="I33" s="43" cm="1">
        <f t="array" ref="I33">INDEX(Desc_TabelaToda,MATCH(TB_Vendas[[#This Row],[Qtd]],Desc_Quantidades,1),MATCH(_xlfn.XLOOKUP(TB_Vendas[[#This Row],[Código]],TB_Produtos[[#All],[Código]],TB_Produtos[[#All],[Categoria]]),Desc_Categorias,0))</f>
        <v>0.1</v>
      </c>
      <c r="J33" s="43">
        <f>_xlfn.XLOOKUP(TB_Vendas[[#This Row],[Vendedor]],Vendedores!$A$5:$A$9,Vendedores!$D$5:$D$9)</f>
        <v>0.1</v>
      </c>
      <c r="K33" s="43">
        <f>IF(TB_Vendas[[#This Row],[Desconto 
(Diretão)]]&lt;=TB_Vendas[[#This Row],[Desconto 
(Vendedor)]],TB_Vendas[[#This Row],[Desconto 
(Diretão)]],TB_Vendas[[#This Row],[Desconto 
(Vendedor)]])</f>
        <v>0.1</v>
      </c>
      <c r="L33" s="2">
        <f>TB_Vendas[[#This Row],[Preço Unitário]]*TB_Vendas[[#This Row],[Qtd]]</f>
        <v>72.5</v>
      </c>
      <c r="M33" s="1" t="s">
        <v>115</v>
      </c>
    </row>
    <row r="34" spans="1:13">
      <c r="A34" s="4">
        <f>MONTH(TB_Vendas[[#This Row],[Data]])</f>
        <v>4</v>
      </c>
      <c r="B34" s="3">
        <v>45020</v>
      </c>
      <c r="C34" s="4" t="s">
        <v>54</v>
      </c>
      <c r="D34" s="4" t="str">
        <f>_xlfn.XLOOKUP(TB_Vendas[[#This Row],[Código]],TB_Produtos[Código],TB_Produtos[Categoria])</f>
        <v>Vestuário</v>
      </c>
      <c r="E34" s="1">
        <v>4</v>
      </c>
      <c r="F34" s="7">
        <f>VLOOKUP(TB_Vendas[[#This Row],[Código]],Produtos!$B$6:$G$66,6,0)</f>
        <v>259.89999999999998</v>
      </c>
      <c r="G34" s="1">
        <f>_xlfn.XMATCH(TB_Vendas[[#This Row],[Categoria]],Desc_Categorias,0)</f>
        <v>3</v>
      </c>
      <c r="H34" s="43">
        <f>VLOOKUP(TB_Vendas[[#This Row],[Qtd]],Desc_TabelaToda,TB_Vendas[[#This Row],[Indice]],TRUE)</f>
        <v>0.2</v>
      </c>
      <c r="I34" s="43" cm="1">
        <f t="array" ref="I34">INDEX(Desc_TabelaToda,MATCH(TB_Vendas[[#This Row],[Qtd]],Desc_Quantidades,1),MATCH(_xlfn.XLOOKUP(TB_Vendas[[#This Row],[Código]],TB_Produtos[[#All],[Código]],TB_Produtos[[#All],[Categoria]]),Desc_Categorias,0))</f>
        <v>0.2</v>
      </c>
      <c r="J34" s="43">
        <f>_xlfn.XLOOKUP(TB_Vendas[[#This Row],[Vendedor]],Vendedores!$A$5:$A$9,Vendedores!$D$5:$D$9)</f>
        <v>0.2</v>
      </c>
      <c r="K34" s="43">
        <f>IF(TB_Vendas[[#This Row],[Desconto 
(Diretão)]]&lt;=TB_Vendas[[#This Row],[Desconto 
(Vendedor)]],TB_Vendas[[#This Row],[Desconto 
(Diretão)]],TB_Vendas[[#This Row],[Desconto 
(Vendedor)]])</f>
        <v>0.2</v>
      </c>
      <c r="L34" s="2">
        <f>TB_Vendas[[#This Row],[Preço Unitário]]*TB_Vendas[[#This Row],[Qtd]]</f>
        <v>1039.5999999999999</v>
      </c>
      <c r="M34" s="1" t="s">
        <v>113</v>
      </c>
    </row>
    <row r="35" spans="1:13">
      <c r="A35" s="4">
        <f>MONTH(TB_Vendas[[#This Row],[Data]])</f>
        <v>4</v>
      </c>
      <c r="B35" s="3">
        <v>45024</v>
      </c>
      <c r="C35" s="4" t="s">
        <v>46</v>
      </c>
      <c r="D35" s="4" t="str">
        <f>_xlfn.XLOOKUP(TB_Vendas[[#This Row],[Código]],TB_Produtos[Código],TB_Produtos[Categoria])</f>
        <v>Vestuário</v>
      </c>
      <c r="E35" s="1">
        <v>3</v>
      </c>
      <c r="F35" s="7">
        <f>VLOOKUP(TB_Vendas[[#This Row],[Código]],Produtos!$B$6:$G$66,6,0)</f>
        <v>25.9</v>
      </c>
      <c r="G35" s="1">
        <f>_xlfn.XMATCH(TB_Vendas[[#This Row],[Categoria]],Desc_Categorias,0)</f>
        <v>3</v>
      </c>
      <c r="H35" s="43">
        <f>VLOOKUP(TB_Vendas[[#This Row],[Qtd]],Desc_TabelaToda,TB_Vendas[[#This Row],[Indice]],TRUE)</f>
        <v>0.2</v>
      </c>
      <c r="I35" s="43" cm="1">
        <f t="array" ref="I35">INDEX(Desc_TabelaToda,MATCH(TB_Vendas[[#This Row],[Qtd]],Desc_Quantidades,1),MATCH(_xlfn.XLOOKUP(TB_Vendas[[#This Row],[Código]],TB_Produtos[[#All],[Código]],TB_Produtos[[#All],[Categoria]]),Desc_Categorias,0))</f>
        <v>0.2</v>
      </c>
      <c r="J35" s="43">
        <f>_xlfn.XLOOKUP(TB_Vendas[[#This Row],[Vendedor]],Vendedores!$A$5:$A$9,Vendedores!$D$5:$D$9)</f>
        <v>0.15</v>
      </c>
      <c r="K35" s="43">
        <f>IF(TB_Vendas[[#This Row],[Desconto 
(Diretão)]]&lt;=TB_Vendas[[#This Row],[Desconto 
(Vendedor)]],TB_Vendas[[#This Row],[Desconto 
(Diretão)]],TB_Vendas[[#This Row],[Desconto 
(Vendedor)]])</f>
        <v>0.15</v>
      </c>
      <c r="L35" s="2">
        <f>TB_Vendas[[#This Row],[Preço Unitário]]*TB_Vendas[[#This Row],[Qtd]]</f>
        <v>77.699999999999989</v>
      </c>
      <c r="M35" s="1" t="s">
        <v>114</v>
      </c>
    </row>
    <row r="36" spans="1:13">
      <c r="A36" s="4">
        <f>MONTH(TB_Vendas[[#This Row],[Data]])</f>
        <v>4</v>
      </c>
      <c r="B36" s="3">
        <v>45027</v>
      </c>
      <c r="C36" s="4" t="s">
        <v>34</v>
      </c>
      <c r="D36" s="4" t="str">
        <f>_xlfn.XLOOKUP(TB_Vendas[[#This Row],[Código]],TB_Produtos[Código],TB_Produtos[Categoria])</f>
        <v>Acessórios</v>
      </c>
      <c r="E36" s="1">
        <v>2</v>
      </c>
      <c r="F36" s="7">
        <f>VLOOKUP(TB_Vendas[[#This Row],[Código]],Produtos!$B$6:$G$66,6,0)</f>
        <v>145</v>
      </c>
      <c r="G36" s="1">
        <f>_xlfn.XMATCH(TB_Vendas[[#This Row],[Categoria]],Desc_Categorias,0)</f>
        <v>2</v>
      </c>
      <c r="H36" s="43">
        <f>VLOOKUP(TB_Vendas[[#This Row],[Qtd]],Desc_TabelaToda,TB_Vendas[[#This Row],[Indice]],TRUE)</f>
        <v>0.05</v>
      </c>
      <c r="I36" s="43" cm="1">
        <f t="array" ref="I36">INDEX(Desc_TabelaToda,MATCH(TB_Vendas[[#This Row],[Qtd]],Desc_Quantidades,1),MATCH(_xlfn.XLOOKUP(TB_Vendas[[#This Row],[Código]],TB_Produtos[[#All],[Código]],TB_Produtos[[#All],[Categoria]]),Desc_Categorias,0))</f>
        <v>0.05</v>
      </c>
      <c r="J36" s="43">
        <f>_xlfn.XLOOKUP(TB_Vendas[[#This Row],[Vendedor]],Vendedores!$A$5:$A$9,Vendedores!$D$5:$D$9)</f>
        <v>0.2</v>
      </c>
      <c r="K36" s="43">
        <f>IF(TB_Vendas[[#This Row],[Desconto 
(Diretão)]]&lt;=TB_Vendas[[#This Row],[Desconto 
(Vendedor)]],TB_Vendas[[#This Row],[Desconto 
(Diretão)]],TB_Vendas[[#This Row],[Desconto 
(Vendedor)]])</f>
        <v>0.05</v>
      </c>
      <c r="L36" s="2">
        <f>TB_Vendas[[#This Row],[Preço Unitário]]*TB_Vendas[[#This Row],[Qtd]]</f>
        <v>290</v>
      </c>
      <c r="M36" s="1" t="s">
        <v>113</v>
      </c>
    </row>
    <row r="37" spans="1:13">
      <c r="A37" s="4">
        <f>MONTH(TB_Vendas[[#This Row],[Data]])</f>
        <v>4</v>
      </c>
      <c r="B37" s="3">
        <v>45028</v>
      </c>
      <c r="C37" s="4" t="s">
        <v>36</v>
      </c>
      <c r="D37" s="4" t="str">
        <f>_xlfn.XLOOKUP(TB_Vendas[[#This Row],[Código]],TB_Produtos[Código],TB_Produtos[Categoria])</f>
        <v>Acessórios</v>
      </c>
      <c r="E37" s="1">
        <v>1</v>
      </c>
      <c r="F37" s="7">
        <f>VLOOKUP(TB_Vendas[[#This Row],[Código]],Produtos!$B$6:$G$66,6,0)</f>
        <v>39.9</v>
      </c>
      <c r="G37" s="1">
        <f>_xlfn.XMATCH(TB_Vendas[[#This Row],[Categoria]],Desc_Categorias,0)</f>
        <v>2</v>
      </c>
      <c r="H37" s="43">
        <f>VLOOKUP(TB_Vendas[[#This Row],[Qtd]],Desc_TabelaToda,TB_Vendas[[#This Row],[Indice]],TRUE)</f>
        <v>0</v>
      </c>
      <c r="I37" s="43" cm="1">
        <f t="array" ref="I37">INDEX(Desc_TabelaToda,MATCH(TB_Vendas[[#This Row],[Qtd]],Desc_Quantidades,1),MATCH(_xlfn.XLOOKUP(TB_Vendas[[#This Row],[Código]],TB_Produtos[[#All],[Código]],TB_Produtos[[#All],[Categoria]]),Desc_Categorias,0))</f>
        <v>0</v>
      </c>
      <c r="J37" s="43">
        <f>_xlfn.XLOOKUP(TB_Vendas[[#This Row],[Vendedor]],Vendedores!$A$5:$A$9,Vendedores!$D$5:$D$9)</f>
        <v>0.15</v>
      </c>
      <c r="K37" s="43">
        <f>IF(TB_Vendas[[#This Row],[Desconto 
(Diretão)]]&lt;=TB_Vendas[[#This Row],[Desconto 
(Vendedor)]],TB_Vendas[[#This Row],[Desconto 
(Diretão)]],TB_Vendas[[#This Row],[Desconto 
(Vendedor)]])</f>
        <v>0</v>
      </c>
      <c r="L37" s="2">
        <f>TB_Vendas[[#This Row],[Preço Unitário]]*TB_Vendas[[#This Row],[Qtd]]</f>
        <v>39.9</v>
      </c>
      <c r="M37" s="1" t="s">
        <v>114</v>
      </c>
    </row>
    <row r="38" spans="1:13">
      <c r="A38" s="4">
        <f>MONTH(TB_Vendas[[#This Row],[Data]])</f>
        <v>4</v>
      </c>
      <c r="B38" s="3">
        <v>45029</v>
      </c>
      <c r="C38" s="4" t="s">
        <v>56</v>
      </c>
      <c r="D38" s="4" t="str">
        <f>_xlfn.XLOOKUP(TB_Vendas[[#This Row],[Código]],TB_Produtos[Código],TB_Produtos[Categoria])</f>
        <v>Acessórios</v>
      </c>
      <c r="E38" s="1">
        <v>3</v>
      </c>
      <c r="F38" s="7">
        <f>VLOOKUP(TB_Vendas[[#This Row],[Código]],Produtos!$B$6:$G$66,6,0)</f>
        <v>349.9</v>
      </c>
      <c r="G38" s="1">
        <f>_xlfn.XMATCH(TB_Vendas[[#This Row],[Categoria]],Desc_Categorias,0)</f>
        <v>2</v>
      </c>
      <c r="H38" s="43">
        <f>VLOOKUP(TB_Vendas[[#This Row],[Qtd]],Desc_TabelaToda,TB_Vendas[[#This Row],[Indice]],TRUE)</f>
        <v>0.15</v>
      </c>
      <c r="I38" s="43" cm="1">
        <f t="array" ref="I38">INDEX(Desc_TabelaToda,MATCH(TB_Vendas[[#This Row],[Qtd]],Desc_Quantidades,1),MATCH(_xlfn.XLOOKUP(TB_Vendas[[#This Row],[Código]],TB_Produtos[[#All],[Código]],TB_Produtos[[#All],[Categoria]]),Desc_Categorias,0))</f>
        <v>0.15</v>
      </c>
      <c r="J38" s="43">
        <f>_xlfn.XLOOKUP(TB_Vendas[[#This Row],[Vendedor]],Vendedores!$A$5:$A$9,Vendedores!$D$5:$D$9)</f>
        <v>0.2</v>
      </c>
      <c r="K38" s="43">
        <f>IF(TB_Vendas[[#This Row],[Desconto 
(Diretão)]]&lt;=TB_Vendas[[#This Row],[Desconto 
(Vendedor)]],TB_Vendas[[#This Row],[Desconto 
(Diretão)]],TB_Vendas[[#This Row],[Desconto 
(Vendedor)]])</f>
        <v>0.15</v>
      </c>
      <c r="L38" s="2">
        <f>TB_Vendas[[#This Row],[Preço Unitário]]*TB_Vendas[[#This Row],[Qtd]]</f>
        <v>1049.6999999999998</v>
      </c>
      <c r="M38" s="1" t="s">
        <v>116</v>
      </c>
    </row>
    <row r="39" spans="1:13">
      <c r="A39" s="4">
        <f>MONTH(TB_Vendas[[#This Row],[Data]])</f>
        <v>4</v>
      </c>
      <c r="B39" s="3">
        <v>45031</v>
      </c>
      <c r="C39" s="4" t="s">
        <v>105</v>
      </c>
      <c r="D39" s="4" t="str">
        <f>_xlfn.XLOOKUP(TB_Vendas[[#This Row],[Código]],TB_Produtos[Código],TB_Produtos[Categoria])</f>
        <v>Calçado</v>
      </c>
      <c r="E39" s="1">
        <v>4</v>
      </c>
      <c r="F39" s="7">
        <f>VLOOKUP(TB_Vendas[[#This Row],[Código]],Produtos!$B$6:$G$66,6,0)</f>
        <v>89.9</v>
      </c>
      <c r="G39" s="1">
        <f>_xlfn.XMATCH(TB_Vendas[[#This Row],[Categoria]],Desc_Categorias,0)</f>
        <v>4</v>
      </c>
      <c r="H39" s="43">
        <f>VLOOKUP(TB_Vendas[[#This Row],[Qtd]],Desc_TabelaToda,TB_Vendas[[#This Row],[Indice]],TRUE)</f>
        <v>0.15</v>
      </c>
      <c r="I39" s="43" cm="1">
        <f t="array" ref="I39">INDEX(Desc_TabelaToda,MATCH(TB_Vendas[[#This Row],[Qtd]],Desc_Quantidades,1),MATCH(_xlfn.XLOOKUP(TB_Vendas[[#This Row],[Código]],TB_Produtos[[#All],[Código]],TB_Produtos[[#All],[Categoria]]),Desc_Categorias,0))</f>
        <v>0.15</v>
      </c>
      <c r="J39" s="43">
        <f>_xlfn.XLOOKUP(TB_Vendas[[#This Row],[Vendedor]],Vendedores!$A$5:$A$9,Vendedores!$D$5:$D$9)</f>
        <v>0.2</v>
      </c>
      <c r="K39" s="43">
        <f>IF(TB_Vendas[[#This Row],[Desconto 
(Diretão)]]&lt;=TB_Vendas[[#This Row],[Desconto 
(Vendedor)]],TB_Vendas[[#This Row],[Desconto 
(Diretão)]],TB_Vendas[[#This Row],[Desconto 
(Vendedor)]])</f>
        <v>0.15</v>
      </c>
      <c r="L39" s="2">
        <f>TB_Vendas[[#This Row],[Preço Unitário]]*TB_Vendas[[#This Row],[Qtd]]</f>
        <v>359.6</v>
      </c>
      <c r="M39" s="1" t="s">
        <v>113</v>
      </c>
    </row>
    <row r="40" spans="1:13">
      <c r="A40" s="4">
        <f>MONTH(TB_Vendas[[#This Row],[Data]])</f>
        <v>4</v>
      </c>
      <c r="B40" s="3">
        <v>45038</v>
      </c>
      <c r="C40" s="4" t="s">
        <v>102</v>
      </c>
      <c r="D40" s="4" t="str">
        <f>_xlfn.XLOOKUP(TB_Vendas[[#This Row],[Código]],TB_Produtos[Código],TB_Produtos[Categoria])</f>
        <v>Calçado</v>
      </c>
      <c r="E40" s="1">
        <v>2</v>
      </c>
      <c r="F40" s="7">
        <f>VLOOKUP(TB_Vendas[[#This Row],[Código]],Produtos!$B$6:$G$66,6,0)</f>
        <v>89.9</v>
      </c>
      <c r="G40" s="1">
        <f>_xlfn.XMATCH(TB_Vendas[[#This Row],[Categoria]],Desc_Categorias,0)</f>
        <v>4</v>
      </c>
      <c r="H40" s="43">
        <f>VLOOKUP(TB_Vendas[[#This Row],[Qtd]],Desc_TabelaToda,TB_Vendas[[#This Row],[Indice]],TRUE)</f>
        <v>0.1</v>
      </c>
      <c r="I40" s="43" cm="1">
        <f t="array" ref="I40">INDEX(Desc_TabelaToda,MATCH(TB_Vendas[[#This Row],[Qtd]],Desc_Quantidades,1),MATCH(_xlfn.XLOOKUP(TB_Vendas[[#This Row],[Código]],TB_Produtos[[#All],[Código]],TB_Produtos[[#All],[Categoria]]),Desc_Categorias,0))</f>
        <v>0.1</v>
      </c>
      <c r="J40" s="43">
        <f>_xlfn.XLOOKUP(TB_Vendas[[#This Row],[Vendedor]],Vendedores!$A$5:$A$9,Vendedores!$D$5:$D$9)</f>
        <v>0.2</v>
      </c>
      <c r="K40" s="43">
        <f>IF(TB_Vendas[[#This Row],[Desconto 
(Diretão)]]&lt;=TB_Vendas[[#This Row],[Desconto 
(Vendedor)]],TB_Vendas[[#This Row],[Desconto 
(Diretão)]],TB_Vendas[[#This Row],[Desconto 
(Vendedor)]])</f>
        <v>0.1</v>
      </c>
      <c r="L40" s="2">
        <f>TB_Vendas[[#This Row],[Preço Unitário]]*TB_Vendas[[#This Row],[Qtd]]</f>
        <v>179.8</v>
      </c>
      <c r="M40" s="1" t="s">
        <v>116</v>
      </c>
    </row>
    <row r="41" spans="1:13">
      <c r="A41" s="4">
        <f>MONTH(TB_Vendas[[#This Row],[Data]])</f>
        <v>4</v>
      </c>
      <c r="B41" s="3">
        <v>45039</v>
      </c>
      <c r="C41" s="4" t="s">
        <v>32</v>
      </c>
      <c r="D41" s="4" t="str">
        <f>_xlfn.XLOOKUP(TB_Vendas[[#This Row],[Código]],TB_Produtos[Código],TB_Produtos[Categoria])</f>
        <v>Vestuário</v>
      </c>
      <c r="E41" s="1">
        <v>3</v>
      </c>
      <c r="F41" s="7">
        <f>VLOOKUP(TB_Vendas[[#This Row],[Código]],Produtos!$B$6:$G$66,6,0)</f>
        <v>69.900000000000006</v>
      </c>
      <c r="G41" s="1">
        <f>_xlfn.XMATCH(TB_Vendas[[#This Row],[Categoria]],Desc_Categorias,0)</f>
        <v>3</v>
      </c>
      <c r="H41" s="43">
        <f>VLOOKUP(TB_Vendas[[#This Row],[Qtd]],Desc_TabelaToda,TB_Vendas[[#This Row],[Indice]],TRUE)</f>
        <v>0.2</v>
      </c>
      <c r="I41" s="43" cm="1">
        <f t="array" ref="I41">INDEX(Desc_TabelaToda,MATCH(TB_Vendas[[#This Row],[Qtd]],Desc_Quantidades,1),MATCH(_xlfn.XLOOKUP(TB_Vendas[[#This Row],[Código]],TB_Produtos[[#All],[Código]],TB_Produtos[[#All],[Categoria]]),Desc_Categorias,0))</f>
        <v>0.2</v>
      </c>
      <c r="J41" s="43">
        <f>_xlfn.XLOOKUP(TB_Vendas[[#This Row],[Vendedor]],Vendedores!$A$5:$A$9,Vendedores!$D$5:$D$9)</f>
        <v>0.2</v>
      </c>
      <c r="K41" s="43">
        <f>IF(TB_Vendas[[#This Row],[Desconto 
(Diretão)]]&lt;=TB_Vendas[[#This Row],[Desconto 
(Vendedor)]],TB_Vendas[[#This Row],[Desconto 
(Diretão)]],TB_Vendas[[#This Row],[Desconto 
(Vendedor)]])</f>
        <v>0.2</v>
      </c>
      <c r="L41" s="2">
        <f>TB_Vendas[[#This Row],[Preço Unitário]]*TB_Vendas[[#This Row],[Qtd]]</f>
        <v>209.70000000000002</v>
      </c>
      <c r="M41" s="1" t="s">
        <v>113</v>
      </c>
    </row>
    <row r="42" spans="1:13">
      <c r="A42" s="4">
        <f>MONTH(TB_Vendas[[#This Row],[Data]])</f>
        <v>4</v>
      </c>
      <c r="B42" s="3">
        <v>45042</v>
      </c>
      <c r="C42" s="4" t="s">
        <v>34</v>
      </c>
      <c r="D42" s="4" t="str">
        <f>_xlfn.XLOOKUP(TB_Vendas[[#This Row],[Código]],TB_Produtos[Código],TB_Produtos[Categoria])</f>
        <v>Acessórios</v>
      </c>
      <c r="E42" s="1">
        <v>1</v>
      </c>
      <c r="F42" s="7">
        <f>VLOOKUP(TB_Vendas[[#This Row],[Código]],Produtos!$B$6:$G$66,6,0)</f>
        <v>145</v>
      </c>
      <c r="G42" s="1">
        <f>_xlfn.XMATCH(TB_Vendas[[#This Row],[Categoria]],Desc_Categorias,0)</f>
        <v>2</v>
      </c>
      <c r="H42" s="43">
        <f>VLOOKUP(TB_Vendas[[#This Row],[Qtd]],Desc_TabelaToda,TB_Vendas[[#This Row],[Indice]],TRUE)</f>
        <v>0</v>
      </c>
      <c r="I42" s="43" cm="1">
        <f t="array" ref="I42">INDEX(Desc_TabelaToda,MATCH(TB_Vendas[[#This Row],[Qtd]],Desc_Quantidades,1),MATCH(_xlfn.XLOOKUP(TB_Vendas[[#This Row],[Código]],TB_Produtos[[#All],[Código]],TB_Produtos[[#All],[Categoria]]),Desc_Categorias,0))</f>
        <v>0</v>
      </c>
      <c r="J42" s="43">
        <f>_xlfn.XLOOKUP(TB_Vendas[[#This Row],[Vendedor]],Vendedores!$A$5:$A$9,Vendedores!$D$5:$D$9)</f>
        <v>0.15</v>
      </c>
      <c r="K42" s="43">
        <f>IF(TB_Vendas[[#This Row],[Desconto 
(Diretão)]]&lt;=TB_Vendas[[#This Row],[Desconto 
(Vendedor)]],TB_Vendas[[#This Row],[Desconto 
(Diretão)]],TB_Vendas[[#This Row],[Desconto 
(Vendedor)]])</f>
        <v>0</v>
      </c>
      <c r="L42" s="2">
        <f>TB_Vendas[[#This Row],[Preço Unitário]]*TB_Vendas[[#This Row],[Qtd]]</f>
        <v>145</v>
      </c>
      <c r="M42" s="1" t="s">
        <v>117</v>
      </c>
    </row>
    <row r="43" spans="1:13">
      <c r="A43" s="4">
        <f>MONTH(TB_Vendas[[#This Row],[Data]])</f>
        <v>4</v>
      </c>
      <c r="B43" s="3">
        <v>45043</v>
      </c>
      <c r="C43" s="4" t="s">
        <v>41</v>
      </c>
      <c r="D43" s="4" t="str">
        <f>_xlfn.XLOOKUP(TB_Vendas[[#This Row],[Código]],TB_Produtos[Código],TB_Produtos[Categoria])</f>
        <v>Vestuário</v>
      </c>
      <c r="E43" s="1">
        <v>4</v>
      </c>
      <c r="F43" s="7">
        <f>VLOOKUP(TB_Vendas[[#This Row],[Código]],Produtos!$B$6:$G$66,6,0)</f>
        <v>46.9</v>
      </c>
      <c r="G43" s="1">
        <f>_xlfn.XMATCH(TB_Vendas[[#This Row],[Categoria]],Desc_Categorias,0)</f>
        <v>3</v>
      </c>
      <c r="H43" s="43">
        <f>VLOOKUP(TB_Vendas[[#This Row],[Qtd]],Desc_TabelaToda,TB_Vendas[[#This Row],[Indice]],TRUE)</f>
        <v>0.2</v>
      </c>
      <c r="I43" s="43" cm="1">
        <f t="array" ref="I43">INDEX(Desc_TabelaToda,MATCH(TB_Vendas[[#This Row],[Qtd]],Desc_Quantidades,1),MATCH(_xlfn.XLOOKUP(TB_Vendas[[#This Row],[Código]],TB_Produtos[[#All],[Código]],TB_Produtos[[#All],[Categoria]]),Desc_Categorias,0))</f>
        <v>0.2</v>
      </c>
      <c r="J43" s="43">
        <f>_xlfn.XLOOKUP(TB_Vendas[[#This Row],[Vendedor]],Vendedores!$A$5:$A$9,Vendedores!$D$5:$D$9)</f>
        <v>0.2</v>
      </c>
      <c r="K43" s="43">
        <f>IF(TB_Vendas[[#This Row],[Desconto 
(Diretão)]]&lt;=TB_Vendas[[#This Row],[Desconto 
(Vendedor)]],TB_Vendas[[#This Row],[Desconto 
(Diretão)]],TB_Vendas[[#This Row],[Desconto 
(Vendedor)]])</f>
        <v>0.2</v>
      </c>
      <c r="L43" s="2">
        <f>TB_Vendas[[#This Row],[Preço Unitário]]*TB_Vendas[[#This Row],[Qtd]]</f>
        <v>187.6</v>
      </c>
      <c r="M43" s="1" t="s">
        <v>113</v>
      </c>
    </row>
    <row r="44" spans="1:13">
      <c r="A44" s="4">
        <f>MONTH(TB_Vendas[[#This Row],[Data]])</f>
        <v>5</v>
      </c>
      <c r="B44" s="3">
        <v>45054</v>
      </c>
      <c r="C44" s="4" t="s">
        <v>86</v>
      </c>
      <c r="D44" s="4" t="str">
        <f>_xlfn.XLOOKUP(TB_Vendas[[#This Row],[Código]],TB_Produtos[Código],TB_Produtos[Categoria])</f>
        <v>Vestuário</v>
      </c>
      <c r="E44" s="1">
        <v>2</v>
      </c>
      <c r="F44" s="7">
        <f>VLOOKUP(TB_Vendas[[#This Row],[Código]],Produtos!$B$6:$G$66,6,0)</f>
        <v>72.5</v>
      </c>
      <c r="G44" s="1">
        <f>_xlfn.XMATCH(TB_Vendas[[#This Row],[Categoria]],Desc_Categorias,0)</f>
        <v>3</v>
      </c>
      <c r="H44" s="43">
        <f>VLOOKUP(TB_Vendas[[#This Row],[Qtd]],Desc_TabelaToda,TB_Vendas[[#This Row],[Indice]],TRUE)</f>
        <v>0.15</v>
      </c>
      <c r="I44" s="43" cm="1">
        <f t="array" ref="I44">INDEX(Desc_TabelaToda,MATCH(TB_Vendas[[#This Row],[Qtd]],Desc_Quantidades,1),MATCH(_xlfn.XLOOKUP(TB_Vendas[[#This Row],[Código]],TB_Produtos[[#All],[Código]],TB_Produtos[[#All],[Categoria]]),Desc_Categorias,0))</f>
        <v>0.15</v>
      </c>
      <c r="J44" s="43">
        <f>_xlfn.XLOOKUP(TB_Vendas[[#This Row],[Vendedor]],Vendedores!$A$5:$A$9,Vendedores!$D$5:$D$9)</f>
        <v>0.15</v>
      </c>
      <c r="K44" s="43">
        <f>IF(TB_Vendas[[#This Row],[Desconto 
(Diretão)]]&lt;=TB_Vendas[[#This Row],[Desconto 
(Vendedor)]],TB_Vendas[[#This Row],[Desconto 
(Diretão)]],TB_Vendas[[#This Row],[Desconto 
(Vendedor)]])</f>
        <v>0.15</v>
      </c>
      <c r="L44" s="2">
        <f>TB_Vendas[[#This Row],[Preço Unitário]]*TB_Vendas[[#This Row],[Qtd]]</f>
        <v>145</v>
      </c>
      <c r="M44" s="1" t="s">
        <v>117</v>
      </c>
    </row>
    <row r="45" spans="1:13">
      <c r="A45" s="4">
        <f>MONTH(TB_Vendas[[#This Row],[Data]])</f>
        <v>5</v>
      </c>
      <c r="B45" s="3">
        <v>45055</v>
      </c>
      <c r="C45" s="4" t="s">
        <v>67</v>
      </c>
      <c r="D45" s="4" t="str">
        <f>_xlfn.XLOOKUP(TB_Vendas[[#This Row],[Código]],TB_Produtos[Código],TB_Produtos[Categoria])</f>
        <v>Vestuário</v>
      </c>
      <c r="E45" s="1">
        <v>3</v>
      </c>
      <c r="F45" s="7">
        <f>VLOOKUP(TB_Vendas[[#This Row],[Código]],Produtos!$B$6:$G$66,6,0)</f>
        <v>140</v>
      </c>
      <c r="G45" s="1">
        <f>_xlfn.XMATCH(TB_Vendas[[#This Row],[Categoria]],Desc_Categorias,0)</f>
        <v>3</v>
      </c>
      <c r="H45" s="43">
        <f>VLOOKUP(TB_Vendas[[#This Row],[Qtd]],Desc_TabelaToda,TB_Vendas[[#This Row],[Indice]],TRUE)</f>
        <v>0.2</v>
      </c>
      <c r="I45" s="43" cm="1">
        <f t="array" ref="I45">INDEX(Desc_TabelaToda,MATCH(TB_Vendas[[#This Row],[Qtd]],Desc_Quantidades,1),MATCH(_xlfn.XLOOKUP(TB_Vendas[[#This Row],[Código]],TB_Produtos[[#All],[Código]],TB_Produtos[[#All],[Categoria]]),Desc_Categorias,0))</f>
        <v>0.2</v>
      </c>
      <c r="J45" s="43">
        <f>_xlfn.XLOOKUP(TB_Vendas[[#This Row],[Vendedor]],Vendedores!$A$5:$A$9,Vendedores!$D$5:$D$9)</f>
        <v>0.2</v>
      </c>
      <c r="K45" s="43">
        <f>IF(TB_Vendas[[#This Row],[Desconto 
(Diretão)]]&lt;=TB_Vendas[[#This Row],[Desconto 
(Vendedor)]],TB_Vendas[[#This Row],[Desconto 
(Diretão)]],TB_Vendas[[#This Row],[Desconto 
(Vendedor)]])</f>
        <v>0.2</v>
      </c>
      <c r="L45" s="2">
        <f>TB_Vendas[[#This Row],[Preço Unitário]]*TB_Vendas[[#This Row],[Qtd]]</f>
        <v>420</v>
      </c>
      <c r="M45" s="1" t="s">
        <v>116</v>
      </c>
    </row>
    <row r="46" spans="1:13">
      <c r="A46" s="4">
        <f>MONTH(TB_Vendas[[#This Row],[Data]])</f>
        <v>5</v>
      </c>
      <c r="B46" s="3">
        <v>45056</v>
      </c>
      <c r="C46" s="4" t="s">
        <v>65</v>
      </c>
      <c r="D46" s="4" t="str">
        <f>_xlfn.XLOOKUP(TB_Vendas[[#This Row],[Código]],TB_Produtos[Código],TB_Produtos[Categoria])</f>
        <v>Vestuário</v>
      </c>
      <c r="E46" s="1">
        <v>1</v>
      </c>
      <c r="F46" s="7">
        <f>VLOOKUP(TB_Vendas[[#This Row],[Código]],Produtos!$B$6:$G$66,6,0)</f>
        <v>91.4</v>
      </c>
      <c r="G46" s="1">
        <f>_xlfn.XMATCH(TB_Vendas[[#This Row],[Categoria]],Desc_Categorias,0)</f>
        <v>3</v>
      </c>
      <c r="H46" s="43">
        <f>VLOOKUP(TB_Vendas[[#This Row],[Qtd]],Desc_TabelaToda,TB_Vendas[[#This Row],[Indice]],TRUE)</f>
        <v>0.1</v>
      </c>
      <c r="I46" s="43" cm="1">
        <f t="array" ref="I46">INDEX(Desc_TabelaToda,MATCH(TB_Vendas[[#This Row],[Qtd]],Desc_Quantidades,1),MATCH(_xlfn.XLOOKUP(TB_Vendas[[#This Row],[Código]],TB_Produtos[[#All],[Código]],TB_Produtos[[#All],[Categoria]]),Desc_Categorias,0))</f>
        <v>0.1</v>
      </c>
      <c r="J46" s="43">
        <f>_xlfn.XLOOKUP(TB_Vendas[[#This Row],[Vendedor]],Vendedores!$A$5:$A$9,Vendedores!$D$5:$D$9)</f>
        <v>0.15</v>
      </c>
      <c r="K46" s="43">
        <f>IF(TB_Vendas[[#This Row],[Desconto 
(Diretão)]]&lt;=TB_Vendas[[#This Row],[Desconto 
(Vendedor)]],TB_Vendas[[#This Row],[Desconto 
(Diretão)]],TB_Vendas[[#This Row],[Desconto 
(Vendedor)]])</f>
        <v>0.1</v>
      </c>
      <c r="L46" s="2">
        <f>TB_Vendas[[#This Row],[Preço Unitário]]*TB_Vendas[[#This Row],[Qtd]]</f>
        <v>91.4</v>
      </c>
      <c r="M46" s="1" t="s">
        <v>114</v>
      </c>
    </row>
    <row r="47" spans="1:13">
      <c r="A47" s="4">
        <f>MONTH(TB_Vendas[[#This Row],[Data]])</f>
        <v>5</v>
      </c>
      <c r="B47" s="3">
        <v>45057</v>
      </c>
      <c r="C47" s="4" t="s">
        <v>56</v>
      </c>
      <c r="D47" s="4" t="str">
        <f>_xlfn.XLOOKUP(TB_Vendas[[#This Row],[Código]],TB_Produtos[Código],TB_Produtos[Categoria])</f>
        <v>Acessórios</v>
      </c>
      <c r="E47" s="1">
        <v>2</v>
      </c>
      <c r="F47" s="7">
        <f>VLOOKUP(TB_Vendas[[#This Row],[Código]],Produtos!$B$6:$G$66,6,0)</f>
        <v>349.9</v>
      </c>
      <c r="G47" s="1">
        <f>_xlfn.XMATCH(TB_Vendas[[#This Row],[Categoria]],Desc_Categorias,0)</f>
        <v>2</v>
      </c>
      <c r="H47" s="43">
        <f>VLOOKUP(TB_Vendas[[#This Row],[Qtd]],Desc_TabelaToda,TB_Vendas[[#This Row],[Indice]],TRUE)</f>
        <v>0.05</v>
      </c>
      <c r="I47" s="43" cm="1">
        <f t="array" ref="I47">INDEX(Desc_TabelaToda,MATCH(TB_Vendas[[#This Row],[Qtd]],Desc_Quantidades,1),MATCH(_xlfn.XLOOKUP(TB_Vendas[[#This Row],[Código]],TB_Produtos[[#All],[Código]],TB_Produtos[[#All],[Categoria]]),Desc_Categorias,0))</f>
        <v>0.05</v>
      </c>
      <c r="J47" s="43">
        <f>_xlfn.XLOOKUP(TB_Vendas[[#This Row],[Vendedor]],Vendedores!$A$5:$A$9,Vendedores!$D$5:$D$9)</f>
        <v>0.2</v>
      </c>
      <c r="K47" s="43">
        <f>IF(TB_Vendas[[#This Row],[Desconto 
(Diretão)]]&lt;=TB_Vendas[[#This Row],[Desconto 
(Vendedor)]],TB_Vendas[[#This Row],[Desconto 
(Diretão)]],TB_Vendas[[#This Row],[Desconto 
(Vendedor)]])</f>
        <v>0.05</v>
      </c>
      <c r="L47" s="2">
        <f>TB_Vendas[[#This Row],[Preço Unitário]]*TB_Vendas[[#This Row],[Qtd]]</f>
        <v>699.8</v>
      </c>
      <c r="M47" s="1" t="s">
        <v>116</v>
      </c>
    </row>
    <row r="48" spans="1:13">
      <c r="A48" s="4">
        <f>MONTH(TB_Vendas[[#This Row],[Data]])</f>
        <v>5</v>
      </c>
      <c r="B48" s="3">
        <v>45058</v>
      </c>
      <c r="C48" s="4" t="s">
        <v>31</v>
      </c>
      <c r="D48" s="4" t="str">
        <f>_xlfn.XLOOKUP(TB_Vendas[[#This Row],[Código]],TB_Produtos[Código],TB_Produtos[Categoria])</f>
        <v>Vestuário</v>
      </c>
      <c r="E48" s="1">
        <v>3</v>
      </c>
      <c r="F48" s="7">
        <f>VLOOKUP(TB_Vendas[[#This Row],[Código]],Produtos!$B$6:$G$66,6,0)</f>
        <v>65.900000000000006</v>
      </c>
      <c r="G48" s="1">
        <f>_xlfn.XMATCH(TB_Vendas[[#This Row],[Categoria]],Desc_Categorias,0)</f>
        <v>3</v>
      </c>
      <c r="H48" s="43">
        <f>VLOOKUP(TB_Vendas[[#This Row],[Qtd]],Desc_TabelaToda,TB_Vendas[[#This Row],[Indice]],TRUE)</f>
        <v>0.2</v>
      </c>
      <c r="I48" s="43" cm="1">
        <f t="array" ref="I48">INDEX(Desc_TabelaToda,MATCH(TB_Vendas[[#This Row],[Qtd]],Desc_Quantidades,1),MATCH(_xlfn.XLOOKUP(TB_Vendas[[#This Row],[Código]],TB_Produtos[[#All],[Código]],TB_Produtos[[#All],[Categoria]]),Desc_Categorias,0))</f>
        <v>0.2</v>
      </c>
      <c r="J48" s="43">
        <f>_xlfn.XLOOKUP(TB_Vendas[[#This Row],[Vendedor]],Vendedores!$A$5:$A$9,Vendedores!$D$5:$D$9)</f>
        <v>0.15</v>
      </c>
      <c r="K48" s="43">
        <f>IF(TB_Vendas[[#This Row],[Desconto 
(Diretão)]]&lt;=TB_Vendas[[#This Row],[Desconto 
(Vendedor)]],TB_Vendas[[#This Row],[Desconto 
(Diretão)]],TB_Vendas[[#This Row],[Desconto 
(Vendedor)]])</f>
        <v>0.15</v>
      </c>
      <c r="L48" s="2">
        <f>TB_Vendas[[#This Row],[Preço Unitário]]*TB_Vendas[[#This Row],[Qtd]]</f>
        <v>197.70000000000002</v>
      </c>
      <c r="M48" s="1" t="s">
        <v>114</v>
      </c>
    </row>
    <row r="49" spans="1:13">
      <c r="A49" s="4">
        <f>MONTH(TB_Vendas[[#This Row],[Data]])</f>
        <v>5</v>
      </c>
      <c r="B49" s="3">
        <v>45061</v>
      </c>
      <c r="C49" s="4" t="s">
        <v>65</v>
      </c>
      <c r="D49" s="4" t="str">
        <f>_xlfn.XLOOKUP(TB_Vendas[[#This Row],[Código]],TB_Produtos[Código],TB_Produtos[Categoria])</f>
        <v>Vestuário</v>
      </c>
      <c r="E49" s="1">
        <v>2</v>
      </c>
      <c r="F49" s="7">
        <f>VLOOKUP(TB_Vendas[[#This Row],[Código]],Produtos!$B$6:$G$66,6,0)</f>
        <v>91.4</v>
      </c>
      <c r="G49" s="1">
        <f>_xlfn.XMATCH(TB_Vendas[[#This Row],[Categoria]],Desc_Categorias,0)</f>
        <v>3</v>
      </c>
      <c r="H49" s="43">
        <f>VLOOKUP(TB_Vendas[[#This Row],[Qtd]],Desc_TabelaToda,TB_Vendas[[#This Row],[Indice]],TRUE)</f>
        <v>0.15</v>
      </c>
      <c r="I49" s="43" cm="1">
        <f t="array" ref="I49">INDEX(Desc_TabelaToda,MATCH(TB_Vendas[[#This Row],[Qtd]],Desc_Quantidades,1),MATCH(_xlfn.XLOOKUP(TB_Vendas[[#This Row],[Código]],TB_Produtos[[#All],[Código]],TB_Produtos[[#All],[Categoria]]),Desc_Categorias,0))</f>
        <v>0.15</v>
      </c>
      <c r="J49" s="43">
        <f>_xlfn.XLOOKUP(TB_Vendas[[#This Row],[Vendedor]],Vendedores!$A$5:$A$9,Vendedores!$D$5:$D$9)</f>
        <v>0.2</v>
      </c>
      <c r="K49" s="43">
        <f>IF(TB_Vendas[[#This Row],[Desconto 
(Diretão)]]&lt;=TB_Vendas[[#This Row],[Desconto 
(Vendedor)]],TB_Vendas[[#This Row],[Desconto 
(Diretão)]],TB_Vendas[[#This Row],[Desconto 
(Vendedor)]])</f>
        <v>0.15</v>
      </c>
      <c r="L49" s="2">
        <f>TB_Vendas[[#This Row],[Preço Unitário]]*TB_Vendas[[#This Row],[Qtd]]</f>
        <v>182.8</v>
      </c>
      <c r="M49" s="1" t="s">
        <v>113</v>
      </c>
    </row>
    <row r="50" spans="1:13">
      <c r="A50" s="4">
        <f>MONTH(TB_Vendas[[#This Row],[Data]])</f>
        <v>5</v>
      </c>
      <c r="B50" s="3">
        <v>45064</v>
      </c>
      <c r="C50" s="4" t="s">
        <v>35</v>
      </c>
      <c r="D50" s="4" t="str">
        <f>_xlfn.XLOOKUP(TB_Vendas[[#This Row],[Código]],TB_Produtos[Código],TB_Produtos[Categoria])</f>
        <v>Acessórios</v>
      </c>
      <c r="E50" s="1">
        <v>4</v>
      </c>
      <c r="F50" s="7">
        <f>VLOOKUP(TB_Vendas[[#This Row],[Código]],Produtos!$B$6:$G$66,6,0)</f>
        <v>259.89999999999998</v>
      </c>
      <c r="G50" s="1">
        <f>_xlfn.XMATCH(TB_Vendas[[#This Row],[Categoria]],Desc_Categorias,0)</f>
        <v>2</v>
      </c>
      <c r="H50" s="43">
        <f>VLOOKUP(TB_Vendas[[#This Row],[Qtd]],Desc_TabelaToda,TB_Vendas[[#This Row],[Indice]],TRUE)</f>
        <v>0.15</v>
      </c>
      <c r="I50" s="43" cm="1">
        <f t="array" ref="I50">INDEX(Desc_TabelaToda,MATCH(TB_Vendas[[#This Row],[Qtd]],Desc_Quantidades,1),MATCH(_xlfn.XLOOKUP(TB_Vendas[[#This Row],[Código]],TB_Produtos[[#All],[Código]],TB_Produtos[[#All],[Categoria]]),Desc_Categorias,0))</f>
        <v>0.15</v>
      </c>
      <c r="J50" s="43">
        <f>_xlfn.XLOOKUP(TB_Vendas[[#This Row],[Vendedor]],Vendedores!$A$5:$A$9,Vendedores!$D$5:$D$9)</f>
        <v>0.15</v>
      </c>
      <c r="K50" s="43">
        <f>IF(TB_Vendas[[#This Row],[Desconto 
(Diretão)]]&lt;=TB_Vendas[[#This Row],[Desconto 
(Vendedor)]],TB_Vendas[[#This Row],[Desconto 
(Diretão)]],TB_Vendas[[#This Row],[Desconto 
(Vendedor)]])</f>
        <v>0.15</v>
      </c>
      <c r="L50" s="2">
        <f>TB_Vendas[[#This Row],[Preço Unitário]]*TB_Vendas[[#This Row],[Qtd]]</f>
        <v>1039.5999999999999</v>
      </c>
      <c r="M50" s="1" t="s">
        <v>114</v>
      </c>
    </row>
    <row r="51" spans="1:13">
      <c r="A51" s="4">
        <f>MONTH(TB_Vendas[[#This Row],[Data]])</f>
        <v>6</v>
      </c>
      <c r="B51" s="3">
        <v>45084</v>
      </c>
      <c r="C51" s="4" t="s">
        <v>34</v>
      </c>
      <c r="D51" s="4" t="str">
        <f>_xlfn.XLOOKUP(TB_Vendas[[#This Row],[Código]],TB_Produtos[Código],TB_Produtos[Categoria])</f>
        <v>Acessórios</v>
      </c>
      <c r="E51" s="1">
        <v>3</v>
      </c>
      <c r="F51" s="7">
        <f>VLOOKUP(TB_Vendas[[#This Row],[Código]],Produtos!$B$6:$G$66,6,0)</f>
        <v>145</v>
      </c>
      <c r="G51" s="1">
        <f>_xlfn.XMATCH(TB_Vendas[[#This Row],[Categoria]],Desc_Categorias,0)</f>
        <v>2</v>
      </c>
      <c r="H51" s="43">
        <f>VLOOKUP(TB_Vendas[[#This Row],[Qtd]],Desc_TabelaToda,TB_Vendas[[#This Row],[Indice]],TRUE)</f>
        <v>0.15</v>
      </c>
      <c r="I51" s="43" cm="1">
        <f t="array" ref="I51">INDEX(Desc_TabelaToda,MATCH(TB_Vendas[[#This Row],[Qtd]],Desc_Quantidades,1),MATCH(_xlfn.XLOOKUP(TB_Vendas[[#This Row],[Código]],TB_Produtos[[#All],[Código]],TB_Produtos[[#All],[Categoria]]),Desc_Categorias,0))</f>
        <v>0.15</v>
      </c>
      <c r="J51" s="43">
        <f>_xlfn.XLOOKUP(TB_Vendas[[#This Row],[Vendedor]],Vendedores!$A$5:$A$9,Vendedores!$D$5:$D$9)</f>
        <v>0.2</v>
      </c>
      <c r="K51" s="43">
        <f>IF(TB_Vendas[[#This Row],[Desconto 
(Diretão)]]&lt;=TB_Vendas[[#This Row],[Desconto 
(Vendedor)]],TB_Vendas[[#This Row],[Desconto 
(Diretão)]],TB_Vendas[[#This Row],[Desconto 
(Vendedor)]])</f>
        <v>0.15</v>
      </c>
      <c r="L51" s="2">
        <f>TB_Vendas[[#This Row],[Preço Unitário]]*TB_Vendas[[#This Row],[Qtd]]</f>
        <v>435</v>
      </c>
      <c r="M51" s="1" t="s">
        <v>113</v>
      </c>
    </row>
    <row r="52" spans="1:13">
      <c r="A52" s="4">
        <f>MONTH(TB_Vendas[[#This Row],[Data]])</f>
        <v>6</v>
      </c>
      <c r="B52" s="3">
        <v>45084</v>
      </c>
      <c r="C52" s="4" t="s">
        <v>68</v>
      </c>
      <c r="D52" s="4" t="str">
        <f>_xlfn.XLOOKUP(TB_Vendas[[#This Row],[Código]],TB_Produtos[Código],TB_Produtos[Categoria])</f>
        <v>Vestuário</v>
      </c>
      <c r="E52" s="1">
        <v>2</v>
      </c>
      <c r="F52" s="7">
        <f>VLOOKUP(TB_Vendas[[#This Row],[Código]],Produtos!$B$6:$G$66,6,0)</f>
        <v>142.9</v>
      </c>
      <c r="G52" s="1">
        <f>_xlfn.XMATCH(TB_Vendas[[#This Row],[Categoria]],Desc_Categorias,0)</f>
        <v>3</v>
      </c>
      <c r="H52" s="43">
        <f>VLOOKUP(TB_Vendas[[#This Row],[Qtd]],Desc_TabelaToda,TB_Vendas[[#This Row],[Indice]],TRUE)</f>
        <v>0.15</v>
      </c>
      <c r="I52" s="43" cm="1">
        <f t="array" ref="I52">INDEX(Desc_TabelaToda,MATCH(TB_Vendas[[#This Row],[Qtd]],Desc_Quantidades,1),MATCH(_xlfn.XLOOKUP(TB_Vendas[[#This Row],[Código]],TB_Produtos[[#All],[Código]],TB_Produtos[[#All],[Categoria]]),Desc_Categorias,0))</f>
        <v>0.15</v>
      </c>
      <c r="J52" s="43">
        <f>_xlfn.XLOOKUP(TB_Vendas[[#This Row],[Vendedor]],Vendedores!$A$5:$A$9,Vendedores!$D$5:$D$9)</f>
        <v>0.1</v>
      </c>
      <c r="K52" s="43">
        <f>IF(TB_Vendas[[#This Row],[Desconto 
(Diretão)]]&lt;=TB_Vendas[[#This Row],[Desconto 
(Vendedor)]],TB_Vendas[[#This Row],[Desconto 
(Diretão)]],TB_Vendas[[#This Row],[Desconto 
(Vendedor)]])</f>
        <v>0.1</v>
      </c>
      <c r="L52" s="2">
        <f>TB_Vendas[[#This Row],[Preço Unitário]]*TB_Vendas[[#This Row],[Qtd]]</f>
        <v>285.8</v>
      </c>
      <c r="M52" s="1" t="s">
        <v>115</v>
      </c>
    </row>
    <row r="53" spans="1:13">
      <c r="A53" s="4">
        <f>MONTH(TB_Vendas[[#This Row],[Data]])</f>
        <v>6</v>
      </c>
      <c r="B53" s="3">
        <v>45086</v>
      </c>
      <c r="C53" s="4" t="s">
        <v>109</v>
      </c>
      <c r="D53" s="4" t="str">
        <f>_xlfn.XLOOKUP(TB_Vendas[[#This Row],[Código]],TB_Produtos[Código],TB_Produtos[Categoria])</f>
        <v>Vestuário</v>
      </c>
      <c r="E53" s="1">
        <v>2</v>
      </c>
      <c r="F53" s="7">
        <f>VLOOKUP(TB_Vendas[[#This Row],[Código]],Produtos!$B$6:$G$66,6,0)</f>
        <v>180</v>
      </c>
      <c r="G53" s="1">
        <f>_xlfn.XMATCH(TB_Vendas[[#This Row],[Categoria]],Desc_Categorias,0)</f>
        <v>3</v>
      </c>
      <c r="H53" s="43">
        <f>VLOOKUP(TB_Vendas[[#This Row],[Qtd]],Desc_TabelaToda,TB_Vendas[[#This Row],[Indice]],TRUE)</f>
        <v>0.15</v>
      </c>
      <c r="I53" s="43" cm="1">
        <f t="array" ref="I53">INDEX(Desc_TabelaToda,MATCH(TB_Vendas[[#This Row],[Qtd]],Desc_Quantidades,1),MATCH(_xlfn.XLOOKUP(TB_Vendas[[#This Row],[Código]],TB_Produtos[[#All],[Código]],TB_Produtos[[#All],[Categoria]]),Desc_Categorias,0))</f>
        <v>0.15</v>
      </c>
      <c r="J53" s="43">
        <f>_xlfn.XLOOKUP(TB_Vendas[[#This Row],[Vendedor]],Vendedores!$A$5:$A$9,Vendedores!$D$5:$D$9)</f>
        <v>0.2</v>
      </c>
      <c r="K53" s="43">
        <f>IF(TB_Vendas[[#This Row],[Desconto 
(Diretão)]]&lt;=TB_Vendas[[#This Row],[Desconto 
(Vendedor)]],TB_Vendas[[#This Row],[Desconto 
(Diretão)]],TB_Vendas[[#This Row],[Desconto 
(Vendedor)]])</f>
        <v>0.15</v>
      </c>
      <c r="L53" s="2">
        <f>TB_Vendas[[#This Row],[Preço Unitário]]*TB_Vendas[[#This Row],[Qtd]]</f>
        <v>360</v>
      </c>
      <c r="M53" s="1" t="s">
        <v>113</v>
      </c>
    </row>
    <row r="54" spans="1:13">
      <c r="A54" s="4">
        <f>MONTH(TB_Vendas[[#This Row],[Data]])</f>
        <v>6</v>
      </c>
      <c r="B54" s="3">
        <v>45086</v>
      </c>
      <c r="C54" s="4" t="s">
        <v>45</v>
      </c>
      <c r="D54" s="4" t="str">
        <f>_xlfn.XLOOKUP(TB_Vendas[[#This Row],[Código]],TB_Produtos[Código],TB_Produtos[Categoria])</f>
        <v>Vestuário</v>
      </c>
      <c r="E54" s="1">
        <v>2</v>
      </c>
      <c r="F54" s="7">
        <f>VLOOKUP(TB_Vendas[[#This Row],[Código]],Produtos!$B$6:$G$66,6,0)</f>
        <v>42.5</v>
      </c>
      <c r="G54" s="1">
        <f>_xlfn.XMATCH(TB_Vendas[[#This Row],[Categoria]],Desc_Categorias,0)</f>
        <v>3</v>
      </c>
      <c r="H54" s="43">
        <f>VLOOKUP(TB_Vendas[[#This Row],[Qtd]],Desc_TabelaToda,TB_Vendas[[#This Row],[Indice]],TRUE)</f>
        <v>0.15</v>
      </c>
      <c r="I54" s="43" cm="1">
        <f t="array" ref="I54">INDEX(Desc_TabelaToda,MATCH(TB_Vendas[[#This Row],[Qtd]],Desc_Quantidades,1),MATCH(_xlfn.XLOOKUP(TB_Vendas[[#This Row],[Código]],TB_Produtos[[#All],[Código]],TB_Produtos[[#All],[Categoria]]),Desc_Categorias,0))</f>
        <v>0.15</v>
      </c>
      <c r="J54" s="43">
        <f>_xlfn.XLOOKUP(TB_Vendas[[#This Row],[Vendedor]],Vendedores!$A$5:$A$9,Vendedores!$D$5:$D$9)</f>
        <v>0.1</v>
      </c>
      <c r="K54" s="43">
        <f>IF(TB_Vendas[[#This Row],[Desconto 
(Diretão)]]&lt;=TB_Vendas[[#This Row],[Desconto 
(Vendedor)]],TB_Vendas[[#This Row],[Desconto 
(Diretão)]],TB_Vendas[[#This Row],[Desconto 
(Vendedor)]])</f>
        <v>0.1</v>
      </c>
      <c r="L54" s="2">
        <f>TB_Vendas[[#This Row],[Preço Unitário]]*TB_Vendas[[#This Row],[Qtd]]</f>
        <v>85</v>
      </c>
      <c r="M54" s="1" t="s">
        <v>115</v>
      </c>
    </row>
    <row r="55" spans="1:13">
      <c r="A55" s="4">
        <f>MONTH(TB_Vendas[[#This Row],[Data]])</f>
        <v>6</v>
      </c>
      <c r="B55" s="3">
        <v>45088</v>
      </c>
      <c r="C55" s="4" t="s">
        <v>31</v>
      </c>
      <c r="D55" s="4" t="str">
        <f>_xlfn.XLOOKUP(TB_Vendas[[#This Row],[Código]],TB_Produtos[Código],TB_Produtos[Categoria])</f>
        <v>Vestuário</v>
      </c>
      <c r="E55" s="1">
        <v>1</v>
      </c>
      <c r="F55" s="7">
        <f>VLOOKUP(TB_Vendas[[#This Row],[Código]],Produtos!$B$6:$G$66,6,0)</f>
        <v>65.900000000000006</v>
      </c>
      <c r="G55" s="1">
        <f>_xlfn.XMATCH(TB_Vendas[[#This Row],[Categoria]],Desc_Categorias,0)</f>
        <v>3</v>
      </c>
      <c r="H55" s="43">
        <f>VLOOKUP(TB_Vendas[[#This Row],[Qtd]],Desc_TabelaToda,TB_Vendas[[#This Row],[Indice]],TRUE)</f>
        <v>0.1</v>
      </c>
      <c r="I55" s="43" cm="1">
        <f t="array" ref="I55">INDEX(Desc_TabelaToda,MATCH(TB_Vendas[[#This Row],[Qtd]],Desc_Quantidades,1),MATCH(_xlfn.XLOOKUP(TB_Vendas[[#This Row],[Código]],TB_Produtos[[#All],[Código]],TB_Produtos[[#All],[Categoria]]),Desc_Categorias,0))</f>
        <v>0.1</v>
      </c>
      <c r="J55" s="43">
        <f>_xlfn.XLOOKUP(TB_Vendas[[#This Row],[Vendedor]],Vendedores!$A$5:$A$9,Vendedores!$D$5:$D$9)</f>
        <v>0.15</v>
      </c>
      <c r="K55" s="43">
        <f>IF(TB_Vendas[[#This Row],[Desconto 
(Diretão)]]&lt;=TB_Vendas[[#This Row],[Desconto 
(Vendedor)]],TB_Vendas[[#This Row],[Desconto 
(Diretão)]],TB_Vendas[[#This Row],[Desconto 
(Vendedor)]])</f>
        <v>0.1</v>
      </c>
      <c r="L55" s="2">
        <f>TB_Vendas[[#This Row],[Preço Unitário]]*TB_Vendas[[#This Row],[Qtd]]</f>
        <v>65.900000000000006</v>
      </c>
      <c r="M55" s="1" t="s">
        <v>114</v>
      </c>
    </row>
    <row r="56" spans="1:13">
      <c r="A56" s="4">
        <f>MONTH(TB_Vendas[[#This Row],[Data]])</f>
        <v>6</v>
      </c>
      <c r="B56" s="3">
        <v>45090</v>
      </c>
      <c r="C56" s="4" t="s">
        <v>106</v>
      </c>
      <c r="D56" s="4" t="str">
        <f>_xlfn.XLOOKUP(TB_Vendas[[#This Row],[Código]],TB_Produtos[Código],TB_Produtos[Categoria])</f>
        <v>Vestuário</v>
      </c>
      <c r="E56" s="1">
        <v>1</v>
      </c>
      <c r="F56" s="7">
        <f>VLOOKUP(TB_Vendas[[#This Row],[Código]],Produtos!$B$6:$G$66,6,0)</f>
        <v>180</v>
      </c>
      <c r="G56" s="1">
        <f>_xlfn.XMATCH(TB_Vendas[[#This Row],[Categoria]],Desc_Categorias,0)</f>
        <v>3</v>
      </c>
      <c r="H56" s="43">
        <f>VLOOKUP(TB_Vendas[[#This Row],[Qtd]],Desc_TabelaToda,TB_Vendas[[#This Row],[Indice]],TRUE)</f>
        <v>0.1</v>
      </c>
      <c r="I56" s="43" cm="1">
        <f t="array" ref="I56">INDEX(Desc_TabelaToda,MATCH(TB_Vendas[[#This Row],[Qtd]],Desc_Quantidades,1),MATCH(_xlfn.XLOOKUP(TB_Vendas[[#This Row],[Código]],TB_Produtos[[#All],[Código]],TB_Produtos[[#All],[Categoria]]),Desc_Categorias,0))</f>
        <v>0.1</v>
      </c>
      <c r="J56" s="43">
        <f>_xlfn.XLOOKUP(TB_Vendas[[#This Row],[Vendedor]],Vendedores!$A$5:$A$9,Vendedores!$D$5:$D$9)</f>
        <v>0.1</v>
      </c>
      <c r="K56" s="43">
        <f>IF(TB_Vendas[[#This Row],[Desconto 
(Diretão)]]&lt;=TB_Vendas[[#This Row],[Desconto 
(Vendedor)]],TB_Vendas[[#This Row],[Desconto 
(Diretão)]],TB_Vendas[[#This Row],[Desconto 
(Vendedor)]])</f>
        <v>0.1</v>
      </c>
      <c r="L56" s="2">
        <f>TB_Vendas[[#This Row],[Preço Unitário]]*TB_Vendas[[#This Row],[Qtd]]</f>
        <v>180</v>
      </c>
      <c r="M56" s="1" t="s">
        <v>115</v>
      </c>
    </row>
    <row r="57" spans="1:13">
      <c r="A57" s="4">
        <f>MONTH(TB_Vendas[[#This Row],[Data]])</f>
        <v>6</v>
      </c>
      <c r="B57" s="3">
        <v>45093</v>
      </c>
      <c r="C57" s="4" t="s">
        <v>96</v>
      </c>
      <c r="D57" s="4" t="str">
        <f>_xlfn.XLOOKUP(TB_Vendas[[#This Row],[Código]],TB_Produtos[Código],TB_Produtos[Categoria])</f>
        <v>Vestuário</v>
      </c>
      <c r="E57" s="1">
        <v>3</v>
      </c>
      <c r="F57" s="7">
        <f>VLOOKUP(TB_Vendas[[#This Row],[Código]],Produtos!$B$6:$G$66,6,0)</f>
        <v>32.9</v>
      </c>
      <c r="G57" s="1">
        <f>_xlfn.XMATCH(TB_Vendas[[#This Row],[Categoria]],Desc_Categorias,0)</f>
        <v>3</v>
      </c>
      <c r="H57" s="43">
        <f>VLOOKUP(TB_Vendas[[#This Row],[Qtd]],Desc_TabelaToda,TB_Vendas[[#This Row],[Indice]],TRUE)</f>
        <v>0.2</v>
      </c>
      <c r="I57" s="43" cm="1">
        <f t="array" ref="I57">INDEX(Desc_TabelaToda,MATCH(TB_Vendas[[#This Row],[Qtd]],Desc_Quantidades,1),MATCH(_xlfn.XLOOKUP(TB_Vendas[[#This Row],[Código]],TB_Produtos[[#All],[Código]],TB_Produtos[[#All],[Categoria]]),Desc_Categorias,0))</f>
        <v>0.2</v>
      </c>
      <c r="J57" s="43">
        <f>_xlfn.XLOOKUP(TB_Vendas[[#This Row],[Vendedor]],Vendedores!$A$5:$A$9,Vendedores!$D$5:$D$9)</f>
        <v>0.15</v>
      </c>
      <c r="K57" s="43">
        <f>IF(TB_Vendas[[#This Row],[Desconto 
(Diretão)]]&lt;=TB_Vendas[[#This Row],[Desconto 
(Vendedor)]],TB_Vendas[[#This Row],[Desconto 
(Diretão)]],TB_Vendas[[#This Row],[Desconto 
(Vendedor)]])</f>
        <v>0.15</v>
      </c>
      <c r="L57" s="2">
        <f>TB_Vendas[[#This Row],[Preço Unitário]]*TB_Vendas[[#This Row],[Qtd]]</f>
        <v>98.699999999999989</v>
      </c>
      <c r="M57" s="1" t="s">
        <v>114</v>
      </c>
    </row>
    <row r="58" spans="1:13">
      <c r="A58" s="4">
        <f>MONTH(TB_Vendas[[#This Row],[Data]])</f>
        <v>6</v>
      </c>
      <c r="B58" s="3">
        <v>45093</v>
      </c>
      <c r="C58" s="4" t="s">
        <v>39</v>
      </c>
      <c r="D58" s="4" t="str">
        <f>_xlfn.XLOOKUP(TB_Vendas[[#This Row],[Código]],TB_Produtos[Código],TB_Produtos[Categoria])</f>
        <v>Vestuário</v>
      </c>
      <c r="E58" s="1">
        <v>4</v>
      </c>
      <c r="F58" s="7">
        <f>VLOOKUP(TB_Vendas[[#This Row],[Código]],Produtos!$B$6:$G$66,6,0)</f>
        <v>92.9</v>
      </c>
      <c r="G58" s="1">
        <f>_xlfn.XMATCH(TB_Vendas[[#This Row],[Categoria]],Desc_Categorias,0)</f>
        <v>3</v>
      </c>
      <c r="H58" s="43">
        <f>VLOOKUP(TB_Vendas[[#This Row],[Qtd]],Desc_TabelaToda,TB_Vendas[[#This Row],[Indice]],TRUE)</f>
        <v>0.2</v>
      </c>
      <c r="I58" s="43" cm="1">
        <f t="array" ref="I58">INDEX(Desc_TabelaToda,MATCH(TB_Vendas[[#This Row],[Qtd]],Desc_Quantidades,1),MATCH(_xlfn.XLOOKUP(TB_Vendas[[#This Row],[Código]],TB_Produtos[[#All],[Código]],TB_Produtos[[#All],[Categoria]]),Desc_Categorias,0))</f>
        <v>0.2</v>
      </c>
      <c r="J58" s="43">
        <f>_xlfn.XLOOKUP(TB_Vendas[[#This Row],[Vendedor]],Vendedores!$A$5:$A$9,Vendedores!$D$5:$D$9)</f>
        <v>0.2</v>
      </c>
      <c r="K58" s="43">
        <f>IF(TB_Vendas[[#This Row],[Desconto 
(Diretão)]]&lt;=TB_Vendas[[#This Row],[Desconto 
(Vendedor)]],TB_Vendas[[#This Row],[Desconto 
(Diretão)]],TB_Vendas[[#This Row],[Desconto 
(Vendedor)]])</f>
        <v>0.2</v>
      </c>
      <c r="L58" s="2">
        <f>TB_Vendas[[#This Row],[Preço Unitário]]*TB_Vendas[[#This Row],[Qtd]]</f>
        <v>371.6</v>
      </c>
      <c r="M58" s="1" t="s">
        <v>113</v>
      </c>
    </row>
    <row r="59" spans="1:13">
      <c r="A59" s="4">
        <f>MONTH(TB_Vendas[[#This Row],[Data]])</f>
        <v>6</v>
      </c>
      <c r="B59" s="3">
        <v>45094</v>
      </c>
      <c r="C59" s="4" t="s">
        <v>63</v>
      </c>
      <c r="D59" s="4" t="str">
        <f>_xlfn.XLOOKUP(TB_Vendas[[#This Row],[Código]],TB_Produtos[Código],TB_Produtos[Categoria])</f>
        <v>Calçado</v>
      </c>
      <c r="E59" s="1">
        <v>2</v>
      </c>
      <c r="F59" s="7">
        <f>VLOOKUP(TB_Vendas[[#This Row],[Código]],Produtos!$B$6:$G$66,6,0)</f>
        <v>259.89999999999998</v>
      </c>
      <c r="G59" s="1">
        <f>_xlfn.XMATCH(TB_Vendas[[#This Row],[Categoria]],Desc_Categorias,0)</f>
        <v>4</v>
      </c>
      <c r="H59" s="43">
        <f>VLOOKUP(TB_Vendas[[#This Row],[Qtd]],Desc_TabelaToda,TB_Vendas[[#This Row],[Indice]],TRUE)</f>
        <v>0.1</v>
      </c>
      <c r="I59" s="43" cm="1">
        <f t="array" ref="I59">INDEX(Desc_TabelaToda,MATCH(TB_Vendas[[#This Row],[Qtd]],Desc_Quantidades,1),MATCH(_xlfn.XLOOKUP(TB_Vendas[[#This Row],[Código]],TB_Produtos[[#All],[Código]],TB_Produtos[[#All],[Categoria]]),Desc_Categorias,0))</f>
        <v>0.1</v>
      </c>
      <c r="J59" s="43">
        <f>_xlfn.XLOOKUP(TB_Vendas[[#This Row],[Vendedor]],Vendedores!$A$5:$A$9,Vendedores!$D$5:$D$9)</f>
        <v>0.1</v>
      </c>
      <c r="K59" s="43">
        <f>IF(TB_Vendas[[#This Row],[Desconto 
(Diretão)]]&lt;=TB_Vendas[[#This Row],[Desconto 
(Vendedor)]],TB_Vendas[[#This Row],[Desconto 
(Diretão)]],TB_Vendas[[#This Row],[Desconto 
(Vendedor)]])</f>
        <v>0.1</v>
      </c>
      <c r="L59" s="2">
        <f>TB_Vendas[[#This Row],[Preço Unitário]]*TB_Vendas[[#This Row],[Qtd]]</f>
        <v>519.79999999999995</v>
      </c>
      <c r="M59" s="1" t="s">
        <v>115</v>
      </c>
    </row>
    <row r="60" spans="1:13">
      <c r="A60" s="4">
        <f>MONTH(TB_Vendas[[#This Row],[Data]])</f>
        <v>6</v>
      </c>
      <c r="B60" s="3">
        <v>45097</v>
      </c>
      <c r="C60" s="4" t="s">
        <v>54</v>
      </c>
      <c r="D60" s="4" t="str">
        <f>_xlfn.XLOOKUP(TB_Vendas[[#This Row],[Código]],TB_Produtos[Código],TB_Produtos[Categoria])</f>
        <v>Vestuário</v>
      </c>
      <c r="E60" s="1">
        <v>1</v>
      </c>
      <c r="F60" s="7">
        <f>VLOOKUP(TB_Vendas[[#This Row],[Código]],Produtos!$B$6:$G$66,6,0)</f>
        <v>259.89999999999998</v>
      </c>
      <c r="G60" s="1">
        <f>_xlfn.XMATCH(TB_Vendas[[#This Row],[Categoria]],Desc_Categorias,0)</f>
        <v>3</v>
      </c>
      <c r="H60" s="43">
        <f>VLOOKUP(TB_Vendas[[#This Row],[Qtd]],Desc_TabelaToda,TB_Vendas[[#This Row],[Indice]],TRUE)</f>
        <v>0.1</v>
      </c>
      <c r="I60" s="43" cm="1">
        <f t="array" ref="I60">INDEX(Desc_TabelaToda,MATCH(TB_Vendas[[#This Row],[Qtd]],Desc_Quantidades,1),MATCH(_xlfn.XLOOKUP(TB_Vendas[[#This Row],[Código]],TB_Produtos[[#All],[Código]],TB_Produtos[[#All],[Categoria]]),Desc_Categorias,0))</f>
        <v>0.1</v>
      </c>
      <c r="J60" s="43">
        <f>_xlfn.XLOOKUP(TB_Vendas[[#This Row],[Vendedor]],Vendedores!$A$5:$A$9,Vendedores!$D$5:$D$9)</f>
        <v>0.15</v>
      </c>
      <c r="K60" s="43">
        <f>IF(TB_Vendas[[#This Row],[Desconto 
(Diretão)]]&lt;=TB_Vendas[[#This Row],[Desconto 
(Vendedor)]],TB_Vendas[[#This Row],[Desconto 
(Diretão)]],TB_Vendas[[#This Row],[Desconto 
(Vendedor)]])</f>
        <v>0.1</v>
      </c>
      <c r="L60" s="2">
        <f>TB_Vendas[[#This Row],[Preço Unitário]]*TB_Vendas[[#This Row],[Qtd]]</f>
        <v>259.89999999999998</v>
      </c>
      <c r="M60" s="1" t="s">
        <v>117</v>
      </c>
    </row>
    <row r="61" spans="1:13">
      <c r="A61" s="4">
        <f>MONTH(TB_Vendas[[#This Row],[Data]])</f>
        <v>6</v>
      </c>
      <c r="B61" s="3">
        <v>45105</v>
      </c>
      <c r="C61" s="4" t="s">
        <v>45</v>
      </c>
      <c r="D61" s="4" t="str">
        <f>_xlfn.XLOOKUP(TB_Vendas[[#This Row],[Código]],TB_Produtos[Código],TB_Produtos[Categoria])</f>
        <v>Vestuário</v>
      </c>
      <c r="E61" s="1">
        <v>5</v>
      </c>
      <c r="F61" s="7">
        <f>VLOOKUP(TB_Vendas[[#This Row],[Código]],Produtos!$B$6:$G$66,6,0)</f>
        <v>42.5</v>
      </c>
      <c r="G61" s="1">
        <f>_xlfn.XMATCH(TB_Vendas[[#This Row],[Categoria]],Desc_Categorias,0)</f>
        <v>3</v>
      </c>
      <c r="H61" s="43">
        <f>VLOOKUP(TB_Vendas[[#This Row],[Qtd]],Desc_TabelaToda,TB_Vendas[[#This Row],[Indice]],TRUE)</f>
        <v>0.25</v>
      </c>
      <c r="I61" s="43" cm="1">
        <f t="array" ref="I61">INDEX(Desc_TabelaToda,MATCH(TB_Vendas[[#This Row],[Qtd]],Desc_Quantidades,1),MATCH(_xlfn.XLOOKUP(TB_Vendas[[#This Row],[Código]],TB_Produtos[[#All],[Código]],TB_Produtos[[#All],[Categoria]]),Desc_Categorias,0))</f>
        <v>0.25</v>
      </c>
      <c r="J61" s="43">
        <f>_xlfn.XLOOKUP(TB_Vendas[[#This Row],[Vendedor]],Vendedores!$A$5:$A$9,Vendedores!$D$5:$D$9)</f>
        <v>0.15</v>
      </c>
      <c r="K61" s="43">
        <f>IF(TB_Vendas[[#This Row],[Desconto 
(Diretão)]]&lt;=TB_Vendas[[#This Row],[Desconto 
(Vendedor)]],TB_Vendas[[#This Row],[Desconto 
(Diretão)]],TB_Vendas[[#This Row],[Desconto 
(Vendedor)]])</f>
        <v>0.15</v>
      </c>
      <c r="L61" s="2">
        <f>TB_Vendas[[#This Row],[Preço Unitário]]*TB_Vendas[[#This Row],[Qtd]]</f>
        <v>212.5</v>
      </c>
      <c r="M61" s="1" t="s">
        <v>117</v>
      </c>
    </row>
    <row r="62" spans="1:13">
      <c r="A62" s="4">
        <f>MONTH(TB_Vendas[[#This Row],[Data]])</f>
        <v>6</v>
      </c>
      <c r="B62" s="3">
        <v>45105</v>
      </c>
      <c r="C62" s="4" t="s">
        <v>96</v>
      </c>
      <c r="D62" s="4" t="str">
        <f>_xlfn.XLOOKUP(TB_Vendas[[#This Row],[Código]],TB_Produtos[Código],TB_Produtos[Categoria])</f>
        <v>Vestuário</v>
      </c>
      <c r="E62" s="1">
        <v>2</v>
      </c>
      <c r="F62" s="7">
        <f>VLOOKUP(TB_Vendas[[#This Row],[Código]],Produtos!$B$6:$G$66,6,0)</f>
        <v>32.9</v>
      </c>
      <c r="G62" s="1">
        <f>_xlfn.XMATCH(TB_Vendas[[#This Row],[Categoria]],Desc_Categorias,0)</f>
        <v>3</v>
      </c>
      <c r="H62" s="43">
        <f>VLOOKUP(TB_Vendas[[#This Row],[Qtd]],Desc_TabelaToda,TB_Vendas[[#This Row],[Indice]],TRUE)</f>
        <v>0.15</v>
      </c>
      <c r="I62" s="43" cm="1">
        <f t="array" ref="I62">INDEX(Desc_TabelaToda,MATCH(TB_Vendas[[#This Row],[Qtd]],Desc_Quantidades,1),MATCH(_xlfn.XLOOKUP(TB_Vendas[[#This Row],[Código]],TB_Produtos[[#All],[Código]],TB_Produtos[[#All],[Categoria]]),Desc_Categorias,0))</f>
        <v>0.15</v>
      </c>
      <c r="J62" s="43">
        <f>_xlfn.XLOOKUP(TB_Vendas[[#This Row],[Vendedor]],Vendedores!$A$5:$A$9,Vendedores!$D$5:$D$9)</f>
        <v>0.15</v>
      </c>
      <c r="K62" s="43">
        <f>IF(TB_Vendas[[#This Row],[Desconto 
(Diretão)]]&lt;=TB_Vendas[[#This Row],[Desconto 
(Vendedor)]],TB_Vendas[[#This Row],[Desconto 
(Diretão)]],TB_Vendas[[#This Row],[Desconto 
(Vendedor)]])</f>
        <v>0.15</v>
      </c>
      <c r="L62" s="2">
        <f>TB_Vendas[[#This Row],[Preço Unitário]]*TB_Vendas[[#This Row],[Qtd]]</f>
        <v>65.8</v>
      </c>
      <c r="M62" s="1" t="s">
        <v>117</v>
      </c>
    </row>
    <row r="63" spans="1:13">
      <c r="A63" s="4">
        <f>MONTH(TB_Vendas[[#This Row],[Data]])</f>
        <v>6</v>
      </c>
      <c r="B63" s="3">
        <v>45106</v>
      </c>
      <c r="C63" s="4" t="s">
        <v>39</v>
      </c>
      <c r="D63" s="4" t="str">
        <f>_xlfn.XLOOKUP(TB_Vendas[[#This Row],[Código]],TB_Produtos[Código],TB_Produtos[Categoria])</f>
        <v>Vestuário</v>
      </c>
      <c r="E63" s="1">
        <v>3</v>
      </c>
      <c r="F63" s="7">
        <f>VLOOKUP(TB_Vendas[[#This Row],[Código]],Produtos!$B$6:$G$66,6,0)</f>
        <v>92.9</v>
      </c>
      <c r="G63" s="1">
        <f>_xlfn.XMATCH(TB_Vendas[[#This Row],[Categoria]],Desc_Categorias,0)</f>
        <v>3</v>
      </c>
      <c r="H63" s="43">
        <f>VLOOKUP(TB_Vendas[[#This Row],[Qtd]],Desc_TabelaToda,TB_Vendas[[#This Row],[Indice]],TRUE)</f>
        <v>0.2</v>
      </c>
      <c r="I63" s="43" cm="1">
        <f t="array" ref="I63">INDEX(Desc_TabelaToda,MATCH(TB_Vendas[[#This Row],[Qtd]],Desc_Quantidades,1),MATCH(_xlfn.XLOOKUP(TB_Vendas[[#This Row],[Código]],TB_Produtos[[#All],[Código]],TB_Produtos[[#All],[Categoria]]),Desc_Categorias,0))</f>
        <v>0.2</v>
      </c>
      <c r="J63" s="43">
        <f>_xlfn.XLOOKUP(TB_Vendas[[#This Row],[Vendedor]],Vendedores!$A$5:$A$9,Vendedores!$D$5:$D$9)</f>
        <v>0.2</v>
      </c>
      <c r="K63" s="43">
        <f>IF(TB_Vendas[[#This Row],[Desconto 
(Diretão)]]&lt;=TB_Vendas[[#This Row],[Desconto 
(Vendedor)]],TB_Vendas[[#This Row],[Desconto 
(Diretão)]],TB_Vendas[[#This Row],[Desconto 
(Vendedor)]])</f>
        <v>0.2</v>
      </c>
      <c r="L63" s="2">
        <f>TB_Vendas[[#This Row],[Preço Unitário]]*TB_Vendas[[#This Row],[Qtd]]</f>
        <v>278.70000000000005</v>
      </c>
      <c r="M63" s="1" t="s">
        <v>113</v>
      </c>
    </row>
    <row r="64" spans="1:13">
      <c r="A64" s="1">
        <f>MONTH(TB_Vendas[[#This Row],[Data]])</f>
        <v>6</v>
      </c>
      <c r="B64" s="3">
        <v>45107</v>
      </c>
      <c r="C64" s="4" t="s">
        <v>46</v>
      </c>
      <c r="D64" s="4" t="str">
        <f>_xlfn.XLOOKUP(TB_Vendas[[#This Row],[Código]],TB_Produtos[Código],TB_Produtos[Categoria])</f>
        <v>Vestuário</v>
      </c>
      <c r="E64" s="1">
        <v>10</v>
      </c>
      <c r="F64" s="7">
        <f>VLOOKUP(TB_Vendas[[#This Row],[Código]],Produtos!$B$6:$G$66,6,0)</f>
        <v>25.9</v>
      </c>
      <c r="G64" s="1">
        <f>_xlfn.XMATCH(TB_Vendas[[#This Row],[Categoria]],Desc_Categorias,0)</f>
        <v>3</v>
      </c>
      <c r="H64" s="43">
        <f>VLOOKUP(TB_Vendas[[#This Row],[Qtd]],Desc_TabelaToda,TB_Vendas[[#This Row],[Indice]],TRUE)</f>
        <v>0.3</v>
      </c>
      <c r="I64" s="43" cm="1">
        <f t="array" ref="I64">INDEX(Desc_TabelaToda,MATCH(TB_Vendas[[#This Row],[Qtd]],Desc_Quantidades,1),MATCH(_xlfn.XLOOKUP(TB_Vendas[[#This Row],[Código]],TB_Produtos[[#All],[Código]],TB_Produtos[[#All],[Categoria]]),Desc_Categorias,0))</f>
        <v>0.3</v>
      </c>
      <c r="J64" s="43">
        <f>_xlfn.XLOOKUP(TB_Vendas[[#This Row],[Vendedor]],Vendedores!$A$5:$A$9,Vendedores!$D$5:$D$9)</f>
        <v>0.2</v>
      </c>
      <c r="K64" s="43">
        <f>IF(TB_Vendas[[#This Row],[Desconto 
(Diretão)]]&lt;=TB_Vendas[[#This Row],[Desconto 
(Vendedor)]],TB_Vendas[[#This Row],[Desconto 
(Diretão)]],TB_Vendas[[#This Row],[Desconto 
(Vendedor)]])</f>
        <v>0.2</v>
      </c>
      <c r="L64" s="2">
        <f>TB_Vendas[[#This Row],[Preço Unitário]]*TB_Vendas[[#This Row],[Qtd]]</f>
        <v>259</v>
      </c>
      <c r="M64" s="1" t="s">
        <v>113</v>
      </c>
    </row>
    <row r="65" spans="1:13">
      <c r="A65" s="1">
        <f>MONTH(TB_Vendas[[#This Row],[Data]])</f>
        <v>7</v>
      </c>
      <c r="B65" s="3">
        <v>45112</v>
      </c>
      <c r="C65" s="4" t="s">
        <v>88</v>
      </c>
      <c r="D65" s="4" t="str">
        <f>_xlfn.XLOOKUP(TB_Vendas[[#This Row],[Código]],TB_Produtos[Código],TB_Produtos[Categoria])</f>
        <v>Vestuário</v>
      </c>
      <c r="E65" s="1">
        <v>1</v>
      </c>
      <c r="F65" s="7">
        <f>VLOOKUP(TB_Vendas[[#This Row],[Código]],Produtos!$B$6:$G$66,6,0)</f>
        <v>72.5</v>
      </c>
      <c r="G65" s="1">
        <f>_xlfn.XMATCH(TB_Vendas[[#This Row],[Categoria]],Desc_Categorias,0)</f>
        <v>3</v>
      </c>
      <c r="H65" s="43">
        <f>VLOOKUP(TB_Vendas[[#This Row],[Qtd]],Desc_TabelaToda,TB_Vendas[[#This Row],[Indice]],TRUE)</f>
        <v>0.1</v>
      </c>
      <c r="I65" s="43" cm="1">
        <f t="array" ref="I65">INDEX(Desc_TabelaToda,MATCH(TB_Vendas[[#This Row],[Qtd]],Desc_Quantidades,1),MATCH(_xlfn.XLOOKUP(TB_Vendas[[#This Row],[Código]],TB_Produtos[[#All],[Código]],TB_Produtos[[#All],[Categoria]]),Desc_Categorias,0))</f>
        <v>0.1</v>
      </c>
      <c r="J65" s="43">
        <f>_xlfn.XLOOKUP(TB_Vendas[[#This Row],[Vendedor]],Vendedores!$A$5:$A$9,Vendedores!$D$5:$D$9)</f>
        <v>0.15</v>
      </c>
      <c r="K65" s="43">
        <f>IF(TB_Vendas[[#This Row],[Desconto 
(Diretão)]]&lt;=TB_Vendas[[#This Row],[Desconto 
(Vendedor)]],TB_Vendas[[#This Row],[Desconto 
(Diretão)]],TB_Vendas[[#This Row],[Desconto 
(Vendedor)]])</f>
        <v>0.1</v>
      </c>
      <c r="L65" s="2">
        <f>TB_Vendas[[#This Row],[Preço Unitário]]*TB_Vendas[[#This Row],[Qtd]]</f>
        <v>72.5</v>
      </c>
      <c r="M65" s="1" t="s">
        <v>114</v>
      </c>
    </row>
    <row r="66" spans="1:13">
      <c r="A66" s="1">
        <f>MONTH(TB_Vendas[[#This Row],[Data]])</f>
        <v>7</v>
      </c>
      <c r="B66" s="3">
        <v>45113</v>
      </c>
      <c r="C66" s="4" t="s">
        <v>51</v>
      </c>
      <c r="D66" s="4" t="str">
        <f>_xlfn.XLOOKUP(TB_Vendas[[#This Row],[Código]],TB_Produtos[Código],TB_Produtos[Categoria])</f>
        <v>Vestuário</v>
      </c>
      <c r="E66" s="1">
        <v>4</v>
      </c>
      <c r="F66" s="7">
        <f>VLOOKUP(TB_Vendas[[#This Row],[Código]],Produtos!$B$6:$G$66,6,0)</f>
        <v>302.89999999999998</v>
      </c>
      <c r="G66" s="1">
        <f>_xlfn.XMATCH(TB_Vendas[[#This Row],[Categoria]],Desc_Categorias,0)</f>
        <v>3</v>
      </c>
      <c r="H66" s="43">
        <f>VLOOKUP(TB_Vendas[[#This Row],[Qtd]],Desc_TabelaToda,TB_Vendas[[#This Row],[Indice]],TRUE)</f>
        <v>0.2</v>
      </c>
      <c r="I66" s="43" cm="1">
        <f t="array" ref="I66">INDEX(Desc_TabelaToda,MATCH(TB_Vendas[[#This Row],[Qtd]],Desc_Quantidades,1),MATCH(_xlfn.XLOOKUP(TB_Vendas[[#This Row],[Código]],TB_Produtos[[#All],[Código]],TB_Produtos[[#All],[Categoria]]),Desc_Categorias,0))</f>
        <v>0.2</v>
      </c>
      <c r="J66" s="43">
        <f>_xlfn.XLOOKUP(TB_Vendas[[#This Row],[Vendedor]],Vendedores!$A$5:$A$9,Vendedores!$D$5:$D$9)</f>
        <v>0.15</v>
      </c>
      <c r="K66" s="43">
        <f>IF(TB_Vendas[[#This Row],[Desconto 
(Diretão)]]&lt;=TB_Vendas[[#This Row],[Desconto 
(Vendedor)]],TB_Vendas[[#This Row],[Desconto 
(Diretão)]],TB_Vendas[[#This Row],[Desconto 
(Vendedor)]])</f>
        <v>0.15</v>
      </c>
      <c r="L66" s="2">
        <f>TB_Vendas[[#This Row],[Preço Unitário]]*TB_Vendas[[#This Row],[Qtd]]</f>
        <v>1211.5999999999999</v>
      </c>
      <c r="M66" s="1" t="s">
        <v>117</v>
      </c>
    </row>
    <row r="67" spans="1:13">
      <c r="A67" s="1">
        <f>MONTH(TB_Vendas[[#This Row],[Data]])</f>
        <v>7</v>
      </c>
      <c r="B67" s="3">
        <v>45114</v>
      </c>
      <c r="C67" s="4" t="s">
        <v>93</v>
      </c>
      <c r="D67" s="4" t="str">
        <f>_xlfn.XLOOKUP(TB_Vendas[[#This Row],[Código]],TB_Produtos[Código],TB_Produtos[Categoria])</f>
        <v>Vestuário</v>
      </c>
      <c r="E67" s="1">
        <v>8</v>
      </c>
      <c r="F67" s="7">
        <f>VLOOKUP(TB_Vendas[[#This Row],[Código]],Produtos!$B$6:$G$66,6,0)</f>
        <v>289.89999999999998</v>
      </c>
      <c r="G67" s="1">
        <f>_xlfn.XMATCH(TB_Vendas[[#This Row],[Categoria]],Desc_Categorias,0)</f>
        <v>3</v>
      </c>
      <c r="H67" s="43">
        <f>VLOOKUP(TB_Vendas[[#This Row],[Qtd]],Desc_TabelaToda,TB_Vendas[[#This Row],[Indice]],TRUE)</f>
        <v>0.25</v>
      </c>
      <c r="I67" s="43" cm="1">
        <f t="array" ref="I67">INDEX(Desc_TabelaToda,MATCH(TB_Vendas[[#This Row],[Qtd]],Desc_Quantidades,1),MATCH(_xlfn.XLOOKUP(TB_Vendas[[#This Row],[Código]],TB_Produtos[[#All],[Código]],TB_Produtos[[#All],[Categoria]]),Desc_Categorias,0))</f>
        <v>0.25</v>
      </c>
      <c r="J67" s="43">
        <f>_xlfn.XLOOKUP(TB_Vendas[[#This Row],[Vendedor]],Vendedores!$A$5:$A$9,Vendedores!$D$5:$D$9)</f>
        <v>0.2</v>
      </c>
      <c r="K67" s="43">
        <f>IF(TB_Vendas[[#This Row],[Desconto 
(Diretão)]]&lt;=TB_Vendas[[#This Row],[Desconto 
(Vendedor)]],TB_Vendas[[#This Row],[Desconto 
(Diretão)]],TB_Vendas[[#This Row],[Desconto 
(Vendedor)]])</f>
        <v>0.2</v>
      </c>
      <c r="L67" s="2">
        <f>TB_Vendas[[#This Row],[Preço Unitário]]*TB_Vendas[[#This Row],[Qtd]]</f>
        <v>2319.1999999999998</v>
      </c>
      <c r="M67" s="1" t="s">
        <v>113</v>
      </c>
    </row>
    <row r="68" spans="1:13">
      <c r="A68" s="1">
        <f>MONTH(TB_Vendas[[#This Row],[Data]])</f>
        <v>7</v>
      </c>
      <c r="B68" s="3">
        <v>45119</v>
      </c>
      <c r="C68" s="4" t="s">
        <v>84</v>
      </c>
      <c r="D68" s="4" t="str">
        <f>_xlfn.XLOOKUP(TB_Vendas[[#This Row],[Código]],TB_Produtos[Código],TB_Produtos[Categoria])</f>
        <v>Vestuário</v>
      </c>
      <c r="E68" s="1">
        <v>2</v>
      </c>
      <c r="F68" s="7">
        <f>VLOOKUP(TB_Vendas[[#This Row],[Código]],Produtos!$B$6:$G$66,6,0)</f>
        <v>54.9</v>
      </c>
      <c r="G68" s="1">
        <f>_xlfn.XMATCH(TB_Vendas[[#This Row],[Categoria]],Desc_Categorias,0)</f>
        <v>3</v>
      </c>
      <c r="H68" s="43">
        <f>VLOOKUP(TB_Vendas[[#This Row],[Qtd]],Desc_TabelaToda,TB_Vendas[[#This Row],[Indice]],TRUE)</f>
        <v>0.15</v>
      </c>
      <c r="I68" s="43" cm="1">
        <f t="array" ref="I68">INDEX(Desc_TabelaToda,MATCH(TB_Vendas[[#This Row],[Qtd]],Desc_Quantidades,1),MATCH(_xlfn.XLOOKUP(TB_Vendas[[#This Row],[Código]],TB_Produtos[[#All],[Código]],TB_Produtos[[#All],[Categoria]]),Desc_Categorias,0))</f>
        <v>0.15</v>
      </c>
      <c r="J68" s="43">
        <f>_xlfn.XLOOKUP(TB_Vendas[[#This Row],[Vendedor]],Vendedores!$A$5:$A$9,Vendedores!$D$5:$D$9)</f>
        <v>0.2</v>
      </c>
      <c r="K68" s="43">
        <f>IF(TB_Vendas[[#This Row],[Desconto 
(Diretão)]]&lt;=TB_Vendas[[#This Row],[Desconto 
(Vendedor)]],TB_Vendas[[#This Row],[Desconto 
(Diretão)]],TB_Vendas[[#This Row],[Desconto 
(Vendedor)]])</f>
        <v>0.15</v>
      </c>
      <c r="L68" s="2">
        <f>TB_Vendas[[#This Row],[Preço Unitário]]*TB_Vendas[[#This Row],[Qtd]]</f>
        <v>109.8</v>
      </c>
      <c r="M68" s="1" t="s">
        <v>113</v>
      </c>
    </row>
    <row r="69" spans="1:13">
      <c r="A69" s="1">
        <f>MONTH(TB_Vendas[[#This Row],[Data]])</f>
        <v>7</v>
      </c>
      <c r="B69" s="3">
        <v>45120</v>
      </c>
      <c r="C69" s="4" t="s">
        <v>44</v>
      </c>
      <c r="D69" s="4" t="str">
        <f>_xlfn.XLOOKUP(TB_Vendas[[#This Row],[Código]],TB_Produtos[Código],TB_Produtos[Categoria])</f>
        <v>Vestuário</v>
      </c>
      <c r="E69" s="1">
        <v>2</v>
      </c>
      <c r="F69" s="7">
        <f>VLOOKUP(TB_Vendas[[#This Row],[Código]],Produtos!$B$6:$G$66,6,0)</f>
        <v>39.9</v>
      </c>
      <c r="G69" s="1">
        <f>_xlfn.XMATCH(TB_Vendas[[#This Row],[Categoria]],Desc_Categorias,0)</f>
        <v>3</v>
      </c>
      <c r="H69" s="43">
        <f>VLOOKUP(TB_Vendas[[#This Row],[Qtd]],Desc_TabelaToda,TB_Vendas[[#This Row],[Indice]],TRUE)</f>
        <v>0.15</v>
      </c>
      <c r="I69" s="43" cm="1">
        <f t="array" ref="I69">INDEX(Desc_TabelaToda,MATCH(TB_Vendas[[#This Row],[Qtd]],Desc_Quantidades,1),MATCH(_xlfn.XLOOKUP(TB_Vendas[[#This Row],[Código]],TB_Produtos[[#All],[Código]],TB_Produtos[[#All],[Categoria]]),Desc_Categorias,0))</f>
        <v>0.15</v>
      </c>
      <c r="J69" s="43">
        <f>_xlfn.XLOOKUP(TB_Vendas[[#This Row],[Vendedor]],Vendedores!$A$5:$A$9,Vendedores!$D$5:$D$9)</f>
        <v>0.15</v>
      </c>
      <c r="K69" s="43">
        <f>IF(TB_Vendas[[#This Row],[Desconto 
(Diretão)]]&lt;=TB_Vendas[[#This Row],[Desconto 
(Vendedor)]],TB_Vendas[[#This Row],[Desconto 
(Diretão)]],TB_Vendas[[#This Row],[Desconto 
(Vendedor)]])</f>
        <v>0.15</v>
      </c>
      <c r="L69" s="2">
        <f>TB_Vendas[[#This Row],[Preço Unitário]]*TB_Vendas[[#This Row],[Qtd]]</f>
        <v>79.8</v>
      </c>
      <c r="M69" s="1" t="s">
        <v>117</v>
      </c>
    </row>
    <row r="70" spans="1:13">
      <c r="A70" s="1">
        <f>MONTH(TB_Vendas[[#This Row],[Data]])</f>
        <v>7</v>
      </c>
      <c r="B70" s="3">
        <v>45124</v>
      </c>
      <c r="C70" s="4" t="s">
        <v>85</v>
      </c>
      <c r="D70" s="4" t="str">
        <f>_xlfn.XLOOKUP(TB_Vendas[[#This Row],[Código]],TB_Produtos[Código],TB_Produtos[Categoria])</f>
        <v>Vestuário</v>
      </c>
      <c r="E70" s="1">
        <v>7</v>
      </c>
      <c r="F70" s="7">
        <f>VLOOKUP(TB_Vendas[[#This Row],[Código]],Produtos!$B$6:$G$66,6,0)</f>
        <v>54.9</v>
      </c>
      <c r="G70" s="1">
        <f>_xlfn.XMATCH(TB_Vendas[[#This Row],[Categoria]],Desc_Categorias,0)</f>
        <v>3</v>
      </c>
      <c r="H70" s="43">
        <f>VLOOKUP(TB_Vendas[[#This Row],[Qtd]],Desc_TabelaToda,TB_Vendas[[#This Row],[Indice]],TRUE)</f>
        <v>0.25</v>
      </c>
      <c r="I70" s="43" cm="1">
        <f t="array" ref="I70">INDEX(Desc_TabelaToda,MATCH(TB_Vendas[[#This Row],[Qtd]],Desc_Quantidades,1),MATCH(_xlfn.XLOOKUP(TB_Vendas[[#This Row],[Código]],TB_Produtos[[#All],[Código]],TB_Produtos[[#All],[Categoria]]),Desc_Categorias,0))</f>
        <v>0.25</v>
      </c>
      <c r="J70" s="43">
        <f>_xlfn.XLOOKUP(TB_Vendas[[#This Row],[Vendedor]],Vendedores!$A$5:$A$9,Vendedores!$D$5:$D$9)</f>
        <v>0.2</v>
      </c>
      <c r="K70" s="43">
        <f>IF(TB_Vendas[[#This Row],[Desconto 
(Diretão)]]&lt;=TB_Vendas[[#This Row],[Desconto 
(Vendedor)]],TB_Vendas[[#This Row],[Desconto 
(Diretão)]],TB_Vendas[[#This Row],[Desconto 
(Vendedor)]])</f>
        <v>0.2</v>
      </c>
      <c r="L70" s="2">
        <f>TB_Vendas[[#This Row],[Preço Unitário]]*TB_Vendas[[#This Row],[Qtd]]</f>
        <v>384.3</v>
      </c>
      <c r="M70" s="1" t="s">
        <v>116</v>
      </c>
    </row>
    <row r="71" spans="1:13">
      <c r="A71" s="1">
        <f>MONTH(TB_Vendas[[#This Row],[Data]])</f>
        <v>7</v>
      </c>
      <c r="B71" s="3">
        <v>45130</v>
      </c>
      <c r="C71" s="4" t="s">
        <v>50</v>
      </c>
      <c r="D71" s="4" t="str">
        <f>_xlfn.XLOOKUP(TB_Vendas[[#This Row],[Código]],TB_Produtos[Código],TB_Produtos[Categoria])</f>
        <v>Vestuário</v>
      </c>
      <c r="E71" s="1">
        <v>4</v>
      </c>
      <c r="F71" s="7">
        <f>VLOOKUP(TB_Vendas[[#This Row],[Código]],Produtos!$B$6:$G$66,6,0)</f>
        <v>299.89999999999998</v>
      </c>
      <c r="G71" s="1">
        <f>_xlfn.XMATCH(TB_Vendas[[#This Row],[Categoria]],Desc_Categorias,0)</f>
        <v>3</v>
      </c>
      <c r="H71" s="43">
        <f>VLOOKUP(TB_Vendas[[#This Row],[Qtd]],Desc_TabelaToda,TB_Vendas[[#This Row],[Indice]],TRUE)</f>
        <v>0.2</v>
      </c>
      <c r="I71" s="43" cm="1">
        <f t="array" ref="I71">INDEX(Desc_TabelaToda,MATCH(TB_Vendas[[#This Row],[Qtd]],Desc_Quantidades,1),MATCH(_xlfn.XLOOKUP(TB_Vendas[[#This Row],[Código]],TB_Produtos[[#All],[Código]],TB_Produtos[[#All],[Categoria]]),Desc_Categorias,0))</f>
        <v>0.2</v>
      </c>
      <c r="J71" s="43">
        <f>_xlfn.XLOOKUP(TB_Vendas[[#This Row],[Vendedor]],Vendedores!$A$5:$A$9,Vendedores!$D$5:$D$9)</f>
        <v>0.15</v>
      </c>
      <c r="K71" s="43">
        <f>IF(TB_Vendas[[#This Row],[Desconto 
(Diretão)]]&lt;=TB_Vendas[[#This Row],[Desconto 
(Vendedor)]],TB_Vendas[[#This Row],[Desconto 
(Diretão)]],TB_Vendas[[#This Row],[Desconto 
(Vendedor)]])</f>
        <v>0.15</v>
      </c>
      <c r="L71" s="2">
        <f>TB_Vendas[[#This Row],[Preço Unitário]]*TB_Vendas[[#This Row],[Qtd]]</f>
        <v>1199.5999999999999</v>
      </c>
      <c r="M71" s="1" t="s">
        <v>117</v>
      </c>
    </row>
    <row r="72" spans="1:13">
      <c r="A72" s="1">
        <f>MONTH(TB_Vendas[[#This Row],[Data]])</f>
        <v>7</v>
      </c>
      <c r="B72" s="3">
        <v>45133</v>
      </c>
      <c r="C72" s="4" t="s">
        <v>54</v>
      </c>
      <c r="D72" s="4" t="str">
        <f>_xlfn.XLOOKUP(TB_Vendas[[#This Row],[Código]],TB_Produtos[Código],TB_Produtos[Categoria])</f>
        <v>Vestuário</v>
      </c>
      <c r="E72" s="1">
        <v>3</v>
      </c>
      <c r="F72" s="7">
        <f>VLOOKUP(TB_Vendas[[#This Row],[Código]],Produtos!$B$6:$G$66,6,0)</f>
        <v>259.89999999999998</v>
      </c>
      <c r="G72" s="1">
        <f>_xlfn.XMATCH(TB_Vendas[[#This Row],[Categoria]],Desc_Categorias,0)</f>
        <v>3</v>
      </c>
      <c r="H72" s="43">
        <f>VLOOKUP(TB_Vendas[[#This Row],[Qtd]],Desc_TabelaToda,TB_Vendas[[#This Row],[Indice]],TRUE)</f>
        <v>0.2</v>
      </c>
      <c r="I72" s="43" cm="1">
        <f t="array" ref="I72">INDEX(Desc_TabelaToda,MATCH(TB_Vendas[[#This Row],[Qtd]],Desc_Quantidades,1),MATCH(_xlfn.XLOOKUP(TB_Vendas[[#This Row],[Código]],TB_Produtos[[#All],[Código]],TB_Produtos[[#All],[Categoria]]),Desc_Categorias,0))</f>
        <v>0.2</v>
      </c>
      <c r="J72" s="43">
        <f>_xlfn.XLOOKUP(TB_Vendas[[#This Row],[Vendedor]],Vendedores!$A$5:$A$9,Vendedores!$D$5:$D$9)</f>
        <v>0.2</v>
      </c>
      <c r="K72" s="43">
        <f>IF(TB_Vendas[[#This Row],[Desconto 
(Diretão)]]&lt;=TB_Vendas[[#This Row],[Desconto 
(Vendedor)]],TB_Vendas[[#This Row],[Desconto 
(Diretão)]],TB_Vendas[[#This Row],[Desconto 
(Vendedor)]])</f>
        <v>0.2</v>
      </c>
      <c r="L72" s="2">
        <f>TB_Vendas[[#This Row],[Preço Unitário]]*TB_Vendas[[#This Row],[Qtd]]</f>
        <v>779.69999999999993</v>
      </c>
      <c r="M72" s="1" t="s">
        <v>116</v>
      </c>
    </row>
    <row r="73" spans="1:13">
      <c r="A73" s="1">
        <f>MONTH(TB_Vendas[[#This Row],[Data]])</f>
        <v>7</v>
      </c>
      <c r="B73" s="3">
        <v>45135</v>
      </c>
      <c r="C73" s="4" t="s">
        <v>88</v>
      </c>
      <c r="D73" s="4" t="str">
        <f>_xlfn.XLOOKUP(TB_Vendas[[#This Row],[Código]],TB_Produtos[Código],TB_Produtos[Categoria])</f>
        <v>Vestuário</v>
      </c>
      <c r="E73" s="1">
        <v>9</v>
      </c>
      <c r="F73" s="7">
        <f>VLOOKUP(TB_Vendas[[#This Row],[Código]],Produtos!$B$6:$G$66,6,0)</f>
        <v>72.5</v>
      </c>
      <c r="G73" s="1">
        <f>_xlfn.XMATCH(TB_Vendas[[#This Row],[Categoria]],Desc_Categorias,0)</f>
        <v>3</v>
      </c>
      <c r="H73" s="43">
        <f>VLOOKUP(TB_Vendas[[#This Row],[Qtd]],Desc_TabelaToda,TB_Vendas[[#This Row],[Indice]],TRUE)</f>
        <v>0.25</v>
      </c>
      <c r="I73" s="43" cm="1">
        <f t="array" ref="I73">INDEX(Desc_TabelaToda,MATCH(TB_Vendas[[#This Row],[Qtd]],Desc_Quantidades,1),MATCH(_xlfn.XLOOKUP(TB_Vendas[[#This Row],[Código]],TB_Produtos[[#All],[Código]],TB_Produtos[[#All],[Categoria]]),Desc_Categorias,0))</f>
        <v>0.25</v>
      </c>
      <c r="J73" s="43">
        <f>_xlfn.XLOOKUP(TB_Vendas[[#This Row],[Vendedor]],Vendedores!$A$5:$A$9,Vendedores!$D$5:$D$9)</f>
        <v>0.1</v>
      </c>
      <c r="K73" s="43">
        <f>IF(TB_Vendas[[#This Row],[Desconto 
(Diretão)]]&lt;=TB_Vendas[[#This Row],[Desconto 
(Vendedor)]],TB_Vendas[[#This Row],[Desconto 
(Diretão)]],TB_Vendas[[#This Row],[Desconto 
(Vendedor)]])</f>
        <v>0.1</v>
      </c>
      <c r="L73" s="2">
        <f>TB_Vendas[[#This Row],[Preço Unitário]]*TB_Vendas[[#This Row],[Qtd]]</f>
        <v>652.5</v>
      </c>
      <c r="M73" s="1" t="s">
        <v>115</v>
      </c>
    </row>
    <row r="74" spans="1:13">
      <c r="A74" s="1">
        <f>MONTH(TB_Vendas[[#This Row],[Data]])</f>
        <v>7</v>
      </c>
      <c r="B74" s="3">
        <v>45136</v>
      </c>
      <c r="C74" s="4" t="s">
        <v>52</v>
      </c>
      <c r="D74" s="4" t="str">
        <f>_xlfn.XLOOKUP(TB_Vendas[[#This Row],[Código]],TB_Produtos[Código],TB_Produtos[Categoria])</f>
        <v>Vestuário</v>
      </c>
      <c r="E74" s="1">
        <v>4</v>
      </c>
      <c r="F74" s="7">
        <f>VLOOKUP(TB_Vendas[[#This Row],[Código]],Produtos!$B$6:$G$66,6,0)</f>
        <v>300</v>
      </c>
      <c r="G74" s="1">
        <f>_xlfn.XMATCH(TB_Vendas[[#This Row],[Categoria]],Desc_Categorias,0)</f>
        <v>3</v>
      </c>
      <c r="H74" s="43">
        <f>VLOOKUP(TB_Vendas[[#This Row],[Qtd]],Desc_TabelaToda,TB_Vendas[[#This Row],[Indice]],TRUE)</f>
        <v>0.2</v>
      </c>
      <c r="I74" s="43" cm="1">
        <f t="array" ref="I74">INDEX(Desc_TabelaToda,MATCH(TB_Vendas[[#This Row],[Qtd]],Desc_Quantidades,1),MATCH(_xlfn.XLOOKUP(TB_Vendas[[#This Row],[Código]],TB_Produtos[[#All],[Código]],TB_Produtos[[#All],[Categoria]]),Desc_Categorias,0))</f>
        <v>0.2</v>
      </c>
      <c r="J74" s="43">
        <f>_xlfn.XLOOKUP(TB_Vendas[[#This Row],[Vendedor]],Vendedores!$A$5:$A$9,Vendedores!$D$5:$D$9)</f>
        <v>0.15</v>
      </c>
      <c r="K74" s="43">
        <f>IF(TB_Vendas[[#This Row],[Desconto 
(Diretão)]]&lt;=TB_Vendas[[#This Row],[Desconto 
(Vendedor)]],TB_Vendas[[#This Row],[Desconto 
(Diretão)]],TB_Vendas[[#This Row],[Desconto 
(Vendedor)]])</f>
        <v>0.15</v>
      </c>
      <c r="L74" s="2">
        <f>TB_Vendas[[#This Row],[Preço Unitário]]*TB_Vendas[[#This Row],[Qtd]]</f>
        <v>1200</v>
      </c>
      <c r="M74" s="1" t="s">
        <v>117</v>
      </c>
    </row>
    <row r="75" spans="1:13">
      <c r="A75" s="1">
        <f>MONTH(TB_Vendas[[#This Row],[Data]])</f>
        <v>7</v>
      </c>
      <c r="B75" s="3">
        <v>45137</v>
      </c>
      <c r="C75" s="4" t="s">
        <v>31</v>
      </c>
      <c r="D75" s="4" t="str">
        <f>_xlfn.XLOOKUP(TB_Vendas[[#This Row],[Código]],TB_Produtos[Código],TB_Produtos[Categoria])</f>
        <v>Vestuário</v>
      </c>
      <c r="E75" s="1">
        <v>9</v>
      </c>
      <c r="F75" s="7">
        <f>VLOOKUP(TB_Vendas[[#This Row],[Código]],Produtos!$B$6:$G$66,6,0)</f>
        <v>65.900000000000006</v>
      </c>
      <c r="G75" s="1">
        <f>_xlfn.XMATCH(TB_Vendas[[#This Row],[Categoria]],Desc_Categorias,0)</f>
        <v>3</v>
      </c>
      <c r="H75" s="43">
        <f>VLOOKUP(TB_Vendas[[#This Row],[Qtd]],Desc_TabelaToda,TB_Vendas[[#This Row],[Indice]],TRUE)</f>
        <v>0.25</v>
      </c>
      <c r="I75" s="43" cm="1">
        <f t="array" ref="I75">INDEX(Desc_TabelaToda,MATCH(TB_Vendas[[#This Row],[Qtd]],Desc_Quantidades,1),MATCH(_xlfn.XLOOKUP(TB_Vendas[[#This Row],[Código]],TB_Produtos[[#All],[Código]],TB_Produtos[[#All],[Categoria]]),Desc_Categorias,0))</f>
        <v>0.25</v>
      </c>
      <c r="J75" s="43">
        <f>_xlfn.XLOOKUP(TB_Vendas[[#This Row],[Vendedor]],Vendedores!$A$5:$A$9,Vendedores!$D$5:$D$9)</f>
        <v>0.15</v>
      </c>
      <c r="K75" s="43">
        <f>IF(TB_Vendas[[#This Row],[Desconto 
(Diretão)]]&lt;=TB_Vendas[[#This Row],[Desconto 
(Vendedor)]],TB_Vendas[[#This Row],[Desconto 
(Diretão)]],TB_Vendas[[#This Row],[Desconto 
(Vendedor)]])</f>
        <v>0.15</v>
      </c>
      <c r="L75" s="2">
        <f>TB_Vendas[[#This Row],[Preço Unitário]]*TB_Vendas[[#This Row],[Qtd]]</f>
        <v>593.1</v>
      </c>
      <c r="M75" s="1" t="s">
        <v>117</v>
      </c>
    </row>
    <row r="76" spans="1:13">
      <c r="A76" s="1">
        <f>MONTH(TB_Vendas[[#This Row],[Data]])</f>
        <v>8</v>
      </c>
      <c r="B76" s="3">
        <v>45143</v>
      </c>
      <c r="C76" s="4" t="s">
        <v>39</v>
      </c>
      <c r="D76" s="4" t="str">
        <f>_xlfn.XLOOKUP(TB_Vendas[[#This Row],[Código]],TB_Produtos[Código],TB_Produtos[Categoria])</f>
        <v>Vestuário</v>
      </c>
      <c r="E76" s="1">
        <v>10</v>
      </c>
      <c r="F76" s="7">
        <f>VLOOKUP(TB_Vendas[[#This Row],[Código]],Produtos!$B$6:$G$66,6,0)</f>
        <v>92.9</v>
      </c>
      <c r="G76" s="1">
        <f>_xlfn.XMATCH(TB_Vendas[[#This Row],[Categoria]],Desc_Categorias,0)</f>
        <v>3</v>
      </c>
      <c r="H76" s="43">
        <f>VLOOKUP(TB_Vendas[[#This Row],[Qtd]],Desc_TabelaToda,TB_Vendas[[#This Row],[Indice]],TRUE)</f>
        <v>0.3</v>
      </c>
      <c r="I76" s="43" cm="1">
        <f t="array" ref="I76">INDEX(Desc_TabelaToda,MATCH(TB_Vendas[[#This Row],[Qtd]],Desc_Quantidades,1),MATCH(_xlfn.XLOOKUP(TB_Vendas[[#This Row],[Código]],TB_Produtos[[#All],[Código]],TB_Produtos[[#All],[Categoria]]),Desc_Categorias,0))</f>
        <v>0.3</v>
      </c>
      <c r="J76" s="43">
        <f>_xlfn.XLOOKUP(TB_Vendas[[#This Row],[Vendedor]],Vendedores!$A$5:$A$9,Vendedores!$D$5:$D$9)</f>
        <v>0.15</v>
      </c>
      <c r="K76" s="43">
        <f>IF(TB_Vendas[[#This Row],[Desconto 
(Diretão)]]&lt;=TB_Vendas[[#This Row],[Desconto 
(Vendedor)]],TB_Vendas[[#This Row],[Desconto 
(Diretão)]],TB_Vendas[[#This Row],[Desconto 
(Vendedor)]])</f>
        <v>0.15</v>
      </c>
      <c r="L76" s="2">
        <f>TB_Vendas[[#This Row],[Preço Unitário]]*TB_Vendas[[#This Row],[Qtd]]</f>
        <v>929</v>
      </c>
      <c r="M76" s="1" t="s">
        <v>117</v>
      </c>
    </row>
    <row r="77" spans="1:13">
      <c r="A77" s="1">
        <f>MONTH(TB_Vendas[[#This Row],[Data]])</f>
        <v>8</v>
      </c>
      <c r="B77" s="3">
        <v>45144</v>
      </c>
      <c r="C77" s="4" t="s">
        <v>105</v>
      </c>
      <c r="D77" s="4" t="str">
        <f>_xlfn.XLOOKUP(TB_Vendas[[#This Row],[Código]],TB_Produtos[Código],TB_Produtos[Categoria])</f>
        <v>Calçado</v>
      </c>
      <c r="E77" s="1">
        <v>1</v>
      </c>
      <c r="F77" s="7">
        <f>VLOOKUP(TB_Vendas[[#This Row],[Código]],Produtos!$B$6:$G$66,6,0)</f>
        <v>89.9</v>
      </c>
      <c r="G77" s="1">
        <f>_xlfn.XMATCH(TB_Vendas[[#This Row],[Categoria]],Desc_Categorias,0)</f>
        <v>4</v>
      </c>
      <c r="H77" s="43">
        <f>VLOOKUP(TB_Vendas[[#This Row],[Qtd]],Desc_TabelaToda,TB_Vendas[[#This Row],[Indice]],TRUE)</f>
        <v>0</v>
      </c>
      <c r="I77" s="43" cm="1">
        <f t="array" ref="I77">INDEX(Desc_TabelaToda,MATCH(TB_Vendas[[#This Row],[Qtd]],Desc_Quantidades,1),MATCH(_xlfn.XLOOKUP(TB_Vendas[[#This Row],[Código]],TB_Produtos[[#All],[Código]],TB_Produtos[[#All],[Categoria]]),Desc_Categorias,0))</f>
        <v>0</v>
      </c>
      <c r="J77" s="43">
        <f>_xlfn.XLOOKUP(TB_Vendas[[#This Row],[Vendedor]],Vendedores!$A$5:$A$9,Vendedores!$D$5:$D$9)</f>
        <v>0.1</v>
      </c>
      <c r="K77" s="43">
        <f>IF(TB_Vendas[[#This Row],[Desconto 
(Diretão)]]&lt;=TB_Vendas[[#This Row],[Desconto 
(Vendedor)]],TB_Vendas[[#This Row],[Desconto 
(Diretão)]],TB_Vendas[[#This Row],[Desconto 
(Vendedor)]])</f>
        <v>0</v>
      </c>
      <c r="L77" s="2">
        <f>TB_Vendas[[#This Row],[Preço Unitário]]*TB_Vendas[[#This Row],[Qtd]]</f>
        <v>89.9</v>
      </c>
      <c r="M77" s="1" t="s">
        <v>115</v>
      </c>
    </row>
    <row r="78" spans="1:13">
      <c r="A78" s="1">
        <f>MONTH(TB_Vendas[[#This Row],[Data]])</f>
        <v>8</v>
      </c>
      <c r="B78" s="3">
        <v>45145</v>
      </c>
      <c r="C78" s="4" t="s">
        <v>98</v>
      </c>
      <c r="D78" s="4" t="str">
        <f>_xlfn.XLOOKUP(TB_Vendas[[#This Row],[Código]],TB_Produtos[Código],TB_Produtos[Categoria])</f>
        <v>Vestuário</v>
      </c>
      <c r="E78" s="1">
        <v>2</v>
      </c>
      <c r="F78" s="7">
        <f>VLOOKUP(TB_Vendas[[#This Row],[Código]],Produtos!$B$6:$G$66,6,0)</f>
        <v>49.9</v>
      </c>
      <c r="G78" s="1">
        <f>_xlfn.XMATCH(TB_Vendas[[#This Row],[Categoria]],Desc_Categorias,0)</f>
        <v>3</v>
      </c>
      <c r="H78" s="43">
        <f>VLOOKUP(TB_Vendas[[#This Row],[Qtd]],Desc_TabelaToda,TB_Vendas[[#This Row],[Indice]],TRUE)</f>
        <v>0.15</v>
      </c>
      <c r="I78" s="43" cm="1">
        <f t="array" ref="I78">INDEX(Desc_TabelaToda,MATCH(TB_Vendas[[#This Row],[Qtd]],Desc_Quantidades,1),MATCH(_xlfn.XLOOKUP(TB_Vendas[[#This Row],[Código]],TB_Produtos[[#All],[Código]],TB_Produtos[[#All],[Categoria]]),Desc_Categorias,0))</f>
        <v>0.15</v>
      </c>
      <c r="J78" s="43">
        <f>_xlfn.XLOOKUP(TB_Vendas[[#This Row],[Vendedor]],Vendedores!$A$5:$A$9,Vendedores!$D$5:$D$9)</f>
        <v>0.1</v>
      </c>
      <c r="K78" s="43">
        <f>IF(TB_Vendas[[#This Row],[Desconto 
(Diretão)]]&lt;=TB_Vendas[[#This Row],[Desconto 
(Vendedor)]],TB_Vendas[[#This Row],[Desconto 
(Diretão)]],TB_Vendas[[#This Row],[Desconto 
(Vendedor)]])</f>
        <v>0.1</v>
      </c>
      <c r="L78" s="2">
        <f>TB_Vendas[[#This Row],[Preço Unitário]]*TB_Vendas[[#This Row],[Qtd]]</f>
        <v>99.8</v>
      </c>
      <c r="M78" s="1" t="s">
        <v>115</v>
      </c>
    </row>
    <row r="79" spans="1:13">
      <c r="A79" s="1">
        <f>MONTH(TB_Vendas[[#This Row],[Data]])</f>
        <v>8</v>
      </c>
      <c r="B79" s="3">
        <v>45146</v>
      </c>
      <c r="C79" s="4" t="s">
        <v>83</v>
      </c>
      <c r="D79" s="4" t="str">
        <f>_xlfn.XLOOKUP(TB_Vendas[[#This Row],[Código]],TB_Produtos[Código],TB_Produtos[Categoria])</f>
        <v>Vestuário</v>
      </c>
      <c r="E79" s="1">
        <v>8</v>
      </c>
      <c r="F79" s="7">
        <f>VLOOKUP(TB_Vendas[[#This Row],[Código]],Produtos!$B$6:$G$66,6,0)</f>
        <v>70</v>
      </c>
      <c r="G79" s="1">
        <f>_xlfn.XMATCH(TB_Vendas[[#This Row],[Categoria]],Desc_Categorias,0)</f>
        <v>3</v>
      </c>
      <c r="H79" s="43">
        <f>VLOOKUP(TB_Vendas[[#This Row],[Qtd]],Desc_TabelaToda,TB_Vendas[[#This Row],[Indice]],TRUE)</f>
        <v>0.25</v>
      </c>
      <c r="I79" s="43" cm="1">
        <f t="array" ref="I79">INDEX(Desc_TabelaToda,MATCH(TB_Vendas[[#This Row],[Qtd]],Desc_Quantidades,1),MATCH(_xlfn.XLOOKUP(TB_Vendas[[#This Row],[Código]],TB_Produtos[[#All],[Código]],TB_Produtos[[#All],[Categoria]]),Desc_Categorias,0))</f>
        <v>0.25</v>
      </c>
      <c r="J79" s="43">
        <f>_xlfn.XLOOKUP(TB_Vendas[[#This Row],[Vendedor]],Vendedores!$A$5:$A$9,Vendedores!$D$5:$D$9)</f>
        <v>0.15</v>
      </c>
      <c r="K79" s="43">
        <f>IF(TB_Vendas[[#This Row],[Desconto 
(Diretão)]]&lt;=TB_Vendas[[#This Row],[Desconto 
(Vendedor)]],TB_Vendas[[#This Row],[Desconto 
(Diretão)]],TB_Vendas[[#This Row],[Desconto 
(Vendedor)]])</f>
        <v>0.15</v>
      </c>
      <c r="L79" s="2">
        <f>TB_Vendas[[#This Row],[Preço Unitário]]*TB_Vendas[[#This Row],[Qtd]]</f>
        <v>560</v>
      </c>
      <c r="M79" s="1" t="s">
        <v>114</v>
      </c>
    </row>
    <row r="80" spans="1:13">
      <c r="A80" s="1">
        <f>MONTH(TB_Vendas[[#This Row],[Data]])</f>
        <v>8</v>
      </c>
      <c r="B80" s="3">
        <v>45147</v>
      </c>
      <c r="C80" s="4" t="s">
        <v>41</v>
      </c>
      <c r="D80" s="4" t="str">
        <f>_xlfn.XLOOKUP(TB_Vendas[[#This Row],[Código]],TB_Produtos[Código],TB_Produtos[Categoria])</f>
        <v>Vestuário</v>
      </c>
      <c r="E80" s="1">
        <v>5</v>
      </c>
      <c r="F80" s="7">
        <f>VLOOKUP(TB_Vendas[[#This Row],[Código]],Produtos!$B$6:$G$66,6,0)</f>
        <v>46.9</v>
      </c>
      <c r="G80" s="1">
        <f>_xlfn.XMATCH(TB_Vendas[[#This Row],[Categoria]],Desc_Categorias,0)</f>
        <v>3</v>
      </c>
      <c r="H80" s="43">
        <f>VLOOKUP(TB_Vendas[[#This Row],[Qtd]],Desc_TabelaToda,TB_Vendas[[#This Row],[Indice]],TRUE)</f>
        <v>0.25</v>
      </c>
      <c r="I80" s="43" cm="1">
        <f t="array" ref="I80">INDEX(Desc_TabelaToda,MATCH(TB_Vendas[[#This Row],[Qtd]],Desc_Quantidades,1),MATCH(_xlfn.XLOOKUP(TB_Vendas[[#This Row],[Código]],TB_Produtos[[#All],[Código]],TB_Produtos[[#All],[Categoria]]),Desc_Categorias,0))</f>
        <v>0.25</v>
      </c>
      <c r="J80" s="43">
        <f>_xlfn.XLOOKUP(TB_Vendas[[#This Row],[Vendedor]],Vendedores!$A$5:$A$9,Vendedores!$D$5:$D$9)</f>
        <v>0.1</v>
      </c>
      <c r="K80" s="43">
        <f>IF(TB_Vendas[[#This Row],[Desconto 
(Diretão)]]&lt;=TB_Vendas[[#This Row],[Desconto 
(Vendedor)]],TB_Vendas[[#This Row],[Desconto 
(Diretão)]],TB_Vendas[[#This Row],[Desconto 
(Vendedor)]])</f>
        <v>0.1</v>
      </c>
      <c r="L80" s="2">
        <f>TB_Vendas[[#This Row],[Preço Unitário]]*TB_Vendas[[#This Row],[Qtd]]</f>
        <v>234.5</v>
      </c>
      <c r="M80" s="1" t="s">
        <v>115</v>
      </c>
    </row>
    <row r="81" spans="1:13">
      <c r="A81" s="1">
        <f>MONTH(TB_Vendas[[#This Row],[Data]])</f>
        <v>8</v>
      </c>
      <c r="B81" s="3">
        <v>45148</v>
      </c>
      <c r="C81" s="4" t="s">
        <v>92</v>
      </c>
      <c r="D81" s="4" t="str">
        <f>_xlfn.XLOOKUP(TB_Vendas[[#This Row],[Código]],TB_Produtos[Código],TB_Produtos[Categoria])</f>
        <v>Vestuário</v>
      </c>
      <c r="E81" s="1">
        <v>10</v>
      </c>
      <c r="F81" s="7">
        <f>VLOOKUP(TB_Vendas[[#This Row],[Código]],Produtos!$B$6:$G$66,6,0)</f>
        <v>289.89999999999998</v>
      </c>
      <c r="G81" s="1">
        <f>_xlfn.XMATCH(TB_Vendas[[#This Row],[Categoria]],Desc_Categorias,0)</f>
        <v>3</v>
      </c>
      <c r="H81" s="43">
        <f>VLOOKUP(TB_Vendas[[#This Row],[Qtd]],Desc_TabelaToda,TB_Vendas[[#This Row],[Indice]],TRUE)</f>
        <v>0.3</v>
      </c>
      <c r="I81" s="43" cm="1">
        <f t="array" ref="I81">INDEX(Desc_TabelaToda,MATCH(TB_Vendas[[#This Row],[Qtd]],Desc_Quantidades,1),MATCH(_xlfn.XLOOKUP(TB_Vendas[[#This Row],[Código]],TB_Produtos[[#All],[Código]],TB_Produtos[[#All],[Categoria]]),Desc_Categorias,0))</f>
        <v>0.3</v>
      </c>
      <c r="J81" s="43">
        <f>_xlfn.XLOOKUP(TB_Vendas[[#This Row],[Vendedor]],Vendedores!$A$5:$A$9,Vendedores!$D$5:$D$9)</f>
        <v>0.15</v>
      </c>
      <c r="K81" s="43">
        <f>IF(TB_Vendas[[#This Row],[Desconto 
(Diretão)]]&lt;=TB_Vendas[[#This Row],[Desconto 
(Vendedor)]],TB_Vendas[[#This Row],[Desconto 
(Diretão)]],TB_Vendas[[#This Row],[Desconto 
(Vendedor)]])</f>
        <v>0.15</v>
      </c>
      <c r="L81" s="2">
        <f>TB_Vendas[[#This Row],[Preço Unitário]]*TB_Vendas[[#This Row],[Qtd]]</f>
        <v>2899</v>
      </c>
      <c r="M81" s="1" t="s">
        <v>114</v>
      </c>
    </row>
    <row r="82" spans="1:13">
      <c r="A82" s="1">
        <f>MONTH(TB_Vendas[[#This Row],[Data]])</f>
        <v>8</v>
      </c>
      <c r="B82" s="3">
        <v>45149</v>
      </c>
      <c r="C82" s="4" t="s">
        <v>45</v>
      </c>
      <c r="D82" s="4" t="str">
        <f>_xlfn.XLOOKUP(TB_Vendas[[#This Row],[Código]],TB_Produtos[Código],TB_Produtos[Categoria])</f>
        <v>Vestuário</v>
      </c>
      <c r="E82" s="1">
        <v>1</v>
      </c>
      <c r="F82" s="7">
        <f>VLOOKUP(TB_Vendas[[#This Row],[Código]],Produtos!$B$6:$G$66,6,0)</f>
        <v>42.5</v>
      </c>
      <c r="G82" s="1">
        <f>_xlfn.XMATCH(TB_Vendas[[#This Row],[Categoria]],Desc_Categorias,0)</f>
        <v>3</v>
      </c>
      <c r="H82" s="43">
        <f>VLOOKUP(TB_Vendas[[#This Row],[Qtd]],Desc_TabelaToda,TB_Vendas[[#This Row],[Indice]],TRUE)</f>
        <v>0.1</v>
      </c>
      <c r="I82" s="43" cm="1">
        <f t="array" ref="I82">INDEX(Desc_TabelaToda,MATCH(TB_Vendas[[#This Row],[Qtd]],Desc_Quantidades,1),MATCH(_xlfn.XLOOKUP(TB_Vendas[[#This Row],[Código]],TB_Produtos[[#All],[Código]],TB_Produtos[[#All],[Categoria]]),Desc_Categorias,0))</f>
        <v>0.1</v>
      </c>
      <c r="J82" s="43">
        <f>_xlfn.XLOOKUP(TB_Vendas[[#This Row],[Vendedor]],Vendedores!$A$5:$A$9,Vendedores!$D$5:$D$9)</f>
        <v>0.1</v>
      </c>
      <c r="K82" s="43">
        <f>IF(TB_Vendas[[#This Row],[Desconto 
(Diretão)]]&lt;=TB_Vendas[[#This Row],[Desconto 
(Vendedor)]],TB_Vendas[[#This Row],[Desconto 
(Diretão)]],TB_Vendas[[#This Row],[Desconto 
(Vendedor)]])</f>
        <v>0.1</v>
      </c>
      <c r="L82" s="2">
        <f>TB_Vendas[[#This Row],[Preço Unitário]]*TB_Vendas[[#This Row],[Qtd]]</f>
        <v>42.5</v>
      </c>
      <c r="M82" s="1" t="s">
        <v>115</v>
      </c>
    </row>
    <row r="83" spans="1:13">
      <c r="A83" s="1">
        <f>MONTH(TB_Vendas[[#This Row],[Data]])</f>
        <v>8</v>
      </c>
      <c r="B83" s="3">
        <v>45150</v>
      </c>
      <c r="C83" s="4" t="s">
        <v>102</v>
      </c>
      <c r="D83" s="4" t="str">
        <f>_xlfn.XLOOKUP(TB_Vendas[[#This Row],[Código]],TB_Produtos[Código],TB_Produtos[Categoria])</f>
        <v>Calçado</v>
      </c>
      <c r="E83" s="1">
        <v>2</v>
      </c>
      <c r="F83" s="7">
        <f>VLOOKUP(TB_Vendas[[#This Row],[Código]],Produtos!$B$6:$G$66,6,0)</f>
        <v>89.9</v>
      </c>
      <c r="G83" s="1">
        <f>_xlfn.XMATCH(TB_Vendas[[#This Row],[Categoria]],Desc_Categorias,0)</f>
        <v>4</v>
      </c>
      <c r="H83" s="43">
        <f>VLOOKUP(TB_Vendas[[#This Row],[Qtd]],Desc_TabelaToda,TB_Vendas[[#This Row],[Indice]],TRUE)</f>
        <v>0.1</v>
      </c>
      <c r="I83" s="43" cm="1">
        <f t="array" ref="I83">INDEX(Desc_TabelaToda,MATCH(TB_Vendas[[#This Row],[Qtd]],Desc_Quantidades,1),MATCH(_xlfn.XLOOKUP(TB_Vendas[[#This Row],[Código]],TB_Produtos[[#All],[Código]],TB_Produtos[[#All],[Categoria]]),Desc_Categorias,0))</f>
        <v>0.1</v>
      </c>
      <c r="J83" s="43">
        <f>_xlfn.XLOOKUP(TB_Vendas[[#This Row],[Vendedor]],Vendedores!$A$5:$A$9,Vendedores!$D$5:$D$9)</f>
        <v>0.15</v>
      </c>
      <c r="K83" s="43">
        <f>IF(TB_Vendas[[#This Row],[Desconto 
(Diretão)]]&lt;=TB_Vendas[[#This Row],[Desconto 
(Vendedor)]],TB_Vendas[[#This Row],[Desconto 
(Diretão)]],TB_Vendas[[#This Row],[Desconto 
(Vendedor)]])</f>
        <v>0.1</v>
      </c>
      <c r="L83" s="2">
        <f>TB_Vendas[[#This Row],[Preço Unitário]]*TB_Vendas[[#This Row],[Qtd]]</f>
        <v>179.8</v>
      </c>
      <c r="M83" s="1" t="s">
        <v>114</v>
      </c>
    </row>
    <row r="84" spans="1:13">
      <c r="A84" s="1">
        <f>MONTH(TB_Vendas[[#This Row],[Data]])</f>
        <v>8</v>
      </c>
      <c r="B84" s="3">
        <v>45151</v>
      </c>
      <c r="C84" s="4" t="s">
        <v>59</v>
      </c>
      <c r="D84" s="4" t="str">
        <f>_xlfn.XLOOKUP(TB_Vendas[[#This Row],[Código]],TB_Produtos[Código],TB_Produtos[Categoria])</f>
        <v>Calçado</v>
      </c>
      <c r="E84" s="1">
        <v>3</v>
      </c>
      <c r="F84" s="7">
        <f>VLOOKUP(TB_Vendas[[#This Row],[Código]],Produtos!$B$6:$G$66,6,0)</f>
        <v>255</v>
      </c>
      <c r="G84" s="1">
        <f>_xlfn.XMATCH(TB_Vendas[[#This Row],[Categoria]],Desc_Categorias,0)</f>
        <v>4</v>
      </c>
      <c r="H84" s="43">
        <f>VLOOKUP(TB_Vendas[[#This Row],[Qtd]],Desc_TabelaToda,TB_Vendas[[#This Row],[Indice]],TRUE)</f>
        <v>0.15</v>
      </c>
      <c r="I84" s="43" cm="1">
        <f t="array" ref="I84">INDEX(Desc_TabelaToda,MATCH(TB_Vendas[[#This Row],[Qtd]],Desc_Quantidades,1),MATCH(_xlfn.XLOOKUP(TB_Vendas[[#This Row],[Código]],TB_Produtos[[#All],[Código]],TB_Produtos[[#All],[Categoria]]),Desc_Categorias,0))</f>
        <v>0.15</v>
      </c>
      <c r="J84" s="43">
        <f>_xlfn.XLOOKUP(TB_Vendas[[#This Row],[Vendedor]],Vendedores!$A$5:$A$9,Vendedores!$D$5:$D$9)</f>
        <v>0.2</v>
      </c>
      <c r="K84" s="43">
        <f>IF(TB_Vendas[[#This Row],[Desconto 
(Diretão)]]&lt;=TB_Vendas[[#This Row],[Desconto 
(Vendedor)]],TB_Vendas[[#This Row],[Desconto 
(Diretão)]],TB_Vendas[[#This Row],[Desconto 
(Vendedor)]])</f>
        <v>0.15</v>
      </c>
      <c r="L84" s="2">
        <f>TB_Vendas[[#This Row],[Preço Unitário]]*TB_Vendas[[#This Row],[Qtd]]</f>
        <v>765</v>
      </c>
      <c r="M84" s="1" t="s">
        <v>113</v>
      </c>
    </row>
    <row r="85" spans="1:13">
      <c r="A85" s="1">
        <f>MONTH(TB_Vendas[[#This Row],[Data]])</f>
        <v>8</v>
      </c>
      <c r="B85" s="3">
        <v>45152</v>
      </c>
      <c r="C85" s="4" t="s">
        <v>45</v>
      </c>
      <c r="D85" s="4" t="str">
        <f>_xlfn.XLOOKUP(TB_Vendas[[#This Row],[Código]],TB_Produtos[Código],TB_Produtos[Categoria])</f>
        <v>Vestuário</v>
      </c>
      <c r="E85" s="1">
        <v>6</v>
      </c>
      <c r="F85" s="7">
        <f>VLOOKUP(TB_Vendas[[#This Row],[Código]],Produtos!$B$6:$G$66,6,0)</f>
        <v>42.5</v>
      </c>
      <c r="G85" s="1">
        <f>_xlfn.XMATCH(TB_Vendas[[#This Row],[Categoria]],Desc_Categorias,0)</f>
        <v>3</v>
      </c>
      <c r="H85" s="43">
        <f>VLOOKUP(TB_Vendas[[#This Row],[Qtd]],Desc_TabelaToda,TB_Vendas[[#This Row],[Indice]],TRUE)</f>
        <v>0.25</v>
      </c>
      <c r="I85" s="43" cm="1">
        <f t="array" ref="I85">INDEX(Desc_TabelaToda,MATCH(TB_Vendas[[#This Row],[Qtd]],Desc_Quantidades,1),MATCH(_xlfn.XLOOKUP(TB_Vendas[[#This Row],[Código]],TB_Produtos[[#All],[Código]],TB_Produtos[[#All],[Categoria]]),Desc_Categorias,0))</f>
        <v>0.25</v>
      </c>
      <c r="J85" s="43">
        <f>_xlfn.XLOOKUP(TB_Vendas[[#This Row],[Vendedor]],Vendedores!$A$5:$A$9,Vendedores!$D$5:$D$9)</f>
        <v>0.2</v>
      </c>
      <c r="K85" s="43">
        <f>IF(TB_Vendas[[#This Row],[Desconto 
(Diretão)]]&lt;=TB_Vendas[[#This Row],[Desconto 
(Vendedor)]],TB_Vendas[[#This Row],[Desconto 
(Diretão)]],TB_Vendas[[#This Row],[Desconto 
(Vendedor)]])</f>
        <v>0.2</v>
      </c>
      <c r="L85" s="2">
        <f>TB_Vendas[[#This Row],[Preço Unitário]]*TB_Vendas[[#This Row],[Qtd]]</f>
        <v>255</v>
      </c>
      <c r="M85" s="1" t="s">
        <v>116</v>
      </c>
    </row>
    <row r="86" spans="1:13">
      <c r="A86" s="1">
        <f>MONTH(TB_Vendas[[#This Row],[Data]])</f>
        <v>8</v>
      </c>
      <c r="B86" s="3">
        <v>45153</v>
      </c>
      <c r="C86" s="4" t="s">
        <v>44</v>
      </c>
      <c r="D86" s="4" t="str">
        <f>_xlfn.XLOOKUP(TB_Vendas[[#This Row],[Código]],TB_Produtos[Código],TB_Produtos[Categoria])</f>
        <v>Vestuário</v>
      </c>
      <c r="E86" s="1">
        <v>8</v>
      </c>
      <c r="F86" s="7">
        <f>VLOOKUP(TB_Vendas[[#This Row],[Código]],Produtos!$B$6:$G$66,6,0)</f>
        <v>39.9</v>
      </c>
      <c r="G86" s="1">
        <f>_xlfn.XMATCH(TB_Vendas[[#This Row],[Categoria]],Desc_Categorias,0)</f>
        <v>3</v>
      </c>
      <c r="H86" s="43">
        <f>VLOOKUP(TB_Vendas[[#This Row],[Qtd]],Desc_TabelaToda,TB_Vendas[[#This Row],[Indice]],TRUE)</f>
        <v>0.25</v>
      </c>
      <c r="I86" s="43" cm="1">
        <f t="array" ref="I86">INDEX(Desc_TabelaToda,MATCH(TB_Vendas[[#This Row],[Qtd]],Desc_Quantidades,1),MATCH(_xlfn.XLOOKUP(TB_Vendas[[#This Row],[Código]],TB_Produtos[[#All],[Código]],TB_Produtos[[#All],[Categoria]]),Desc_Categorias,0))</f>
        <v>0.25</v>
      </c>
      <c r="J86" s="43">
        <f>_xlfn.XLOOKUP(TB_Vendas[[#This Row],[Vendedor]],Vendedores!$A$5:$A$9,Vendedores!$D$5:$D$9)</f>
        <v>0.15</v>
      </c>
      <c r="K86" s="43">
        <f>IF(TB_Vendas[[#This Row],[Desconto 
(Diretão)]]&lt;=TB_Vendas[[#This Row],[Desconto 
(Vendedor)]],TB_Vendas[[#This Row],[Desconto 
(Diretão)]],TB_Vendas[[#This Row],[Desconto 
(Vendedor)]])</f>
        <v>0.15</v>
      </c>
      <c r="L86" s="2">
        <f>TB_Vendas[[#This Row],[Preço Unitário]]*TB_Vendas[[#This Row],[Qtd]]</f>
        <v>319.2</v>
      </c>
      <c r="M86" s="1" t="s">
        <v>114</v>
      </c>
    </row>
  </sheetData>
  <phoneticPr fontId="11" type="noConversion"/>
  <conditionalFormatting sqref="E4:K4">
    <cfRule type="cellIs" dxfId="7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BD7C-F2EF-433F-A6DB-0919B6106E45}">
  <dimension ref="A1:H253"/>
  <sheetViews>
    <sheetView topLeftCell="A2" workbookViewId="0">
      <selection activeCell="E23" sqref="E23"/>
    </sheetView>
  </sheetViews>
  <sheetFormatPr defaultRowHeight="15"/>
  <cols>
    <col min="1" max="1" width="10.7109375" bestFit="1" customWidth="1"/>
    <col min="2" max="2" width="9.42578125" bestFit="1" customWidth="1"/>
    <col min="3" max="3" width="11.7109375" bestFit="1" customWidth="1"/>
    <col min="4" max="4" width="6.5703125" bestFit="1" customWidth="1"/>
    <col min="5" max="5" width="16.140625" bestFit="1" customWidth="1"/>
    <col min="6" max="6" width="16.42578125" bestFit="1" customWidth="1"/>
    <col min="7" max="7" width="7.7109375" bestFit="1" customWidth="1"/>
    <col min="8" max="8" width="12.140625" bestFit="1" customWidth="1"/>
  </cols>
  <sheetData>
    <row r="1" spans="1:8">
      <c r="A1" t="s">
        <v>74</v>
      </c>
      <c r="B1" t="s">
        <v>30</v>
      </c>
      <c r="C1" t="s">
        <v>10</v>
      </c>
      <c r="D1" t="s">
        <v>15</v>
      </c>
      <c r="E1" t="s">
        <v>11</v>
      </c>
      <c r="F1" t="s">
        <v>159</v>
      </c>
      <c r="G1" t="s">
        <v>16</v>
      </c>
      <c r="H1" t="s">
        <v>72</v>
      </c>
    </row>
    <row r="2" spans="1:8">
      <c r="A2" s="143">
        <v>44566</v>
      </c>
      <c r="B2" s="142" t="s">
        <v>61</v>
      </c>
      <c r="C2" s="142" t="s">
        <v>14</v>
      </c>
      <c r="D2">
        <v>2</v>
      </c>
      <c r="E2">
        <v>245</v>
      </c>
      <c r="F2">
        <v>0.1</v>
      </c>
      <c r="G2">
        <v>490</v>
      </c>
      <c r="H2" s="142" t="s">
        <v>116</v>
      </c>
    </row>
    <row r="3" spans="1:8">
      <c r="A3" s="143">
        <v>44567</v>
      </c>
      <c r="B3" s="142" t="s">
        <v>59</v>
      </c>
      <c r="C3" s="142" t="s">
        <v>14</v>
      </c>
      <c r="D3">
        <v>10</v>
      </c>
      <c r="E3">
        <v>255</v>
      </c>
      <c r="F3">
        <v>0.15</v>
      </c>
      <c r="G3">
        <v>2550</v>
      </c>
      <c r="H3" s="142" t="s">
        <v>117</v>
      </c>
    </row>
    <row r="4" spans="1:8">
      <c r="A4" s="143">
        <v>44568</v>
      </c>
      <c r="B4" s="142" t="s">
        <v>93</v>
      </c>
      <c r="C4" s="142" t="s">
        <v>12</v>
      </c>
      <c r="D4">
        <v>11</v>
      </c>
      <c r="E4">
        <v>289.89999999999998</v>
      </c>
      <c r="F4">
        <v>0.1</v>
      </c>
      <c r="G4">
        <v>3188.9</v>
      </c>
      <c r="H4" s="142" t="s">
        <v>115</v>
      </c>
    </row>
    <row r="5" spans="1:8">
      <c r="A5" s="143">
        <v>44573</v>
      </c>
      <c r="B5" s="142" t="s">
        <v>106</v>
      </c>
      <c r="C5" s="142" t="s">
        <v>12</v>
      </c>
      <c r="D5">
        <v>11</v>
      </c>
      <c r="E5">
        <v>180</v>
      </c>
      <c r="F5">
        <v>0.2</v>
      </c>
      <c r="G5">
        <v>1980</v>
      </c>
      <c r="H5" s="142" t="s">
        <v>113</v>
      </c>
    </row>
    <row r="6" spans="1:8">
      <c r="A6" s="143">
        <v>44574</v>
      </c>
      <c r="B6" s="142" t="s">
        <v>110</v>
      </c>
      <c r="C6" s="142" t="s">
        <v>12</v>
      </c>
      <c r="D6">
        <v>10</v>
      </c>
      <c r="E6">
        <v>180</v>
      </c>
      <c r="F6">
        <v>0.1</v>
      </c>
      <c r="G6">
        <v>1800</v>
      </c>
      <c r="H6" s="142" t="s">
        <v>115</v>
      </c>
    </row>
    <row r="7" spans="1:8">
      <c r="A7" s="143">
        <v>44578</v>
      </c>
      <c r="B7" s="142" t="s">
        <v>33</v>
      </c>
      <c r="C7" s="142" t="s">
        <v>12</v>
      </c>
      <c r="D7">
        <v>8</v>
      </c>
      <c r="E7">
        <v>70.900000000000006</v>
      </c>
      <c r="F7">
        <v>0.15</v>
      </c>
      <c r="G7">
        <v>567.20000000000005</v>
      </c>
      <c r="H7" s="142" t="s">
        <v>114</v>
      </c>
    </row>
    <row r="8" spans="1:8">
      <c r="A8" s="143">
        <v>44584</v>
      </c>
      <c r="B8" s="142" t="s">
        <v>59</v>
      </c>
      <c r="C8" s="142" t="s">
        <v>14</v>
      </c>
      <c r="D8">
        <v>2</v>
      </c>
      <c r="E8">
        <v>255</v>
      </c>
      <c r="F8">
        <v>0.1</v>
      </c>
      <c r="G8">
        <v>510</v>
      </c>
      <c r="H8" s="142" t="s">
        <v>116</v>
      </c>
    </row>
    <row r="9" spans="1:8">
      <c r="A9" s="143">
        <v>44587</v>
      </c>
      <c r="B9" s="142" t="s">
        <v>88</v>
      </c>
      <c r="C9" s="142" t="s">
        <v>12</v>
      </c>
      <c r="D9">
        <v>2</v>
      </c>
      <c r="E9">
        <v>72.5</v>
      </c>
      <c r="F9">
        <v>0.15</v>
      </c>
      <c r="G9">
        <v>145</v>
      </c>
      <c r="H9" s="142" t="s">
        <v>117</v>
      </c>
    </row>
    <row r="10" spans="1:8">
      <c r="A10" s="143">
        <v>44589</v>
      </c>
      <c r="B10" s="142" t="s">
        <v>90</v>
      </c>
      <c r="C10" s="142" t="s">
        <v>12</v>
      </c>
      <c r="D10">
        <v>12</v>
      </c>
      <c r="E10">
        <v>289.89999999999998</v>
      </c>
      <c r="F10">
        <v>0.2</v>
      </c>
      <c r="G10">
        <v>3478.8</v>
      </c>
      <c r="H10" s="142" t="s">
        <v>116</v>
      </c>
    </row>
    <row r="11" spans="1:8">
      <c r="A11" s="143">
        <v>44590</v>
      </c>
      <c r="B11" s="142" t="s">
        <v>90</v>
      </c>
      <c r="C11" s="142" t="s">
        <v>12</v>
      </c>
      <c r="D11">
        <v>1</v>
      </c>
      <c r="E11">
        <v>289.89999999999998</v>
      </c>
      <c r="F11">
        <v>0.1</v>
      </c>
      <c r="G11">
        <v>289.89999999999998</v>
      </c>
      <c r="H11" s="142" t="s">
        <v>117</v>
      </c>
    </row>
    <row r="12" spans="1:8">
      <c r="A12" s="143">
        <v>44591</v>
      </c>
      <c r="B12" s="142" t="s">
        <v>109</v>
      </c>
      <c r="C12" s="142" t="s">
        <v>12</v>
      </c>
      <c r="D12">
        <v>11</v>
      </c>
      <c r="E12">
        <v>180</v>
      </c>
      <c r="F12">
        <v>0.2</v>
      </c>
      <c r="G12">
        <v>1980</v>
      </c>
      <c r="H12" s="142" t="s">
        <v>113</v>
      </c>
    </row>
    <row r="13" spans="1:8">
      <c r="A13" s="143">
        <v>44595</v>
      </c>
      <c r="B13" s="142" t="s">
        <v>33</v>
      </c>
      <c r="C13" s="142" t="s">
        <v>12</v>
      </c>
      <c r="D13">
        <v>2</v>
      </c>
      <c r="E13">
        <v>70.900000000000006</v>
      </c>
      <c r="F13">
        <v>0.15</v>
      </c>
      <c r="G13">
        <v>141.80000000000001</v>
      </c>
      <c r="H13" s="142" t="s">
        <v>113</v>
      </c>
    </row>
    <row r="14" spans="1:8">
      <c r="A14" s="143">
        <v>44597</v>
      </c>
      <c r="B14" s="142" t="s">
        <v>57</v>
      </c>
      <c r="C14" s="142" t="s">
        <v>13</v>
      </c>
      <c r="D14">
        <v>7</v>
      </c>
      <c r="E14">
        <v>120</v>
      </c>
      <c r="F14">
        <v>0.2</v>
      </c>
      <c r="G14">
        <v>840</v>
      </c>
      <c r="H14" s="142" t="s">
        <v>116</v>
      </c>
    </row>
    <row r="15" spans="1:8">
      <c r="A15" s="143">
        <v>44610</v>
      </c>
      <c r="B15" s="142" t="s">
        <v>53</v>
      </c>
      <c r="C15" s="142" t="s">
        <v>12</v>
      </c>
      <c r="D15">
        <v>4</v>
      </c>
      <c r="E15">
        <v>249.9</v>
      </c>
      <c r="F15">
        <v>0.2</v>
      </c>
      <c r="G15">
        <v>999.6</v>
      </c>
      <c r="H15" s="142" t="s">
        <v>113</v>
      </c>
    </row>
    <row r="16" spans="1:8">
      <c r="A16" s="143">
        <v>44613</v>
      </c>
      <c r="B16" s="142" t="s">
        <v>44</v>
      </c>
      <c r="C16" s="142" t="s">
        <v>12</v>
      </c>
      <c r="D16">
        <v>4</v>
      </c>
      <c r="E16">
        <v>39.9</v>
      </c>
      <c r="F16">
        <v>0.1</v>
      </c>
      <c r="G16">
        <v>159.6</v>
      </c>
      <c r="H16" s="142" t="s">
        <v>115</v>
      </c>
    </row>
    <row r="17" spans="1:8">
      <c r="A17" s="143">
        <v>44616</v>
      </c>
      <c r="B17" s="142" t="s">
        <v>83</v>
      </c>
      <c r="C17" s="142" t="s">
        <v>12</v>
      </c>
      <c r="D17">
        <v>10</v>
      </c>
      <c r="E17">
        <v>70</v>
      </c>
      <c r="F17">
        <v>0.15</v>
      </c>
      <c r="G17">
        <v>700</v>
      </c>
      <c r="H17" s="142" t="s">
        <v>117</v>
      </c>
    </row>
    <row r="18" spans="1:8">
      <c r="A18" s="143">
        <v>44617</v>
      </c>
      <c r="B18" s="142" t="s">
        <v>39</v>
      </c>
      <c r="C18" s="142" t="s">
        <v>12</v>
      </c>
      <c r="D18">
        <v>5</v>
      </c>
      <c r="E18">
        <v>92.9</v>
      </c>
      <c r="F18">
        <v>0.15</v>
      </c>
      <c r="G18">
        <v>464.5</v>
      </c>
      <c r="H18" s="142" t="s">
        <v>117</v>
      </c>
    </row>
    <row r="19" spans="1:8">
      <c r="A19" s="143">
        <v>44618</v>
      </c>
      <c r="B19" s="142" t="s">
        <v>52</v>
      </c>
      <c r="C19" s="142" t="s">
        <v>12</v>
      </c>
      <c r="D19">
        <v>2</v>
      </c>
      <c r="E19">
        <v>300</v>
      </c>
      <c r="F19">
        <v>0.15</v>
      </c>
      <c r="G19">
        <v>600</v>
      </c>
      <c r="H19" s="142" t="s">
        <v>113</v>
      </c>
    </row>
    <row r="20" spans="1:8">
      <c r="A20" s="143">
        <v>44621</v>
      </c>
      <c r="B20" s="142" t="s">
        <v>31</v>
      </c>
      <c r="C20" s="142" t="s">
        <v>12</v>
      </c>
      <c r="D20">
        <v>5</v>
      </c>
      <c r="E20">
        <v>65.900000000000006</v>
      </c>
      <c r="F20">
        <v>0.2</v>
      </c>
      <c r="G20">
        <v>329.5</v>
      </c>
      <c r="H20" s="142" t="s">
        <v>113</v>
      </c>
    </row>
    <row r="21" spans="1:8">
      <c r="A21" s="143">
        <v>44621</v>
      </c>
      <c r="B21" s="142" t="s">
        <v>43</v>
      </c>
      <c r="C21" s="142" t="s">
        <v>12</v>
      </c>
      <c r="D21">
        <v>3</v>
      </c>
      <c r="E21">
        <v>39.9</v>
      </c>
      <c r="F21">
        <v>0.2</v>
      </c>
      <c r="G21">
        <v>119.7</v>
      </c>
      <c r="H21" s="142" t="s">
        <v>116</v>
      </c>
    </row>
    <row r="22" spans="1:8">
      <c r="A22" s="143">
        <v>44622</v>
      </c>
      <c r="B22" s="142" t="s">
        <v>43</v>
      </c>
      <c r="C22" s="142" t="s">
        <v>12</v>
      </c>
      <c r="D22">
        <v>1</v>
      </c>
      <c r="E22">
        <v>39.9</v>
      </c>
      <c r="F22">
        <v>0.1</v>
      </c>
      <c r="G22">
        <v>39.9</v>
      </c>
      <c r="H22" s="142" t="s">
        <v>116</v>
      </c>
    </row>
    <row r="23" spans="1:8">
      <c r="A23" s="143">
        <v>44623</v>
      </c>
      <c r="B23" s="142" t="s">
        <v>37</v>
      </c>
      <c r="C23" s="142" t="s">
        <v>12</v>
      </c>
      <c r="D23">
        <v>12</v>
      </c>
      <c r="E23">
        <v>85.9</v>
      </c>
      <c r="F23">
        <v>0.15</v>
      </c>
      <c r="G23">
        <v>1030.8</v>
      </c>
      <c r="H23" s="142" t="s">
        <v>114</v>
      </c>
    </row>
    <row r="24" spans="1:8">
      <c r="A24" s="143">
        <v>44624</v>
      </c>
      <c r="B24" s="142" t="s">
        <v>97</v>
      </c>
      <c r="C24" s="142" t="s">
        <v>12</v>
      </c>
      <c r="D24">
        <v>5</v>
      </c>
      <c r="E24">
        <v>32.9</v>
      </c>
      <c r="F24">
        <v>0.2</v>
      </c>
      <c r="G24">
        <v>164.5</v>
      </c>
      <c r="H24" s="142" t="s">
        <v>113</v>
      </c>
    </row>
    <row r="25" spans="1:8">
      <c r="A25" s="143">
        <v>44629</v>
      </c>
      <c r="B25" s="142" t="s">
        <v>84</v>
      </c>
      <c r="C25" s="142" t="s">
        <v>12</v>
      </c>
      <c r="D25">
        <v>11</v>
      </c>
      <c r="E25">
        <v>54.9</v>
      </c>
      <c r="F25">
        <v>0.2</v>
      </c>
      <c r="G25">
        <v>603.9</v>
      </c>
      <c r="H25" s="142" t="s">
        <v>113</v>
      </c>
    </row>
    <row r="26" spans="1:8">
      <c r="A26" s="143">
        <v>44634</v>
      </c>
      <c r="B26" s="142" t="s">
        <v>45</v>
      </c>
      <c r="C26" s="142" t="s">
        <v>12</v>
      </c>
      <c r="D26">
        <v>3</v>
      </c>
      <c r="E26">
        <v>42.5</v>
      </c>
      <c r="F26">
        <v>0.2</v>
      </c>
      <c r="G26">
        <v>127.5</v>
      </c>
      <c r="H26" s="142" t="s">
        <v>113</v>
      </c>
    </row>
    <row r="27" spans="1:8">
      <c r="A27" s="143">
        <v>44639</v>
      </c>
      <c r="B27" s="142" t="s">
        <v>64</v>
      </c>
      <c r="C27" s="142" t="s">
        <v>12</v>
      </c>
      <c r="D27">
        <v>8</v>
      </c>
      <c r="E27">
        <v>89.9</v>
      </c>
      <c r="F27">
        <v>0.2</v>
      </c>
      <c r="G27">
        <v>719.2</v>
      </c>
      <c r="H27" s="142" t="s">
        <v>116</v>
      </c>
    </row>
    <row r="28" spans="1:8">
      <c r="A28" s="143">
        <v>44641</v>
      </c>
      <c r="B28" s="142" t="s">
        <v>63</v>
      </c>
      <c r="C28" s="142" t="s">
        <v>14</v>
      </c>
      <c r="D28">
        <v>1</v>
      </c>
      <c r="E28">
        <v>259.89999999999998</v>
      </c>
      <c r="F28">
        <v>0</v>
      </c>
      <c r="G28">
        <v>259.89999999999998</v>
      </c>
      <c r="H28" s="142" t="s">
        <v>116</v>
      </c>
    </row>
    <row r="29" spans="1:8">
      <c r="A29" s="143">
        <v>44645</v>
      </c>
      <c r="B29" s="142" t="s">
        <v>48</v>
      </c>
      <c r="C29" s="142" t="s">
        <v>12</v>
      </c>
      <c r="D29">
        <v>11</v>
      </c>
      <c r="E29">
        <v>32.9</v>
      </c>
      <c r="F29">
        <v>0.15</v>
      </c>
      <c r="G29">
        <v>361.9</v>
      </c>
      <c r="H29" s="142" t="s">
        <v>117</v>
      </c>
    </row>
    <row r="30" spans="1:8">
      <c r="A30" s="143">
        <v>44653</v>
      </c>
      <c r="B30" s="142" t="s">
        <v>49</v>
      </c>
      <c r="C30" s="142" t="s">
        <v>13</v>
      </c>
      <c r="D30">
        <v>8</v>
      </c>
      <c r="E30">
        <v>49.9</v>
      </c>
      <c r="F30">
        <v>0.15</v>
      </c>
      <c r="G30">
        <v>399.2</v>
      </c>
      <c r="H30" s="142" t="s">
        <v>114</v>
      </c>
    </row>
    <row r="31" spans="1:8">
      <c r="A31" s="143">
        <v>44655</v>
      </c>
      <c r="B31" s="142" t="s">
        <v>35</v>
      </c>
      <c r="C31" s="142" t="s">
        <v>13</v>
      </c>
      <c r="D31">
        <v>4</v>
      </c>
      <c r="E31">
        <v>259.89999999999998</v>
      </c>
      <c r="F31">
        <v>0.1</v>
      </c>
      <c r="G31">
        <v>1039.5999999999999</v>
      </c>
      <c r="H31" s="142" t="s">
        <v>115</v>
      </c>
    </row>
    <row r="32" spans="1:8">
      <c r="A32" s="143">
        <v>44659</v>
      </c>
      <c r="B32" s="142" t="s">
        <v>56</v>
      </c>
      <c r="C32" s="142" t="s">
        <v>13</v>
      </c>
      <c r="D32">
        <v>1</v>
      </c>
      <c r="E32">
        <v>349.9</v>
      </c>
      <c r="F32">
        <v>0</v>
      </c>
      <c r="G32">
        <v>349.9</v>
      </c>
      <c r="H32" s="142" t="s">
        <v>114</v>
      </c>
    </row>
    <row r="33" spans="1:8">
      <c r="A33" s="143">
        <v>44662</v>
      </c>
      <c r="B33" s="142" t="s">
        <v>101</v>
      </c>
      <c r="C33" s="142" t="s">
        <v>12</v>
      </c>
      <c r="D33">
        <v>7</v>
      </c>
      <c r="E33">
        <v>49.9</v>
      </c>
      <c r="F33">
        <v>0.2</v>
      </c>
      <c r="G33">
        <v>349.3</v>
      </c>
      <c r="H33" s="142" t="s">
        <v>116</v>
      </c>
    </row>
    <row r="34" spans="1:8">
      <c r="A34" s="143">
        <v>44663</v>
      </c>
      <c r="B34" s="142" t="s">
        <v>83</v>
      </c>
      <c r="C34" s="142" t="s">
        <v>12</v>
      </c>
      <c r="D34">
        <v>11</v>
      </c>
      <c r="E34">
        <v>70</v>
      </c>
      <c r="F34">
        <v>0.2</v>
      </c>
      <c r="G34">
        <v>770</v>
      </c>
      <c r="H34" s="142" t="s">
        <v>116</v>
      </c>
    </row>
    <row r="35" spans="1:8">
      <c r="A35" s="143">
        <v>44664</v>
      </c>
      <c r="B35" s="142" t="s">
        <v>69</v>
      </c>
      <c r="C35" s="142" t="s">
        <v>12</v>
      </c>
      <c r="D35">
        <v>3</v>
      </c>
      <c r="E35">
        <v>146</v>
      </c>
      <c r="F35">
        <v>0.15</v>
      </c>
      <c r="G35">
        <v>438</v>
      </c>
      <c r="H35" s="142" t="s">
        <v>117</v>
      </c>
    </row>
    <row r="36" spans="1:8">
      <c r="A36" s="143">
        <v>44666</v>
      </c>
      <c r="B36" s="142" t="s">
        <v>102</v>
      </c>
      <c r="C36" s="142" t="s">
        <v>14</v>
      </c>
      <c r="D36">
        <v>8</v>
      </c>
      <c r="E36">
        <v>89.9</v>
      </c>
      <c r="F36">
        <v>0.15</v>
      </c>
      <c r="G36">
        <v>719.2</v>
      </c>
      <c r="H36" s="142" t="s">
        <v>117</v>
      </c>
    </row>
    <row r="37" spans="1:8">
      <c r="A37" s="143">
        <v>44673</v>
      </c>
      <c r="B37" s="142" t="s">
        <v>57</v>
      </c>
      <c r="C37" s="142" t="s">
        <v>13</v>
      </c>
      <c r="D37">
        <v>9</v>
      </c>
      <c r="E37">
        <v>120</v>
      </c>
      <c r="F37">
        <v>0.15</v>
      </c>
      <c r="G37">
        <v>1080</v>
      </c>
      <c r="H37" s="142" t="s">
        <v>114</v>
      </c>
    </row>
    <row r="38" spans="1:8">
      <c r="A38" s="143">
        <v>44674</v>
      </c>
      <c r="B38" s="142" t="s">
        <v>60</v>
      </c>
      <c r="C38" s="142" t="s">
        <v>14</v>
      </c>
      <c r="D38">
        <v>3</v>
      </c>
      <c r="E38">
        <v>259.89999999999998</v>
      </c>
      <c r="F38">
        <v>0.1</v>
      </c>
      <c r="G38">
        <v>779.7</v>
      </c>
      <c r="H38" s="142" t="s">
        <v>115</v>
      </c>
    </row>
    <row r="39" spans="1:8">
      <c r="A39" s="143">
        <v>44677</v>
      </c>
      <c r="B39" s="142" t="s">
        <v>50</v>
      </c>
      <c r="C39" s="142" t="s">
        <v>12</v>
      </c>
      <c r="D39">
        <v>6</v>
      </c>
      <c r="E39">
        <v>299.89999999999998</v>
      </c>
      <c r="F39">
        <v>0.1</v>
      </c>
      <c r="G39">
        <v>1799.4</v>
      </c>
      <c r="H39" s="142" t="s">
        <v>115</v>
      </c>
    </row>
    <row r="40" spans="1:8">
      <c r="A40" s="143">
        <v>44678</v>
      </c>
      <c r="B40" s="142" t="s">
        <v>109</v>
      </c>
      <c r="C40" s="142" t="s">
        <v>12</v>
      </c>
      <c r="D40">
        <v>11</v>
      </c>
      <c r="E40">
        <v>180</v>
      </c>
      <c r="F40">
        <v>0.15</v>
      </c>
      <c r="G40">
        <v>1980</v>
      </c>
      <c r="H40" s="142" t="s">
        <v>117</v>
      </c>
    </row>
    <row r="41" spans="1:8">
      <c r="A41" s="143">
        <v>44689</v>
      </c>
      <c r="B41" s="142" t="s">
        <v>55</v>
      </c>
      <c r="C41" s="142" t="s">
        <v>12</v>
      </c>
      <c r="D41">
        <v>10</v>
      </c>
      <c r="E41">
        <v>299.89999999999998</v>
      </c>
      <c r="F41">
        <v>0.15</v>
      </c>
      <c r="G41">
        <v>2999</v>
      </c>
      <c r="H41" s="142" t="s">
        <v>114</v>
      </c>
    </row>
    <row r="42" spans="1:8">
      <c r="A42" s="143">
        <v>44690</v>
      </c>
      <c r="B42" s="142" t="s">
        <v>106</v>
      </c>
      <c r="C42" s="142" t="s">
        <v>12</v>
      </c>
      <c r="D42">
        <v>8</v>
      </c>
      <c r="E42">
        <v>180</v>
      </c>
      <c r="F42">
        <v>0.15</v>
      </c>
      <c r="G42">
        <v>1440</v>
      </c>
      <c r="H42" s="142" t="s">
        <v>114</v>
      </c>
    </row>
    <row r="43" spans="1:8">
      <c r="A43" s="143">
        <v>44691</v>
      </c>
      <c r="B43" s="142" t="s">
        <v>57</v>
      </c>
      <c r="C43" s="142" t="s">
        <v>13</v>
      </c>
      <c r="D43">
        <v>5</v>
      </c>
      <c r="E43">
        <v>120</v>
      </c>
      <c r="F43">
        <v>0.15</v>
      </c>
      <c r="G43">
        <v>600</v>
      </c>
      <c r="H43" s="142" t="s">
        <v>117</v>
      </c>
    </row>
    <row r="44" spans="1:8">
      <c r="A44" s="143">
        <v>44692</v>
      </c>
      <c r="B44" s="142" t="s">
        <v>55</v>
      </c>
      <c r="C44" s="142" t="s">
        <v>12</v>
      </c>
      <c r="D44">
        <v>12</v>
      </c>
      <c r="E44">
        <v>299.89999999999998</v>
      </c>
      <c r="F44">
        <v>0.15</v>
      </c>
      <c r="G44">
        <v>3598.8</v>
      </c>
      <c r="H44" s="142" t="s">
        <v>114</v>
      </c>
    </row>
    <row r="45" spans="1:8">
      <c r="A45" s="143">
        <v>44693</v>
      </c>
      <c r="B45" s="142" t="s">
        <v>66</v>
      </c>
      <c r="C45" s="142" t="s">
        <v>12</v>
      </c>
      <c r="D45">
        <v>10</v>
      </c>
      <c r="E45">
        <v>93.5</v>
      </c>
      <c r="F45">
        <v>0.1</v>
      </c>
      <c r="G45">
        <v>935</v>
      </c>
      <c r="H45" s="142" t="s">
        <v>115</v>
      </c>
    </row>
    <row r="46" spans="1:8">
      <c r="A46" s="143">
        <v>44696</v>
      </c>
      <c r="B46" s="142" t="s">
        <v>93</v>
      </c>
      <c r="C46" s="142" t="s">
        <v>12</v>
      </c>
      <c r="D46">
        <v>1</v>
      </c>
      <c r="E46">
        <v>289.89999999999998</v>
      </c>
      <c r="F46">
        <v>0.1</v>
      </c>
      <c r="G46">
        <v>289.89999999999998</v>
      </c>
      <c r="H46" s="142" t="s">
        <v>113</v>
      </c>
    </row>
    <row r="47" spans="1:8">
      <c r="A47" s="143">
        <v>44699</v>
      </c>
      <c r="B47" s="142" t="s">
        <v>32</v>
      </c>
      <c r="C47" s="142" t="s">
        <v>12</v>
      </c>
      <c r="D47">
        <v>10</v>
      </c>
      <c r="E47">
        <v>69.900000000000006</v>
      </c>
      <c r="F47">
        <v>0.1</v>
      </c>
      <c r="G47">
        <v>699</v>
      </c>
      <c r="H47" s="142" t="s">
        <v>115</v>
      </c>
    </row>
    <row r="48" spans="1:8">
      <c r="A48" s="143">
        <v>44719</v>
      </c>
      <c r="B48" s="142" t="s">
        <v>65</v>
      </c>
      <c r="C48" s="142" t="s">
        <v>12</v>
      </c>
      <c r="D48">
        <v>10</v>
      </c>
      <c r="E48">
        <v>91.4</v>
      </c>
      <c r="F48">
        <v>0.15</v>
      </c>
      <c r="G48">
        <v>914</v>
      </c>
      <c r="H48" s="142" t="s">
        <v>117</v>
      </c>
    </row>
    <row r="49" spans="1:8">
      <c r="A49" s="143">
        <v>44719</v>
      </c>
      <c r="B49" s="142" t="s">
        <v>88</v>
      </c>
      <c r="C49" s="142" t="s">
        <v>12</v>
      </c>
      <c r="D49">
        <v>4</v>
      </c>
      <c r="E49">
        <v>72.5</v>
      </c>
      <c r="F49">
        <v>0.15</v>
      </c>
      <c r="G49">
        <v>290</v>
      </c>
      <c r="H49" s="142" t="s">
        <v>117</v>
      </c>
    </row>
    <row r="50" spans="1:8">
      <c r="A50" s="143">
        <v>44721</v>
      </c>
      <c r="B50" s="142" t="s">
        <v>100</v>
      </c>
      <c r="C50" s="142" t="s">
        <v>12</v>
      </c>
      <c r="D50">
        <v>9</v>
      </c>
      <c r="E50">
        <v>49.9</v>
      </c>
      <c r="F50">
        <v>0.2</v>
      </c>
      <c r="G50">
        <v>449.1</v>
      </c>
      <c r="H50" s="142" t="s">
        <v>113</v>
      </c>
    </row>
    <row r="51" spans="1:8">
      <c r="A51" s="143">
        <v>44721</v>
      </c>
      <c r="B51" s="142" t="s">
        <v>34</v>
      </c>
      <c r="C51" s="142" t="s">
        <v>13</v>
      </c>
      <c r="D51">
        <v>10</v>
      </c>
      <c r="E51">
        <v>145</v>
      </c>
      <c r="F51">
        <v>0.2</v>
      </c>
      <c r="G51">
        <v>1450</v>
      </c>
      <c r="H51" s="142" t="s">
        <v>113</v>
      </c>
    </row>
    <row r="52" spans="1:8">
      <c r="A52" s="143">
        <v>44723</v>
      </c>
      <c r="B52" s="142" t="s">
        <v>41</v>
      </c>
      <c r="C52" s="142" t="s">
        <v>12</v>
      </c>
      <c r="D52">
        <v>6</v>
      </c>
      <c r="E52">
        <v>46.9</v>
      </c>
      <c r="F52">
        <v>0.1</v>
      </c>
      <c r="G52">
        <v>281.39999999999998</v>
      </c>
      <c r="H52" s="142" t="s">
        <v>115</v>
      </c>
    </row>
    <row r="53" spans="1:8">
      <c r="A53" s="143">
        <v>44725</v>
      </c>
      <c r="B53" s="142" t="s">
        <v>56</v>
      </c>
      <c r="C53" s="142" t="s">
        <v>13</v>
      </c>
      <c r="D53">
        <v>4</v>
      </c>
      <c r="E53">
        <v>349.9</v>
      </c>
      <c r="F53">
        <v>0.15</v>
      </c>
      <c r="G53">
        <v>1399.6</v>
      </c>
      <c r="H53" s="142" t="s">
        <v>117</v>
      </c>
    </row>
    <row r="54" spans="1:8">
      <c r="A54" s="143">
        <v>44728</v>
      </c>
      <c r="B54" s="142" t="s">
        <v>46</v>
      </c>
      <c r="C54" s="142" t="s">
        <v>12</v>
      </c>
      <c r="D54">
        <v>6</v>
      </c>
      <c r="E54">
        <v>25.9</v>
      </c>
      <c r="F54">
        <v>0.2</v>
      </c>
      <c r="G54">
        <v>155.4</v>
      </c>
      <c r="H54" s="142" t="s">
        <v>116</v>
      </c>
    </row>
    <row r="55" spans="1:8">
      <c r="A55" s="143">
        <v>44728</v>
      </c>
      <c r="B55" s="142" t="s">
        <v>110</v>
      </c>
      <c r="C55" s="142" t="s">
        <v>12</v>
      </c>
      <c r="D55">
        <v>5</v>
      </c>
      <c r="E55">
        <v>180</v>
      </c>
      <c r="F55">
        <v>0.15</v>
      </c>
      <c r="G55">
        <v>900</v>
      </c>
      <c r="H55" s="142" t="s">
        <v>117</v>
      </c>
    </row>
    <row r="56" spans="1:8">
      <c r="A56" s="143">
        <v>44729</v>
      </c>
      <c r="B56" s="142" t="s">
        <v>60</v>
      </c>
      <c r="C56" s="142" t="s">
        <v>14</v>
      </c>
      <c r="D56">
        <v>5</v>
      </c>
      <c r="E56">
        <v>259.89999999999998</v>
      </c>
      <c r="F56">
        <v>0.1</v>
      </c>
      <c r="G56">
        <v>1299.5</v>
      </c>
      <c r="H56" s="142" t="s">
        <v>115</v>
      </c>
    </row>
    <row r="57" spans="1:8">
      <c r="A57" s="143">
        <v>44732</v>
      </c>
      <c r="B57" s="142" t="s">
        <v>67</v>
      </c>
      <c r="C57" s="142" t="s">
        <v>12</v>
      </c>
      <c r="D57">
        <v>9</v>
      </c>
      <c r="E57">
        <v>140</v>
      </c>
      <c r="F57">
        <v>0.2</v>
      </c>
      <c r="G57">
        <v>1260</v>
      </c>
      <c r="H57" s="142" t="s">
        <v>116</v>
      </c>
    </row>
    <row r="58" spans="1:8">
      <c r="A58" s="143">
        <v>44740</v>
      </c>
      <c r="B58" s="142" t="s">
        <v>34</v>
      </c>
      <c r="C58" s="142" t="s">
        <v>13</v>
      </c>
      <c r="D58">
        <v>10</v>
      </c>
      <c r="E58">
        <v>145</v>
      </c>
      <c r="F58">
        <v>0.2</v>
      </c>
      <c r="G58">
        <v>1450</v>
      </c>
      <c r="H58" s="142" t="s">
        <v>116</v>
      </c>
    </row>
    <row r="59" spans="1:8">
      <c r="A59" s="143">
        <v>44740</v>
      </c>
      <c r="B59" s="142" t="s">
        <v>59</v>
      </c>
      <c r="C59" s="142" t="s">
        <v>14</v>
      </c>
      <c r="D59">
        <v>1</v>
      </c>
      <c r="E59">
        <v>255</v>
      </c>
      <c r="F59">
        <v>0</v>
      </c>
      <c r="G59">
        <v>255</v>
      </c>
      <c r="H59" s="142" t="s">
        <v>116</v>
      </c>
    </row>
    <row r="60" spans="1:8">
      <c r="A60" s="143">
        <v>44741</v>
      </c>
      <c r="B60" s="142" t="s">
        <v>63</v>
      </c>
      <c r="C60" s="142" t="s">
        <v>14</v>
      </c>
      <c r="D60">
        <v>11</v>
      </c>
      <c r="E60">
        <v>259.89999999999998</v>
      </c>
      <c r="F60">
        <v>0.1</v>
      </c>
      <c r="G60">
        <v>2858.9</v>
      </c>
      <c r="H60" s="142" t="s">
        <v>115</v>
      </c>
    </row>
    <row r="61" spans="1:8">
      <c r="A61" s="143">
        <v>44742</v>
      </c>
      <c r="B61" s="142" t="s">
        <v>96</v>
      </c>
      <c r="C61" s="142" t="s">
        <v>12</v>
      </c>
      <c r="D61">
        <v>5</v>
      </c>
      <c r="E61">
        <v>32.9</v>
      </c>
      <c r="F61">
        <v>0.2</v>
      </c>
      <c r="G61">
        <v>164.5</v>
      </c>
      <c r="H61" s="142" t="s">
        <v>116</v>
      </c>
    </row>
    <row r="62" spans="1:8">
      <c r="A62" s="143">
        <v>44747</v>
      </c>
      <c r="B62" s="142" t="s">
        <v>39</v>
      </c>
      <c r="C62" s="142" t="s">
        <v>12</v>
      </c>
      <c r="D62">
        <v>3</v>
      </c>
      <c r="E62">
        <v>92.9</v>
      </c>
      <c r="F62">
        <v>0.1</v>
      </c>
      <c r="G62">
        <v>278.7</v>
      </c>
      <c r="H62" s="142" t="s">
        <v>115</v>
      </c>
    </row>
    <row r="63" spans="1:8">
      <c r="A63" s="143">
        <v>44748</v>
      </c>
      <c r="B63" s="142" t="s">
        <v>56</v>
      </c>
      <c r="C63" s="142" t="s">
        <v>13</v>
      </c>
      <c r="D63">
        <v>5</v>
      </c>
      <c r="E63">
        <v>349.9</v>
      </c>
      <c r="F63">
        <v>0.2</v>
      </c>
      <c r="G63">
        <v>1749.5</v>
      </c>
      <c r="H63" s="142" t="s">
        <v>113</v>
      </c>
    </row>
    <row r="64" spans="1:8">
      <c r="A64" s="143">
        <v>44749</v>
      </c>
      <c r="B64" s="142" t="s">
        <v>44</v>
      </c>
      <c r="C64" s="142" t="s">
        <v>12</v>
      </c>
      <c r="D64">
        <v>3</v>
      </c>
      <c r="E64">
        <v>39.9</v>
      </c>
      <c r="F64">
        <v>0.2</v>
      </c>
      <c r="G64">
        <v>119.7</v>
      </c>
      <c r="H64" s="142" t="s">
        <v>113</v>
      </c>
    </row>
    <row r="65" spans="1:8">
      <c r="A65" s="143">
        <v>44754</v>
      </c>
      <c r="B65" s="142" t="s">
        <v>40</v>
      </c>
      <c r="C65" s="142" t="s">
        <v>12</v>
      </c>
      <c r="D65">
        <v>6</v>
      </c>
      <c r="E65">
        <v>44.9</v>
      </c>
      <c r="F65">
        <v>0.15</v>
      </c>
      <c r="G65">
        <v>269.39999999999998</v>
      </c>
      <c r="H65" s="142" t="s">
        <v>117</v>
      </c>
    </row>
    <row r="66" spans="1:8">
      <c r="A66" s="143">
        <v>44755</v>
      </c>
      <c r="B66" s="142" t="s">
        <v>62</v>
      </c>
      <c r="C66" s="142" t="s">
        <v>14</v>
      </c>
      <c r="D66">
        <v>11</v>
      </c>
      <c r="E66">
        <v>250</v>
      </c>
      <c r="F66">
        <v>0.15</v>
      </c>
      <c r="G66">
        <v>2750</v>
      </c>
      <c r="H66" s="142" t="s">
        <v>114</v>
      </c>
    </row>
    <row r="67" spans="1:8">
      <c r="A67" s="143">
        <v>44759</v>
      </c>
      <c r="B67" s="142" t="s">
        <v>69</v>
      </c>
      <c r="C67" s="142" t="s">
        <v>12</v>
      </c>
      <c r="D67">
        <v>8</v>
      </c>
      <c r="E67">
        <v>146</v>
      </c>
      <c r="F67">
        <v>0.15</v>
      </c>
      <c r="G67">
        <v>1168</v>
      </c>
      <c r="H67" s="142" t="s">
        <v>114</v>
      </c>
    </row>
    <row r="68" spans="1:8">
      <c r="A68" s="143">
        <v>44765</v>
      </c>
      <c r="B68" s="142" t="s">
        <v>55</v>
      </c>
      <c r="C68" s="142" t="s">
        <v>12</v>
      </c>
      <c r="D68">
        <v>11</v>
      </c>
      <c r="E68">
        <v>299.89999999999998</v>
      </c>
      <c r="F68">
        <v>0.2</v>
      </c>
      <c r="G68">
        <v>3298.9</v>
      </c>
      <c r="H68" s="142" t="s">
        <v>113</v>
      </c>
    </row>
    <row r="69" spans="1:8">
      <c r="A69" s="143">
        <v>44768</v>
      </c>
      <c r="B69" s="142" t="s">
        <v>97</v>
      </c>
      <c r="C69" s="142" t="s">
        <v>12</v>
      </c>
      <c r="D69">
        <v>1</v>
      </c>
      <c r="E69">
        <v>32.9</v>
      </c>
      <c r="F69">
        <v>0.1</v>
      </c>
      <c r="G69">
        <v>32.9</v>
      </c>
      <c r="H69" s="142" t="s">
        <v>113</v>
      </c>
    </row>
    <row r="70" spans="1:8">
      <c r="A70" s="143">
        <v>44770</v>
      </c>
      <c r="B70" s="142" t="s">
        <v>100</v>
      </c>
      <c r="C70" s="142" t="s">
        <v>12</v>
      </c>
      <c r="D70">
        <v>2</v>
      </c>
      <c r="E70">
        <v>49.9</v>
      </c>
      <c r="F70">
        <v>0.15</v>
      </c>
      <c r="G70">
        <v>99.8</v>
      </c>
      <c r="H70" s="142" t="s">
        <v>113</v>
      </c>
    </row>
    <row r="71" spans="1:8">
      <c r="A71" s="143">
        <v>44771</v>
      </c>
      <c r="B71" s="142" t="s">
        <v>88</v>
      </c>
      <c r="C71" s="142" t="s">
        <v>12</v>
      </c>
      <c r="D71">
        <v>12</v>
      </c>
      <c r="E71">
        <v>72.5</v>
      </c>
      <c r="F71">
        <v>0.2</v>
      </c>
      <c r="G71">
        <v>870</v>
      </c>
      <c r="H71" s="142" t="s">
        <v>116</v>
      </c>
    </row>
    <row r="72" spans="1:8">
      <c r="A72" s="143">
        <v>44772</v>
      </c>
      <c r="B72" s="142" t="s">
        <v>67</v>
      </c>
      <c r="C72" s="142" t="s">
        <v>12</v>
      </c>
      <c r="D72">
        <v>4</v>
      </c>
      <c r="E72">
        <v>140</v>
      </c>
      <c r="F72">
        <v>0.2</v>
      </c>
      <c r="G72">
        <v>560</v>
      </c>
      <c r="H72" s="142" t="s">
        <v>116</v>
      </c>
    </row>
    <row r="73" spans="1:8">
      <c r="A73" s="143">
        <v>44778</v>
      </c>
      <c r="B73" s="142" t="s">
        <v>63</v>
      </c>
      <c r="C73" s="142" t="s">
        <v>14</v>
      </c>
      <c r="D73">
        <v>4</v>
      </c>
      <c r="E73">
        <v>259.89999999999998</v>
      </c>
      <c r="F73">
        <v>0.15</v>
      </c>
      <c r="G73">
        <v>1039.5999999999999</v>
      </c>
      <c r="H73" s="142" t="s">
        <v>114</v>
      </c>
    </row>
    <row r="74" spans="1:8">
      <c r="A74" s="143">
        <v>44779</v>
      </c>
      <c r="B74" s="142" t="s">
        <v>33</v>
      </c>
      <c r="C74" s="142" t="s">
        <v>12</v>
      </c>
      <c r="D74">
        <v>9</v>
      </c>
      <c r="E74">
        <v>70.900000000000006</v>
      </c>
      <c r="F74">
        <v>0.1</v>
      </c>
      <c r="G74">
        <v>638.1</v>
      </c>
      <c r="H74" s="142" t="s">
        <v>115</v>
      </c>
    </row>
    <row r="75" spans="1:8">
      <c r="A75" s="143">
        <v>44780</v>
      </c>
      <c r="B75" s="142" t="s">
        <v>106</v>
      </c>
      <c r="C75" s="142" t="s">
        <v>12</v>
      </c>
      <c r="D75">
        <v>5</v>
      </c>
      <c r="E75">
        <v>180</v>
      </c>
      <c r="F75">
        <v>0.2</v>
      </c>
      <c r="G75">
        <v>900</v>
      </c>
      <c r="H75" s="142" t="s">
        <v>116</v>
      </c>
    </row>
    <row r="76" spans="1:8">
      <c r="A76" s="143">
        <v>44781</v>
      </c>
      <c r="B76" s="142" t="s">
        <v>97</v>
      </c>
      <c r="C76" s="142" t="s">
        <v>12</v>
      </c>
      <c r="D76">
        <v>7</v>
      </c>
      <c r="E76">
        <v>32.9</v>
      </c>
      <c r="F76">
        <v>0.15</v>
      </c>
      <c r="G76">
        <v>230.3</v>
      </c>
      <c r="H76" s="142" t="s">
        <v>117</v>
      </c>
    </row>
    <row r="77" spans="1:8">
      <c r="A77" s="143">
        <v>44782</v>
      </c>
      <c r="B77" s="142" t="s">
        <v>88</v>
      </c>
      <c r="C77" s="142" t="s">
        <v>12</v>
      </c>
      <c r="D77">
        <v>2</v>
      </c>
      <c r="E77">
        <v>72.5</v>
      </c>
      <c r="F77">
        <v>0.15</v>
      </c>
      <c r="G77">
        <v>145</v>
      </c>
      <c r="H77" s="142" t="s">
        <v>117</v>
      </c>
    </row>
    <row r="78" spans="1:8">
      <c r="A78" s="143">
        <v>44783</v>
      </c>
      <c r="B78" s="142" t="s">
        <v>49</v>
      </c>
      <c r="C78" s="142" t="s">
        <v>13</v>
      </c>
      <c r="D78">
        <v>6</v>
      </c>
      <c r="E78">
        <v>49.9</v>
      </c>
      <c r="F78">
        <v>0.15</v>
      </c>
      <c r="G78">
        <v>299.39999999999998</v>
      </c>
      <c r="H78" s="142" t="s">
        <v>117</v>
      </c>
    </row>
    <row r="79" spans="1:8">
      <c r="A79" s="143">
        <v>44784</v>
      </c>
      <c r="B79" s="142" t="s">
        <v>66</v>
      </c>
      <c r="C79" s="142" t="s">
        <v>12</v>
      </c>
      <c r="D79">
        <v>1</v>
      </c>
      <c r="E79">
        <v>93.5</v>
      </c>
      <c r="F79">
        <v>0.1</v>
      </c>
      <c r="G79">
        <v>93.5</v>
      </c>
      <c r="H79" s="142" t="s">
        <v>115</v>
      </c>
    </row>
    <row r="80" spans="1:8">
      <c r="A80" s="143">
        <v>44785</v>
      </c>
      <c r="B80" s="142" t="s">
        <v>59</v>
      </c>
      <c r="C80" s="142" t="s">
        <v>14</v>
      </c>
      <c r="D80">
        <v>7</v>
      </c>
      <c r="E80">
        <v>255</v>
      </c>
      <c r="F80">
        <v>0.15</v>
      </c>
      <c r="G80">
        <v>1785</v>
      </c>
      <c r="H80" s="142" t="s">
        <v>114</v>
      </c>
    </row>
    <row r="81" spans="1:8">
      <c r="A81" s="143">
        <v>44786</v>
      </c>
      <c r="B81" s="142" t="s">
        <v>56</v>
      </c>
      <c r="C81" s="142" t="s">
        <v>13</v>
      </c>
      <c r="D81">
        <v>10</v>
      </c>
      <c r="E81">
        <v>349.9</v>
      </c>
      <c r="F81">
        <v>0.15</v>
      </c>
      <c r="G81">
        <v>3499</v>
      </c>
      <c r="H81" s="142" t="s">
        <v>117</v>
      </c>
    </row>
    <row r="82" spans="1:8">
      <c r="A82" s="143">
        <v>44787</v>
      </c>
      <c r="B82" s="142" t="s">
        <v>85</v>
      </c>
      <c r="C82" s="142" t="s">
        <v>12</v>
      </c>
      <c r="D82">
        <v>8</v>
      </c>
      <c r="E82">
        <v>54.9</v>
      </c>
      <c r="F82">
        <v>0.2</v>
      </c>
      <c r="G82">
        <v>439.2</v>
      </c>
      <c r="H82" s="142" t="s">
        <v>116</v>
      </c>
    </row>
    <row r="83" spans="1:8">
      <c r="A83" s="143">
        <v>44788</v>
      </c>
      <c r="B83" s="142" t="s">
        <v>41</v>
      </c>
      <c r="C83" s="142" t="s">
        <v>12</v>
      </c>
      <c r="D83">
        <v>11</v>
      </c>
      <c r="E83">
        <v>46.9</v>
      </c>
      <c r="F83">
        <v>0.2</v>
      </c>
      <c r="G83">
        <v>515.9</v>
      </c>
      <c r="H83" s="142" t="s">
        <v>116</v>
      </c>
    </row>
    <row r="84" spans="1:8">
      <c r="A84" s="143">
        <v>44809</v>
      </c>
      <c r="B84" s="142" t="s">
        <v>97</v>
      </c>
      <c r="C84" s="142" t="s">
        <v>12</v>
      </c>
      <c r="D84">
        <v>7</v>
      </c>
      <c r="E84">
        <v>32.9</v>
      </c>
      <c r="F84">
        <v>0.15</v>
      </c>
      <c r="G84">
        <v>230.3</v>
      </c>
      <c r="H84" s="142" t="s">
        <v>117</v>
      </c>
    </row>
    <row r="85" spans="1:8">
      <c r="A85" s="143">
        <v>44810</v>
      </c>
      <c r="B85" s="142" t="s">
        <v>41</v>
      </c>
      <c r="C85" s="142" t="s">
        <v>12</v>
      </c>
      <c r="D85">
        <v>12</v>
      </c>
      <c r="E85">
        <v>46.9</v>
      </c>
      <c r="F85">
        <v>0.2</v>
      </c>
      <c r="G85">
        <v>562.79999999999995</v>
      </c>
      <c r="H85" s="142" t="s">
        <v>113</v>
      </c>
    </row>
    <row r="86" spans="1:8">
      <c r="A86" s="143">
        <v>44811</v>
      </c>
      <c r="B86" s="142" t="s">
        <v>50</v>
      </c>
      <c r="C86" s="142" t="s">
        <v>12</v>
      </c>
      <c r="D86">
        <v>9</v>
      </c>
      <c r="E86">
        <v>299.89999999999998</v>
      </c>
      <c r="F86">
        <v>0.15</v>
      </c>
      <c r="G86">
        <v>2699.1</v>
      </c>
      <c r="H86" s="142" t="s">
        <v>114</v>
      </c>
    </row>
    <row r="87" spans="1:8">
      <c r="A87" s="143">
        <v>44812</v>
      </c>
      <c r="B87" s="142" t="s">
        <v>90</v>
      </c>
      <c r="C87" s="142" t="s">
        <v>12</v>
      </c>
      <c r="D87">
        <v>6</v>
      </c>
      <c r="E87">
        <v>289.89999999999998</v>
      </c>
      <c r="F87">
        <v>0.1</v>
      </c>
      <c r="G87">
        <v>1739.4</v>
      </c>
      <c r="H87" s="142" t="s">
        <v>115</v>
      </c>
    </row>
    <row r="88" spans="1:8">
      <c r="A88" s="143">
        <v>44813</v>
      </c>
      <c r="B88" s="142" t="s">
        <v>52</v>
      </c>
      <c r="C88" s="142" t="s">
        <v>12</v>
      </c>
      <c r="D88">
        <v>2</v>
      </c>
      <c r="E88">
        <v>300</v>
      </c>
      <c r="F88">
        <v>0.15</v>
      </c>
      <c r="G88">
        <v>600</v>
      </c>
      <c r="H88" s="142" t="s">
        <v>117</v>
      </c>
    </row>
    <row r="89" spans="1:8">
      <c r="A89" s="143">
        <v>44814</v>
      </c>
      <c r="B89" s="142" t="s">
        <v>63</v>
      </c>
      <c r="C89" s="142" t="s">
        <v>14</v>
      </c>
      <c r="D89">
        <v>3</v>
      </c>
      <c r="E89">
        <v>259.89999999999998</v>
      </c>
      <c r="F89">
        <v>0.1</v>
      </c>
      <c r="G89">
        <v>779.7</v>
      </c>
      <c r="H89" s="142" t="s">
        <v>115</v>
      </c>
    </row>
    <row r="90" spans="1:8">
      <c r="A90" s="143">
        <v>44815</v>
      </c>
      <c r="B90" s="142" t="s">
        <v>37</v>
      </c>
      <c r="C90" s="142" t="s">
        <v>12</v>
      </c>
      <c r="D90">
        <v>9</v>
      </c>
      <c r="E90">
        <v>85.9</v>
      </c>
      <c r="F90">
        <v>0.2</v>
      </c>
      <c r="G90">
        <v>773.1</v>
      </c>
      <c r="H90" s="142" t="s">
        <v>116</v>
      </c>
    </row>
    <row r="91" spans="1:8">
      <c r="A91" s="143">
        <v>44816</v>
      </c>
      <c r="B91" s="142" t="s">
        <v>89</v>
      </c>
      <c r="C91" s="142" t="s">
        <v>12</v>
      </c>
      <c r="D91">
        <v>4</v>
      </c>
      <c r="E91">
        <v>72.5</v>
      </c>
      <c r="F91">
        <v>0.2</v>
      </c>
      <c r="G91">
        <v>290</v>
      </c>
      <c r="H91" s="142" t="s">
        <v>113</v>
      </c>
    </row>
    <row r="92" spans="1:8">
      <c r="A92" s="143">
        <v>44817</v>
      </c>
      <c r="B92" s="142" t="s">
        <v>105</v>
      </c>
      <c r="C92" s="142" t="s">
        <v>14</v>
      </c>
      <c r="D92">
        <v>1</v>
      </c>
      <c r="E92">
        <v>89.9</v>
      </c>
      <c r="F92">
        <v>0</v>
      </c>
      <c r="G92">
        <v>89.9</v>
      </c>
      <c r="H92" s="142" t="s">
        <v>116</v>
      </c>
    </row>
    <row r="93" spans="1:8">
      <c r="A93" s="143">
        <v>44818</v>
      </c>
      <c r="B93" s="142" t="s">
        <v>51</v>
      </c>
      <c r="C93" s="142" t="s">
        <v>12</v>
      </c>
      <c r="D93">
        <v>11</v>
      </c>
      <c r="E93">
        <v>302.89999999999998</v>
      </c>
      <c r="F93">
        <v>0.15</v>
      </c>
      <c r="G93">
        <v>3331.9</v>
      </c>
      <c r="H93" s="142" t="s">
        <v>117</v>
      </c>
    </row>
    <row r="94" spans="1:8">
      <c r="A94" s="143">
        <v>44819</v>
      </c>
      <c r="B94" s="142" t="s">
        <v>48</v>
      </c>
      <c r="C94" s="142" t="s">
        <v>12</v>
      </c>
      <c r="D94">
        <v>6</v>
      </c>
      <c r="E94">
        <v>32.9</v>
      </c>
      <c r="F94">
        <v>0.2</v>
      </c>
      <c r="G94">
        <v>197.4</v>
      </c>
      <c r="H94" s="142" t="s">
        <v>113</v>
      </c>
    </row>
    <row r="95" spans="1:8">
      <c r="A95" s="143">
        <v>44839</v>
      </c>
      <c r="B95" s="142" t="s">
        <v>83</v>
      </c>
      <c r="C95" s="142" t="s">
        <v>12</v>
      </c>
      <c r="D95">
        <v>5</v>
      </c>
      <c r="E95">
        <v>70</v>
      </c>
      <c r="F95">
        <v>0.15</v>
      </c>
      <c r="G95">
        <v>350</v>
      </c>
      <c r="H95" s="142" t="s">
        <v>117</v>
      </c>
    </row>
    <row r="96" spans="1:8">
      <c r="A96" s="143">
        <v>44840</v>
      </c>
      <c r="B96" s="142" t="s">
        <v>43</v>
      </c>
      <c r="C96" s="142" t="s">
        <v>12</v>
      </c>
      <c r="D96">
        <v>10</v>
      </c>
      <c r="E96">
        <v>39.9</v>
      </c>
      <c r="F96">
        <v>0.2</v>
      </c>
      <c r="G96">
        <v>399</v>
      </c>
      <c r="H96" s="142" t="s">
        <v>113</v>
      </c>
    </row>
    <row r="97" spans="1:8">
      <c r="A97" s="143">
        <v>44841</v>
      </c>
      <c r="B97" s="142" t="s">
        <v>33</v>
      </c>
      <c r="C97" s="142" t="s">
        <v>12</v>
      </c>
      <c r="D97">
        <v>8</v>
      </c>
      <c r="E97">
        <v>70.900000000000006</v>
      </c>
      <c r="F97">
        <v>0.15</v>
      </c>
      <c r="G97">
        <v>567.20000000000005</v>
      </c>
      <c r="H97" s="142" t="s">
        <v>114</v>
      </c>
    </row>
    <row r="98" spans="1:8">
      <c r="A98" s="143">
        <v>44842</v>
      </c>
      <c r="B98" s="142" t="s">
        <v>35</v>
      </c>
      <c r="C98" s="142" t="s">
        <v>13</v>
      </c>
      <c r="D98">
        <v>11</v>
      </c>
      <c r="E98">
        <v>259.89999999999998</v>
      </c>
      <c r="F98">
        <v>0.2</v>
      </c>
      <c r="G98">
        <v>2858.9</v>
      </c>
      <c r="H98" s="142" t="s">
        <v>116</v>
      </c>
    </row>
    <row r="99" spans="1:8">
      <c r="A99" s="143">
        <v>44843</v>
      </c>
      <c r="B99" s="142" t="s">
        <v>92</v>
      </c>
      <c r="C99" s="142" t="s">
        <v>12</v>
      </c>
      <c r="D99">
        <v>4</v>
      </c>
      <c r="E99">
        <v>289.89999999999998</v>
      </c>
      <c r="F99">
        <v>0.2</v>
      </c>
      <c r="G99">
        <v>1159.5999999999999</v>
      </c>
      <c r="H99" s="142" t="s">
        <v>116</v>
      </c>
    </row>
    <row r="100" spans="1:8">
      <c r="A100" s="143">
        <v>44844</v>
      </c>
      <c r="B100" s="142" t="s">
        <v>56</v>
      </c>
      <c r="C100" s="142" t="s">
        <v>13</v>
      </c>
      <c r="D100">
        <v>2</v>
      </c>
      <c r="E100">
        <v>349.9</v>
      </c>
      <c r="F100">
        <v>0.05</v>
      </c>
      <c r="G100">
        <v>699.8</v>
      </c>
      <c r="H100" s="142" t="s">
        <v>113</v>
      </c>
    </row>
    <row r="101" spans="1:8">
      <c r="A101" s="143">
        <v>44845</v>
      </c>
      <c r="B101" s="142" t="s">
        <v>98</v>
      </c>
      <c r="C101" s="142" t="s">
        <v>12</v>
      </c>
      <c r="D101">
        <v>11</v>
      </c>
      <c r="E101">
        <v>49.9</v>
      </c>
      <c r="F101">
        <v>0.1</v>
      </c>
      <c r="G101">
        <v>548.9</v>
      </c>
      <c r="H101" s="142" t="s">
        <v>115</v>
      </c>
    </row>
    <row r="102" spans="1:8">
      <c r="A102" s="143">
        <v>44846</v>
      </c>
      <c r="B102" s="142" t="s">
        <v>45</v>
      </c>
      <c r="C102" s="142" t="s">
        <v>12</v>
      </c>
      <c r="D102">
        <v>8</v>
      </c>
      <c r="E102">
        <v>42.5</v>
      </c>
      <c r="F102">
        <v>0.2</v>
      </c>
      <c r="G102">
        <v>340</v>
      </c>
      <c r="H102" s="142" t="s">
        <v>116</v>
      </c>
    </row>
    <row r="103" spans="1:8">
      <c r="A103" s="143">
        <v>44847</v>
      </c>
      <c r="B103" s="142" t="s">
        <v>96</v>
      </c>
      <c r="C103" s="142" t="s">
        <v>12</v>
      </c>
      <c r="D103">
        <v>12</v>
      </c>
      <c r="E103">
        <v>32.9</v>
      </c>
      <c r="F103">
        <v>0.15</v>
      </c>
      <c r="G103">
        <v>394.8</v>
      </c>
      <c r="H103" s="142" t="s">
        <v>117</v>
      </c>
    </row>
    <row r="104" spans="1:8">
      <c r="A104" s="143">
        <v>44848</v>
      </c>
      <c r="B104" s="142" t="s">
        <v>89</v>
      </c>
      <c r="C104" s="142" t="s">
        <v>12</v>
      </c>
      <c r="D104">
        <v>7</v>
      </c>
      <c r="E104">
        <v>72.5</v>
      </c>
      <c r="F104">
        <v>0.15</v>
      </c>
      <c r="G104">
        <v>507.5</v>
      </c>
      <c r="H104" s="142" t="s">
        <v>117</v>
      </c>
    </row>
    <row r="105" spans="1:8">
      <c r="A105" s="143">
        <v>44849</v>
      </c>
      <c r="B105" s="142" t="s">
        <v>62</v>
      </c>
      <c r="C105" s="142" t="s">
        <v>14</v>
      </c>
      <c r="D105">
        <v>6</v>
      </c>
      <c r="E105">
        <v>250</v>
      </c>
      <c r="F105">
        <v>0.15</v>
      </c>
      <c r="G105">
        <v>1500</v>
      </c>
      <c r="H105" s="142" t="s">
        <v>114</v>
      </c>
    </row>
    <row r="106" spans="1:8">
      <c r="A106" s="143">
        <v>44870</v>
      </c>
      <c r="B106" s="142" t="s">
        <v>69</v>
      </c>
      <c r="C106" s="142" t="s">
        <v>12</v>
      </c>
      <c r="D106">
        <v>4</v>
      </c>
      <c r="E106">
        <v>146</v>
      </c>
      <c r="F106">
        <v>0.15</v>
      </c>
      <c r="G106">
        <v>584</v>
      </c>
      <c r="H106" s="142" t="s">
        <v>114</v>
      </c>
    </row>
    <row r="107" spans="1:8">
      <c r="A107" s="143">
        <v>44871</v>
      </c>
      <c r="B107" s="142" t="s">
        <v>47</v>
      </c>
      <c r="C107" s="142" t="s">
        <v>12</v>
      </c>
      <c r="D107">
        <v>7</v>
      </c>
      <c r="E107">
        <v>29.9</v>
      </c>
      <c r="F107">
        <v>0.15</v>
      </c>
      <c r="G107">
        <v>209.3</v>
      </c>
      <c r="H107" s="142" t="s">
        <v>117</v>
      </c>
    </row>
    <row r="108" spans="1:8">
      <c r="A108" s="143">
        <v>44872</v>
      </c>
      <c r="B108" s="142" t="s">
        <v>46</v>
      </c>
      <c r="C108" s="142" t="s">
        <v>12</v>
      </c>
      <c r="D108">
        <v>1</v>
      </c>
      <c r="E108">
        <v>25.9</v>
      </c>
      <c r="F108">
        <v>0.1</v>
      </c>
      <c r="G108">
        <v>25.9</v>
      </c>
      <c r="H108" s="142" t="s">
        <v>115</v>
      </c>
    </row>
    <row r="109" spans="1:8">
      <c r="A109" s="143">
        <v>44873</v>
      </c>
      <c r="B109" s="142" t="s">
        <v>88</v>
      </c>
      <c r="C109" s="142" t="s">
        <v>12</v>
      </c>
      <c r="D109">
        <v>10</v>
      </c>
      <c r="E109">
        <v>72.5</v>
      </c>
      <c r="F109">
        <v>0.15</v>
      </c>
      <c r="G109">
        <v>725</v>
      </c>
      <c r="H109" s="142" t="s">
        <v>114</v>
      </c>
    </row>
    <row r="110" spans="1:8">
      <c r="A110" s="143">
        <v>44874</v>
      </c>
      <c r="B110" s="142" t="s">
        <v>102</v>
      </c>
      <c r="C110" s="142" t="s">
        <v>14</v>
      </c>
      <c r="D110">
        <v>8</v>
      </c>
      <c r="E110">
        <v>89.9</v>
      </c>
      <c r="F110">
        <v>0.1</v>
      </c>
      <c r="G110">
        <v>719.2</v>
      </c>
      <c r="H110" s="142" t="s">
        <v>115</v>
      </c>
    </row>
    <row r="111" spans="1:8">
      <c r="A111" s="143">
        <v>44875</v>
      </c>
      <c r="B111" s="142" t="s">
        <v>69</v>
      </c>
      <c r="C111" s="142" t="s">
        <v>12</v>
      </c>
      <c r="D111">
        <v>9</v>
      </c>
      <c r="E111">
        <v>146</v>
      </c>
      <c r="F111">
        <v>0.1</v>
      </c>
      <c r="G111">
        <v>1314</v>
      </c>
      <c r="H111" s="142" t="s">
        <v>115</v>
      </c>
    </row>
    <row r="112" spans="1:8">
      <c r="A112" s="143">
        <v>44876</v>
      </c>
      <c r="B112" s="142" t="s">
        <v>103</v>
      </c>
      <c r="C112" s="142" t="s">
        <v>14</v>
      </c>
      <c r="D112">
        <v>3</v>
      </c>
      <c r="E112">
        <v>89.9</v>
      </c>
      <c r="F112">
        <v>0.15</v>
      </c>
      <c r="G112">
        <v>269.7</v>
      </c>
      <c r="H112" s="142" t="s">
        <v>116</v>
      </c>
    </row>
    <row r="113" spans="1:8">
      <c r="A113" s="143">
        <v>44877</v>
      </c>
      <c r="B113" s="142" t="s">
        <v>49</v>
      </c>
      <c r="C113" s="142" t="s">
        <v>13</v>
      </c>
      <c r="D113">
        <v>3</v>
      </c>
      <c r="E113">
        <v>49.9</v>
      </c>
      <c r="F113">
        <v>0.15</v>
      </c>
      <c r="G113">
        <v>149.69999999999999</v>
      </c>
      <c r="H113" s="142" t="s">
        <v>116</v>
      </c>
    </row>
    <row r="114" spans="1:8">
      <c r="A114" s="143">
        <v>44878</v>
      </c>
      <c r="B114" s="142" t="s">
        <v>58</v>
      </c>
      <c r="C114" s="142" t="s">
        <v>14</v>
      </c>
      <c r="D114">
        <v>3</v>
      </c>
      <c r="E114">
        <v>249.9</v>
      </c>
      <c r="F114">
        <v>0.1</v>
      </c>
      <c r="G114">
        <v>749.7</v>
      </c>
      <c r="H114" s="142" t="s">
        <v>115</v>
      </c>
    </row>
    <row r="115" spans="1:8">
      <c r="A115" s="143">
        <v>44879</v>
      </c>
      <c r="B115" s="142" t="s">
        <v>44</v>
      </c>
      <c r="C115" s="142" t="s">
        <v>12</v>
      </c>
      <c r="D115">
        <v>2</v>
      </c>
      <c r="E115">
        <v>39.9</v>
      </c>
      <c r="F115">
        <v>0.15</v>
      </c>
      <c r="G115">
        <v>79.8</v>
      </c>
      <c r="H115" s="142" t="s">
        <v>114</v>
      </c>
    </row>
    <row r="116" spans="1:8">
      <c r="A116" s="143">
        <v>44880</v>
      </c>
      <c r="B116" s="142" t="s">
        <v>100</v>
      </c>
      <c r="C116" s="142" t="s">
        <v>12</v>
      </c>
      <c r="D116">
        <v>2</v>
      </c>
      <c r="E116">
        <v>49.9</v>
      </c>
      <c r="F116">
        <v>0.15</v>
      </c>
      <c r="G116">
        <v>99.8</v>
      </c>
      <c r="H116" s="142" t="s">
        <v>114</v>
      </c>
    </row>
    <row r="117" spans="1:8">
      <c r="A117" s="143">
        <v>44900</v>
      </c>
      <c r="B117" s="142" t="s">
        <v>89</v>
      </c>
      <c r="C117" s="142" t="s">
        <v>12</v>
      </c>
      <c r="D117">
        <v>7</v>
      </c>
      <c r="E117">
        <v>72.5</v>
      </c>
      <c r="F117">
        <v>0.2</v>
      </c>
      <c r="G117">
        <v>507.5</v>
      </c>
      <c r="H117" s="142" t="s">
        <v>116</v>
      </c>
    </row>
    <row r="118" spans="1:8">
      <c r="A118" s="143">
        <v>44901</v>
      </c>
      <c r="B118" s="142" t="s">
        <v>46</v>
      </c>
      <c r="C118" s="142" t="s">
        <v>12</v>
      </c>
      <c r="D118">
        <v>5</v>
      </c>
      <c r="E118">
        <v>25.9</v>
      </c>
      <c r="F118">
        <v>0.1</v>
      </c>
      <c r="G118">
        <v>129.5</v>
      </c>
      <c r="H118" s="142" t="s">
        <v>115</v>
      </c>
    </row>
    <row r="119" spans="1:8">
      <c r="A119" s="143">
        <v>44902</v>
      </c>
      <c r="B119" s="142" t="s">
        <v>62</v>
      </c>
      <c r="C119" s="142" t="s">
        <v>14</v>
      </c>
      <c r="D119">
        <v>6</v>
      </c>
      <c r="E119">
        <v>250</v>
      </c>
      <c r="F119">
        <v>0.15</v>
      </c>
      <c r="G119">
        <v>1500</v>
      </c>
      <c r="H119" s="142" t="s">
        <v>114</v>
      </c>
    </row>
    <row r="120" spans="1:8">
      <c r="A120" s="143">
        <v>44903</v>
      </c>
      <c r="B120" s="142" t="s">
        <v>35</v>
      </c>
      <c r="C120" s="142" t="s">
        <v>13</v>
      </c>
      <c r="D120">
        <v>10</v>
      </c>
      <c r="E120">
        <v>259.89999999999998</v>
      </c>
      <c r="F120">
        <v>0.15</v>
      </c>
      <c r="G120">
        <v>2599</v>
      </c>
      <c r="H120" s="142" t="s">
        <v>117</v>
      </c>
    </row>
    <row r="121" spans="1:8">
      <c r="A121" s="143">
        <v>44904</v>
      </c>
      <c r="B121" s="142" t="s">
        <v>90</v>
      </c>
      <c r="C121" s="142" t="s">
        <v>12</v>
      </c>
      <c r="D121">
        <v>3</v>
      </c>
      <c r="E121">
        <v>289.89999999999998</v>
      </c>
      <c r="F121">
        <v>0.2</v>
      </c>
      <c r="G121">
        <v>869.7</v>
      </c>
      <c r="H121" s="142" t="s">
        <v>113</v>
      </c>
    </row>
    <row r="122" spans="1:8">
      <c r="A122" s="143">
        <v>44905</v>
      </c>
      <c r="B122" s="142" t="s">
        <v>51</v>
      </c>
      <c r="C122" s="142" t="s">
        <v>12</v>
      </c>
      <c r="D122">
        <v>4</v>
      </c>
      <c r="E122">
        <v>302.89999999999998</v>
      </c>
      <c r="F122">
        <v>0.15</v>
      </c>
      <c r="G122">
        <v>1211.5999999999999</v>
      </c>
      <c r="H122" s="142" t="s">
        <v>117</v>
      </c>
    </row>
    <row r="123" spans="1:8">
      <c r="A123" s="143">
        <v>44906</v>
      </c>
      <c r="B123" s="142" t="s">
        <v>109</v>
      </c>
      <c r="C123" s="142" t="s">
        <v>12</v>
      </c>
      <c r="D123">
        <v>9</v>
      </c>
      <c r="E123">
        <v>180</v>
      </c>
      <c r="F123">
        <v>0.15</v>
      </c>
      <c r="G123">
        <v>1620</v>
      </c>
      <c r="H123" s="142" t="s">
        <v>117</v>
      </c>
    </row>
    <row r="124" spans="1:8">
      <c r="A124" s="143">
        <v>44907</v>
      </c>
      <c r="B124" s="142" t="s">
        <v>31</v>
      </c>
      <c r="C124" s="142" t="s">
        <v>12</v>
      </c>
      <c r="D124">
        <v>5</v>
      </c>
      <c r="E124">
        <v>65.900000000000006</v>
      </c>
      <c r="F124">
        <v>0.15</v>
      </c>
      <c r="G124">
        <v>329.5</v>
      </c>
      <c r="H124" s="142" t="s">
        <v>114</v>
      </c>
    </row>
    <row r="125" spans="1:8">
      <c r="A125" s="143">
        <v>44908</v>
      </c>
      <c r="B125" s="142" t="s">
        <v>42</v>
      </c>
      <c r="C125" s="142" t="s">
        <v>12</v>
      </c>
      <c r="D125">
        <v>10</v>
      </c>
      <c r="E125">
        <v>48.9</v>
      </c>
      <c r="F125">
        <v>0.1</v>
      </c>
      <c r="G125">
        <v>489</v>
      </c>
      <c r="H125" s="142" t="s">
        <v>115</v>
      </c>
    </row>
    <row r="126" spans="1:8">
      <c r="A126" s="143">
        <v>44909</v>
      </c>
      <c r="B126" s="142" t="s">
        <v>90</v>
      </c>
      <c r="C126" s="142" t="s">
        <v>12</v>
      </c>
      <c r="D126">
        <v>2</v>
      </c>
      <c r="E126">
        <v>289.89999999999998</v>
      </c>
      <c r="F126">
        <v>0.15</v>
      </c>
      <c r="G126">
        <v>579.79999999999995</v>
      </c>
      <c r="H126" s="142" t="s">
        <v>114</v>
      </c>
    </row>
    <row r="127" spans="1:8">
      <c r="A127" s="143">
        <v>44910</v>
      </c>
      <c r="B127" s="142" t="s">
        <v>64</v>
      </c>
      <c r="C127" s="142" t="s">
        <v>12</v>
      </c>
      <c r="D127">
        <v>2</v>
      </c>
      <c r="E127">
        <v>89.9</v>
      </c>
      <c r="F127">
        <v>0.15</v>
      </c>
      <c r="G127">
        <v>179.8</v>
      </c>
      <c r="H127" s="142" t="s">
        <v>116</v>
      </c>
    </row>
    <row r="128" spans="1:8">
      <c r="A128" s="143">
        <v>44201</v>
      </c>
      <c r="B128" s="142" t="s">
        <v>106</v>
      </c>
      <c r="C128" s="142" t="s">
        <v>12</v>
      </c>
      <c r="D128">
        <v>11</v>
      </c>
      <c r="E128">
        <v>180</v>
      </c>
      <c r="F128">
        <v>0.2</v>
      </c>
      <c r="G128">
        <v>1980</v>
      </c>
      <c r="H128" s="142" t="s">
        <v>113</v>
      </c>
    </row>
    <row r="129" spans="1:8">
      <c r="A129" s="143">
        <v>44202</v>
      </c>
      <c r="B129" s="142" t="s">
        <v>84</v>
      </c>
      <c r="C129" s="142" t="s">
        <v>12</v>
      </c>
      <c r="D129">
        <v>3</v>
      </c>
      <c r="E129">
        <v>54.9</v>
      </c>
      <c r="F129">
        <v>0.2</v>
      </c>
      <c r="G129">
        <v>164.7</v>
      </c>
      <c r="H129" s="142" t="s">
        <v>113</v>
      </c>
    </row>
    <row r="130" spans="1:8">
      <c r="A130" s="143">
        <v>44203</v>
      </c>
      <c r="B130" s="142" t="s">
        <v>65</v>
      </c>
      <c r="C130" s="142" t="s">
        <v>12</v>
      </c>
      <c r="D130">
        <v>5</v>
      </c>
      <c r="E130">
        <v>91.4</v>
      </c>
      <c r="F130">
        <v>0.15</v>
      </c>
      <c r="G130">
        <v>457</v>
      </c>
      <c r="H130" s="142" t="s">
        <v>117</v>
      </c>
    </row>
    <row r="131" spans="1:8">
      <c r="A131" s="143">
        <v>44208</v>
      </c>
      <c r="B131" s="142" t="s">
        <v>92</v>
      </c>
      <c r="C131" s="142" t="s">
        <v>12</v>
      </c>
      <c r="D131">
        <v>7</v>
      </c>
      <c r="E131">
        <v>289.89999999999998</v>
      </c>
      <c r="F131">
        <v>0.1</v>
      </c>
      <c r="G131">
        <v>2029.3</v>
      </c>
      <c r="H131" s="142" t="s">
        <v>115</v>
      </c>
    </row>
    <row r="132" spans="1:8">
      <c r="A132" s="143">
        <v>44209</v>
      </c>
      <c r="B132" s="142" t="s">
        <v>42</v>
      </c>
      <c r="C132" s="142" t="s">
        <v>12</v>
      </c>
      <c r="D132">
        <v>5</v>
      </c>
      <c r="E132">
        <v>48.9</v>
      </c>
      <c r="F132">
        <v>0.2</v>
      </c>
      <c r="G132">
        <v>244.5</v>
      </c>
      <c r="H132" s="142" t="s">
        <v>116</v>
      </c>
    </row>
    <row r="133" spans="1:8">
      <c r="A133" s="143">
        <v>44213</v>
      </c>
      <c r="B133" s="142" t="s">
        <v>35</v>
      </c>
      <c r="C133" s="142" t="s">
        <v>13</v>
      </c>
      <c r="D133">
        <v>11</v>
      </c>
      <c r="E133">
        <v>259.89999999999998</v>
      </c>
      <c r="F133">
        <v>0.2</v>
      </c>
      <c r="G133">
        <v>2858.9</v>
      </c>
      <c r="H133" s="142" t="s">
        <v>113</v>
      </c>
    </row>
    <row r="134" spans="1:8">
      <c r="A134" s="143">
        <v>44219</v>
      </c>
      <c r="B134" s="142" t="s">
        <v>65</v>
      </c>
      <c r="C134" s="142" t="s">
        <v>12</v>
      </c>
      <c r="D134">
        <v>3</v>
      </c>
      <c r="E134">
        <v>91.4</v>
      </c>
      <c r="F134">
        <v>0.1</v>
      </c>
      <c r="G134">
        <v>274.2</v>
      </c>
      <c r="H134" s="142" t="s">
        <v>115</v>
      </c>
    </row>
    <row r="135" spans="1:8">
      <c r="A135" s="143">
        <v>44222</v>
      </c>
      <c r="B135" s="142" t="s">
        <v>103</v>
      </c>
      <c r="C135" s="142" t="s">
        <v>14</v>
      </c>
      <c r="D135">
        <v>3</v>
      </c>
      <c r="E135">
        <v>89.9</v>
      </c>
      <c r="F135">
        <v>0.1</v>
      </c>
      <c r="G135">
        <v>269.7</v>
      </c>
      <c r="H135" s="142" t="s">
        <v>115</v>
      </c>
    </row>
    <row r="136" spans="1:8">
      <c r="A136" s="143">
        <v>44224</v>
      </c>
      <c r="B136" s="142" t="s">
        <v>36</v>
      </c>
      <c r="C136" s="142" t="s">
        <v>13</v>
      </c>
      <c r="D136">
        <v>12</v>
      </c>
      <c r="E136">
        <v>39.9</v>
      </c>
      <c r="F136">
        <v>0.15</v>
      </c>
      <c r="G136">
        <v>478.8</v>
      </c>
      <c r="H136" s="142" t="s">
        <v>114</v>
      </c>
    </row>
    <row r="137" spans="1:8">
      <c r="A137" s="143">
        <v>44225</v>
      </c>
      <c r="B137" s="142" t="s">
        <v>49</v>
      </c>
      <c r="C137" s="142" t="s">
        <v>13</v>
      </c>
      <c r="D137">
        <v>11</v>
      </c>
      <c r="E137">
        <v>49.9</v>
      </c>
      <c r="F137">
        <v>0.15</v>
      </c>
      <c r="G137">
        <v>548.9</v>
      </c>
      <c r="H137" s="142" t="s">
        <v>117</v>
      </c>
    </row>
    <row r="138" spans="1:8">
      <c r="A138" s="143">
        <v>44226</v>
      </c>
      <c r="B138" s="142" t="s">
        <v>54</v>
      </c>
      <c r="C138" s="142" t="s">
        <v>12</v>
      </c>
      <c r="D138">
        <v>3</v>
      </c>
      <c r="E138">
        <v>259.89999999999998</v>
      </c>
      <c r="F138">
        <v>0.2</v>
      </c>
      <c r="G138">
        <v>779.7</v>
      </c>
      <c r="H138" s="142" t="s">
        <v>116</v>
      </c>
    </row>
    <row r="139" spans="1:8">
      <c r="A139" s="143">
        <v>44230</v>
      </c>
      <c r="B139" s="142" t="s">
        <v>44</v>
      </c>
      <c r="C139" s="142" t="s">
        <v>12</v>
      </c>
      <c r="D139">
        <v>10</v>
      </c>
      <c r="E139">
        <v>39.9</v>
      </c>
      <c r="F139">
        <v>0.15</v>
      </c>
      <c r="G139">
        <v>399</v>
      </c>
      <c r="H139" s="142" t="s">
        <v>114</v>
      </c>
    </row>
    <row r="140" spans="1:8">
      <c r="A140" s="143">
        <v>44232</v>
      </c>
      <c r="B140" s="142" t="s">
        <v>53</v>
      </c>
      <c r="C140" s="142" t="s">
        <v>12</v>
      </c>
      <c r="D140">
        <v>1</v>
      </c>
      <c r="E140">
        <v>249.9</v>
      </c>
      <c r="F140">
        <v>0.1</v>
      </c>
      <c r="G140">
        <v>249.9</v>
      </c>
      <c r="H140" s="142" t="s">
        <v>116</v>
      </c>
    </row>
    <row r="141" spans="1:8">
      <c r="A141" s="143">
        <v>44245</v>
      </c>
      <c r="B141" s="142" t="s">
        <v>42</v>
      </c>
      <c r="C141" s="142" t="s">
        <v>12</v>
      </c>
      <c r="D141">
        <v>6</v>
      </c>
      <c r="E141">
        <v>48.9</v>
      </c>
      <c r="F141">
        <v>0.15</v>
      </c>
      <c r="G141">
        <v>293.39999999999998</v>
      </c>
      <c r="H141" s="142" t="s">
        <v>117</v>
      </c>
    </row>
    <row r="142" spans="1:8">
      <c r="A142" s="143">
        <v>44248</v>
      </c>
      <c r="B142" s="142" t="s">
        <v>50</v>
      </c>
      <c r="C142" s="142" t="s">
        <v>12</v>
      </c>
      <c r="D142">
        <v>6</v>
      </c>
      <c r="E142">
        <v>299.89999999999998</v>
      </c>
      <c r="F142">
        <v>0.2</v>
      </c>
      <c r="G142">
        <v>1799.4</v>
      </c>
      <c r="H142" s="142" t="s">
        <v>116</v>
      </c>
    </row>
    <row r="143" spans="1:8">
      <c r="A143" s="143">
        <v>44251</v>
      </c>
      <c r="B143" s="142" t="s">
        <v>46</v>
      </c>
      <c r="C143" s="142" t="s">
        <v>12</v>
      </c>
      <c r="D143">
        <v>9</v>
      </c>
      <c r="E143">
        <v>25.9</v>
      </c>
      <c r="F143">
        <v>0.2</v>
      </c>
      <c r="G143">
        <v>233.1</v>
      </c>
      <c r="H143" s="142" t="s">
        <v>116</v>
      </c>
    </row>
    <row r="144" spans="1:8">
      <c r="A144" s="143">
        <v>44252</v>
      </c>
      <c r="B144" s="142" t="s">
        <v>97</v>
      </c>
      <c r="C144" s="142" t="s">
        <v>12</v>
      </c>
      <c r="D144">
        <v>8</v>
      </c>
      <c r="E144">
        <v>32.9</v>
      </c>
      <c r="F144">
        <v>0.2</v>
      </c>
      <c r="G144">
        <v>263.2</v>
      </c>
      <c r="H144" s="142" t="s">
        <v>116</v>
      </c>
    </row>
    <row r="145" spans="1:8">
      <c r="A145" s="143">
        <v>44253</v>
      </c>
      <c r="B145" s="142" t="s">
        <v>43</v>
      </c>
      <c r="C145" s="142" t="s">
        <v>12</v>
      </c>
      <c r="D145">
        <v>9</v>
      </c>
      <c r="E145">
        <v>39.9</v>
      </c>
      <c r="F145">
        <v>0.15</v>
      </c>
      <c r="G145">
        <v>359.1</v>
      </c>
      <c r="H145" s="142" t="s">
        <v>117</v>
      </c>
    </row>
    <row r="146" spans="1:8">
      <c r="A146" s="143">
        <v>44256</v>
      </c>
      <c r="B146" s="142" t="s">
        <v>32</v>
      </c>
      <c r="C146" s="142" t="s">
        <v>12</v>
      </c>
      <c r="D146">
        <v>9</v>
      </c>
      <c r="E146">
        <v>69.900000000000006</v>
      </c>
      <c r="F146">
        <v>0.15</v>
      </c>
      <c r="G146">
        <v>629.1</v>
      </c>
      <c r="H146" s="142" t="s">
        <v>114</v>
      </c>
    </row>
    <row r="147" spans="1:8">
      <c r="A147" s="143">
        <v>44256</v>
      </c>
      <c r="B147" s="142" t="s">
        <v>35</v>
      </c>
      <c r="C147" s="142" t="s">
        <v>13</v>
      </c>
      <c r="D147">
        <v>1</v>
      </c>
      <c r="E147">
        <v>259.89999999999998</v>
      </c>
      <c r="F147">
        <v>0</v>
      </c>
      <c r="G147">
        <v>259.89999999999998</v>
      </c>
      <c r="H147" s="142" t="s">
        <v>116</v>
      </c>
    </row>
    <row r="148" spans="1:8">
      <c r="A148" s="143">
        <v>44257</v>
      </c>
      <c r="B148" s="142" t="s">
        <v>37</v>
      </c>
      <c r="C148" s="142" t="s">
        <v>12</v>
      </c>
      <c r="D148">
        <v>1</v>
      </c>
      <c r="E148">
        <v>85.9</v>
      </c>
      <c r="F148">
        <v>0.1</v>
      </c>
      <c r="G148">
        <v>85.9</v>
      </c>
      <c r="H148" s="142" t="s">
        <v>115</v>
      </c>
    </row>
    <row r="149" spans="1:8">
      <c r="A149" s="143">
        <v>44258</v>
      </c>
      <c r="B149" s="142" t="s">
        <v>100</v>
      </c>
      <c r="C149" s="142" t="s">
        <v>12</v>
      </c>
      <c r="D149">
        <v>7</v>
      </c>
      <c r="E149">
        <v>49.9</v>
      </c>
      <c r="F149">
        <v>0.2</v>
      </c>
      <c r="G149">
        <v>349.3</v>
      </c>
      <c r="H149" s="142" t="s">
        <v>113</v>
      </c>
    </row>
    <row r="150" spans="1:8">
      <c r="A150" s="143">
        <v>44259</v>
      </c>
      <c r="B150" s="142" t="s">
        <v>43</v>
      </c>
      <c r="C150" s="142" t="s">
        <v>12</v>
      </c>
      <c r="D150">
        <v>4</v>
      </c>
      <c r="E150">
        <v>39.9</v>
      </c>
      <c r="F150">
        <v>0.1</v>
      </c>
      <c r="G150">
        <v>159.6</v>
      </c>
      <c r="H150" s="142" t="s">
        <v>115</v>
      </c>
    </row>
    <row r="151" spans="1:8">
      <c r="A151" s="143">
        <v>44264</v>
      </c>
      <c r="B151" s="142" t="s">
        <v>97</v>
      </c>
      <c r="C151" s="142" t="s">
        <v>12</v>
      </c>
      <c r="D151">
        <v>5</v>
      </c>
      <c r="E151">
        <v>32.9</v>
      </c>
      <c r="F151">
        <v>0.2</v>
      </c>
      <c r="G151">
        <v>164.5</v>
      </c>
      <c r="H151" s="142" t="s">
        <v>113</v>
      </c>
    </row>
    <row r="152" spans="1:8">
      <c r="A152" s="143">
        <v>44269</v>
      </c>
      <c r="B152" s="142" t="s">
        <v>39</v>
      </c>
      <c r="C152" s="142" t="s">
        <v>12</v>
      </c>
      <c r="D152">
        <v>8</v>
      </c>
      <c r="E152">
        <v>92.9</v>
      </c>
      <c r="F152">
        <v>0.2</v>
      </c>
      <c r="G152">
        <v>743.2</v>
      </c>
      <c r="H152" s="142" t="s">
        <v>113</v>
      </c>
    </row>
    <row r="153" spans="1:8">
      <c r="A153" s="143">
        <v>44274</v>
      </c>
      <c r="B153" s="142" t="s">
        <v>43</v>
      </c>
      <c r="C153" s="142" t="s">
        <v>12</v>
      </c>
      <c r="D153">
        <v>9</v>
      </c>
      <c r="E153">
        <v>39.9</v>
      </c>
      <c r="F153">
        <v>0.2</v>
      </c>
      <c r="G153">
        <v>359.1</v>
      </c>
      <c r="H153" s="142" t="s">
        <v>116</v>
      </c>
    </row>
    <row r="154" spans="1:8">
      <c r="A154" s="143">
        <v>44276</v>
      </c>
      <c r="B154" s="142" t="s">
        <v>42</v>
      </c>
      <c r="C154" s="142" t="s">
        <v>12</v>
      </c>
      <c r="D154">
        <v>9</v>
      </c>
      <c r="E154">
        <v>48.9</v>
      </c>
      <c r="F154">
        <v>0.1</v>
      </c>
      <c r="G154">
        <v>440.1</v>
      </c>
      <c r="H154" s="142" t="s">
        <v>115</v>
      </c>
    </row>
    <row r="155" spans="1:8">
      <c r="A155" s="143">
        <v>44280</v>
      </c>
      <c r="B155" s="142" t="s">
        <v>53</v>
      </c>
      <c r="C155" s="142" t="s">
        <v>12</v>
      </c>
      <c r="D155">
        <v>1</v>
      </c>
      <c r="E155">
        <v>249.9</v>
      </c>
      <c r="F155">
        <v>0.1</v>
      </c>
      <c r="G155">
        <v>249.9</v>
      </c>
      <c r="H155" s="142" t="s">
        <v>117</v>
      </c>
    </row>
    <row r="156" spans="1:8">
      <c r="A156" s="143">
        <v>44288</v>
      </c>
      <c r="B156" s="142" t="s">
        <v>53</v>
      </c>
      <c r="C156" s="142" t="s">
        <v>12</v>
      </c>
      <c r="D156">
        <v>10</v>
      </c>
      <c r="E156">
        <v>249.9</v>
      </c>
      <c r="F156">
        <v>0.15</v>
      </c>
      <c r="G156">
        <v>2499</v>
      </c>
      <c r="H156" s="142" t="s">
        <v>114</v>
      </c>
    </row>
    <row r="157" spans="1:8">
      <c r="A157" s="143">
        <v>44290</v>
      </c>
      <c r="B157" s="142" t="s">
        <v>47</v>
      </c>
      <c r="C157" s="142" t="s">
        <v>12</v>
      </c>
      <c r="D157">
        <v>4</v>
      </c>
      <c r="E157">
        <v>29.9</v>
      </c>
      <c r="F157">
        <v>0.15</v>
      </c>
      <c r="G157">
        <v>119.6</v>
      </c>
      <c r="H157" s="142" t="s">
        <v>117</v>
      </c>
    </row>
    <row r="158" spans="1:8">
      <c r="A158" s="143">
        <v>44294</v>
      </c>
      <c r="B158" s="142" t="s">
        <v>86</v>
      </c>
      <c r="C158" s="142" t="s">
        <v>12</v>
      </c>
      <c r="D158">
        <v>1</v>
      </c>
      <c r="E158">
        <v>72.5</v>
      </c>
      <c r="F158">
        <v>0.1</v>
      </c>
      <c r="G158">
        <v>72.5</v>
      </c>
      <c r="H158" s="142" t="s">
        <v>114</v>
      </c>
    </row>
    <row r="159" spans="1:8">
      <c r="A159" s="143">
        <v>44297</v>
      </c>
      <c r="B159" s="142" t="s">
        <v>69</v>
      </c>
      <c r="C159" s="142" t="s">
        <v>12</v>
      </c>
      <c r="D159">
        <v>10</v>
      </c>
      <c r="E159">
        <v>146</v>
      </c>
      <c r="F159">
        <v>0.15</v>
      </c>
      <c r="G159">
        <v>1460</v>
      </c>
      <c r="H159" s="142" t="s">
        <v>117</v>
      </c>
    </row>
    <row r="160" spans="1:8">
      <c r="A160" s="143">
        <v>44298</v>
      </c>
      <c r="B160" s="142" t="s">
        <v>33</v>
      </c>
      <c r="C160" s="142" t="s">
        <v>12</v>
      </c>
      <c r="D160">
        <v>5</v>
      </c>
      <c r="E160">
        <v>70.900000000000006</v>
      </c>
      <c r="F160">
        <v>0.15</v>
      </c>
      <c r="G160">
        <v>354.5</v>
      </c>
      <c r="H160" s="142" t="s">
        <v>114</v>
      </c>
    </row>
    <row r="161" spans="1:8">
      <c r="A161" s="143">
        <v>44299</v>
      </c>
      <c r="B161" s="142" t="s">
        <v>102</v>
      </c>
      <c r="C161" s="142" t="s">
        <v>14</v>
      </c>
      <c r="D161">
        <v>11</v>
      </c>
      <c r="E161">
        <v>89.9</v>
      </c>
      <c r="F161">
        <v>0.2</v>
      </c>
      <c r="G161">
        <v>988.9</v>
      </c>
      <c r="H161" s="142" t="s">
        <v>113</v>
      </c>
    </row>
    <row r="162" spans="1:8">
      <c r="A162" s="143">
        <v>44301</v>
      </c>
      <c r="B162" s="142" t="s">
        <v>37</v>
      </c>
      <c r="C162" s="142" t="s">
        <v>12</v>
      </c>
      <c r="D162">
        <v>6</v>
      </c>
      <c r="E162">
        <v>85.9</v>
      </c>
      <c r="F162">
        <v>0.15</v>
      </c>
      <c r="G162">
        <v>515.4</v>
      </c>
      <c r="H162" s="142" t="s">
        <v>117</v>
      </c>
    </row>
    <row r="163" spans="1:8">
      <c r="A163" s="143">
        <v>44308</v>
      </c>
      <c r="B163" s="142" t="s">
        <v>67</v>
      </c>
      <c r="C163" s="142" t="s">
        <v>12</v>
      </c>
      <c r="D163">
        <v>2</v>
      </c>
      <c r="E163">
        <v>140</v>
      </c>
      <c r="F163">
        <v>0.1</v>
      </c>
      <c r="G163">
        <v>280</v>
      </c>
      <c r="H163" s="142" t="s">
        <v>115</v>
      </c>
    </row>
    <row r="164" spans="1:8">
      <c r="A164" s="143">
        <v>44309</v>
      </c>
      <c r="B164" s="142" t="s">
        <v>88</v>
      </c>
      <c r="C164" s="142" t="s">
        <v>12</v>
      </c>
      <c r="D164">
        <v>7</v>
      </c>
      <c r="E164">
        <v>72.5</v>
      </c>
      <c r="F164">
        <v>0.15</v>
      </c>
      <c r="G164">
        <v>507.5</v>
      </c>
      <c r="H164" s="142" t="s">
        <v>114</v>
      </c>
    </row>
    <row r="165" spans="1:8">
      <c r="A165" s="143">
        <v>44312</v>
      </c>
      <c r="B165" s="142" t="s">
        <v>100</v>
      </c>
      <c r="C165" s="142" t="s">
        <v>12</v>
      </c>
      <c r="D165">
        <v>12</v>
      </c>
      <c r="E165">
        <v>49.9</v>
      </c>
      <c r="F165">
        <v>0.15</v>
      </c>
      <c r="G165">
        <v>598.79999999999995</v>
      </c>
      <c r="H165" s="142" t="s">
        <v>114</v>
      </c>
    </row>
    <row r="166" spans="1:8">
      <c r="A166" s="143">
        <v>44313</v>
      </c>
      <c r="B166" s="142" t="s">
        <v>43</v>
      </c>
      <c r="C166" s="142" t="s">
        <v>12</v>
      </c>
      <c r="D166">
        <v>7</v>
      </c>
      <c r="E166">
        <v>39.9</v>
      </c>
      <c r="F166">
        <v>0.15</v>
      </c>
      <c r="G166">
        <v>279.3</v>
      </c>
      <c r="H166" s="142" t="s">
        <v>117</v>
      </c>
    </row>
    <row r="167" spans="1:8">
      <c r="A167" s="143">
        <v>44324</v>
      </c>
      <c r="B167" s="142" t="s">
        <v>101</v>
      </c>
      <c r="C167" s="142" t="s">
        <v>12</v>
      </c>
      <c r="D167">
        <v>6</v>
      </c>
      <c r="E167">
        <v>49.9</v>
      </c>
      <c r="F167">
        <v>0.15</v>
      </c>
      <c r="G167">
        <v>299.39999999999998</v>
      </c>
      <c r="H167" s="142" t="s">
        <v>114</v>
      </c>
    </row>
    <row r="168" spans="1:8">
      <c r="A168" s="143">
        <v>44325</v>
      </c>
      <c r="B168" s="142" t="s">
        <v>65</v>
      </c>
      <c r="C168" s="142" t="s">
        <v>12</v>
      </c>
      <c r="D168">
        <v>11</v>
      </c>
      <c r="E168">
        <v>91.4</v>
      </c>
      <c r="F168">
        <v>0.2</v>
      </c>
      <c r="G168">
        <v>1005.4</v>
      </c>
      <c r="H168" s="142" t="s">
        <v>116</v>
      </c>
    </row>
    <row r="169" spans="1:8">
      <c r="A169" s="143">
        <v>44326</v>
      </c>
      <c r="B169" s="142" t="s">
        <v>35</v>
      </c>
      <c r="C169" s="142" t="s">
        <v>13</v>
      </c>
      <c r="D169">
        <v>11</v>
      </c>
      <c r="E169">
        <v>259.89999999999998</v>
      </c>
      <c r="F169">
        <v>0.2</v>
      </c>
      <c r="G169">
        <v>2858.9</v>
      </c>
      <c r="H169" s="142" t="s">
        <v>116</v>
      </c>
    </row>
    <row r="170" spans="1:8">
      <c r="A170" s="143">
        <v>44327</v>
      </c>
      <c r="B170" s="142" t="s">
        <v>69</v>
      </c>
      <c r="C170" s="142" t="s">
        <v>12</v>
      </c>
      <c r="D170">
        <v>3</v>
      </c>
      <c r="E170">
        <v>146</v>
      </c>
      <c r="F170">
        <v>0.15</v>
      </c>
      <c r="G170">
        <v>438</v>
      </c>
      <c r="H170" s="142" t="s">
        <v>117</v>
      </c>
    </row>
    <row r="171" spans="1:8">
      <c r="A171" s="143">
        <v>44328</v>
      </c>
      <c r="B171" s="142" t="s">
        <v>94</v>
      </c>
      <c r="C171" s="142" t="s">
        <v>12</v>
      </c>
      <c r="D171">
        <v>8</v>
      </c>
      <c r="E171">
        <v>32.9</v>
      </c>
      <c r="F171">
        <v>0.15</v>
      </c>
      <c r="G171">
        <v>263.2</v>
      </c>
      <c r="H171" s="142" t="s">
        <v>117</v>
      </c>
    </row>
    <row r="172" spans="1:8">
      <c r="A172" s="143">
        <v>44331</v>
      </c>
      <c r="B172" s="142" t="s">
        <v>55</v>
      </c>
      <c r="C172" s="142" t="s">
        <v>12</v>
      </c>
      <c r="D172">
        <v>11</v>
      </c>
      <c r="E172">
        <v>299.89999999999998</v>
      </c>
      <c r="F172">
        <v>0.15</v>
      </c>
      <c r="G172">
        <v>3298.9</v>
      </c>
      <c r="H172" s="142" t="s">
        <v>114</v>
      </c>
    </row>
    <row r="173" spans="1:8">
      <c r="A173" s="143">
        <v>44334</v>
      </c>
      <c r="B173" s="142" t="s">
        <v>61</v>
      </c>
      <c r="C173" s="142" t="s">
        <v>14</v>
      </c>
      <c r="D173">
        <v>8</v>
      </c>
      <c r="E173">
        <v>245</v>
      </c>
      <c r="F173">
        <v>0.2</v>
      </c>
      <c r="G173">
        <v>1960</v>
      </c>
      <c r="H173" s="142" t="s">
        <v>116</v>
      </c>
    </row>
    <row r="174" spans="1:8">
      <c r="A174" s="143">
        <v>44354</v>
      </c>
      <c r="B174" s="142" t="s">
        <v>62</v>
      </c>
      <c r="C174" s="142" t="s">
        <v>14</v>
      </c>
      <c r="D174">
        <v>6</v>
      </c>
      <c r="E174">
        <v>250</v>
      </c>
      <c r="F174">
        <v>0.15</v>
      </c>
      <c r="G174">
        <v>1500</v>
      </c>
      <c r="H174" s="142" t="s">
        <v>114</v>
      </c>
    </row>
    <row r="175" spans="1:8">
      <c r="A175" s="143">
        <v>44354</v>
      </c>
      <c r="B175" s="142" t="s">
        <v>41</v>
      </c>
      <c r="C175" s="142" t="s">
        <v>12</v>
      </c>
      <c r="D175">
        <v>2</v>
      </c>
      <c r="E175">
        <v>46.9</v>
      </c>
      <c r="F175">
        <v>0.15</v>
      </c>
      <c r="G175">
        <v>93.8</v>
      </c>
      <c r="H175" s="142" t="s">
        <v>113</v>
      </c>
    </row>
    <row r="176" spans="1:8">
      <c r="A176" s="143">
        <v>44356</v>
      </c>
      <c r="B176" s="142" t="s">
        <v>67</v>
      </c>
      <c r="C176" s="142" t="s">
        <v>12</v>
      </c>
      <c r="D176">
        <v>1</v>
      </c>
      <c r="E176">
        <v>140</v>
      </c>
      <c r="F176">
        <v>0.1</v>
      </c>
      <c r="G176">
        <v>140</v>
      </c>
      <c r="H176" s="142" t="s">
        <v>116</v>
      </c>
    </row>
    <row r="177" spans="1:8">
      <c r="A177" s="143">
        <v>44356</v>
      </c>
      <c r="B177" s="142" t="s">
        <v>101</v>
      </c>
      <c r="C177" s="142" t="s">
        <v>12</v>
      </c>
      <c r="D177">
        <v>1</v>
      </c>
      <c r="E177">
        <v>49.9</v>
      </c>
      <c r="F177">
        <v>0.1</v>
      </c>
      <c r="G177">
        <v>49.9</v>
      </c>
      <c r="H177" s="142" t="s">
        <v>116</v>
      </c>
    </row>
    <row r="178" spans="1:8">
      <c r="A178" s="143">
        <v>44358</v>
      </c>
      <c r="B178" s="142" t="s">
        <v>103</v>
      </c>
      <c r="C178" s="142" t="s">
        <v>14</v>
      </c>
      <c r="D178">
        <v>5</v>
      </c>
      <c r="E178">
        <v>89.9</v>
      </c>
      <c r="F178">
        <v>0.15</v>
      </c>
      <c r="G178">
        <v>449.5</v>
      </c>
      <c r="H178" s="142" t="s">
        <v>114</v>
      </c>
    </row>
    <row r="179" spans="1:8">
      <c r="A179" s="143">
        <v>44360</v>
      </c>
      <c r="B179" s="142" t="s">
        <v>65</v>
      </c>
      <c r="C179" s="142" t="s">
        <v>12</v>
      </c>
      <c r="D179">
        <v>11</v>
      </c>
      <c r="E179">
        <v>91.4</v>
      </c>
      <c r="F179">
        <v>0.15</v>
      </c>
      <c r="G179">
        <v>1005.4</v>
      </c>
      <c r="H179" s="142" t="s">
        <v>114</v>
      </c>
    </row>
    <row r="180" spans="1:8">
      <c r="A180" s="143">
        <v>44363</v>
      </c>
      <c r="B180" s="142" t="s">
        <v>47</v>
      </c>
      <c r="C180" s="142" t="s">
        <v>12</v>
      </c>
      <c r="D180">
        <v>11</v>
      </c>
      <c r="E180">
        <v>29.9</v>
      </c>
      <c r="F180">
        <v>0.2</v>
      </c>
      <c r="G180">
        <v>328.9</v>
      </c>
      <c r="H180" s="142" t="s">
        <v>116</v>
      </c>
    </row>
    <row r="181" spans="1:8">
      <c r="A181" s="143">
        <v>44363</v>
      </c>
      <c r="B181" s="142" t="s">
        <v>98</v>
      </c>
      <c r="C181" s="142" t="s">
        <v>12</v>
      </c>
      <c r="D181">
        <v>12</v>
      </c>
      <c r="E181">
        <v>49.9</v>
      </c>
      <c r="F181">
        <v>0.15</v>
      </c>
      <c r="G181">
        <v>598.79999999999995</v>
      </c>
      <c r="H181" s="142" t="s">
        <v>114</v>
      </c>
    </row>
    <row r="182" spans="1:8">
      <c r="A182" s="143">
        <v>44364</v>
      </c>
      <c r="B182" s="142" t="s">
        <v>56</v>
      </c>
      <c r="C182" s="142" t="s">
        <v>13</v>
      </c>
      <c r="D182">
        <v>9</v>
      </c>
      <c r="E182">
        <v>349.9</v>
      </c>
      <c r="F182">
        <v>0.2</v>
      </c>
      <c r="G182">
        <v>3149.1</v>
      </c>
      <c r="H182" s="142" t="s">
        <v>113</v>
      </c>
    </row>
    <row r="183" spans="1:8">
      <c r="A183" s="143">
        <v>44367</v>
      </c>
      <c r="B183" s="142" t="s">
        <v>100</v>
      </c>
      <c r="C183" s="142" t="s">
        <v>12</v>
      </c>
      <c r="D183">
        <v>4</v>
      </c>
      <c r="E183">
        <v>49.9</v>
      </c>
      <c r="F183">
        <v>0.15</v>
      </c>
      <c r="G183">
        <v>199.6</v>
      </c>
      <c r="H183" s="142" t="s">
        <v>114</v>
      </c>
    </row>
    <row r="184" spans="1:8">
      <c r="A184" s="143">
        <v>44375</v>
      </c>
      <c r="B184" s="142" t="s">
        <v>110</v>
      </c>
      <c r="C184" s="142" t="s">
        <v>12</v>
      </c>
      <c r="D184">
        <v>6</v>
      </c>
      <c r="E184">
        <v>180</v>
      </c>
      <c r="F184">
        <v>0.2</v>
      </c>
      <c r="G184">
        <v>1080</v>
      </c>
      <c r="H184" s="142" t="s">
        <v>113</v>
      </c>
    </row>
    <row r="185" spans="1:8">
      <c r="A185" s="143">
        <v>44375</v>
      </c>
      <c r="B185" s="142" t="s">
        <v>47</v>
      </c>
      <c r="C185" s="142" t="s">
        <v>12</v>
      </c>
      <c r="D185">
        <v>12</v>
      </c>
      <c r="E185">
        <v>29.9</v>
      </c>
      <c r="F185">
        <v>0.2</v>
      </c>
      <c r="G185">
        <v>358.8</v>
      </c>
      <c r="H185" s="142" t="s">
        <v>113</v>
      </c>
    </row>
    <row r="186" spans="1:8">
      <c r="A186" s="143">
        <v>44376</v>
      </c>
      <c r="B186" s="142" t="s">
        <v>36</v>
      </c>
      <c r="C186" s="142" t="s">
        <v>13</v>
      </c>
      <c r="D186">
        <v>9</v>
      </c>
      <c r="E186">
        <v>39.9</v>
      </c>
      <c r="F186">
        <v>0.2</v>
      </c>
      <c r="G186">
        <v>359.1</v>
      </c>
      <c r="H186" s="142" t="s">
        <v>116</v>
      </c>
    </row>
    <row r="187" spans="1:8">
      <c r="A187" s="143">
        <v>44377</v>
      </c>
      <c r="B187" s="142" t="s">
        <v>69</v>
      </c>
      <c r="C187" s="142" t="s">
        <v>12</v>
      </c>
      <c r="D187">
        <v>1</v>
      </c>
      <c r="E187">
        <v>146</v>
      </c>
      <c r="F187">
        <v>0.1</v>
      </c>
      <c r="G187">
        <v>146</v>
      </c>
      <c r="H187" s="142" t="s">
        <v>117</v>
      </c>
    </row>
    <row r="188" spans="1:8">
      <c r="A188" s="143">
        <v>44382</v>
      </c>
      <c r="B188" s="142" t="s">
        <v>92</v>
      </c>
      <c r="C188" s="142" t="s">
        <v>12</v>
      </c>
      <c r="D188">
        <v>1</v>
      </c>
      <c r="E188">
        <v>289.89999999999998</v>
      </c>
      <c r="F188">
        <v>0.1</v>
      </c>
      <c r="G188">
        <v>289.89999999999998</v>
      </c>
      <c r="H188" s="142" t="s">
        <v>113</v>
      </c>
    </row>
    <row r="189" spans="1:8">
      <c r="A189" s="143">
        <v>44383</v>
      </c>
      <c r="B189" s="142" t="s">
        <v>36</v>
      </c>
      <c r="C189" s="142" t="s">
        <v>13</v>
      </c>
      <c r="D189">
        <v>6</v>
      </c>
      <c r="E189">
        <v>39.9</v>
      </c>
      <c r="F189">
        <v>0.15</v>
      </c>
      <c r="G189">
        <v>239.4</v>
      </c>
      <c r="H189" s="142" t="s">
        <v>114</v>
      </c>
    </row>
    <row r="190" spans="1:8">
      <c r="A190" s="143">
        <v>44384</v>
      </c>
      <c r="B190" s="142" t="s">
        <v>65</v>
      </c>
      <c r="C190" s="142" t="s">
        <v>12</v>
      </c>
      <c r="D190">
        <v>9</v>
      </c>
      <c r="E190">
        <v>91.4</v>
      </c>
      <c r="F190">
        <v>0.1</v>
      </c>
      <c r="G190">
        <v>822.6</v>
      </c>
      <c r="H190" s="142" t="s">
        <v>115</v>
      </c>
    </row>
    <row r="191" spans="1:8">
      <c r="A191" s="143">
        <v>44389</v>
      </c>
      <c r="B191" s="142" t="s">
        <v>86</v>
      </c>
      <c r="C191" s="142" t="s">
        <v>12</v>
      </c>
      <c r="D191">
        <v>8</v>
      </c>
      <c r="E191">
        <v>72.5</v>
      </c>
      <c r="F191">
        <v>0.15</v>
      </c>
      <c r="G191">
        <v>580</v>
      </c>
      <c r="H191" s="142" t="s">
        <v>117</v>
      </c>
    </row>
    <row r="192" spans="1:8">
      <c r="A192" s="143">
        <v>44390</v>
      </c>
      <c r="B192" s="142" t="s">
        <v>69</v>
      </c>
      <c r="C192" s="142" t="s">
        <v>12</v>
      </c>
      <c r="D192">
        <v>5</v>
      </c>
      <c r="E192">
        <v>146</v>
      </c>
      <c r="F192">
        <v>0.15</v>
      </c>
      <c r="G192">
        <v>730</v>
      </c>
      <c r="H192" s="142" t="s">
        <v>117</v>
      </c>
    </row>
    <row r="193" spans="1:8">
      <c r="A193" s="143">
        <v>44394</v>
      </c>
      <c r="B193" s="142" t="s">
        <v>62</v>
      </c>
      <c r="C193" s="142" t="s">
        <v>14</v>
      </c>
      <c r="D193">
        <v>3</v>
      </c>
      <c r="E193">
        <v>250</v>
      </c>
      <c r="F193">
        <v>0.15</v>
      </c>
      <c r="G193">
        <v>750</v>
      </c>
      <c r="H193" s="142" t="s">
        <v>114</v>
      </c>
    </row>
    <row r="194" spans="1:8">
      <c r="A194" s="143">
        <v>44400</v>
      </c>
      <c r="B194" s="142" t="s">
        <v>54</v>
      </c>
      <c r="C194" s="142" t="s">
        <v>12</v>
      </c>
      <c r="D194">
        <v>3</v>
      </c>
      <c r="E194">
        <v>259.89999999999998</v>
      </c>
      <c r="F194">
        <v>0.1</v>
      </c>
      <c r="G194">
        <v>779.7</v>
      </c>
      <c r="H194" s="142" t="s">
        <v>115</v>
      </c>
    </row>
    <row r="195" spans="1:8">
      <c r="A195" s="143">
        <v>44403</v>
      </c>
      <c r="B195" s="142" t="s">
        <v>96</v>
      </c>
      <c r="C195" s="142" t="s">
        <v>12</v>
      </c>
      <c r="D195">
        <v>8</v>
      </c>
      <c r="E195">
        <v>32.9</v>
      </c>
      <c r="F195">
        <v>0.15</v>
      </c>
      <c r="G195">
        <v>263.2</v>
      </c>
      <c r="H195" s="142" t="s">
        <v>117</v>
      </c>
    </row>
    <row r="196" spans="1:8">
      <c r="A196" s="143">
        <v>44405</v>
      </c>
      <c r="B196" s="142" t="s">
        <v>102</v>
      </c>
      <c r="C196" s="142" t="s">
        <v>14</v>
      </c>
      <c r="D196">
        <v>7</v>
      </c>
      <c r="E196">
        <v>89.9</v>
      </c>
      <c r="F196">
        <v>0.2</v>
      </c>
      <c r="G196">
        <v>629.29999999999995</v>
      </c>
      <c r="H196" s="142" t="s">
        <v>113</v>
      </c>
    </row>
    <row r="197" spans="1:8">
      <c r="A197" s="143">
        <v>44406</v>
      </c>
      <c r="B197" s="142" t="s">
        <v>62</v>
      </c>
      <c r="C197" s="142" t="s">
        <v>14</v>
      </c>
      <c r="D197">
        <v>8</v>
      </c>
      <c r="E197">
        <v>250</v>
      </c>
      <c r="F197">
        <v>0.1</v>
      </c>
      <c r="G197">
        <v>2000</v>
      </c>
      <c r="H197" s="142" t="s">
        <v>115</v>
      </c>
    </row>
    <row r="198" spans="1:8">
      <c r="A198" s="143">
        <v>44407</v>
      </c>
      <c r="B198" s="142" t="s">
        <v>100</v>
      </c>
      <c r="C198" s="142" t="s">
        <v>12</v>
      </c>
      <c r="D198">
        <v>9</v>
      </c>
      <c r="E198">
        <v>49.9</v>
      </c>
      <c r="F198">
        <v>0.15</v>
      </c>
      <c r="G198">
        <v>449.1</v>
      </c>
      <c r="H198" s="142" t="s">
        <v>114</v>
      </c>
    </row>
    <row r="199" spans="1:8">
      <c r="A199" s="143">
        <v>44413</v>
      </c>
      <c r="B199" s="142" t="s">
        <v>65</v>
      </c>
      <c r="C199" s="142" t="s">
        <v>12</v>
      </c>
      <c r="D199">
        <v>3</v>
      </c>
      <c r="E199">
        <v>91.4</v>
      </c>
      <c r="F199">
        <v>0.1</v>
      </c>
      <c r="G199">
        <v>274.2</v>
      </c>
      <c r="H199" s="142" t="s">
        <v>115</v>
      </c>
    </row>
    <row r="200" spans="1:8">
      <c r="A200" s="143">
        <v>44414</v>
      </c>
      <c r="B200" s="142" t="s">
        <v>92</v>
      </c>
      <c r="C200" s="142" t="s">
        <v>12</v>
      </c>
      <c r="D200">
        <v>12</v>
      </c>
      <c r="E200">
        <v>289.89999999999998</v>
      </c>
      <c r="F200">
        <v>0.15</v>
      </c>
      <c r="G200">
        <v>3478.8</v>
      </c>
      <c r="H200" s="142" t="s">
        <v>114</v>
      </c>
    </row>
    <row r="201" spans="1:8">
      <c r="A201" s="143">
        <v>44415</v>
      </c>
      <c r="B201" s="142" t="s">
        <v>58</v>
      </c>
      <c r="C201" s="142" t="s">
        <v>14</v>
      </c>
      <c r="D201">
        <v>1</v>
      </c>
      <c r="E201">
        <v>249.9</v>
      </c>
      <c r="F201">
        <v>0</v>
      </c>
      <c r="G201">
        <v>249.9</v>
      </c>
      <c r="H201" s="142" t="s">
        <v>117</v>
      </c>
    </row>
    <row r="202" spans="1:8">
      <c r="A202" s="143">
        <v>44416</v>
      </c>
      <c r="B202" s="142" t="s">
        <v>109</v>
      </c>
      <c r="C202" s="142" t="s">
        <v>12</v>
      </c>
      <c r="D202">
        <v>3</v>
      </c>
      <c r="E202">
        <v>180</v>
      </c>
      <c r="F202">
        <v>0.15</v>
      </c>
      <c r="G202">
        <v>540</v>
      </c>
      <c r="H202" s="142" t="s">
        <v>117</v>
      </c>
    </row>
    <row r="203" spans="1:8">
      <c r="A203" s="143">
        <v>44417</v>
      </c>
      <c r="B203" s="142" t="s">
        <v>43</v>
      </c>
      <c r="C203" s="142" t="s">
        <v>12</v>
      </c>
      <c r="D203">
        <v>7</v>
      </c>
      <c r="E203">
        <v>39.9</v>
      </c>
      <c r="F203">
        <v>0.2</v>
      </c>
      <c r="G203">
        <v>279.3</v>
      </c>
      <c r="H203" s="142" t="s">
        <v>113</v>
      </c>
    </row>
    <row r="204" spans="1:8">
      <c r="A204" s="143">
        <v>44418</v>
      </c>
      <c r="B204" s="142" t="s">
        <v>92</v>
      </c>
      <c r="C204" s="142" t="s">
        <v>12</v>
      </c>
      <c r="D204">
        <v>7</v>
      </c>
      <c r="E204">
        <v>289.89999999999998</v>
      </c>
      <c r="F204">
        <v>0.1</v>
      </c>
      <c r="G204">
        <v>2029.3</v>
      </c>
      <c r="H204" s="142" t="s">
        <v>115</v>
      </c>
    </row>
    <row r="205" spans="1:8">
      <c r="A205" s="143">
        <v>44419</v>
      </c>
      <c r="B205" s="142" t="s">
        <v>65</v>
      </c>
      <c r="C205" s="142" t="s">
        <v>12</v>
      </c>
      <c r="D205">
        <v>11</v>
      </c>
      <c r="E205">
        <v>91.4</v>
      </c>
      <c r="F205">
        <v>0.15</v>
      </c>
      <c r="G205">
        <v>1005.4</v>
      </c>
      <c r="H205" s="142" t="s">
        <v>114</v>
      </c>
    </row>
    <row r="206" spans="1:8">
      <c r="A206" s="143">
        <v>44420</v>
      </c>
      <c r="B206" s="142" t="s">
        <v>103</v>
      </c>
      <c r="C206" s="142" t="s">
        <v>14</v>
      </c>
      <c r="D206">
        <v>6</v>
      </c>
      <c r="E206">
        <v>89.9</v>
      </c>
      <c r="F206">
        <v>0.15</v>
      </c>
      <c r="G206">
        <v>539.4</v>
      </c>
      <c r="H206" s="142" t="s">
        <v>117</v>
      </c>
    </row>
    <row r="207" spans="1:8">
      <c r="A207" s="143">
        <v>44421</v>
      </c>
      <c r="B207" s="142" t="s">
        <v>94</v>
      </c>
      <c r="C207" s="142" t="s">
        <v>12</v>
      </c>
      <c r="D207">
        <v>12</v>
      </c>
      <c r="E207">
        <v>32.9</v>
      </c>
      <c r="F207">
        <v>0.2</v>
      </c>
      <c r="G207">
        <v>394.8</v>
      </c>
      <c r="H207" s="142" t="s">
        <v>113</v>
      </c>
    </row>
    <row r="208" spans="1:8">
      <c r="A208" s="143">
        <v>44422</v>
      </c>
      <c r="B208" s="142" t="s">
        <v>61</v>
      </c>
      <c r="C208" s="142" t="s">
        <v>14</v>
      </c>
      <c r="D208">
        <v>12</v>
      </c>
      <c r="E208">
        <v>245</v>
      </c>
      <c r="F208">
        <v>0.15</v>
      </c>
      <c r="G208">
        <v>2940</v>
      </c>
      <c r="H208" s="142" t="s">
        <v>117</v>
      </c>
    </row>
    <row r="209" spans="1:8">
      <c r="A209" s="143">
        <v>44423</v>
      </c>
      <c r="B209" s="142" t="s">
        <v>38</v>
      </c>
      <c r="C209" s="142" t="s">
        <v>12</v>
      </c>
      <c r="D209">
        <v>3</v>
      </c>
      <c r="E209">
        <v>89.9</v>
      </c>
      <c r="F209">
        <v>0.1</v>
      </c>
      <c r="G209">
        <v>269.7</v>
      </c>
      <c r="H209" s="142" t="s">
        <v>115</v>
      </c>
    </row>
    <row r="210" spans="1:8">
      <c r="A210" s="143">
        <v>44444</v>
      </c>
      <c r="B210" s="142" t="s">
        <v>45</v>
      </c>
      <c r="C210" s="142" t="s">
        <v>12</v>
      </c>
      <c r="D210">
        <v>11</v>
      </c>
      <c r="E210">
        <v>42.5</v>
      </c>
      <c r="F210">
        <v>0.15</v>
      </c>
      <c r="G210">
        <v>467.5</v>
      </c>
      <c r="H210" s="142" t="s">
        <v>117</v>
      </c>
    </row>
    <row r="211" spans="1:8">
      <c r="A211" s="143">
        <v>44445</v>
      </c>
      <c r="B211" s="142" t="s">
        <v>89</v>
      </c>
      <c r="C211" s="142" t="s">
        <v>12</v>
      </c>
      <c r="D211">
        <v>11</v>
      </c>
      <c r="E211">
        <v>72.5</v>
      </c>
      <c r="F211">
        <v>0.15</v>
      </c>
      <c r="G211">
        <v>797.5</v>
      </c>
      <c r="H211" s="142" t="s">
        <v>117</v>
      </c>
    </row>
    <row r="212" spans="1:8">
      <c r="A212" s="143">
        <v>44446</v>
      </c>
      <c r="B212" s="142" t="s">
        <v>66</v>
      </c>
      <c r="C212" s="142" t="s">
        <v>12</v>
      </c>
      <c r="D212">
        <v>4</v>
      </c>
      <c r="E212">
        <v>93.5</v>
      </c>
      <c r="F212">
        <v>0.15</v>
      </c>
      <c r="G212">
        <v>374</v>
      </c>
      <c r="H212" s="142" t="s">
        <v>114</v>
      </c>
    </row>
    <row r="213" spans="1:8">
      <c r="A213" s="143">
        <v>44447</v>
      </c>
      <c r="B213" s="142" t="s">
        <v>62</v>
      </c>
      <c r="C213" s="142" t="s">
        <v>14</v>
      </c>
      <c r="D213">
        <v>9</v>
      </c>
      <c r="E213">
        <v>250</v>
      </c>
      <c r="F213">
        <v>0.15</v>
      </c>
      <c r="G213">
        <v>2250</v>
      </c>
      <c r="H213" s="142" t="s">
        <v>117</v>
      </c>
    </row>
    <row r="214" spans="1:8">
      <c r="A214" s="143">
        <v>44448</v>
      </c>
      <c r="B214" s="142" t="s">
        <v>94</v>
      </c>
      <c r="C214" s="142" t="s">
        <v>12</v>
      </c>
      <c r="D214">
        <v>2</v>
      </c>
      <c r="E214">
        <v>32.9</v>
      </c>
      <c r="F214">
        <v>0.15</v>
      </c>
      <c r="G214">
        <v>65.8</v>
      </c>
      <c r="H214" s="142" t="s">
        <v>116</v>
      </c>
    </row>
    <row r="215" spans="1:8">
      <c r="A215" s="143">
        <v>44449</v>
      </c>
      <c r="B215" s="142" t="s">
        <v>50</v>
      </c>
      <c r="C215" s="142" t="s">
        <v>12</v>
      </c>
      <c r="D215">
        <v>5</v>
      </c>
      <c r="E215">
        <v>299.89999999999998</v>
      </c>
      <c r="F215">
        <v>0.15</v>
      </c>
      <c r="G215">
        <v>1499.5</v>
      </c>
      <c r="H215" s="142" t="s">
        <v>117</v>
      </c>
    </row>
    <row r="216" spans="1:8">
      <c r="A216" s="143">
        <v>44450</v>
      </c>
      <c r="B216" s="142" t="s">
        <v>33</v>
      </c>
      <c r="C216" s="142" t="s">
        <v>12</v>
      </c>
      <c r="D216">
        <v>10</v>
      </c>
      <c r="E216">
        <v>70.900000000000006</v>
      </c>
      <c r="F216">
        <v>0.2</v>
      </c>
      <c r="G216">
        <v>709</v>
      </c>
      <c r="H216" s="142" t="s">
        <v>116</v>
      </c>
    </row>
    <row r="217" spans="1:8">
      <c r="A217" s="143">
        <v>44451</v>
      </c>
      <c r="B217" s="142" t="s">
        <v>97</v>
      </c>
      <c r="C217" s="142" t="s">
        <v>12</v>
      </c>
      <c r="D217">
        <v>11</v>
      </c>
      <c r="E217">
        <v>32.9</v>
      </c>
      <c r="F217">
        <v>0.2</v>
      </c>
      <c r="G217">
        <v>361.9</v>
      </c>
      <c r="H217" s="142" t="s">
        <v>113</v>
      </c>
    </row>
    <row r="218" spans="1:8">
      <c r="A218" s="143">
        <v>44452</v>
      </c>
      <c r="B218" s="142" t="s">
        <v>32</v>
      </c>
      <c r="C218" s="142" t="s">
        <v>12</v>
      </c>
      <c r="D218">
        <v>9</v>
      </c>
      <c r="E218">
        <v>69.900000000000006</v>
      </c>
      <c r="F218">
        <v>0.2</v>
      </c>
      <c r="G218">
        <v>629.1</v>
      </c>
      <c r="H218" s="142" t="s">
        <v>113</v>
      </c>
    </row>
    <row r="219" spans="1:8">
      <c r="A219" s="143">
        <v>44453</v>
      </c>
      <c r="B219" s="142" t="s">
        <v>68</v>
      </c>
      <c r="C219" s="142" t="s">
        <v>12</v>
      </c>
      <c r="D219">
        <v>8</v>
      </c>
      <c r="E219">
        <v>142.9</v>
      </c>
      <c r="F219">
        <v>0.15</v>
      </c>
      <c r="G219">
        <v>1143.2</v>
      </c>
      <c r="H219" s="142" t="s">
        <v>117</v>
      </c>
    </row>
    <row r="220" spans="1:8">
      <c r="A220" s="143">
        <v>44454</v>
      </c>
      <c r="B220" s="142" t="s">
        <v>35</v>
      </c>
      <c r="C220" s="142" t="s">
        <v>13</v>
      </c>
      <c r="D220">
        <v>1</v>
      </c>
      <c r="E220">
        <v>259.89999999999998</v>
      </c>
      <c r="F220">
        <v>0</v>
      </c>
      <c r="G220">
        <v>259.89999999999998</v>
      </c>
      <c r="H220" s="142" t="s">
        <v>115</v>
      </c>
    </row>
    <row r="221" spans="1:8">
      <c r="A221" s="143">
        <v>44474</v>
      </c>
      <c r="B221" s="142" t="s">
        <v>100</v>
      </c>
      <c r="C221" s="142" t="s">
        <v>12</v>
      </c>
      <c r="D221">
        <v>10</v>
      </c>
      <c r="E221">
        <v>49.9</v>
      </c>
      <c r="F221">
        <v>0.1</v>
      </c>
      <c r="G221">
        <v>499</v>
      </c>
      <c r="H221" s="142" t="s">
        <v>115</v>
      </c>
    </row>
    <row r="222" spans="1:8">
      <c r="A222" s="143">
        <v>44475</v>
      </c>
      <c r="B222" s="142" t="s">
        <v>90</v>
      </c>
      <c r="C222" s="142" t="s">
        <v>12</v>
      </c>
      <c r="D222">
        <v>2</v>
      </c>
      <c r="E222">
        <v>289.89999999999998</v>
      </c>
      <c r="F222">
        <v>0.1</v>
      </c>
      <c r="G222">
        <v>579.79999999999995</v>
      </c>
      <c r="H222" s="142" t="s">
        <v>115</v>
      </c>
    </row>
    <row r="223" spans="1:8">
      <c r="A223" s="143">
        <v>44476</v>
      </c>
      <c r="B223" s="142" t="s">
        <v>31</v>
      </c>
      <c r="C223" s="142" t="s">
        <v>12</v>
      </c>
      <c r="D223">
        <v>1</v>
      </c>
      <c r="E223">
        <v>65.900000000000006</v>
      </c>
      <c r="F223">
        <v>0.1</v>
      </c>
      <c r="G223">
        <v>65.900000000000006</v>
      </c>
      <c r="H223" s="142" t="s">
        <v>116</v>
      </c>
    </row>
    <row r="224" spans="1:8">
      <c r="A224" s="143">
        <v>44477</v>
      </c>
      <c r="B224" s="142" t="s">
        <v>54</v>
      </c>
      <c r="C224" s="142" t="s">
        <v>12</v>
      </c>
      <c r="D224">
        <v>7</v>
      </c>
      <c r="E224">
        <v>259.89999999999998</v>
      </c>
      <c r="F224">
        <v>0.1</v>
      </c>
      <c r="G224">
        <v>1819.3</v>
      </c>
      <c r="H224" s="142" t="s">
        <v>115</v>
      </c>
    </row>
    <row r="225" spans="1:8">
      <c r="A225" s="143">
        <v>44478</v>
      </c>
      <c r="B225" s="142" t="s">
        <v>41</v>
      </c>
      <c r="C225" s="142" t="s">
        <v>12</v>
      </c>
      <c r="D225">
        <v>11</v>
      </c>
      <c r="E225">
        <v>46.9</v>
      </c>
      <c r="F225">
        <v>0.2</v>
      </c>
      <c r="G225">
        <v>515.9</v>
      </c>
      <c r="H225" s="142" t="s">
        <v>113</v>
      </c>
    </row>
    <row r="226" spans="1:8">
      <c r="A226" s="143">
        <v>44479</v>
      </c>
      <c r="B226" s="142" t="s">
        <v>105</v>
      </c>
      <c r="C226" s="142" t="s">
        <v>14</v>
      </c>
      <c r="D226">
        <v>1</v>
      </c>
      <c r="E226">
        <v>89.9</v>
      </c>
      <c r="F226">
        <v>0</v>
      </c>
      <c r="G226">
        <v>89.9</v>
      </c>
      <c r="H226" s="142" t="s">
        <v>115</v>
      </c>
    </row>
    <row r="227" spans="1:8">
      <c r="A227" s="143">
        <v>44480</v>
      </c>
      <c r="B227" s="142" t="s">
        <v>68</v>
      </c>
      <c r="C227" s="142" t="s">
        <v>12</v>
      </c>
      <c r="D227">
        <v>9</v>
      </c>
      <c r="E227">
        <v>142.9</v>
      </c>
      <c r="F227">
        <v>0.2</v>
      </c>
      <c r="G227">
        <v>1286.0999999999999</v>
      </c>
      <c r="H227" s="142" t="s">
        <v>113</v>
      </c>
    </row>
    <row r="228" spans="1:8">
      <c r="A228" s="143">
        <v>44481</v>
      </c>
      <c r="B228" s="142" t="s">
        <v>88</v>
      </c>
      <c r="C228" s="142" t="s">
        <v>12</v>
      </c>
      <c r="D228">
        <v>4</v>
      </c>
      <c r="E228">
        <v>72.5</v>
      </c>
      <c r="F228">
        <v>0.1</v>
      </c>
      <c r="G228">
        <v>290</v>
      </c>
      <c r="H228" s="142" t="s">
        <v>115</v>
      </c>
    </row>
    <row r="229" spans="1:8">
      <c r="A229" s="143">
        <v>44482</v>
      </c>
      <c r="B229" s="142" t="s">
        <v>32</v>
      </c>
      <c r="C229" s="142" t="s">
        <v>12</v>
      </c>
      <c r="D229">
        <v>10</v>
      </c>
      <c r="E229">
        <v>69.900000000000006</v>
      </c>
      <c r="F229">
        <v>0.2</v>
      </c>
      <c r="G229">
        <v>699</v>
      </c>
      <c r="H229" s="142" t="s">
        <v>113</v>
      </c>
    </row>
    <row r="230" spans="1:8">
      <c r="A230" s="143">
        <v>44483</v>
      </c>
      <c r="B230" s="142" t="s">
        <v>40</v>
      </c>
      <c r="C230" s="142" t="s">
        <v>12</v>
      </c>
      <c r="D230">
        <v>2</v>
      </c>
      <c r="E230">
        <v>44.9</v>
      </c>
      <c r="F230">
        <v>0.15</v>
      </c>
      <c r="G230">
        <v>89.8</v>
      </c>
      <c r="H230" s="142" t="s">
        <v>113</v>
      </c>
    </row>
    <row r="231" spans="1:8">
      <c r="A231" s="143">
        <v>44484</v>
      </c>
      <c r="B231" s="142" t="s">
        <v>44</v>
      </c>
      <c r="C231" s="142" t="s">
        <v>12</v>
      </c>
      <c r="D231">
        <v>10</v>
      </c>
      <c r="E231">
        <v>39.9</v>
      </c>
      <c r="F231">
        <v>0.2</v>
      </c>
      <c r="G231">
        <v>399</v>
      </c>
      <c r="H231" s="142" t="s">
        <v>113</v>
      </c>
    </row>
    <row r="232" spans="1:8">
      <c r="A232" s="143">
        <v>44505</v>
      </c>
      <c r="B232" s="142" t="s">
        <v>89</v>
      </c>
      <c r="C232" s="142" t="s">
        <v>12</v>
      </c>
      <c r="D232">
        <v>1</v>
      </c>
      <c r="E232">
        <v>72.5</v>
      </c>
      <c r="F232">
        <v>0.1</v>
      </c>
      <c r="G232">
        <v>72.5</v>
      </c>
      <c r="H232" s="142" t="s">
        <v>113</v>
      </c>
    </row>
    <row r="233" spans="1:8">
      <c r="A233" s="143">
        <v>44506</v>
      </c>
      <c r="B233" s="142" t="s">
        <v>84</v>
      </c>
      <c r="C233" s="142" t="s">
        <v>12</v>
      </c>
      <c r="D233">
        <v>3</v>
      </c>
      <c r="E233">
        <v>54.9</v>
      </c>
      <c r="F233">
        <v>0.15</v>
      </c>
      <c r="G233">
        <v>164.7</v>
      </c>
      <c r="H233" s="142" t="s">
        <v>117</v>
      </c>
    </row>
    <row r="234" spans="1:8">
      <c r="A234" s="143">
        <v>44507</v>
      </c>
      <c r="B234" s="142" t="s">
        <v>89</v>
      </c>
      <c r="C234" s="142" t="s">
        <v>12</v>
      </c>
      <c r="D234">
        <v>4</v>
      </c>
      <c r="E234">
        <v>72.5</v>
      </c>
      <c r="F234">
        <v>0.2</v>
      </c>
      <c r="G234">
        <v>290</v>
      </c>
      <c r="H234" s="142" t="s">
        <v>116</v>
      </c>
    </row>
    <row r="235" spans="1:8">
      <c r="A235" s="143">
        <v>44508</v>
      </c>
      <c r="B235" s="142" t="s">
        <v>89</v>
      </c>
      <c r="C235" s="142" t="s">
        <v>12</v>
      </c>
      <c r="D235">
        <v>2</v>
      </c>
      <c r="E235">
        <v>72.5</v>
      </c>
      <c r="F235">
        <v>0.15</v>
      </c>
      <c r="G235">
        <v>145</v>
      </c>
      <c r="H235" s="142" t="s">
        <v>113</v>
      </c>
    </row>
    <row r="236" spans="1:8">
      <c r="A236" s="143">
        <v>44509</v>
      </c>
      <c r="B236" s="142" t="s">
        <v>38</v>
      </c>
      <c r="C236" s="142" t="s">
        <v>12</v>
      </c>
      <c r="D236">
        <v>3</v>
      </c>
      <c r="E236">
        <v>89.9</v>
      </c>
      <c r="F236">
        <v>0.15</v>
      </c>
      <c r="G236">
        <v>269.7</v>
      </c>
      <c r="H236" s="142" t="s">
        <v>117</v>
      </c>
    </row>
    <row r="237" spans="1:8">
      <c r="A237" s="143">
        <v>44510</v>
      </c>
      <c r="B237" s="142" t="s">
        <v>103</v>
      </c>
      <c r="C237" s="142" t="s">
        <v>14</v>
      </c>
      <c r="D237">
        <v>4</v>
      </c>
      <c r="E237">
        <v>89.9</v>
      </c>
      <c r="F237">
        <v>0.15</v>
      </c>
      <c r="G237">
        <v>359.6</v>
      </c>
      <c r="H237" s="142" t="s">
        <v>116</v>
      </c>
    </row>
    <row r="238" spans="1:8">
      <c r="A238" s="143">
        <v>44511</v>
      </c>
      <c r="B238" s="142" t="s">
        <v>83</v>
      </c>
      <c r="C238" s="142" t="s">
        <v>12</v>
      </c>
      <c r="D238">
        <v>9</v>
      </c>
      <c r="E238">
        <v>70</v>
      </c>
      <c r="F238">
        <v>0.15</v>
      </c>
      <c r="G238">
        <v>630</v>
      </c>
      <c r="H238" s="142" t="s">
        <v>114</v>
      </c>
    </row>
    <row r="239" spans="1:8">
      <c r="A239" s="143">
        <v>44512</v>
      </c>
      <c r="B239" s="142" t="s">
        <v>33</v>
      </c>
      <c r="C239" s="142" t="s">
        <v>12</v>
      </c>
      <c r="D239">
        <v>2</v>
      </c>
      <c r="E239">
        <v>70.900000000000006</v>
      </c>
      <c r="F239">
        <v>0.15</v>
      </c>
      <c r="G239">
        <v>141.80000000000001</v>
      </c>
      <c r="H239" s="142" t="s">
        <v>113</v>
      </c>
    </row>
    <row r="240" spans="1:8">
      <c r="A240" s="143">
        <v>44513</v>
      </c>
      <c r="B240" s="142" t="s">
        <v>38</v>
      </c>
      <c r="C240" s="142" t="s">
        <v>12</v>
      </c>
      <c r="D240">
        <v>3</v>
      </c>
      <c r="E240">
        <v>89.9</v>
      </c>
      <c r="F240">
        <v>0.15</v>
      </c>
      <c r="G240">
        <v>269.7</v>
      </c>
      <c r="H240" s="142" t="s">
        <v>114</v>
      </c>
    </row>
    <row r="241" spans="1:8">
      <c r="A241" s="143">
        <v>44514</v>
      </c>
      <c r="B241" s="142" t="s">
        <v>51</v>
      </c>
      <c r="C241" s="142" t="s">
        <v>12</v>
      </c>
      <c r="D241">
        <v>7</v>
      </c>
      <c r="E241">
        <v>302.89999999999998</v>
      </c>
      <c r="F241">
        <v>0.15</v>
      </c>
      <c r="G241">
        <v>2120.3000000000002</v>
      </c>
      <c r="H241" s="142" t="s">
        <v>117</v>
      </c>
    </row>
    <row r="242" spans="1:8">
      <c r="A242" s="143">
        <v>44515</v>
      </c>
      <c r="B242" s="142" t="s">
        <v>97</v>
      </c>
      <c r="C242" s="142" t="s">
        <v>12</v>
      </c>
      <c r="D242">
        <v>2</v>
      </c>
      <c r="E242">
        <v>32.9</v>
      </c>
      <c r="F242">
        <v>0.1</v>
      </c>
      <c r="G242">
        <v>65.8</v>
      </c>
      <c r="H242" s="142" t="s">
        <v>115</v>
      </c>
    </row>
    <row r="243" spans="1:8">
      <c r="A243" s="143">
        <v>44535</v>
      </c>
      <c r="B243" s="142" t="s">
        <v>110</v>
      </c>
      <c r="C243" s="142" t="s">
        <v>12</v>
      </c>
      <c r="D243">
        <v>3</v>
      </c>
      <c r="E243">
        <v>180</v>
      </c>
      <c r="F243">
        <v>0.1</v>
      </c>
      <c r="G243">
        <v>540</v>
      </c>
      <c r="H243" s="142" t="s">
        <v>115</v>
      </c>
    </row>
    <row r="244" spans="1:8">
      <c r="A244" s="143">
        <v>44536</v>
      </c>
      <c r="B244" s="142" t="s">
        <v>94</v>
      </c>
      <c r="C244" s="142" t="s">
        <v>12</v>
      </c>
      <c r="D244">
        <v>9</v>
      </c>
      <c r="E244">
        <v>32.9</v>
      </c>
      <c r="F244">
        <v>0.15</v>
      </c>
      <c r="G244">
        <v>296.10000000000002</v>
      </c>
      <c r="H244" s="142" t="s">
        <v>114</v>
      </c>
    </row>
    <row r="245" spans="1:8">
      <c r="A245" s="143">
        <v>44537</v>
      </c>
      <c r="B245" s="142" t="s">
        <v>64</v>
      </c>
      <c r="C245" s="142" t="s">
        <v>12</v>
      </c>
      <c r="D245">
        <v>6</v>
      </c>
      <c r="E245">
        <v>89.9</v>
      </c>
      <c r="F245">
        <v>0.2</v>
      </c>
      <c r="G245">
        <v>539.4</v>
      </c>
      <c r="H245" s="142" t="s">
        <v>116</v>
      </c>
    </row>
    <row r="246" spans="1:8">
      <c r="A246" s="143">
        <v>44538</v>
      </c>
      <c r="B246" s="142" t="s">
        <v>62</v>
      </c>
      <c r="C246" s="142" t="s">
        <v>14</v>
      </c>
      <c r="D246">
        <v>8</v>
      </c>
      <c r="E246">
        <v>250</v>
      </c>
      <c r="F246">
        <v>0.15</v>
      </c>
      <c r="G246">
        <v>2000</v>
      </c>
      <c r="H246" s="142" t="s">
        <v>117</v>
      </c>
    </row>
    <row r="247" spans="1:8">
      <c r="A247" s="143">
        <v>44539</v>
      </c>
      <c r="B247" s="142" t="s">
        <v>63</v>
      </c>
      <c r="C247" s="142" t="s">
        <v>14</v>
      </c>
      <c r="D247">
        <v>8</v>
      </c>
      <c r="E247">
        <v>259.89999999999998</v>
      </c>
      <c r="F247">
        <v>0.2</v>
      </c>
      <c r="G247">
        <v>2079.1999999999998</v>
      </c>
      <c r="H247" s="142" t="s">
        <v>116</v>
      </c>
    </row>
    <row r="248" spans="1:8">
      <c r="A248" s="143">
        <v>44540</v>
      </c>
      <c r="B248" s="142" t="s">
        <v>32</v>
      </c>
      <c r="C248" s="142" t="s">
        <v>12</v>
      </c>
      <c r="D248">
        <v>4</v>
      </c>
      <c r="E248">
        <v>69.900000000000006</v>
      </c>
      <c r="F248">
        <v>0.15</v>
      </c>
      <c r="G248">
        <v>279.60000000000002</v>
      </c>
      <c r="H248" s="142" t="s">
        <v>117</v>
      </c>
    </row>
    <row r="249" spans="1:8">
      <c r="A249" s="143">
        <v>44541</v>
      </c>
      <c r="B249" s="142" t="s">
        <v>38</v>
      </c>
      <c r="C249" s="142" t="s">
        <v>12</v>
      </c>
      <c r="D249">
        <v>3</v>
      </c>
      <c r="E249">
        <v>89.9</v>
      </c>
      <c r="F249">
        <v>0.2</v>
      </c>
      <c r="G249">
        <v>269.7</v>
      </c>
      <c r="H249" s="142" t="s">
        <v>113</v>
      </c>
    </row>
    <row r="250" spans="1:8">
      <c r="A250" s="143">
        <v>44542</v>
      </c>
      <c r="B250" s="142" t="s">
        <v>105</v>
      </c>
      <c r="C250" s="142" t="s">
        <v>14</v>
      </c>
      <c r="D250">
        <v>10</v>
      </c>
      <c r="E250">
        <v>89.9</v>
      </c>
      <c r="F250">
        <v>0.2</v>
      </c>
      <c r="G250">
        <v>899</v>
      </c>
      <c r="H250" s="142" t="s">
        <v>113</v>
      </c>
    </row>
    <row r="251" spans="1:8">
      <c r="A251" s="143">
        <v>44543</v>
      </c>
      <c r="B251" s="142" t="s">
        <v>88</v>
      </c>
      <c r="C251" s="142" t="s">
        <v>12</v>
      </c>
      <c r="D251">
        <v>6</v>
      </c>
      <c r="E251">
        <v>72.5</v>
      </c>
      <c r="F251">
        <v>0.15</v>
      </c>
      <c r="G251">
        <v>435</v>
      </c>
      <c r="H251" s="142" t="s">
        <v>114</v>
      </c>
    </row>
    <row r="252" spans="1:8">
      <c r="A252" s="143">
        <v>44544</v>
      </c>
      <c r="B252" s="142" t="s">
        <v>32</v>
      </c>
      <c r="C252" s="142" t="s">
        <v>12</v>
      </c>
      <c r="D252">
        <v>1</v>
      </c>
      <c r="E252">
        <v>69.900000000000006</v>
      </c>
      <c r="F252">
        <v>0.1</v>
      </c>
      <c r="G252">
        <v>69.900000000000006</v>
      </c>
      <c r="H252" s="142" t="s">
        <v>116</v>
      </c>
    </row>
    <row r="253" spans="1:8">
      <c r="A253" s="143">
        <v>44545</v>
      </c>
      <c r="B253" s="142" t="s">
        <v>90</v>
      </c>
      <c r="C253" s="142" t="s">
        <v>12</v>
      </c>
      <c r="D253">
        <v>8</v>
      </c>
      <c r="E253">
        <v>289.89999999999998</v>
      </c>
      <c r="F253">
        <v>0.2</v>
      </c>
      <c r="G253">
        <v>2319.1999999999998</v>
      </c>
      <c r="H253" s="142" t="s">
        <v>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pane ySplit="1" topLeftCell="A2" activePane="bottomLeft" state="frozen"/>
      <selection pane="bottomLeft" activeCell="E11" sqref="E11"/>
    </sheetView>
  </sheetViews>
  <sheetFormatPr defaultColWidth="8.85546875" defaultRowHeight="1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13" customFormat="1" ht="40.15" customHeight="1">
      <c r="A1" s="16"/>
      <c r="B1" s="20" t="s">
        <v>131</v>
      </c>
      <c r="C1" s="18"/>
      <c r="D1" s="18"/>
      <c r="E1" s="18"/>
      <c r="F1" s="18"/>
      <c r="G1" s="18"/>
      <c r="H1" s="18"/>
      <c r="I1" s="18"/>
    </row>
    <row r="2" spans="1:9" s="14" customFormat="1" ht="4.5" customHeight="1">
      <c r="A2" s="17"/>
      <c r="B2" s="17"/>
      <c r="C2" s="17"/>
      <c r="D2" s="17"/>
      <c r="E2" s="17"/>
      <c r="F2" s="17"/>
    </row>
    <row r="3" spans="1:9" ht="4.5" customHeight="1">
      <c r="A3" s="15"/>
      <c r="B3" s="15"/>
      <c r="C3" s="15"/>
      <c r="D3" s="15"/>
      <c r="E3" s="15"/>
      <c r="F3" s="15"/>
    </row>
    <row r="4" spans="1:9" ht="23.25" customHeight="1">
      <c r="A4" s="15"/>
      <c r="B4" s="75" t="s">
        <v>140</v>
      </c>
      <c r="C4" s="75"/>
      <c r="D4" s="15"/>
      <c r="E4" s="75" t="s">
        <v>147</v>
      </c>
      <c r="F4" s="75"/>
    </row>
    <row r="5" spans="1:9" ht="5.25" customHeight="1" thickBot="1"/>
    <row r="6" spans="1:9" ht="24.6" customHeight="1" thickBot="1">
      <c r="B6" s="45" t="s">
        <v>141</v>
      </c>
      <c r="C6" s="44" t="s">
        <v>102</v>
      </c>
      <c r="E6" s="45" t="s">
        <v>146</v>
      </c>
      <c r="F6" s="49">
        <v>44949</v>
      </c>
    </row>
    <row r="7" spans="1:9" ht="24.6" customHeight="1" thickTop="1" thickBot="1">
      <c r="B7" s="45" t="s">
        <v>142</v>
      </c>
      <c r="C7" s="23" t="str">
        <f>IFERROR(VLOOKUP(C6,TB_Produtos[#All],2,FALSE),"")</f>
        <v>Sandália Rasteira</v>
      </c>
      <c r="E7" s="45" t="s">
        <v>149</v>
      </c>
      <c r="F7" s="23" t="str">
        <f>_xlfn.XLOOKUP(WEEKDAY(F6),'Cadastros Auxiliares'!$B$4:$I$4,'Cadastros Auxiliares'!$B$5:$I$5,"")</f>
        <v>Segunda-feira</v>
      </c>
      <c r="G7" s="22"/>
    </row>
    <row r="8" spans="1:9" ht="24.6" customHeight="1" thickTop="1" thickBot="1">
      <c r="B8" s="46" t="s">
        <v>143</v>
      </c>
      <c r="C8" s="21" cm="1">
        <f t="array" ref="C8">_xlfn.XLOOKUP(C6,TB_Produtos[[#All],[Código]],TB_Produtos[[#All],[Tamanho]],"")</f>
        <v>35</v>
      </c>
      <c r="E8" s="46" t="s">
        <v>150</v>
      </c>
      <c r="F8" s="50">
        <f>SUMIF(TB_Vendas[[#All],[Data]],Consultas!$F$6,TB_Vendas[[#All],[Total]])</f>
        <v>146</v>
      </c>
      <c r="G8" s="22"/>
    </row>
    <row r="9" spans="1:9" ht="24.6" customHeight="1" thickTop="1" thickBot="1">
      <c r="B9" s="47" t="s">
        <v>144</v>
      </c>
      <c r="C9" s="69" t="str">
        <f>IFERROR(VLOOKUP($C$6,Produtos!$B$6:$G$66,4,0),"")</f>
        <v>Calçado</v>
      </c>
      <c r="E9" s="48" t="s">
        <v>148</v>
      </c>
      <c r="F9" s="24">
        <f>SUMIF(TB_Vendas[[#All],[Data]],Consultas!$F$6,TB_Vendas[[#All],[Qtd]])</f>
        <v>1</v>
      </c>
      <c r="G9" s="22"/>
    </row>
    <row r="10" spans="1:9" ht="24.6" customHeight="1" thickTop="1" thickBot="1">
      <c r="B10" s="47" t="s">
        <v>151</v>
      </c>
      <c r="C10" s="68">
        <f>_xlfn.XLOOKUP($C$6,Produtos!$B$6:$B$66,Produtos!$G$6:$G$66,"")</f>
        <v>89.9</v>
      </c>
      <c r="G10" s="22"/>
    </row>
    <row r="11" spans="1:9" ht="24.6" customHeight="1" thickTop="1" thickBot="1">
      <c r="B11" s="46" t="s">
        <v>145</v>
      </c>
      <c r="C11" s="21" cm="1">
        <f t="array" ref="C11">_xlfn.XLOOKUP($C$6,TB_Produtos[[#All],[Código]],TB_Produtos[[#All],[Estoque]],"")</f>
        <v>48</v>
      </c>
      <c r="G11" s="22"/>
    </row>
    <row r="12" spans="1:9" ht="23.25" thickTop="1" thickBot="1">
      <c r="B12" s="47" t="s">
        <v>152</v>
      </c>
      <c r="C12" s="21" t="str" cm="1">
        <f t="array" ref="C12">_xlfn.IFS(C11=0,"Estoque Zerado",C11&gt;=C13,"Estoque OK",1,"Rever Estoque")</f>
        <v>Estoque OK</v>
      </c>
      <c r="E12" s="51"/>
    </row>
    <row r="13" spans="1:9" ht="24.75" thickTop="1" thickBot="1">
      <c r="B13" s="48" t="s">
        <v>154</v>
      </c>
      <c r="C13" s="56">
        <f>_xlfn.XLOOKUP(C9,'Cadastros Auxiliares'!G9:G11,'Cadastros Auxiliares'!H9:H11)</f>
        <v>15</v>
      </c>
      <c r="E13" s="52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4864B3-67D5-45F6-83BC-59307DFC7664}">
          <x14:formula1>
            <xm:f>Vendas!$B:$B</xm:f>
          </x14:formula1>
          <xm:sqref>F6</xm:sqref>
        </x14:dataValidation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ED6A-3F2B-44EF-8FDB-55170B17AF3C}">
  <dimension ref="A4:D10"/>
  <sheetViews>
    <sheetView workbookViewId="0">
      <selection activeCell="B7" sqref="B7"/>
    </sheetView>
  </sheetViews>
  <sheetFormatPr defaultRowHeight="15"/>
  <cols>
    <col min="1" max="1" width="18" bestFit="1" customWidth="1"/>
    <col min="2" max="2" width="13.5703125" bestFit="1" customWidth="1"/>
    <col min="3" max="3" width="22.42578125" bestFit="1" customWidth="1"/>
    <col min="4" max="4" width="12.28515625" bestFit="1" customWidth="1"/>
    <col min="5" max="6" width="7" bestFit="1" customWidth="1"/>
    <col min="7" max="7" width="10.7109375" bestFit="1" customWidth="1"/>
    <col min="8" max="10" width="2" bestFit="1" customWidth="1"/>
    <col min="11" max="11" width="3" bestFit="1" customWidth="1"/>
    <col min="12" max="12" width="10.7109375" bestFit="1" customWidth="1"/>
  </cols>
  <sheetData>
    <row r="4" spans="1:4">
      <c r="A4" s="63" t="s">
        <v>160</v>
      </c>
      <c r="B4" t="s">
        <v>174</v>
      </c>
      <c r="C4" t="s">
        <v>178</v>
      </c>
      <c r="D4" t="s">
        <v>164</v>
      </c>
    </row>
    <row r="5" spans="1:4">
      <c r="A5" s="64" t="s">
        <v>118</v>
      </c>
      <c r="B5">
        <v>6811.2</v>
      </c>
      <c r="C5">
        <v>14</v>
      </c>
      <c r="D5">
        <v>40</v>
      </c>
    </row>
    <row r="6" spans="1:4">
      <c r="A6" s="64" t="s">
        <v>119</v>
      </c>
      <c r="B6">
        <v>6552.6</v>
      </c>
      <c r="C6">
        <v>14</v>
      </c>
      <c r="D6">
        <v>51</v>
      </c>
    </row>
    <row r="7" spans="1:4">
      <c r="A7" s="64" t="s">
        <v>70</v>
      </c>
      <c r="B7">
        <v>3259.7000000000003</v>
      </c>
      <c r="C7">
        <v>14</v>
      </c>
      <c r="D7">
        <v>34</v>
      </c>
    </row>
    <row r="8" spans="1:4">
      <c r="A8" s="64" t="s">
        <v>71</v>
      </c>
      <c r="B8">
        <v>8601.5999999999985</v>
      </c>
      <c r="C8">
        <v>19</v>
      </c>
      <c r="D8">
        <v>64</v>
      </c>
    </row>
    <row r="9" spans="1:4">
      <c r="A9" s="64" t="s">
        <v>73</v>
      </c>
      <c r="B9">
        <v>8079.7</v>
      </c>
      <c r="C9">
        <v>21</v>
      </c>
      <c r="D9">
        <v>61</v>
      </c>
    </row>
    <row r="10" spans="1:4">
      <c r="A10" s="64" t="s">
        <v>161</v>
      </c>
      <c r="B10">
        <v>33304.799999999988</v>
      </c>
      <c r="C10">
        <v>82</v>
      </c>
      <c r="D10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D837-B452-490D-A671-9B37EFAC20E7}">
  <sheetPr>
    <tabColor rgb="FFFF0000"/>
  </sheetPr>
  <dimension ref="A3:K12"/>
  <sheetViews>
    <sheetView workbookViewId="0">
      <selection activeCell="J8" sqref="J8"/>
    </sheetView>
  </sheetViews>
  <sheetFormatPr defaultRowHeight="15"/>
  <cols>
    <col min="1" max="1" width="18" bestFit="1" customWidth="1"/>
    <col min="2" max="2" width="13.5703125" bestFit="1" customWidth="1"/>
    <col min="3" max="3" width="12.28515625" bestFit="1" customWidth="1"/>
    <col min="4" max="8" width="19.5703125" bestFit="1" customWidth="1"/>
    <col min="9" max="9" width="10.7109375" bestFit="1" customWidth="1"/>
    <col min="10" max="10" width="18" bestFit="1" customWidth="1"/>
    <col min="11" max="12" width="13.5703125" bestFit="1" customWidth="1"/>
    <col min="13" max="77" width="19.5703125" bestFit="1" customWidth="1"/>
    <col min="78" max="78" width="10.7109375" bestFit="1" customWidth="1"/>
  </cols>
  <sheetData>
    <row r="3" spans="1:11">
      <c r="A3" s="63" t="s">
        <v>160</v>
      </c>
      <c r="B3" t="s">
        <v>174</v>
      </c>
      <c r="C3" t="s">
        <v>164</v>
      </c>
    </row>
    <row r="4" spans="1:11">
      <c r="A4" s="64" t="s">
        <v>166</v>
      </c>
      <c r="B4" s="70">
        <v>1750.9</v>
      </c>
      <c r="C4">
        <v>14</v>
      </c>
    </row>
    <row r="5" spans="1:11">
      <c r="A5" s="64" t="s">
        <v>167</v>
      </c>
      <c r="B5" s="70">
        <v>2974.9</v>
      </c>
      <c r="C5">
        <v>15</v>
      </c>
      <c r="J5" s="63" t="s">
        <v>160</v>
      </c>
      <c r="K5" t="s">
        <v>174</v>
      </c>
    </row>
    <row r="6" spans="1:11">
      <c r="A6" s="64" t="s">
        <v>168</v>
      </c>
      <c r="B6" s="70">
        <v>3698.1</v>
      </c>
      <c r="C6">
        <v>26</v>
      </c>
      <c r="J6" s="64" t="s">
        <v>13</v>
      </c>
      <c r="K6" s="142">
        <v>5288.5</v>
      </c>
    </row>
    <row r="7" spans="1:11">
      <c r="A7" s="64" t="s">
        <v>169</v>
      </c>
      <c r="B7" s="70">
        <v>3651.0999999999995</v>
      </c>
      <c r="C7">
        <v>28</v>
      </c>
      <c r="J7" s="64" t="s">
        <v>14</v>
      </c>
      <c r="K7" s="142">
        <v>3608.8000000000006</v>
      </c>
    </row>
    <row r="8" spans="1:11">
      <c r="A8" s="64" t="s">
        <v>170</v>
      </c>
      <c r="B8" s="70">
        <v>2776.2999999999997</v>
      </c>
      <c r="C8">
        <v>17</v>
      </c>
      <c r="J8" s="64" t="s">
        <v>12</v>
      </c>
      <c r="K8" s="142">
        <v>24407.499999999996</v>
      </c>
    </row>
    <row r="9" spans="1:11">
      <c r="A9" s="64" t="s">
        <v>171</v>
      </c>
      <c r="B9" s="70">
        <v>3477.7000000000007</v>
      </c>
      <c r="C9">
        <v>41</v>
      </c>
      <c r="J9" s="64" t="s">
        <v>161</v>
      </c>
      <c r="K9" s="142">
        <v>33304.799999999988</v>
      </c>
    </row>
    <row r="10" spans="1:11">
      <c r="A10" s="64" t="s">
        <v>172</v>
      </c>
      <c r="B10" s="70">
        <v>8602.0999999999985</v>
      </c>
      <c r="C10">
        <v>53</v>
      </c>
    </row>
    <row r="11" spans="1:11">
      <c r="A11" s="64" t="s">
        <v>173</v>
      </c>
      <c r="B11" s="70">
        <v>6373.7</v>
      </c>
      <c r="C11">
        <v>56</v>
      </c>
    </row>
    <row r="12" spans="1:11">
      <c r="A12" s="64" t="s">
        <v>161</v>
      </c>
      <c r="B12" s="70">
        <v>33304.799999999988</v>
      </c>
      <c r="C12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9876-5223-46EA-AB95-1E16683FB374}">
  <sheetPr>
    <tabColor rgb="FFFF0000"/>
  </sheetPr>
  <dimension ref="A2:F7"/>
  <sheetViews>
    <sheetView topLeftCell="A2" zoomScaleNormal="100" workbookViewId="0">
      <selection activeCell="F7" sqref="F7"/>
    </sheetView>
  </sheetViews>
  <sheetFormatPr defaultRowHeight="15"/>
  <cols>
    <col min="1" max="1" width="22.5703125" customWidth="1"/>
    <col min="2" max="2" width="25" customWidth="1"/>
    <col min="3" max="3" width="27.28515625" customWidth="1"/>
    <col min="4" max="4" width="3" customWidth="1"/>
    <col min="5" max="5" width="18" bestFit="1" customWidth="1"/>
    <col min="6" max="6" width="21.5703125" bestFit="1" customWidth="1"/>
    <col min="7" max="14" width="17.85546875" customWidth="1"/>
  </cols>
  <sheetData>
    <row r="2" spans="1:6" ht="70.5" customHeight="1"/>
    <row r="3" spans="1:6">
      <c r="A3" s="63" t="s">
        <v>160</v>
      </c>
      <c r="B3" t="s">
        <v>162</v>
      </c>
      <c r="C3" t="s">
        <v>163</v>
      </c>
      <c r="E3" s="63" t="s">
        <v>160</v>
      </c>
      <c r="F3" t="s">
        <v>165</v>
      </c>
    </row>
    <row r="4" spans="1:6" ht="15.75">
      <c r="A4" s="65" t="s">
        <v>12</v>
      </c>
      <c r="B4" s="67">
        <v>1482</v>
      </c>
      <c r="C4" s="66">
        <v>5298.699999999998</v>
      </c>
      <c r="E4" s="64" t="s">
        <v>12</v>
      </c>
      <c r="F4">
        <v>45</v>
      </c>
    </row>
    <row r="5" spans="1:6" ht="15.75">
      <c r="A5" s="65" t="s">
        <v>13</v>
      </c>
      <c r="B5" s="67">
        <v>159</v>
      </c>
      <c r="C5" s="66">
        <v>964.59999999999991</v>
      </c>
      <c r="E5" s="64" t="s">
        <v>13</v>
      </c>
      <c r="F5">
        <v>6</v>
      </c>
    </row>
    <row r="6" spans="1:6" ht="15.75">
      <c r="A6" s="65" t="s">
        <v>14</v>
      </c>
      <c r="B6" s="67">
        <v>350</v>
      </c>
      <c r="C6" s="66">
        <v>1789.4</v>
      </c>
      <c r="E6" s="64" t="s">
        <v>14</v>
      </c>
      <c r="F6">
        <v>9</v>
      </c>
    </row>
    <row r="7" spans="1:6">
      <c r="A7" s="64" t="s">
        <v>161</v>
      </c>
      <c r="B7" s="1">
        <v>1991</v>
      </c>
      <c r="C7" s="2">
        <v>8052.6999999999971</v>
      </c>
      <c r="E7" s="64" t="s">
        <v>161</v>
      </c>
      <c r="F7">
        <v>60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A872-AB93-4110-8439-6269DDDEC55C}">
  <sheetPr>
    <tabColor rgb="FFFF0000"/>
  </sheetPr>
  <dimension ref="B1:S32"/>
  <sheetViews>
    <sheetView showGridLines="0" workbookViewId="0">
      <selection activeCell="T24" sqref="T24"/>
    </sheetView>
  </sheetViews>
  <sheetFormatPr defaultRowHeight="15"/>
  <sheetData>
    <row r="1" spans="2:19" ht="15.75" thickBot="1"/>
    <row r="2" spans="2:19" ht="15.75" thickBot="1">
      <c r="F2" s="77" t="s">
        <v>175</v>
      </c>
      <c r="G2" s="78"/>
      <c r="H2" s="78"/>
      <c r="I2" s="79"/>
      <c r="K2" s="77" t="s">
        <v>77</v>
      </c>
      <c r="L2" s="78"/>
      <c r="M2" s="78"/>
      <c r="N2" s="79"/>
      <c r="P2" s="77" t="s">
        <v>78</v>
      </c>
      <c r="Q2" s="78"/>
      <c r="R2" s="78"/>
      <c r="S2" s="79"/>
    </row>
    <row r="3" spans="2:19" ht="15" customHeight="1">
      <c r="B3" s="76"/>
      <c r="C3" s="76"/>
      <c r="D3" s="76"/>
      <c r="F3" s="80">
        <f>GETPIVOTDATA("Produtos",DN_Produtos!$E$3)</f>
        <v>60</v>
      </c>
      <c r="G3" s="81"/>
      <c r="H3" s="81"/>
      <c r="I3" s="82"/>
      <c r="K3" s="80">
        <f>GETPIVOTDATA("[Measures].[Soma de Qtd]",DN_Vendas!$A$3)</f>
        <v>250</v>
      </c>
      <c r="L3" s="81"/>
      <c r="M3" s="81"/>
      <c r="N3" s="82"/>
      <c r="P3" s="89">
        <f>SUM(GETPIVOTDATA("[Measures].[Soma de Total]",DN_Vendas!$A$3))</f>
        <v>33304.799999999988</v>
      </c>
      <c r="Q3" s="90"/>
      <c r="R3" s="90"/>
      <c r="S3" s="91"/>
    </row>
    <row r="4" spans="2:19" ht="15" customHeight="1">
      <c r="B4" s="76"/>
      <c r="C4" s="76"/>
      <c r="D4" s="76"/>
      <c r="F4" s="83"/>
      <c r="G4" s="84"/>
      <c r="H4" s="84"/>
      <c r="I4" s="85"/>
      <c r="K4" s="83"/>
      <c r="L4" s="84"/>
      <c r="M4" s="84"/>
      <c r="N4" s="85"/>
      <c r="P4" s="92"/>
      <c r="Q4" s="93"/>
      <c r="R4" s="93"/>
      <c r="S4" s="94"/>
    </row>
    <row r="5" spans="2:19" ht="15" customHeight="1" thickBot="1">
      <c r="B5" s="76"/>
      <c r="C5" s="76"/>
      <c r="D5" s="76"/>
      <c r="F5" s="86"/>
      <c r="G5" s="87"/>
      <c r="H5" s="87"/>
      <c r="I5" s="88"/>
      <c r="K5" s="86"/>
      <c r="L5" s="87"/>
      <c r="M5" s="87"/>
      <c r="N5" s="88"/>
      <c r="P5" s="95"/>
      <c r="Q5" s="96"/>
      <c r="R5" s="96"/>
      <c r="S5" s="97"/>
    </row>
    <row r="6" spans="2:19" ht="15" customHeight="1">
      <c r="B6" s="76"/>
      <c r="C6" s="76"/>
      <c r="D6" s="76"/>
      <c r="F6" s="29"/>
      <c r="G6" s="29"/>
      <c r="H6" s="29"/>
      <c r="I6" s="29"/>
      <c r="K6" s="71"/>
      <c r="L6" s="71"/>
      <c r="M6" s="71"/>
      <c r="N6" s="71"/>
      <c r="P6" s="72"/>
      <c r="Q6" s="72"/>
      <c r="R6" s="72"/>
      <c r="S6" s="72"/>
    </row>
    <row r="7" spans="2:19" ht="15" customHeight="1">
      <c r="B7" s="76"/>
      <c r="C7" s="76"/>
      <c r="D7" s="76"/>
      <c r="F7" s="29"/>
      <c r="G7" s="29"/>
      <c r="H7" s="29"/>
      <c r="I7" s="29"/>
      <c r="K7" s="71"/>
      <c r="L7" s="71"/>
      <c r="M7" s="71"/>
      <c r="N7" s="71"/>
      <c r="P7" s="72"/>
      <c r="Q7" s="72"/>
      <c r="R7" s="72"/>
      <c r="S7" s="72"/>
    </row>
    <row r="8" spans="2:19" ht="15.75" customHeight="1">
      <c r="B8" s="76"/>
      <c r="C8" s="76"/>
      <c r="D8" s="76"/>
      <c r="F8" s="29"/>
      <c r="G8" s="29"/>
      <c r="H8" s="29"/>
      <c r="I8" s="29"/>
      <c r="K8" s="71"/>
      <c r="L8" s="71"/>
      <c r="M8" s="71"/>
      <c r="N8" s="71"/>
      <c r="P8" s="72"/>
      <c r="Q8" s="72"/>
      <c r="R8" s="72"/>
      <c r="S8" s="72"/>
    </row>
    <row r="9" spans="2:19" ht="15.75" thickBot="1"/>
    <row r="10" spans="2:19" ht="15.75" thickBot="1">
      <c r="B10" s="103" t="s">
        <v>176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5"/>
    </row>
    <row r="11" spans="2:19">
      <c r="B11" s="98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99"/>
    </row>
    <row r="12" spans="2:19">
      <c r="B12" s="98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99"/>
    </row>
    <row r="13" spans="2:19">
      <c r="B13" s="98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99"/>
    </row>
    <row r="14" spans="2:19">
      <c r="B14" s="98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99"/>
    </row>
    <row r="15" spans="2:19">
      <c r="B15" s="98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99"/>
    </row>
    <row r="16" spans="2:19">
      <c r="B16" s="98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99"/>
    </row>
    <row r="17" spans="2:19">
      <c r="B17" s="98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99"/>
    </row>
    <row r="18" spans="2:19">
      <c r="B18" s="98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99"/>
    </row>
    <row r="19" spans="2:19">
      <c r="B19" s="98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99"/>
    </row>
    <row r="20" spans="2:19">
      <c r="B20" s="98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99"/>
    </row>
    <row r="21" spans="2:19" ht="15.75" thickBot="1">
      <c r="B21" s="100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2"/>
    </row>
    <row r="24" spans="2:19" ht="15.75" thickBot="1"/>
    <row r="25" spans="2:19" ht="15.75" thickBot="1">
      <c r="B25" s="103" t="s">
        <v>80</v>
      </c>
      <c r="C25" s="104"/>
      <c r="D25" s="104"/>
      <c r="E25" s="104"/>
      <c r="F25" s="104"/>
      <c r="G25" s="104"/>
      <c r="H25" s="105"/>
      <c r="K25" s="103" t="s">
        <v>177</v>
      </c>
      <c r="L25" s="104"/>
      <c r="M25" s="104"/>
      <c r="N25" s="104"/>
      <c r="O25" s="104"/>
      <c r="P25" s="104"/>
      <c r="Q25" s="105"/>
    </row>
    <row r="26" spans="2:19">
      <c r="B26" s="106"/>
      <c r="C26" s="107"/>
      <c r="D26" s="107"/>
      <c r="E26" s="107"/>
      <c r="F26" s="107"/>
      <c r="G26" s="107"/>
      <c r="H26" s="108"/>
      <c r="K26" s="106"/>
      <c r="L26" s="107"/>
      <c r="M26" s="107"/>
      <c r="N26" s="107"/>
      <c r="O26" s="107"/>
      <c r="P26" s="107"/>
      <c r="Q26" s="108"/>
    </row>
    <row r="27" spans="2:19">
      <c r="B27" s="98"/>
      <c r="C27" s="76"/>
      <c r="D27" s="76"/>
      <c r="E27" s="76"/>
      <c r="F27" s="76"/>
      <c r="G27" s="76"/>
      <c r="H27" s="99"/>
      <c r="K27" s="98"/>
      <c r="L27" s="76"/>
      <c r="M27" s="76"/>
      <c r="N27" s="76"/>
      <c r="O27" s="76"/>
      <c r="P27" s="76"/>
      <c r="Q27" s="99"/>
    </row>
    <row r="28" spans="2:19">
      <c r="B28" s="98"/>
      <c r="C28" s="76"/>
      <c r="D28" s="76"/>
      <c r="E28" s="76"/>
      <c r="F28" s="76"/>
      <c r="G28" s="76"/>
      <c r="H28" s="99"/>
      <c r="K28" s="98"/>
      <c r="L28" s="76"/>
      <c r="M28" s="76"/>
      <c r="N28" s="76"/>
      <c r="O28" s="76"/>
      <c r="P28" s="76"/>
      <c r="Q28" s="99"/>
    </row>
    <row r="29" spans="2:19">
      <c r="B29" s="98"/>
      <c r="C29" s="76"/>
      <c r="D29" s="76"/>
      <c r="E29" s="76"/>
      <c r="F29" s="76"/>
      <c r="G29" s="76"/>
      <c r="H29" s="99"/>
      <c r="K29" s="98"/>
      <c r="L29" s="76"/>
      <c r="M29" s="76"/>
      <c r="N29" s="76"/>
      <c r="O29" s="76"/>
      <c r="P29" s="76"/>
      <c r="Q29" s="99"/>
    </row>
    <row r="30" spans="2:19">
      <c r="B30" s="98"/>
      <c r="C30" s="76"/>
      <c r="D30" s="76"/>
      <c r="E30" s="76"/>
      <c r="F30" s="76"/>
      <c r="G30" s="76"/>
      <c r="H30" s="99"/>
      <c r="K30" s="98"/>
      <c r="L30" s="76"/>
      <c r="M30" s="76"/>
      <c r="N30" s="76"/>
      <c r="O30" s="76"/>
      <c r="P30" s="76"/>
      <c r="Q30" s="99"/>
    </row>
    <row r="31" spans="2:19">
      <c r="B31" s="98"/>
      <c r="C31" s="76"/>
      <c r="D31" s="76"/>
      <c r="E31" s="76"/>
      <c r="F31" s="76"/>
      <c r="G31" s="76"/>
      <c r="H31" s="99"/>
      <c r="K31" s="98"/>
      <c r="L31" s="76"/>
      <c r="M31" s="76"/>
      <c r="N31" s="76"/>
      <c r="O31" s="76"/>
      <c r="P31" s="76"/>
      <c r="Q31" s="99"/>
    </row>
    <row r="32" spans="2:19" ht="15.75" thickBot="1">
      <c r="B32" s="100"/>
      <c r="C32" s="101"/>
      <c r="D32" s="101"/>
      <c r="E32" s="101"/>
      <c r="F32" s="101"/>
      <c r="G32" s="101"/>
      <c r="H32" s="102"/>
      <c r="K32" s="100"/>
      <c r="L32" s="101"/>
      <c r="M32" s="101"/>
      <c r="N32" s="101"/>
      <c r="O32" s="101"/>
      <c r="P32" s="101"/>
      <c r="Q32" s="102"/>
    </row>
  </sheetData>
  <mergeCells count="13">
    <mergeCell ref="B11:S21"/>
    <mergeCell ref="B10:S10"/>
    <mergeCell ref="B25:H25"/>
    <mergeCell ref="K25:Q25"/>
    <mergeCell ref="B26:H32"/>
    <mergeCell ref="K26:Q32"/>
    <mergeCell ref="B3:D8"/>
    <mergeCell ref="F2:I2"/>
    <mergeCell ref="K2:N2"/>
    <mergeCell ref="P2:S2"/>
    <mergeCell ref="K3:N5"/>
    <mergeCell ref="P3:S5"/>
    <mergeCell ref="F3:I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536B-A6DE-4172-A5F8-540F433F0A33}">
  <dimension ref="A3:G27"/>
  <sheetViews>
    <sheetView workbookViewId="0">
      <selection activeCell="M27" sqref="M27"/>
    </sheetView>
  </sheetViews>
  <sheetFormatPr defaultRowHeight="15"/>
  <cols>
    <col min="1" max="1" width="18" bestFit="1" customWidth="1"/>
    <col min="2" max="2" width="16.5703125" customWidth="1"/>
    <col min="3" max="4" width="12.140625" bestFit="1" customWidth="1"/>
    <col min="5" max="5" width="13.28515625" bestFit="1" customWidth="1"/>
    <col min="6" max="6" width="18" bestFit="1" customWidth="1"/>
    <col min="7" max="7" width="13.5703125" bestFit="1" customWidth="1"/>
    <col min="8" max="11" width="13.28515625" bestFit="1" customWidth="1"/>
    <col min="12" max="12" width="12.140625" bestFit="1" customWidth="1"/>
    <col min="13" max="13" width="13.28515625" bestFit="1" customWidth="1"/>
    <col min="14" max="14" width="14.28515625" bestFit="1" customWidth="1"/>
    <col min="15" max="15" width="13.5703125" bestFit="1" customWidth="1"/>
    <col min="16" max="16" width="12.28515625" bestFit="1" customWidth="1"/>
    <col min="17" max="17" width="13.5703125" bestFit="1" customWidth="1"/>
    <col min="18" max="18" width="12.28515625" bestFit="1" customWidth="1"/>
    <col min="19" max="19" width="13.5703125" bestFit="1" customWidth="1"/>
    <col min="20" max="20" width="12.28515625" bestFit="1" customWidth="1"/>
    <col min="21" max="21" width="13.5703125" bestFit="1" customWidth="1"/>
    <col min="22" max="22" width="12.28515625" bestFit="1" customWidth="1"/>
    <col min="23" max="23" width="13.5703125" bestFit="1" customWidth="1"/>
    <col min="24" max="24" width="12.28515625" bestFit="1" customWidth="1"/>
    <col min="25" max="25" width="13.5703125" bestFit="1" customWidth="1"/>
    <col min="26" max="26" width="17.42578125" bestFit="1" customWidth="1"/>
    <col min="27" max="27" width="18.5703125" bestFit="1" customWidth="1"/>
  </cols>
  <sheetData>
    <row r="3" spans="1:7">
      <c r="A3" s="63" t="s">
        <v>160</v>
      </c>
      <c r="B3" s="2" t="s">
        <v>174</v>
      </c>
      <c r="F3" s="63" t="s">
        <v>160</v>
      </c>
      <c r="G3" t="s">
        <v>174</v>
      </c>
    </row>
    <row r="4" spans="1:7">
      <c r="A4" s="151" t="s">
        <v>166</v>
      </c>
      <c r="B4" s="2">
        <v>27065.500000000007</v>
      </c>
      <c r="F4" s="64" t="s">
        <v>117</v>
      </c>
      <c r="G4" s="142">
        <v>49213.899999999994</v>
      </c>
    </row>
    <row r="5" spans="1:7">
      <c r="A5" s="151" t="s">
        <v>167</v>
      </c>
      <c r="B5" s="2">
        <v>7502.5999999999995</v>
      </c>
      <c r="F5" s="64" t="s">
        <v>114</v>
      </c>
      <c r="G5" s="142">
        <v>47690</v>
      </c>
    </row>
    <row r="6" spans="1:7">
      <c r="A6" s="151" t="s">
        <v>168</v>
      </c>
      <c r="B6" s="2">
        <v>7197.4000000000005</v>
      </c>
      <c r="F6" s="64" t="s">
        <v>116</v>
      </c>
      <c r="G6" s="142">
        <v>37864.000000000007</v>
      </c>
    </row>
    <row r="7" spans="1:7">
      <c r="A7" s="151" t="s">
        <v>169</v>
      </c>
      <c r="B7" s="2">
        <v>17379.799999999996</v>
      </c>
      <c r="F7" s="64" t="s">
        <v>113</v>
      </c>
      <c r="G7" s="142">
        <v>36468.600000000006</v>
      </c>
    </row>
    <row r="8" spans="1:7">
      <c r="A8" s="151" t="s">
        <v>170</v>
      </c>
      <c r="B8" s="2">
        <v>20685.5</v>
      </c>
      <c r="F8" s="64" t="s">
        <v>115</v>
      </c>
      <c r="G8" s="142">
        <v>36204.600000000013</v>
      </c>
    </row>
    <row r="9" spans="1:7">
      <c r="A9" s="151" t="s">
        <v>171</v>
      </c>
      <c r="B9" s="2">
        <v>22586.299999999992</v>
      </c>
      <c r="F9" s="64" t="s">
        <v>161</v>
      </c>
      <c r="G9" s="142">
        <v>207441.1</v>
      </c>
    </row>
    <row r="10" spans="1:7">
      <c r="A10" s="151" t="s">
        <v>172</v>
      </c>
      <c r="B10" s="2">
        <v>18730.099999999999</v>
      </c>
    </row>
    <row r="11" spans="1:7">
      <c r="A11" s="151" t="s">
        <v>173</v>
      </c>
      <c r="B11" s="2">
        <v>21585.800000000003</v>
      </c>
    </row>
    <row r="12" spans="1:7">
      <c r="A12" s="151" t="s">
        <v>179</v>
      </c>
      <c r="B12" s="2">
        <v>19851.000000000004</v>
      </c>
    </row>
    <row r="13" spans="1:7">
      <c r="A13" s="151" t="s">
        <v>180</v>
      </c>
      <c r="B13" s="2">
        <v>15659.399999999998</v>
      </c>
    </row>
    <row r="14" spans="1:7">
      <c r="A14" s="151" t="s">
        <v>181</v>
      </c>
      <c r="B14" s="2">
        <v>9455.1999999999989</v>
      </c>
    </row>
    <row r="15" spans="1:7">
      <c r="A15" s="151" t="s">
        <v>182</v>
      </c>
      <c r="B15" s="2">
        <v>19742.500000000004</v>
      </c>
    </row>
    <row r="16" spans="1:7">
      <c r="A16" s="64" t="s">
        <v>161</v>
      </c>
      <c r="B16" s="2">
        <v>207441.1</v>
      </c>
    </row>
    <row r="21" spans="1:2">
      <c r="A21" s="63" t="s">
        <v>160</v>
      </c>
      <c r="B21" t="s">
        <v>164</v>
      </c>
    </row>
    <row r="22" spans="1:2">
      <c r="A22" s="64" t="s">
        <v>113</v>
      </c>
      <c r="B22" s="142">
        <v>325</v>
      </c>
    </row>
    <row r="23" spans="1:2">
      <c r="A23" s="64" t="s">
        <v>114</v>
      </c>
      <c r="B23" s="142">
        <v>345</v>
      </c>
    </row>
    <row r="24" spans="1:2">
      <c r="A24" s="64" t="s">
        <v>115</v>
      </c>
      <c r="B24" s="142">
        <v>241</v>
      </c>
    </row>
    <row r="25" spans="1:2">
      <c r="A25" s="64" t="s">
        <v>116</v>
      </c>
      <c r="B25" s="142">
        <v>311</v>
      </c>
    </row>
    <row r="26" spans="1:2">
      <c r="A26" s="64" t="s">
        <v>117</v>
      </c>
      <c r="B26" s="142">
        <v>377</v>
      </c>
    </row>
    <row r="27" spans="1:2">
      <c r="A27" s="64" t="s">
        <v>161</v>
      </c>
      <c r="B27" s="142">
        <v>1599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026F-A076-4B30-BA5A-08E761BC41B9}">
  <dimension ref="D3:V31"/>
  <sheetViews>
    <sheetView tabSelected="1" workbookViewId="0">
      <selection activeCell="W36" sqref="W36"/>
    </sheetView>
  </sheetViews>
  <sheetFormatPr defaultRowHeight="15"/>
  <sheetData>
    <row r="3" spans="4:22" ht="15.75" thickBot="1"/>
    <row r="4" spans="4:22">
      <c r="D4" s="144" t="s">
        <v>183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6"/>
    </row>
    <row r="5" spans="4:22" ht="15.75" thickBot="1">
      <c r="D5" s="148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  <c r="U5" s="149"/>
      <c r="V5" s="150"/>
    </row>
    <row r="6" spans="4:22">
      <c r="D6" s="98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99"/>
    </row>
    <row r="7" spans="4:22">
      <c r="D7" s="98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99"/>
    </row>
    <row r="8" spans="4:22">
      <c r="D8" s="98"/>
      <c r="E8" s="147"/>
      <c r="F8" s="147"/>
      <c r="G8" s="147"/>
      <c r="H8" s="147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7"/>
      <c r="T8" s="147"/>
      <c r="U8" s="147"/>
      <c r="V8" s="99"/>
    </row>
    <row r="9" spans="4:22">
      <c r="D9" s="98"/>
      <c r="E9" s="147"/>
      <c r="F9" s="147"/>
      <c r="G9" s="147"/>
      <c r="H9" s="147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7"/>
      <c r="T9" s="147"/>
      <c r="U9" s="147"/>
      <c r="V9" s="99"/>
    </row>
    <row r="10" spans="4:22">
      <c r="D10" s="98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99"/>
    </row>
    <row r="11" spans="4:22">
      <c r="D11" s="98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99"/>
    </row>
    <row r="12" spans="4:22">
      <c r="D12" s="98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99"/>
    </row>
    <row r="13" spans="4:22">
      <c r="D13" s="98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7"/>
      <c r="T13" s="147"/>
      <c r="U13" s="147"/>
      <c r="V13" s="99"/>
    </row>
    <row r="14" spans="4:22">
      <c r="D14" s="98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99"/>
    </row>
    <row r="15" spans="4:22">
      <c r="D15" s="98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99"/>
    </row>
    <row r="16" spans="4:22">
      <c r="D16" s="98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99"/>
    </row>
    <row r="17" spans="4:22" ht="15.75" thickBot="1">
      <c r="D17" s="100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2"/>
    </row>
    <row r="19" spans="4:22" ht="15.75" thickBot="1"/>
    <row r="20" spans="4:22">
      <c r="D20" s="106"/>
      <c r="E20" s="107"/>
      <c r="F20" s="107"/>
      <c r="G20" s="107"/>
      <c r="H20" s="107"/>
      <c r="I20" s="107"/>
      <c r="J20" s="107"/>
      <c r="K20" s="107"/>
      <c r="L20" s="108"/>
      <c r="N20" s="161" t="s">
        <v>184</v>
      </c>
      <c r="O20" s="162"/>
      <c r="P20" s="162"/>
      <c r="Q20" s="162"/>
      <c r="R20" s="162"/>
      <c r="S20" s="162"/>
      <c r="T20" s="162"/>
      <c r="U20" s="162"/>
      <c r="V20" s="163"/>
    </row>
    <row r="21" spans="4:22" ht="15.75" thickBot="1">
      <c r="D21" s="98"/>
      <c r="E21" s="147"/>
      <c r="F21" s="147"/>
      <c r="G21" s="147"/>
      <c r="H21" s="147"/>
      <c r="I21" s="147"/>
      <c r="J21" s="147"/>
      <c r="K21" s="147"/>
      <c r="L21" s="99"/>
      <c r="N21" s="164"/>
      <c r="O21" s="165"/>
      <c r="P21" s="165"/>
      <c r="Q21" s="165"/>
      <c r="R21" s="165"/>
      <c r="S21" s="165"/>
      <c r="T21" s="165"/>
      <c r="U21" s="165"/>
      <c r="V21" s="166"/>
    </row>
    <row r="22" spans="4:22">
      <c r="D22" s="98"/>
      <c r="E22" s="147"/>
      <c r="F22" s="147"/>
      <c r="G22" s="147"/>
      <c r="H22" s="147"/>
      <c r="I22" s="147"/>
      <c r="J22" s="147"/>
      <c r="K22" s="147"/>
      <c r="L22" s="99"/>
      <c r="N22" s="152"/>
      <c r="O22" s="153"/>
      <c r="P22" s="153"/>
      <c r="Q22" s="153"/>
      <c r="R22" s="153"/>
      <c r="S22" s="153"/>
      <c r="T22" s="153"/>
      <c r="U22" s="153"/>
      <c r="V22" s="154"/>
    </row>
    <row r="23" spans="4:22">
      <c r="D23" s="98"/>
      <c r="E23" s="147"/>
      <c r="F23" s="147"/>
      <c r="G23" s="147"/>
      <c r="H23" s="147"/>
      <c r="I23" s="147"/>
      <c r="J23" s="147"/>
      <c r="K23" s="147"/>
      <c r="L23" s="99"/>
      <c r="N23" s="155"/>
      <c r="O23" s="156"/>
      <c r="P23" s="156"/>
      <c r="Q23" s="156"/>
      <c r="R23" s="156"/>
      <c r="S23" s="156"/>
      <c r="T23" s="156"/>
      <c r="U23" s="156"/>
      <c r="V23" s="157"/>
    </row>
    <row r="24" spans="4:22">
      <c r="D24" s="98"/>
      <c r="E24" s="147"/>
      <c r="F24" s="147"/>
      <c r="G24" s="147"/>
      <c r="H24" s="147"/>
      <c r="I24" s="147"/>
      <c r="J24" s="147"/>
      <c r="K24" s="147"/>
      <c r="L24" s="99"/>
      <c r="N24" s="155"/>
      <c r="O24" s="156"/>
      <c r="P24" s="156"/>
      <c r="Q24" s="156"/>
      <c r="R24" s="156"/>
      <c r="S24" s="156"/>
      <c r="T24" s="156"/>
      <c r="U24" s="156"/>
      <c r="V24" s="157"/>
    </row>
    <row r="25" spans="4:22">
      <c r="D25" s="98"/>
      <c r="E25" s="147"/>
      <c r="F25" s="147"/>
      <c r="G25" s="147"/>
      <c r="H25" s="147"/>
      <c r="I25" s="147"/>
      <c r="J25" s="147"/>
      <c r="K25" s="147"/>
      <c r="L25" s="99"/>
      <c r="N25" s="155"/>
      <c r="O25" s="156"/>
      <c r="P25" s="156"/>
      <c r="Q25" s="156"/>
      <c r="R25" s="156"/>
      <c r="S25" s="156"/>
      <c r="T25" s="156"/>
      <c r="U25" s="156"/>
      <c r="V25" s="157"/>
    </row>
    <row r="26" spans="4:22">
      <c r="D26" s="98"/>
      <c r="E26" s="147"/>
      <c r="F26" s="147"/>
      <c r="G26" s="147"/>
      <c r="H26" s="147"/>
      <c r="I26" s="147"/>
      <c r="J26" s="147"/>
      <c r="K26" s="147"/>
      <c r="L26" s="99"/>
      <c r="N26" s="155"/>
      <c r="O26" s="156"/>
      <c r="P26" s="156"/>
      <c r="Q26" s="156"/>
      <c r="R26" s="156"/>
      <c r="S26" s="156"/>
      <c r="T26" s="156"/>
      <c r="U26" s="156"/>
      <c r="V26" s="157"/>
    </row>
    <row r="27" spans="4:22">
      <c r="D27" s="98"/>
      <c r="E27" s="147"/>
      <c r="F27" s="147"/>
      <c r="G27" s="147"/>
      <c r="H27" s="147"/>
      <c r="I27" s="147"/>
      <c r="J27" s="147"/>
      <c r="K27" s="147"/>
      <c r="L27" s="99"/>
      <c r="N27" s="155"/>
      <c r="O27" s="156"/>
      <c r="P27" s="156"/>
      <c r="Q27" s="156"/>
      <c r="R27" s="156"/>
      <c r="S27" s="156"/>
      <c r="T27" s="156"/>
      <c r="U27" s="156"/>
      <c r="V27" s="157"/>
    </row>
    <row r="28" spans="4:22">
      <c r="D28" s="98"/>
      <c r="E28" s="147"/>
      <c r="F28" s="147"/>
      <c r="G28" s="147"/>
      <c r="H28" s="147"/>
      <c r="I28" s="147"/>
      <c r="J28" s="147"/>
      <c r="K28" s="147"/>
      <c r="L28" s="99"/>
      <c r="N28" s="155"/>
      <c r="O28" s="156"/>
      <c r="P28" s="156"/>
      <c r="Q28" s="156"/>
      <c r="R28" s="156"/>
      <c r="S28" s="156"/>
      <c r="T28" s="156"/>
      <c r="U28" s="156"/>
      <c r="V28" s="157"/>
    </row>
    <row r="29" spans="4:22">
      <c r="D29" s="98"/>
      <c r="E29" s="147"/>
      <c r="F29" s="147"/>
      <c r="G29" s="147"/>
      <c r="H29" s="147"/>
      <c r="I29" s="147"/>
      <c r="J29" s="147"/>
      <c r="K29" s="147"/>
      <c r="L29" s="99"/>
      <c r="N29" s="155"/>
      <c r="O29" s="156"/>
      <c r="P29" s="156"/>
      <c r="Q29" s="156"/>
      <c r="R29" s="156"/>
      <c r="S29" s="156"/>
      <c r="T29" s="156"/>
      <c r="U29" s="156"/>
      <c r="V29" s="157"/>
    </row>
    <row r="30" spans="4:22">
      <c r="D30" s="98"/>
      <c r="E30" s="147"/>
      <c r="F30" s="147"/>
      <c r="G30" s="147"/>
      <c r="H30" s="147"/>
      <c r="I30" s="147"/>
      <c r="J30" s="147"/>
      <c r="K30" s="147"/>
      <c r="L30" s="99"/>
      <c r="N30" s="155"/>
      <c r="O30" s="156"/>
      <c r="P30" s="156"/>
      <c r="Q30" s="156"/>
      <c r="R30" s="156"/>
      <c r="S30" s="156"/>
      <c r="T30" s="156"/>
      <c r="U30" s="156"/>
      <c r="V30" s="157"/>
    </row>
    <row r="31" spans="4:22" ht="15.75" thickBot="1">
      <c r="D31" s="100"/>
      <c r="E31" s="101"/>
      <c r="F31" s="101"/>
      <c r="G31" s="101"/>
      <c r="H31" s="101"/>
      <c r="I31" s="101"/>
      <c r="J31" s="101"/>
      <c r="K31" s="101"/>
      <c r="L31" s="102"/>
      <c r="N31" s="158"/>
      <c r="O31" s="159"/>
      <c r="P31" s="159"/>
      <c r="Q31" s="159"/>
      <c r="R31" s="159"/>
      <c r="S31" s="159"/>
      <c r="T31" s="159"/>
      <c r="U31" s="159"/>
      <c r="V31" s="160"/>
    </row>
  </sheetData>
  <mergeCells count="5">
    <mergeCell ref="D6:V17"/>
    <mergeCell ref="D4:V5"/>
    <mergeCell ref="N22:V31"/>
    <mergeCell ref="N20:V21"/>
    <mergeCell ref="D20:L3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E16" sqref="E16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13" customFormat="1" ht="40.15" customHeight="1">
      <c r="B1" s="36" t="s">
        <v>122</v>
      </c>
      <c r="C1" s="20"/>
      <c r="D1" s="20"/>
      <c r="E1" s="20"/>
      <c r="F1" s="20"/>
      <c r="G1" s="20"/>
      <c r="H1" s="20"/>
      <c r="I1" s="18"/>
      <c r="J1" s="18"/>
    </row>
    <row r="2" spans="2:10" s="14" customFormat="1" ht="4.5" customHeight="1">
      <c r="B2" s="17"/>
      <c r="C2" s="17"/>
      <c r="D2" s="17"/>
      <c r="E2" s="17"/>
      <c r="F2" s="17"/>
      <c r="G2" s="17"/>
    </row>
    <row r="3" spans="2:10" ht="4.5" customHeight="1" thickBot="1">
      <c r="B3" s="15"/>
      <c r="C3" s="15"/>
      <c r="D3" s="15"/>
      <c r="E3" s="15"/>
      <c r="F3" s="15"/>
      <c r="G3" s="15"/>
    </row>
    <row r="4" spans="2:10" ht="22.5" thickBot="1">
      <c r="B4" s="10" t="s">
        <v>30</v>
      </c>
      <c r="C4" s="11">
        <v>1</v>
      </c>
      <c r="D4" s="12">
        <v>2</v>
      </c>
      <c r="E4" s="11">
        <v>3</v>
      </c>
      <c r="F4" s="12">
        <v>4</v>
      </c>
      <c r="G4" s="11">
        <v>5</v>
      </c>
      <c r="H4" s="12">
        <v>6</v>
      </c>
      <c r="I4" s="11">
        <v>7</v>
      </c>
    </row>
    <row r="5" spans="2:10" s="29" customFormat="1" ht="22.5" thickBot="1">
      <c r="B5" s="27" t="s">
        <v>123</v>
      </c>
      <c r="C5" s="28" t="s">
        <v>124</v>
      </c>
      <c r="D5" s="28" t="s">
        <v>125</v>
      </c>
      <c r="E5" s="28" t="s">
        <v>126</v>
      </c>
      <c r="F5" s="28" t="s">
        <v>127</v>
      </c>
      <c r="G5" s="28" t="s">
        <v>128</v>
      </c>
      <c r="H5" s="28" t="s">
        <v>129</v>
      </c>
      <c r="I5" s="28" t="s">
        <v>130</v>
      </c>
    </row>
    <row r="7" spans="2:10" ht="15.75" thickBot="1"/>
    <row r="8" spans="2:10" ht="44.25" thickBot="1">
      <c r="B8" s="33" t="s">
        <v>139</v>
      </c>
      <c r="C8" s="34" t="s">
        <v>13</v>
      </c>
      <c r="D8" s="34" t="s">
        <v>12</v>
      </c>
      <c r="E8" s="34" t="s">
        <v>14</v>
      </c>
      <c r="G8" s="53" t="s">
        <v>10</v>
      </c>
      <c r="H8" s="54" t="s">
        <v>153</v>
      </c>
    </row>
    <row r="9" spans="2:10" ht="18.75" thickBot="1">
      <c r="B9" s="28">
        <v>1</v>
      </c>
      <c r="C9" s="32">
        <v>0</v>
      </c>
      <c r="D9" s="32">
        <v>0.1</v>
      </c>
      <c r="E9" s="35">
        <v>0</v>
      </c>
      <c r="G9" s="28" t="s">
        <v>13</v>
      </c>
      <c r="H9" s="55">
        <v>5</v>
      </c>
    </row>
    <row r="10" spans="2:10" ht="18.75" thickBot="1">
      <c r="B10" s="28">
        <v>2</v>
      </c>
      <c r="C10" s="32">
        <v>0.05</v>
      </c>
      <c r="D10" s="32">
        <v>0.15</v>
      </c>
      <c r="E10" s="35">
        <v>0.1</v>
      </c>
      <c r="G10" s="28" t="s">
        <v>12</v>
      </c>
      <c r="H10" s="55">
        <v>10</v>
      </c>
    </row>
    <row r="11" spans="2:10" ht="18.75" thickBot="1">
      <c r="B11" s="28">
        <v>3</v>
      </c>
      <c r="C11" s="32">
        <v>0.15</v>
      </c>
      <c r="D11" s="32">
        <v>0.2</v>
      </c>
      <c r="E11" s="35">
        <v>0.15</v>
      </c>
      <c r="G11" s="28" t="s">
        <v>14</v>
      </c>
      <c r="H11" s="55">
        <v>15</v>
      </c>
    </row>
    <row r="12" spans="2:10" ht="18.75" thickBot="1">
      <c r="B12" s="28">
        <v>5</v>
      </c>
      <c r="C12" s="32">
        <v>0.25</v>
      </c>
      <c r="D12" s="32">
        <v>0.25</v>
      </c>
      <c r="E12" s="35">
        <v>0.25</v>
      </c>
    </row>
    <row r="13" spans="2:10" ht="18.75" thickBot="1">
      <c r="B13" s="28">
        <v>10</v>
      </c>
      <c r="C13" s="32">
        <v>0.3</v>
      </c>
      <c r="D13" s="32">
        <v>0.3</v>
      </c>
      <c r="E13" s="35">
        <v>0.3</v>
      </c>
      <c r="G13" s="42"/>
    </row>
    <row r="15" spans="2:10" ht="23.25">
      <c r="B15" s="52"/>
      <c r="C15" s="52"/>
      <c r="D15" s="52"/>
      <c r="E15" s="52"/>
      <c r="F15" s="52"/>
    </row>
    <row r="16" spans="2:10" ht="23.25">
      <c r="B16" s="52"/>
      <c r="C16" s="52"/>
      <c r="D16" s="52"/>
      <c r="E16" s="52"/>
      <c r="F16" s="52"/>
    </row>
    <row r="17" spans="2:6" ht="23.25">
      <c r="B17" s="52"/>
      <c r="C17" s="52"/>
      <c r="D17" s="62"/>
      <c r="E17" s="52"/>
      <c r="F17" s="52"/>
    </row>
    <row r="18" spans="2:6" ht="23.25">
      <c r="B18" s="52"/>
      <c r="C18" s="52"/>
      <c r="D18" s="52"/>
      <c r="E18" s="52"/>
      <c r="F18" s="62"/>
    </row>
    <row r="19" spans="2:6" ht="23.25">
      <c r="B19" s="52"/>
      <c r="C19" s="52"/>
      <c r="D19" s="52"/>
      <c r="E19" s="52"/>
      <c r="F19" s="52"/>
    </row>
    <row r="20" spans="2:6" ht="23.25">
      <c r="B20" s="52"/>
      <c r="C20" s="52"/>
      <c r="D20" s="52"/>
      <c r="E20" s="52"/>
      <c r="F20" s="52"/>
    </row>
  </sheetData>
  <phoneticPr fontId="11" type="noConversion"/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4" sqref="W4:AN7"/>
    </sheetView>
  </sheetViews>
  <sheetFormatPr defaultColWidth="2" defaultRowHeight="9.75" customHeight="1"/>
  <cols>
    <col min="1" max="16384" width="2" style="5"/>
  </cols>
  <sheetData>
    <row r="1" spans="3:80" ht="9.75" customHeight="1" thickBot="1"/>
    <row r="2" spans="3:80" ht="9.75" customHeight="1">
      <c r="W2" s="109" t="s">
        <v>76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1"/>
      <c r="AQ2" s="109" t="s">
        <v>77</v>
      </c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1"/>
      <c r="BK2" s="109" t="s">
        <v>78</v>
      </c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1"/>
    </row>
    <row r="3" spans="3:80" ht="9.75" customHeight="1" thickBot="1">
      <c r="W3" s="112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4"/>
      <c r="AQ3" s="112"/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4"/>
      <c r="BK3" s="112"/>
      <c r="BL3" s="113"/>
      <c r="BM3" s="113"/>
      <c r="BN3" s="113"/>
      <c r="BO3" s="113"/>
      <c r="BP3" s="113"/>
      <c r="BQ3" s="113"/>
      <c r="BR3" s="113"/>
      <c r="BS3" s="113"/>
      <c r="BT3" s="113"/>
      <c r="BU3" s="113"/>
      <c r="BV3" s="113"/>
      <c r="BW3" s="113"/>
      <c r="BX3" s="113"/>
      <c r="BY3" s="113"/>
      <c r="BZ3" s="113"/>
      <c r="CA3" s="113"/>
      <c r="CB3" s="114"/>
    </row>
    <row r="4" spans="3:80" ht="9.75" customHeight="1">
      <c r="W4" s="124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6"/>
      <c r="AQ4" s="124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6"/>
      <c r="BK4" s="133"/>
      <c r="BL4" s="134"/>
      <c r="BM4" s="134"/>
      <c r="BN4" s="134"/>
      <c r="BO4" s="134"/>
      <c r="BP4" s="134"/>
      <c r="BQ4" s="134"/>
      <c r="BR4" s="134"/>
      <c r="BS4" s="134"/>
      <c r="BT4" s="134"/>
      <c r="BU4" s="134"/>
      <c r="BV4" s="134"/>
      <c r="BW4" s="134"/>
      <c r="BX4" s="134"/>
      <c r="BY4" s="134"/>
      <c r="BZ4" s="134"/>
      <c r="CA4" s="134"/>
      <c r="CB4" s="135"/>
    </row>
    <row r="5" spans="3:80" ht="9.75" customHeight="1">
      <c r="W5" s="127"/>
      <c r="X5" s="128"/>
      <c r="Y5" s="128"/>
      <c r="Z5" s="128"/>
      <c r="AA5" s="128"/>
      <c r="AB5" s="128"/>
      <c r="AC5" s="128"/>
      <c r="AD5" s="128"/>
      <c r="AE5" s="128"/>
      <c r="AF5" s="128"/>
      <c r="AG5" s="128"/>
      <c r="AH5" s="128"/>
      <c r="AI5" s="128"/>
      <c r="AJ5" s="128"/>
      <c r="AK5" s="128"/>
      <c r="AL5" s="128"/>
      <c r="AM5" s="128"/>
      <c r="AN5" s="129"/>
      <c r="AQ5" s="127"/>
      <c r="AR5" s="128"/>
      <c r="AS5" s="128"/>
      <c r="AT5" s="128"/>
      <c r="AU5" s="128"/>
      <c r="AV5" s="128"/>
      <c r="AW5" s="128"/>
      <c r="AX5" s="128"/>
      <c r="AY5" s="128"/>
      <c r="AZ5" s="128"/>
      <c r="BA5" s="128"/>
      <c r="BB5" s="128"/>
      <c r="BC5" s="128"/>
      <c r="BD5" s="128"/>
      <c r="BE5" s="128"/>
      <c r="BF5" s="128"/>
      <c r="BG5" s="128"/>
      <c r="BH5" s="129"/>
      <c r="BK5" s="136"/>
      <c r="BL5" s="137"/>
      <c r="BM5" s="137"/>
      <c r="BN5" s="137"/>
      <c r="BO5" s="137"/>
      <c r="BP5" s="137"/>
      <c r="BQ5" s="137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8"/>
    </row>
    <row r="6" spans="3:80" ht="9.75" customHeight="1">
      <c r="W6" s="127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9"/>
      <c r="AQ6" s="127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9"/>
      <c r="BK6" s="136"/>
      <c r="BL6" s="137"/>
      <c r="BM6" s="137"/>
      <c r="BN6" s="137"/>
      <c r="BO6" s="137"/>
      <c r="BP6" s="137"/>
      <c r="BQ6" s="137"/>
      <c r="BR6" s="137"/>
      <c r="BS6" s="137"/>
      <c r="BT6" s="137"/>
      <c r="BU6" s="137"/>
      <c r="BV6" s="137"/>
      <c r="BW6" s="137"/>
      <c r="BX6" s="137"/>
      <c r="BY6" s="137"/>
      <c r="BZ6" s="137"/>
      <c r="CA6" s="137"/>
      <c r="CB6" s="138"/>
    </row>
    <row r="7" spans="3:80" ht="9.75" customHeight="1" thickBot="1">
      <c r="W7" s="130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2"/>
      <c r="AQ7" s="130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2"/>
      <c r="BK7" s="139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1"/>
    </row>
    <row r="8" spans="3:80" ht="9.75" customHeight="1" thickBot="1"/>
    <row r="9" spans="3:80" ht="9.75" customHeight="1">
      <c r="C9" s="109" t="s">
        <v>79</v>
      </c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1"/>
    </row>
    <row r="10" spans="3:80" ht="9.75" customHeight="1" thickBot="1">
      <c r="C10" s="112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4"/>
    </row>
    <row r="11" spans="3:80" ht="9.75" customHeight="1">
      <c r="C11" s="115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117"/>
    </row>
    <row r="12" spans="3:80" ht="9.75" customHeight="1">
      <c r="C12" s="118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20"/>
    </row>
    <row r="13" spans="3:80" ht="9.75" customHeight="1">
      <c r="C13" s="118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20"/>
    </row>
    <row r="14" spans="3:80" ht="9.75" customHeight="1">
      <c r="C14" s="118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  <c r="BB14" s="119"/>
      <c r="BC14" s="119"/>
      <c r="BD14" s="119"/>
      <c r="BE14" s="119"/>
      <c r="BF14" s="119"/>
      <c r="BG14" s="119"/>
      <c r="BH14" s="119"/>
      <c r="BI14" s="119"/>
      <c r="BJ14" s="119"/>
      <c r="BK14" s="119"/>
      <c r="BL14" s="119"/>
      <c r="BM14" s="119"/>
      <c r="BN14" s="119"/>
      <c r="BO14" s="119"/>
      <c r="BP14" s="119"/>
      <c r="BQ14" s="119"/>
      <c r="BR14" s="119"/>
      <c r="BS14" s="119"/>
      <c r="BT14" s="119"/>
      <c r="BU14" s="119"/>
      <c r="BV14" s="119"/>
      <c r="BW14" s="119"/>
      <c r="BX14" s="119"/>
      <c r="BY14" s="119"/>
      <c r="BZ14" s="119"/>
      <c r="CA14" s="119"/>
      <c r="CB14" s="120"/>
    </row>
    <row r="15" spans="3:80" ht="9.75" customHeight="1">
      <c r="C15" s="118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20"/>
    </row>
    <row r="16" spans="3:80" ht="9.75" customHeight="1">
      <c r="C16" s="118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19"/>
      <c r="BO16" s="119"/>
      <c r="BP16" s="119"/>
      <c r="BQ16" s="119"/>
      <c r="BR16" s="119"/>
      <c r="BS16" s="119"/>
      <c r="BT16" s="119"/>
      <c r="BU16" s="119"/>
      <c r="BV16" s="119"/>
      <c r="BW16" s="119"/>
      <c r="BX16" s="119"/>
      <c r="BY16" s="119"/>
      <c r="BZ16" s="119"/>
      <c r="CA16" s="119"/>
      <c r="CB16" s="120"/>
    </row>
    <row r="17" spans="3:80" ht="9.75" customHeight="1">
      <c r="C17" s="118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20"/>
    </row>
    <row r="18" spans="3:80" ht="9.75" customHeight="1">
      <c r="C18" s="118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19"/>
      <c r="BN18" s="119"/>
      <c r="BO18" s="119"/>
      <c r="BP18" s="119"/>
      <c r="BQ18" s="119"/>
      <c r="BR18" s="119"/>
      <c r="BS18" s="119"/>
      <c r="BT18" s="119"/>
      <c r="BU18" s="119"/>
      <c r="BV18" s="119"/>
      <c r="BW18" s="119"/>
      <c r="BX18" s="119"/>
      <c r="BY18" s="119"/>
      <c r="BZ18" s="119"/>
      <c r="CA18" s="119"/>
      <c r="CB18" s="120"/>
    </row>
    <row r="19" spans="3:80" ht="9.75" customHeight="1">
      <c r="C19" s="118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20"/>
    </row>
    <row r="20" spans="3:80" ht="9.75" customHeight="1">
      <c r="C20" s="118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20"/>
    </row>
    <row r="21" spans="3:80" ht="9.75" customHeight="1">
      <c r="C21" s="118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20"/>
    </row>
    <row r="22" spans="3:80" ht="9.75" customHeight="1">
      <c r="C22" s="118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20"/>
    </row>
    <row r="23" spans="3:80" ht="9.75" customHeight="1">
      <c r="C23" s="118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20"/>
    </row>
    <row r="24" spans="3:80" ht="9.75" customHeight="1" thickBot="1">
      <c r="C24" s="121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22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122"/>
      <c r="BG24" s="122"/>
      <c r="BH24" s="122"/>
      <c r="BI24" s="122"/>
      <c r="BJ24" s="122"/>
      <c r="BK24" s="122"/>
      <c r="BL24" s="122"/>
      <c r="BM24" s="122"/>
      <c r="BN24" s="122"/>
      <c r="BO24" s="122"/>
      <c r="BP24" s="122"/>
      <c r="BQ24" s="122"/>
      <c r="BR24" s="122"/>
      <c r="BS24" s="122"/>
      <c r="BT24" s="122"/>
      <c r="BU24" s="122"/>
      <c r="BV24" s="122"/>
      <c r="BW24" s="122"/>
      <c r="BX24" s="122"/>
      <c r="BY24" s="122"/>
      <c r="BZ24" s="122"/>
      <c r="CA24" s="122"/>
      <c r="CB24" s="123"/>
    </row>
    <row r="25" spans="3:80" ht="9.75" customHeight="1" thickBot="1"/>
    <row r="26" spans="3:80" ht="9.75" customHeight="1">
      <c r="C26" s="109" t="s">
        <v>80</v>
      </c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1"/>
      <c r="AO26" s="6"/>
      <c r="AP26" s="6"/>
      <c r="AQ26" s="109" t="s">
        <v>81</v>
      </c>
      <c r="AR26" s="110"/>
      <c r="AS26" s="110"/>
      <c r="AT26" s="110"/>
      <c r="AU26" s="110"/>
      <c r="AV26" s="110"/>
      <c r="AW26" s="110"/>
      <c r="AX26" s="110"/>
      <c r="AY26" s="110"/>
      <c r="AZ26" s="110"/>
      <c r="BA26" s="110"/>
      <c r="BB26" s="110"/>
      <c r="BC26" s="110"/>
      <c r="BD26" s="110"/>
      <c r="BE26" s="110"/>
      <c r="BF26" s="110"/>
      <c r="BG26" s="110"/>
      <c r="BH26" s="110"/>
      <c r="BI26" s="110"/>
      <c r="BJ26" s="110"/>
      <c r="BK26" s="110"/>
      <c r="BL26" s="110"/>
      <c r="BM26" s="110"/>
      <c r="BN26" s="110"/>
      <c r="BO26" s="110"/>
      <c r="BP26" s="110"/>
      <c r="BQ26" s="110"/>
      <c r="BR26" s="110"/>
      <c r="BS26" s="110"/>
      <c r="BT26" s="110"/>
      <c r="BU26" s="110"/>
      <c r="BV26" s="110"/>
      <c r="BW26" s="110"/>
      <c r="BX26" s="110"/>
      <c r="BY26" s="110"/>
      <c r="BZ26" s="110"/>
      <c r="CA26" s="110"/>
      <c r="CB26" s="111"/>
    </row>
    <row r="27" spans="3:80" ht="9.75" customHeight="1" thickBot="1">
      <c r="C27" s="112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4"/>
      <c r="AO27" s="6"/>
      <c r="AP27" s="6"/>
      <c r="AQ27" s="112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/>
      <c r="BK27" s="113"/>
      <c r="BL27" s="113"/>
      <c r="BM27" s="113"/>
      <c r="BN27" s="113"/>
      <c r="BO27" s="113"/>
      <c r="BP27" s="113"/>
      <c r="BQ27" s="113"/>
      <c r="BR27" s="113"/>
      <c r="BS27" s="113"/>
      <c r="BT27" s="113"/>
      <c r="BU27" s="113"/>
      <c r="BV27" s="113"/>
      <c r="BW27" s="113"/>
      <c r="BX27" s="113"/>
      <c r="BY27" s="113"/>
      <c r="BZ27" s="113"/>
      <c r="CA27" s="113"/>
      <c r="CB27" s="114"/>
    </row>
    <row r="28" spans="3:80" ht="9.75" customHeight="1">
      <c r="C28" s="115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7"/>
      <c r="AQ28" s="115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7"/>
    </row>
    <row r="29" spans="3:80" ht="9.75" customHeight="1">
      <c r="C29" s="118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20"/>
      <c r="AQ29" s="118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20"/>
    </row>
    <row r="30" spans="3:80" ht="9.75" customHeight="1">
      <c r="C30" s="118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20"/>
      <c r="AQ30" s="118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20"/>
    </row>
    <row r="31" spans="3:80" ht="9.75" customHeight="1">
      <c r="C31" s="118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20"/>
      <c r="AQ31" s="118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20"/>
    </row>
    <row r="32" spans="3:80" ht="9.75" customHeight="1">
      <c r="C32" s="118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20"/>
      <c r="AQ32" s="118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  <c r="BB32" s="119"/>
      <c r="BC32" s="119"/>
      <c r="BD32" s="119"/>
      <c r="BE32" s="119"/>
      <c r="BF32" s="119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19"/>
      <c r="BU32" s="119"/>
      <c r="BV32" s="119"/>
      <c r="BW32" s="119"/>
      <c r="BX32" s="119"/>
      <c r="BY32" s="119"/>
      <c r="BZ32" s="119"/>
      <c r="CA32" s="119"/>
      <c r="CB32" s="120"/>
    </row>
    <row r="33" spans="3:80" ht="9.75" customHeight="1">
      <c r="C33" s="118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20"/>
      <c r="AQ33" s="118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20"/>
    </row>
    <row r="34" spans="3:80" ht="9.75" customHeight="1">
      <c r="C34" s="118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20"/>
      <c r="AQ34" s="118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19"/>
      <c r="BU34" s="119"/>
      <c r="BV34" s="119"/>
      <c r="BW34" s="119"/>
      <c r="BX34" s="119"/>
      <c r="BY34" s="119"/>
      <c r="BZ34" s="119"/>
      <c r="CA34" s="119"/>
      <c r="CB34" s="120"/>
    </row>
    <row r="35" spans="3:80" ht="9.75" customHeight="1">
      <c r="C35" s="118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20"/>
      <c r="AQ35" s="118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20"/>
    </row>
    <row r="36" spans="3:80" ht="9.75" customHeight="1">
      <c r="C36" s="118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20"/>
      <c r="AQ36" s="118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20"/>
    </row>
    <row r="37" spans="3:80" ht="9.75" customHeight="1">
      <c r="C37" s="118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20"/>
      <c r="AQ37" s="118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20"/>
    </row>
    <row r="38" spans="3:80" ht="9.75" customHeight="1">
      <c r="C38" s="118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20"/>
      <c r="AQ38" s="118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20"/>
    </row>
    <row r="39" spans="3:80" ht="9.75" customHeight="1">
      <c r="C39" s="118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20"/>
      <c r="AQ39" s="118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20"/>
    </row>
    <row r="40" spans="3:80" ht="9.75" customHeight="1">
      <c r="C40" s="118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20"/>
      <c r="AQ40" s="118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20"/>
    </row>
    <row r="41" spans="3:80" ht="9.75" customHeight="1">
      <c r="C41" s="118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20"/>
      <c r="AQ41" s="118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20"/>
    </row>
    <row r="42" spans="3:80" ht="9.75" customHeight="1">
      <c r="C42" s="118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20"/>
      <c r="AQ42" s="118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20"/>
    </row>
    <row r="43" spans="3:80" ht="9.75" customHeight="1">
      <c r="C43" s="118"/>
      <c r="D43" s="119"/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20"/>
      <c r="AQ43" s="118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20"/>
    </row>
    <row r="44" spans="3:80" ht="9.75" customHeight="1">
      <c r="C44" s="118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20"/>
      <c r="AQ44" s="118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20"/>
    </row>
    <row r="45" spans="3:80" ht="9.75" customHeight="1">
      <c r="C45" s="118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20"/>
      <c r="AQ45" s="118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20"/>
    </row>
    <row r="46" spans="3:80" ht="9.75" customHeight="1" thickBot="1">
      <c r="C46" s="121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3"/>
      <c r="AQ46" s="121"/>
      <c r="AR46" s="122"/>
      <c r="AS46" s="122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122"/>
      <c r="BG46" s="122"/>
      <c r="BH46" s="122"/>
      <c r="BI46" s="122"/>
      <c r="BJ46" s="122"/>
      <c r="BK46" s="122"/>
      <c r="BL46" s="122"/>
      <c r="BM46" s="122"/>
      <c r="BN46" s="122"/>
      <c r="BO46" s="122"/>
      <c r="BP46" s="122"/>
      <c r="BQ46" s="122"/>
      <c r="BR46" s="122"/>
      <c r="BS46" s="122"/>
      <c r="BT46" s="122"/>
      <c r="BU46" s="122"/>
      <c r="BV46" s="122"/>
      <c r="BW46" s="122"/>
      <c r="BX46" s="122"/>
      <c r="BY46" s="122"/>
      <c r="BZ46" s="122"/>
      <c r="CA46" s="122"/>
      <c r="CB46" s="123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70E7961-4A6C-49EF-99F1-1DE7632AFEF4}">
  <ds:schemaRefs/>
</ds:datastoreItem>
</file>

<file path=customXml/itemProps2.xml><?xml version="1.0" encoding="utf-8"?>
<ds:datastoreItem xmlns:ds="http://schemas.openxmlformats.org/officeDocument/2006/customXml" ds:itemID="{8467EB31-1629-4343-9314-56544F2D7367}">
  <ds:schemaRefs/>
</ds:datastoreItem>
</file>

<file path=customXml/itemProps3.xml><?xml version="1.0" encoding="utf-8"?>
<ds:datastoreItem xmlns:ds="http://schemas.openxmlformats.org/officeDocument/2006/customXml" ds:itemID="{14F30766-877F-4CEE-8B61-99D4DA6E0404}">
  <ds:schemaRefs/>
</ds:datastoreItem>
</file>

<file path=customXml/itemProps4.xml><?xml version="1.0" encoding="utf-8"?>
<ds:datastoreItem xmlns:ds="http://schemas.openxmlformats.org/officeDocument/2006/customXml" ds:itemID="{390639F6-35B9-4C26-86BD-0704683E795D}">
  <ds:schemaRefs/>
</ds:datastoreItem>
</file>

<file path=customXml/itemProps5.xml><?xml version="1.0" encoding="utf-8"?>
<ds:datastoreItem xmlns:ds="http://schemas.openxmlformats.org/officeDocument/2006/customXml" ds:itemID="{8B1D36D8-2843-45F1-8849-33D726A69521}">
  <ds:schemaRefs/>
</ds:datastoreItem>
</file>

<file path=customXml/itemProps6.xml><?xml version="1.0" encoding="utf-8"?>
<ds:datastoreItem xmlns:ds="http://schemas.openxmlformats.org/officeDocument/2006/customXml" ds:itemID="{E137AB40-1728-4643-B64A-5DFE56A4798E}">
  <ds:schemaRefs/>
</ds:datastoreItem>
</file>

<file path=customXml/itemProps7.xml><?xml version="1.0" encoding="utf-8"?>
<ds:datastoreItem xmlns:ds="http://schemas.openxmlformats.org/officeDocument/2006/customXml" ds:itemID="{6E87F8A6-5B3C-4ADE-98DB-48C175F0A2B0}">
  <ds:schemaRefs/>
</ds:datastoreItem>
</file>

<file path=customXml/itemProps8.xml><?xml version="1.0" encoding="utf-8"?>
<ds:datastoreItem xmlns:ds="http://schemas.openxmlformats.org/officeDocument/2006/customXml" ds:itemID="{492A9A84-1267-4927-B433-AC7684B86B76}">
  <ds:schemaRefs/>
</ds:datastoreItem>
</file>

<file path=customXml/itemProps9.xml><?xml version="1.0" encoding="utf-8"?>
<ds:datastoreItem xmlns:ds="http://schemas.openxmlformats.org/officeDocument/2006/customXml" ds:itemID="{67F71539-8E44-4A66-8460-7C7D4E510213}">
  <ds:schemaRefs/>
</ds:datastoreItem>
</file>

<file path=customXml/itemProps10.xml><?xml version="1.0" encoding="utf-8"?>
<ds:datastoreItem xmlns:ds="http://schemas.openxmlformats.org/officeDocument/2006/customXml" ds:itemID="{B5891A95-4A9C-416B-919C-423F0E715C43}">
  <ds:schemaRefs/>
</ds:datastoreItem>
</file>

<file path=customXml/itemProps11.xml><?xml version="1.0" encoding="utf-8"?>
<ds:datastoreItem xmlns:ds="http://schemas.openxmlformats.org/officeDocument/2006/customXml" ds:itemID="{976831BA-0CE6-4B82-881B-24FD45E1155C}">
  <ds:schemaRefs/>
</ds:datastoreItem>
</file>

<file path=customXml/itemProps12.xml><?xml version="1.0" encoding="utf-8"?>
<ds:datastoreItem xmlns:ds="http://schemas.openxmlformats.org/officeDocument/2006/customXml" ds:itemID="{F28645A2-93E8-4BF5-8BE6-06E5736392FA}">
  <ds:schemaRefs/>
</ds:datastoreItem>
</file>

<file path=customXml/itemProps13.xml><?xml version="1.0" encoding="utf-8"?>
<ds:datastoreItem xmlns:ds="http://schemas.openxmlformats.org/officeDocument/2006/customXml" ds:itemID="{4940420C-FEAD-4635-BB24-08F9AC7B5961}">
  <ds:schemaRefs/>
</ds:datastoreItem>
</file>

<file path=customXml/itemProps14.xml><?xml version="1.0" encoding="utf-8"?>
<ds:datastoreItem xmlns:ds="http://schemas.openxmlformats.org/officeDocument/2006/customXml" ds:itemID="{00296B2D-D370-46FA-B2E8-07C41D6B7A61}">
  <ds:schemaRefs/>
</ds:datastoreItem>
</file>

<file path=customXml/itemProps15.xml><?xml version="1.0" encoding="utf-8"?>
<ds:datastoreItem xmlns:ds="http://schemas.openxmlformats.org/officeDocument/2006/customXml" ds:itemID="{380520C0-BF20-4200-82E2-76E31AEA731D}">
  <ds:schemaRefs/>
</ds:datastoreItem>
</file>

<file path=customXml/itemProps16.xml><?xml version="1.0" encoding="utf-8"?>
<ds:datastoreItem xmlns:ds="http://schemas.openxmlformats.org/officeDocument/2006/customXml" ds:itemID="{26E77711-8508-44F4-A535-1BE1681684EB}">
  <ds:schemaRefs/>
</ds:datastoreItem>
</file>

<file path=customXml/itemProps17.xml><?xml version="1.0" encoding="utf-8"?>
<ds:datastoreItem xmlns:ds="http://schemas.openxmlformats.org/officeDocument/2006/customXml" ds:itemID="{B21C3F93-5E73-42A5-930D-80E9914997CC}">
  <ds:schemaRefs/>
</ds:datastoreItem>
</file>

<file path=customXml/itemProps18.xml><?xml version="1.0" encoding="utf-8"?>
<ds:datastoreItem xmlns:ds="http://schemas.openxmlformats.org/officeDocument/2006/customXml" ds:itemID="{4BB049CE-897A-43B1-8322-BC2D69C864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3</vt:i4>
      </vt:variant>
    </vt:vector>
  </HeadingPairs>
  <TitlesOfParts>
    <vt:vector size="17" baseType="lpstr">
      <vt:lpstr>Menu</vt:lpstr>
      <vt:lpstr>Produtos</vt:lpstr>
      <vt:lpstr>Vendedores</vt:lpstr>
      <vt:lpstr>Vendas</vt:lpstr>
      <vt:lpstr>Vendas HIstorico</vt:lpstr>
      <vt:lpstr>Consultas</vt:lpstr>
      <vt:lpstr>DN_Vendedores</vt:lpstr>
      <vt:lpstr>DN_Vendas</vt:lpstr>
      <vt:lpstr>DN_Produtos</vt:lpstr>
      <vt:lpstr>DashBoard2</vt:lpstr>
      <vt:lpstr>DN_VendasHistorico</vt:lpstr>
      <vt:lpstr>Dashboard Historico</vt:lpstr>
      <vt:lpstr>Cadastros Auxiliares</vt:lpstr>
      <vt:lpstr>Dashboard</vt:lpstr>
      <vt:lpstr>Desc_Categorias</vt:lpstr>
      <vt:lpstr>Desc_Quantidades</vt:lpstr>
      <vt:lpstr>Desc_TabelaToda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Daniel Brown</cp:lastModifiedBy>
  <cp:lastPrinted>2023-06-07T14:57:58Z</cp:lastPrinted>
  <dcterms:created xsi:type="dcterms:W3CDTF">2023-06-02T17:54:12Z</dcterms:created>
  <dcterms:modified xsi:type="dcterms:W3CDTF">2025-03-30T00:30:31Z</dcterms:modified>
</cp:coreProperties>
</file>