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OneDrive\Documentos\GitHub\Alura-Automa--o\Alura-Automação\"/>
    </mc:Choice>
  </mc:AlternateContent>
  <xr:revisionPtr revIDLastSave="0" documentId="13_ncr:1_{742A4CD8-40BF-49A1-A121-30052ABC7DBD}" xr6:coauthVersionLast="47" xr6:coauthVersionMax="47" xr10:uidLastSave="{00000000-0000-0000-0000-000000000000}"/>
  <bookViews>
    <workbookView xWindow="-120" yWindow="-120" windowWidth="29040" windowHeight="16440" firstSheet="2" activeTab="4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Dados" sheetId="19" r:id="rId4"/>
    <sheet name="dashboard" sheetId="18" r:id="rId5"/>
    <sheet name="Vendas" sheetId="16" r:id="rId6"/>
    <sheet name="Meus Números (Tabela)" sheetId="12" state="hidden" r:id="rId7"/>
    <sheet name="Filtro Avançado" sheetId="9" state="hidden" r:id="rId8"/>
  </sheets>
  <definedNames>
    <definedName name="_xlnm._FilterDatabase" localSheetId="5" hidden="1">Vendas!$B$2:$F$61</definedName>
    <definedName name="_xlnm.Extract" localSheetId="7">'Filtro Avançado'!$B$6:$H$6</definedName>
    <definedName name="_xlnm.Criteria" localSheetId="7">'Filtro Avançado'!$B$2:$C$3</definedName>
    <definedName name="Int_Nome_Produtos">#REF!</definedName>
    <definedName name="Int_Quantidade">#REF!</definedName>
  </definedNames>
  <calcPr calcId="181029" iterateDelta="1E-4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9" l="1"/>
  <c r="L4" i="19"/>
  <c r="L2" i="19"/>
  <c r="G3" i="19"/>
  <c r="G4" i="19"/>
  <c r="G5" i="19"/>
  <c r="G6" i="19"/>
  <c r="G7" i="19"/>
  <c r="G2" i="19"/>
  <c r="F3" i="19"/>
  <c r="F4" i="19"/>
  <c r="F5" i="19"/>
  <c r="F6" i="19"/>
  <c r="F7" i="19"/>
  <c r="F2" i="19"/>
  <c r="B3" i="19"/>
  <c r="B4" i="19"/>
  <c r="B2" i="19"/>
  <c r="BK4" i="18"/>
  <c r="AP4" i="18"/>
  <c r="U4" i="18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" i="17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L5" i="19" l="1"/>
  <c r="B4" i="12"/>
  <c r="H4" i="12"/>
  <c r="G4" i="12"/>
  <c r="F4" i="12"/>
  <c r="D4" i="12"/>
  <c r="C4" i="12"/>
  <c r="J3" i="19" l="1"/>
  <c r="K3" i="19" s="1"/>
  <c r="J4" i="19"/>
  <c r="K4" i="19" s="1"/>
  <c r="J2" i="19"/>
  <c r="K2" i="19" s="1"/>
</calcChain>
</file>

<file path=xl/sharedStrings.xml><?xml version="1.0" encoding="utf-8"?>
<sst xmlns="http://schemas.openxmlformats.org/spreadsheetml/2006/main" count="437" uniqueCount="108">
  <si>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</si>
  <si>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</si>
  <si>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</si>
  <si>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</si>
  <si>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</si>
  <si>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</si>
  <si>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</si>
  <si>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</si>
  <si>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</si>
  <si>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</si>
  <si>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</si>
  <si>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</si>
  <si>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</si>
  <si>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</si>
  <si>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</si>
  <si>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</si>
  <si>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</si>
  <si>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</si>
  <si>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</si>
  <si>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</si>
  <si>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</si>
  <si>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</si>
  <si>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</si>
  <si>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</si>
  <si>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</si>
  <si>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</si>
  <si>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</si>
  <si>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</si>
  <si>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</si>
  <si>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</si>
  <si>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</si>
  <si>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</si>
  <si>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</si>
  <si>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</si>
  <si>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</si>
  <si>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</si>
  <si>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</si>
  <si>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</si>
  <si>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</si>
  <si>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</si>
  <si>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</si>
  <si>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</si>
  <si>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</si>
  <si>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</si>
  <si>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</si>
  <si>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</si>
  <si>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</si>
  <si>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</si>
  <si>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</si>
  <si>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</si>
  <si>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</si>
  <si>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</si>
  <si>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</si>
  <si>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</si>
  <si>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</si>
  <si>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</si>
  <si>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</si>
  <si>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</si>
  <si>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</si>
  <si>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</si>
  <si>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</si>
  <si>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</si>
  <si>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</si>
  <si>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</si>
  <si>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</si>
  <si>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</si>
  <si>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</si>
  <si>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</si>
  <si>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</si>
  <si>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</si>
  <si>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</si>
  <si>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</si>
  <si>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</si>
  <si>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</si>
  <si>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</si>
  <si>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</si>
  <si>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</si>
  <si>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</si>
  <si>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</si>
  <si>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</si>
  <si>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</si>
  <si>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</si>
  <si>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</si>
  <si>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</si>
  <si>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</si>
  <si>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</si>
  <si>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</si>
  <si>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</si>
  <si>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</si>
  <si>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</si>
  <si>
    <t>TOTAL DE PRODUTOS</t>
  </si>
  <si>
    <t>PRODUTOS VENDIDOS</t>
  </si>
  <si>
    <t>TOTAL DE VENDAS</t>
  </si>
  <si>
    <t>VENDAS MENSAIS</t>
  </si>
  <si>
    <t>Vendas por Categorias</t>
  </si>
  <si>
    <t>Ranking Vendedores</t>
  </si>
  <si>
    <t>Vendedores</t>
  </si>
  <si>
    <t>total</t>
  </si>
  <si>
    <t>N_mes</t>
  </si>
  <si>
    <t>mês</t>
  </si>
  <si>
    <t>Jan</t>
  </si>
  <si>
    <t>Fev</t>
  </si>
  <si>
    <t>Mar</t>
  </si>
  <si>
    <t>Abr</t>
  </si>
  <si>
    <t>Mai</t>
  </si>
  <si>
    <t>Jun</t>
  </si>
  <si>
    <t>%Categoria</t>
  </si>
  <si>
    <t>%Restante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</si>
</sst>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Montserrat"/>
    </font>
    <font>
      <b/>
      <sz val="11"/>
      <color theme="1"/>
      <name val="Montserrat"/>
    </font>
    <font>
      <sz val="11"/>
      <color theme="1"/>
      <name val="Montserrat"/>
    </font>
    <font>
      <b/>
      <sz val="36"/>
      <color theme="1"/>
      <name val="Montserrat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164" fontId="14" fillId="0" borderId="0" xfId="0" applyNumberFormat="1" applyFont="1"/>
    <xf numFmtId="44" fontId="0" fillId="0" borderId="0" xfId="4" applyFont="1"/>
    <xf numFmtId="0" fontId="15" fillId="0" borderId="0" xfId="0" applyFont="1"/>
    <xf numFmtId="0" fontId="1" fillId="3" borderId="0" xfId="0" applyFont="1" applyFill="1" applyAlignment="1">
      <alignment horizontal="center"/>
    </xf>
    <xf numFmtId="0" fontId="11" fillId="3" borderId="18" xfId="2" applyFont="1" applyBorder="1" applyAlignment="1">
      <alignment horizontal="center" vertical="center"/>
    </xf>
    <xf numFmtId="0" fontId="11" fillId="3" borderId="19" xfId="2" applyFont="1" applyBorder="1" applyAlignment="1">
      <alignment horizontal="center" vertical="center"/>
    </xf>
    <xf numFmtId="0" fontId="11" fillId="3" borderId="20" xfId="2" applyFont="1" applyBorder="1" applyAlignment="1">
      <alignment horizontal="center" vertical="center"/>
    </xf>
    <xf numFmtId="0" fontId="11" fillId="3" borderId="23" xfId="2" applyFont="1" applyBorder="1" applyAlignment="1">
      <alignment horizontal="center" vertical="center"/>
    </xf>
    <xf numFmtId="0" fontId="11" fillId="3" borderId="24" xfId="2" applyFont="1" applyBorder="1" applyAlignment="1">
      <alignment horizontal="center" vertical="center"/>
    </xf>
    <xf numFmtId="0" fontId="11" fillId="3" borderId="25" xfId="2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164" fontId="13" fillId="0" borderId="18" xfId="4" applyNumberFormat="1" applyFont="1" applyBorder="1" applyAlignment="1">
      <alignment horizontal="center" vertical="center"/>
    </xf>
    <xf numFmtId="164" fontId="13" fillId="0" borderId="19" xfId="4" applyNumberFormat="1" applyFont="1" applyBorder="1" applyAlignment="1">
      <alignment horizontal="center" vertical="center"/>
    </xf>
    <xf numFmtId="164" fontId="13" fillId="0" borderId="20" xfId="4" applyNumberFormat="1" applyFont="1" applyBorder="1" applyAlignment="1">
      <alignment horizontal="center" vertical="center"/>
    </xf>
    <xf numFmtId="164" fontId="13" fillId="0" borderId="21" xfId="4" applyNumberFormat="1" applyFont="1" applyBorder="1" applyAlignment="1">
      <alignment horizontal="center" vertical="center"/>
    </xf>
    <xf numFmtId="164" fontId="13" fillId="0" borderId="0" xfId="4" applyNumberFormat="1" applyFont="1" applyBorder="1" applyAlignment="1">
      <alignment horizontal="center" vertical="center"/>
    </xf>
    <xf numFmtId="164" fontId="13" fillId="0" borderId="22" xfId="4" applyNumberFormat="1" applyFont="1" applyBorder="1" applyAlignment="1">
      <alignment horizontal="center" vertical="center"/>
    </xf>
    <xf numFmtId="164" fontId="13" fillId="0" borderId="23" xfId="4" applyNumberFormat="1" applyFont="1" applyBorder="1" applyAlignment="1">
      <alignment horizontal="center" vertical="center"/>
    </xf>
    <xf numFmtId="164" fontId="13" fillId="0" borderId="24" xfId="4" applyNumberFormat="1" applyFont="1" applyBorder="1" applyAlignment="1">
      <alignment horizontal="center" vertical="center"/>
    </xf>
    <xf numFmtId="164" fontId="13" fillId="0" borderId="25" xfId="4" applyNumberFormat="1" applyFont="1" applyBorder="1" applyAlignment="1">
      <alignment horizontal="center" vertical="center"/>
    </xf>
    <xf numFmtId="0" fontId="10" fillId="3" borderId="18" xfId="2" applyFont="1" applyBorder="1" applyAlignment="1">
      <alignment horizontal="center" vertical="center"/>
    </xf>
    <xf numFmtId="0" fontId="10" fillId="3" borderId="19" xfId="2" applyFont="1" applyBorder="1" applyAlignment="1">
      <alignment horizontal="center" vertical="center"/>
    </xf>
    <xf numFmtId="0" fontId="10" fillId="3" borderId="20" xfId="2" applyFont="1" applyBorder="1" applyAlignment="1">
      <alignment horizontal="center" vertical="center"/>
    </xf>
    <xf numFmtId="0" fontId="10" fillId="3" borderId="23" xfId="2" applyFont="1" applyBorder="1" applyAlignment="1">
      <alignment horizontal="center" vertical="center"/>
    </xf>
    <xf numFmtId="0" fontId="10" fillId="3" borderId="24" xfId="2" applyFont="1" applyBorder="1" applyAlignment="1">
      <alignment horizontal="center" vertical="center"/>
    </xf>
    <xf numFmtId="0" fontId="10" fillId="3" borderId="25" xfId="2" applyFont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44" fontId="15" fillId="0" borderId="0" xfId="4" applyFont="1"/>
    <xf numFmtId="0" fontId="0" fillId="0" borderId="0" xfId="0" applyBorder="1" applyAlignment="1">
      <alignment horizontal="center" vertical="center"/>
    </xf>
    <xf numFmtId="44" fontId="0" fillId="0" borderId="0" xfId="4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0" fillId="0" borderId="24" xfId="4" applyFont="1" applyBorder="1"/>
    <xf numFmtId="0" fontId="0" fillId="0" borderId="25" xfId="0" applyBorder="1"/>
    <xf numFmtId="9" fontId="15" fillId="0" borderId="0" xfId="5" applyFont="1"/>
    <xf numFmtId="9" fontId="0" fillId="0" borderId="0" xfId="5" applyFont="1"/>
  </cellXfs>
  <cellStyles count="6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CC"/>
      <color rgb="FFDAFF01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microsoft.com/office/2017/06/relationships/rdRichValueStructure" Target="richData/rdrichvaluestructure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microsoft.com/office/2017/06/relationships/rdRichValueTypes" Target="richData/rdRichValueTypes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AULA INICIAL.xlsx]Planilha3!Tabela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Dados!$A$2:$A$4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Dados!$B$2:$B$4</c:f>
              <c:numCache>
                <c:formatCode>_("R$"* #,##0.00_);_("R$"* \(#,##0.00\);_("R$"* "-"??_);_(@_)</c:formatCode>
                <c:ptCount val="3"/>
                <c:pt idx="0">
                  <c:v>6102.4499999999989</c:v>
                </c:pt>
                <c:pt idx="1">
                  <c:v>4567.68</c:v>
                </c:pt>
                <c:pt idx="2">
                  <c:v>5293.5299999999988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6-4182-AA30-FF5962E54D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0238032"/>
        <c:axId val="1511962528"/>
      </c:barChart>
      <c:catAx>
        <c:axId val="15202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962528"/>
        <c:crosses val="autoZero"/>
        <c:auto val="1"/>
        <c:lblAlgn val="ctr"/>
        <c:lblOffset val="100"/>
        <c:noMultiLvlLbl val="0"/>
      </c:catAx>
      <c:valAx>
        <c:axId val="15119625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02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 w="19050">
              <a:solidFill>
                <a:schemeClr val="tx1"/>
              </a:solidFill>
            </a:ln>
            <a:effectLst>
              <a:innerShdw blurRad="63500" dist="508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Dados!$F$2:$F$7</c:f>
              <c:numCache>
                <c:formatCode>_("R$"* #,##0.00_);_("R$"* \(#,##0.00\);_("R$"* "-"??_);_(@_)</c:formatCode>
                <c:ptCount val="6"/>
                <c:pt idx="0">
                  <c:v>2017.2600000000002</c:v>
                </c:pt>
                <c:pt idx="1">
                  <c:v>2336.13</c:v>
                </c:pt>
                <c:pt idx="2">
                  <c:v>3099.24</c:v>
                </c:pt>
                <c:pt idx="3">
                  <c:v>3649.1399999999994</c:v>
                </c:pt>
                <c:pt idx="4">
                  <c:v>1727.1899999999998</c:v>
                </c:pt>
                <c:pt idx="5">
                  <c:v>3134.7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0-4615-BF6A-503110567C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7462112"/>
        <c:axId val="1657461152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Dados!$G$2:$G$7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0-4615-BF6A-503110567C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488080"/>
        <c:axId val="608490960"/>
      </c:lineChart>
      <c:catAx>
        <c:axId val="16574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61152"/>
        <c:crosses val="autoZero"/>
        <c:auto val="1"/>
        <c:lblAlgn val="ctr"/>
        <c:lblOffset val="100"/>
        <c:noMultiLvlLbl val="0"/>
      </c:catAx>
      <c:valAx>
        <c:axId val="165746115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62112"/>
        <c:crosses val="autoZero"/>
        <c:crossBetween val="between"/>
      </c:valAx>
      <c:valAx>
        <c:axId val="608490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2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488080"/>
        <c:crosses val="max"/>
        <c:crossBetween val="between"/>
      </c:valAx>
      <c:catAx>
        <c:axId val="60848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49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253493275745719"/>
          <c:y val="1.6949160082370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2085629849695534"/>
          <c:y val="0.18530280942337712"/>
          <c:w val="0.57476286224707163"/>
          <c:h val="0.75255027027459853"/>
        </c:manualLayout>
      </c:layout>
      <c:doughnutChart>
        <c:varyColors val="1"/>
        <c:ser>
          <c:idx val="0"/>
          <c:order val="0"/>
          <c:tx>
            <c:strRef>
              <c:f>Dados!$I$2</c:f>
              <c:strCache>
                <c:ptCount val="1"/>
                <c:pt idx="0">
                  <c:v>Acessórios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DAFF01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AF-4388-A551-A4D7902948AC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AF-4388-A551-A4D7902948AC}"/>
              </c:ext>
            </c:extLst>
          </c:dPt>
          <c:dLbls>
            <c:dLbl>
              <c:idx val="0"/>
              <c:layout>
                <c:manualLayout>
                  <c:x val="-9.0614855943784212E-2"/>
                  <c:y val="0.2598871212630105"/>
                </c:manualLayout>
              </c:layout>
              <c:tx>
                <c:rich>
                  <a:bodyPr rot="0" spcFirstLastPara="1" vertOverflow="ellipsis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5F7FBF2E-F036-4FFE-A2EB-816D9D964FE8}" type="PERCENTAGE">
                      <a:rPr lang="en-US" sz="1800">
                        <a:solidFill>
                          <a:sysClr val="windowText" lastClr="000000"/>
                        </a:solidFill>
                        <a:effectLst/>
                      </a:rPr>
                      <a:pPr>
                        <a:defRPr>
                          <a:solidFill>
                            <a:sysClr val="windowText" lastClr="000000"/>
                          </a:solidFill>
                          <a:effectLst/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FAF-4388-A551-A4D7902948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AF-4388-A551-A4D7902948AC}"/>
                </c:ext>
              </c:extLst>
            </c:dLbl>
            <c:spPr>
              <a:solidFill>
                <a:srgbClr val="CCCCC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Dados!$J$2:$K$2</c:f>
              <c:numCache>
                <c:formatCode>0%</c:formatCode>
                <c:ptCount val="2"/>
                <c:pt idx="0">
                  <c:v>0.14733839232356494</c:v>
                </c:pt>
                <c:pt idx="1">
                  <c:v>0.85266160767643506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AF-4388-A551-A4D7902948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682453014541053"/>
          <c:y val="2.2695035460992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740693909611661"/>
          <c:y val="0.21240185402356618"/>
          <c:w val="0.63781290112458566"/>
          <c:h val="0.74366270173675086"/>
        </c:manualLayout>
      </c:layout>
      <c:doughnutChart>
        <c:varyColors val="1"/>
        <c:ser>
          <c:idx val="0"/>
          <c:order val="0"/>
          <c:tx>
            <c:strRef>
              <c:f>Dados!$I$3</c:f>
              <c:strCache>
                <c:ptCount val="1"/>
                <c:pt idx="0">
                  <c:v>Calçados</c:v>
                </c:pt>
              </c:strCache>
            </c:strRef>
          </c:tx>
          <c:spPr>
            <a:solidFill>
              <a:srgbClr val="CCCCCC"/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DAFF01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F2-4214-A05A-CC12F559750B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F2-4214-A05A-CC12F559750B}"/>
              </c:ext>
            </c:extLst>
          </c:dPt>
          <c:dLbls>
            <c:dLbl>
              <c:idx val="0"/>
              <c:layout>
                <c:manualLayout>
                  <c:x val="-0.2043795620437957"/>
                  <c:y val="0.13617021276595734"/>
                </c:manualLayout>
              </c:layout>
              <c:tx>
                <c:rich>
                  <a:bodyPr rot="0" spcFirstLastPara="1" vertOverflow="ellipsis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4136421C-0CF3-4575-ACBD-487081A2A3E9}" type="PERCENTAGE">
                      <a:rPr lang="en-US" sz="1800">
                        <a:solidFill>
                          <a:schemeClr val="dk1"/>
                        </a:solidFill>
                        <a:effectLst/>
                      </a:rPr>
                      <a:pPr>
                        <a:defRPr sz="1600">
                          <a:solidFill>
                            <a:schemeClr val="dk1"/>
                          </a:solidFill>
                          <a:effectLst/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9F2-4214-A05A-CC12F559750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F2-4214-A05A-CC12F55975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Dados!$J$3:$K$3</c:f>
              <c:numCache>
                <c:formatCode>0%</c:formatCode>
                <c:ptCount val="2"/>
                <c:pt idx="0">
                  <c:v>0.32123648336283783</c:v>
                </c:pt>
                <c:pt idx="1">
                  <c:v>0.67876351663716217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F2-4214-A05A-CC12F55975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001348789734613"/>
          <c:y val="2.0767467357719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05774278215223"/>
          <c:y val="0.19684064808354651"/>
          <c:w val="0.59486548556430441"/>
          <c:h val="0.7228745141034586"/>
        </c:manualLayout>
      </c:layout>
      <c:doughnutChart>
        <c:varyColors val="1"/>
        <c:ser>
          <c:idx val="0"/>
          <c:order val="0"/>
          <c:tx>
            <c:strRef>
              <c:f>Dados!$I$4</c:f>
              <c:strCache>
                <c:ptCount val="1"/>
                <c:pt idx="0">
                  <c:v>Vestuário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DAFF01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69-4C09-93E5-273A00EE5F71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69-4C09-93E5-273A00EE5F71}"/>
              </c:ext>
            </c:extLst>
          </c:dPt>
          <c:dLbls>
            <c:dLbl>
              <c:idx val="0"/>
              <c:layout>
                <c:manualLayout>
                  <c:x val="-0.22303003791192769"/>
                  <c:y val="-3.3755274261603428E-2"/>
                </c:manualLayout>
              </c:layout>
              <c:tx>
                <c:rich>
                  <a:bodyPr rot="0" spcFirstLastPara="1" vertOverflow="ellipsis" vert="horz" wrap="none" lIns="38100" tIns="19050" rIns="38100" bIns="25200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987354-5DC4-4C49-B007-7BD651A8A8CE}" type="PERCENTAGE">
                      <a:rPr lang="en-US" sz="1800"/>
                      <a:pPr>
                        <a:defRPr sz="160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25200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1634718576844561"/>
                      <c:h val="0.24390179075716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069-4C09-93E5-273A00EE5F7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69-4C09-93E5-273A00EE5F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25200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val>
            <c:numRef>
              <c:f>Dados!$J$4:$K$4</c:f>
              <c:numCache>
                <c:formatCode>0%</c:formatCode>
                <c:ptCount val="2"/>
                <c:pt idx="0">
                  <c:v>0.53142512431359723</c:v>
                </c:pt>
                <c:pt idx="1">
                  <c:v>0.46857487568640277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C09-93E5-273A00EE5F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9525</xdr:rowOff>
    </xdr:from>
    <xdr:to>
      <xdr:col>20</xdr:col>
      <xdr:colOff>19050</xdr:colOff>
      <xdr:row>5</xdr:row>
      <xdr:rowOff>133351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879426-9892-9DF2-98BA-D83BE1E4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81025"/>
          <a:ext cx="4324350" cy="504826"/>
        </a:xfrm>
        <a:prstGeom prst="rect">
          <a:avLst/>
        </a:prstGeom>
      </xdr:spPr>
    </xdr:pic>
    <xdr:clientData/>
  </xdr:twoCellAnchor>
  <xdr:twoCellAnchor>
    <xdr:from>
      <xdr:col>43</xdr:col>
      <xdr:colOff>9525</xdr:colOff>
      <xdr:row>28</xdr:row>
      <xdr:rowOff>9524</xdr:rowOff>
    </xdr:from>
    <xdr:to>
      <xdr:col>80</xdr:col>
      <xdr:colOff>200025</xdr:colOff>
      <xdr:row>39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7184DE-94C5-846C-8C3C-38C3EBCFE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9526</xdr:colOff>
      <xdr:row>11</xdr:row>
      <xdr:rowOff>19051</xdr:rowOff>
    </xdr:from>
    <xdr:to>
      <xdr:col>80</xdr:col>
      <xdr:colOff>200026</xdr:colOff>
      <xdr:row>24</xdr:row>
      <xdr:rowOff>171451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FFA27F-3A77-30DF-16D6-2ACEFD052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9524</xdr:colOff>
      <xdr:row>28</xdr:row>
      <xdr:rowOff>19050</xdr:rowOff>
    </xdr:from>
    <xdr:to>
      <xdr:col>15</xdr:col>
      <xdr:colOff>104775</xdr:colOff>
      <xdr:row>39</xdr:row>
      <xdr:rowOff>171449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1233AD8D-7E2D-3590-1363-CBA3A1C6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95251</xdr:colOff>
      <xdr:row>28</xdr:row>
      <xdr:rowOff>19050</xdr:rowOff>
    </xdr:from>
    <xdr:to>
      <xdr:col>27</xdr:col>
      <xdr:colOff>76201</xdr:colOff>
      <xdr:row>39</xdr:row>
      <xdr:rowOff>161925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1C7BF013-5BA0-7EB6-E771-EF5A0E4C0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85725</xdr:colOff>
      <xdr:row>28</xdr:row>
      <xdr:rowOff>9525</xdr:rowOff>
    </xdr:from>
    <xdr:to>
      <xdr:col>39</xdr:col>
      <xdr:colOff>200025</xdr:colOff>
      <xdr:row>39</xdr:row>
      <xdr:rowOff>171450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3CE77D46-0E69-B06B-A276-0285BF615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6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5"/>
    <tableColumn id="4" xr3:uid="{4435A4B8-E7F0-4D66-A4F8-6A9FEAA36D5A}" name="Categoria"/>
    <tableColumn id="6" xr3:uid="{15F9CACC-A558-4A20-80CF-C2ADA2603221}" name="Estoque" dataDxfId="14"/>
    <tableColumn id="7" xr3:uid="{47341692-C6E3-4D07-A99B-C56805CF57DF}" name="Situação" dataDxfId="13">
      <calculatedColumnFormula>TB_Produtos[[#This Row],[Estoque]]</calculatedColumnFormula>
    </tableColumn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11" dataDxfId="10" headerRowCellStyle="Cabeçalho Meteora">
  <autoFilter ref="A2:H61" xr:uid="{AD739091-30BD-4C30-BDDA-7504C0C4B6E2}"/>
  <tableColumns count="8">
    <tableColumn id="7" xr3:uid="{5E8DE7C3-CDB6-4314-A5CC-C44D3C21973F}" name="Mês" dataDxfId="9">
      <calculatedColumnFormula>MONTH(TB_Vendas[[#This Row],[Data]])</calculatedColumnFormula>
    </tableColumn>
    <tableColumn id="1" xr3:uid="{43632F1F-6978-4CE7-BB13-7CCE587D6821}" name="Data" dataDxfId="8"/>
    <tableColumn id="2" xr3:uid="{49DF5362-33BE-4541-BD47-0B512249381E}" name="Código" dataDxfId="7"/>
    <tableColumn id="3" xr3:uid="{B3C718A1-FEFF-4C65-9CA1-DF94EF755918}" name="Tamanho" dataDxfId="6">
      <calculatedColumnFormula>_xlfn.XLOOKUP(C3,TB_Produtos[Código],TB_Produtos[Tamanho])</calculatedColumnFormula>
    </tableColumn>
    <tableColumn id="4" xr3:uid="{1F3EAF93-84E7-4086-BE54-3AB7D71B21A8}" name="Categoria" dataDxfId="5"/>
    <tableColumn id="5" xr3:uid="{7DC2ADED-AF8A-4BC8-A38E-FEF676FE49C9}" name="Qtd" dataDxfId="4"/>
    <tableColumn id="6" xr3:uid="{9459B662-6A4F-4486-82B1-12F67B8F842E}" name="Total" dataDxfId="3"/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zoomScale="150" zoomScaleNormal="1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13.5703125" bestFit="1" customWidth="1"/>
    <col min="2" max="2" width="15.5703125" customWidth="1"/>
    <col min="3" max="3" width="16.140625" style="1" bestFit="1" customWidth="1"/>
    <col min="4" max="4" width="16.7109375" bestFit="1" customWidth="1"/>
    <col min="5" max="5" width="15" bestFit="1" customWidth="1"/>
    <col min="6" max="6" width="15.42578125" bestFit="1" customWidth="1"/>
    <col min="7" max="7" width="21.7109375" customWidth="1"/>
  </cols>
  <sheetData>
    <row r="1" spans="1:7" ht="21" x14ac:dyDescent="0.35">
      <c r="A1" s="38" t="s">
        <v>15</v>
      </c>
      <c r="B1" s="38"/>
      <c r="C1" s="38"/>
      <c r="D1" s="38"/>
      <c r="E1" s="38"/>
      <c r="F1" s="38"/>
      <c r="G1" s="38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iconSet" priority="1">
      <iconSet iconSet="3Symbols" showValue="0">
        <cfvo type="percent" val="0"/>
        <cfvo type="num" val="3"/>
        <cfvo type="percent" val="10" gte="0"/>
      </iconSet>
    </cfRule>
    <cfRule type="cellIs" dxfId="1" priority="3" operator="lessThan">
      <formula>3</formula>
    </cfRule>
  </conditionalFormatting>
  <conditionalFormatting sqref="G4:G42">
    <cfRule type="dataBar" priority="2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{D60DF3B7-7EF8-4AA8-ABA4-31894846E9FA}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0DF3B7-7EF8-4AA8-ABA4-31894846E9FA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6DB2-B00E-4AF0-810F-837D9879C4B6}">
  <dimension ref="A1:L7"/>
  <sheetViews>
    <sheetView workbookViewId="0">
      <selection activeCell="Q33" sqref="Q33"/>
    </sheetView>
  </sheetViews>
  <sheetFormatPr defaultRowHeight="15" x14ac:dyDescent="0.25"/>
  <cols>
    <col min="1" max="1" width="11.85546875" bestFit="1" customWidth="1"/>
    <col min="2" max="2" width="12.140625" style="36" bestFit="1" customWidth="1"/>
    <col min="6" max="6" width="12.140625" bestFit="1" customWidth="1"/>
    <col min="9" max="9" width="10.85546875" bestFit="1" customWidth="1"/>
    <col min="10" max="10" width="11" style="95" bestFit="1" customWidth="1"/>
    <col min="11" max="11" width="10.42578125" style="95" bestFit="1" customWidth="1"/>
    <col min="12" max="12" width="13.28515625" style="36" bestFit="1" customWidth="1"/>
  </cols>
  <sheetData>
    <row r="1" spans="1:12" x14ac:dyDescent="0.25">
      <c r="A1" s="37" t="s">
        <v>96</v>
      </c>
      <c r="B1" s="36" t="s">
        <v>97</v>
      </c>
      <c r="D1" s="85" t="s">
        <v>98</v>
      </c>
      <c r="E1" s="86" t="s">
        <v>99</v>
      </c>
      <c r="F1" s="86" t="s">
        <v>17</v>
      </c>
      <c r="G1" s="87" t="s">
        <v>16</v>
      </c>
      <c r="I1" s="37" t="s">
        <v>10</v>
      </c>
      <c r="J1" s="94" t="s">
        <v>106</v>
      </c>
      <c r="K1" s="94" t="s">
        <v>107</v>
      </c>
      <c r="L1" s="82" t="s">
        <v>17</v>
      </c>
    </row>
    <row r="2" spans="1:12" x14ac:dyDescent="0.25">
      <c r="A2" t="s">
        <v>83</v>
      </c>
      <c r="B2" s="36">
        <f>SUMIF(Vendas!$H$3:$H$61,A2, Vendas!$G$3:$G$61)</f>
        <v>6102.4499999999989</v>
      </c>
      <c r="D2" s="88">
        <v>1</v>
      </c>
      <c r="E2" s="83" t="s">
        <v>100</v>
      </c>
      <c r="F2" s="84">
        <f>SUMIF(Vendas!$A$3:$A$61,D2,TB_Vendas[Total])</f>
        <v>2017.2600000000002</v>
      </c>
      <c r="G2" s="89">
        <f>SUMIF(TB_Vendas[Mês],D2,TB_Vendas[Qtd])</f>
        <v>14</v>
      </c>
      <c r="I2" t="s">
        <v>13</v>
      </c>
      <c r="J2" s="95">
        <f xml:space="preserve"> L2 / $L$5</f>
        <v>0.14733839232356494</v>
      </c>
      <c r="K2" s="95">
        <f>SUM(1-J2)</f>
        <v>0.85266160767643506</v>
      </c>
      <c r="L2" s="36">
        <f>SUMIF(TB_Vendas[Categoria],I2,TB_Vendas[Total])</f>
        <v>2352.06</v>
      </c>
    </row>
    <row r="3" spans="1:12" x14ac:dyDescent="0.25">
      <c r="A3" t="s">
        <v>84</v>
      </c>
      <c r="B3" s="36">
        <f>SUMIF(Vendas!$H$3:$H$61,A3, Vendas!$G$3:$G$61)</f>
        <v>4567.68</v>
      </c>
      <c r="D3" s="88">
        <v>2</v>
      </c>
      <c r="E3" s="83" t="s">
        <v>101</v>
      </c>
      <c r="F3" s="84">
        <f>SUMIF(Vendas!$A$3:$A$61,D3,TB_Vendas[Total])</f>
        <v>2336.13</v>
      </c>
      <c r="G3" s="89">
        <f>SUMIF(TB_Vendas[Mês],D3,TB_Vendas[Qtd])</f>
        <v>15</v>
      </c>
      <c r="I3" t="s">
        <v>82</v>
      </c>
      <c r="J3" s="95">
        <f t="shared" ref="J3:J4" si="0" xml:space="preserve"> L3 / $L$5</f>
        <v>0.32123648336283783</v>
      </c>
      <c r="K3" s="95">
        <f>SUM(1-J3)</f>
        <v>0.67876351663716217</v>
      </c>
      <c r="L3" s="36">
        <f>SUMIF(TB_Vendas[Categoria],I3,TB_Vendas[Total])</f>
        <v>5128.1099999999988</v>
      </c>
    </row>
    <row r="4" spans="1:12" x14ac:dyDescent="0.25">
      <c r="A4" t="s">
        <v>86</v>
      </c>
      <c r="B4" s="36">
        <f>SUMIF(Vendas!$H$3:$H$61,A4, Vendas!$G$3:$G$61)</f>
        <v>5293.5299999999988</v>
      </c>
      <c r="D4" s="88">
        <v>3</v>
      </c>
      <c r="E4" s="83" t="s">
        <v>102</v>
      </c>
      <c r="F4" s="84">
        <f>SUMIF(Vendas!$A$3:$A$61,D4,TB_Vendas[Total])</f>
        <v>3099.24</v>
      </c>
      <c r="G4" s="89">
        <f>SUMIF(TB_Vendas[Mês],D4,TB_Vendas[Qtd])</f>
        <v>26</v>
      </c>
      <c r="I4" t="s">
        <v>12</v>
      </c>
      <c r="J4" s="95">
        <f t="shared" si="0"/>
        <v>0.53142512431359723</v>
      </c>
      <c r="K4" s="95">
        <f>SUM(1-J4)</f>
        <v>0.46857487568640277</v>
      </c>
      <c r="L4" s="36">
        <f>SUMIF(TB_Vendas[Categoria],I4,TB_Vendas[Total])</f>
        <v>8483.489999999998</v>
      </c>
    </row>
    <row r="5" spans="1:12" x14ac:dyDescent="0.25">
      <c r="D5" s="88">
        <v>4</v>
      </c>
      <c r="E5" s="83" t="s">
        <v>103</v>
      </c>
      <c r="F5" s="84">
        <f>SUMIF(Vendas!$A$3:$A$61,D5,TB_Vendas[Total])</f>
        <v>3649.1399999999994</v>
      </c>
      <c r="G5" s="89">
        <f>SUMIF(TB_Vendas[Mês],D5,TB_Vendas[Qtd])</f>
        <v>28</v>
      </c>
      <c r="I5" t="s">
        <v>17</v>
      </c>
      <c r="L5" s="36">
        <f>SUM(L2:L4)</f>
        <v>15963.659999999996</v>
      </c>
    </row>
    <row r="6" spans="1:12" x14ac:dyDescent="0.25">
      <c r="D6" s="88">
        <v>5</v>
      </c>
      <c r="E6" s="83" t="s">
        <v>104</v>
      </c>
      <c r="F6" s="84">
        <f>SUMIF(Vendas!$A$3:$A$61,D6,TB_Vendas[Total])</f>
        <v>1727.1899999999998</v>
      </c>
      <c r="G6" s="89">
        <f>SUMIF(TB_Vendas[Mês],D6,TB_Vendas[Qtd])</f>
        <v>17</v>
      </c>
    </row>
    <row r="7" spans="1:12" ht="15.75" thickBot="1" x14ac:dyDescent="0.3">
      <c r="D7" s="90">
        <v>6</v>
      </c>
      <c r="E7" s="91" t="s">
        <v>105</v>
      </c>
      <c r="F7" s="92">
        <f>SUMIF(Vendas!$A$3:$A$61,D7,TB_Vendas[Total])</f>
        <v>3134.7</v>
      </c>
      <c r="G7" s="93">
        <f>SUMIF(TB_Vendas[Mês],D7,TB_Vendas[Qtd])</f>
        <v>31</v>
      </c>
    </row>
  </sheetData>
  <phoneticPr fontId="16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A6A3-A665-4F97-8524-0862F65887F1}">
  <dimension ref="C1:CC40"/>
  <sheetViews>
    <sheetView showGridLines="0" showRowColHeaders="0" tabSelected="1" zoomScaleNormal="100" workbookViewId="0">
      <selection activeCell="E8" sqref="E8"/>
    </sheetView>
  </sheetViews>
  <sheetFormatPr defaultColWidth="3.28515625" defaultRowHeight="15" customHeight="1" x14ac:dyDescent="0.35"/>
  <cols>
    <col min="1" max="16384" width="3.28515625" style="33"/>
  </cols>
  <sheetData>
    <row r="1" spans="3:81" ht="15" customHeight="1" thickBot="1" x14ac:dyDescent="0.4"/>
    <row r="2" spans="3:81" ht="15" customHeight="1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U2" s="39" t="s">
        <v>90</v>
      </c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1"/>
      <c r="AP2" s="39" t="s">
        <v>91</v>
      </c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1"/>
      <c r="BK2" s="39" t="s">
        <v>92</v>
      </c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1"/>
    </row>
    <row r="3" spans="3:81" ht="15" customHeight="1" thickBot="1" x14ac:dyDescent="0.4"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U3" s="42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4"/>
      <c r="AP3" s="42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4"/>
      <c r="BK3" s="42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4"/>
    </row>
    <row r="4" spans="3:81" ht="15" customHeight="1" x14ac:dyDescent="0.3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U4" s="45">
        <f>COUNTA(Produtos!A4:A42)</f>
        <v>39</v>
      </c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7"/>
      <c r="AP4" s="45">
        <f>SUM(Vendas!F3:F61)</f>
        <v>131</v>
      </c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7"/>
      <c r="BK4" s="54">
        <f>SUM(Vendas!G3:G61)</f>
        <v>15963.659999999998</v>
      </c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6"/>
    </row>
    <row r="5" spans="3:81" ht="15" customHeight="1" x14ac:dyDescent="0.35"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U5" s="48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50"/>
      <c r="AP5" s="48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50"/>
      <c r="BK5" s="57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9"/>
    </row>
    <row r="6" spans="3:81" ht="15" customHeight="1" x14ac:dyDescent="0.35"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U6" s="48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50"/>
      <c r="AP6" s="48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50"/>
      <c r="BK6" s="57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9"/>
    </row>
    <row r="7" spans="3:81" ht="15" customHeight="1" x14ac:dyDescent="0.35"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U7" s="48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50"/>
      <c r="AP7" s="48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50"/>
      <c r="BK7" s="57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9"/>
    </row>
    <row r="8" spans="3:81" ht="15" customHeight="1" thickBot="1" x14ac:dyDescent="0.4"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U8" s="51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3"/>
      <c r="AP8" s="51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3"/>
      <c r="BK8" s="60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2"/>
    </row>
    <row r="9" spans="3:81" ht="15" customHeight="1" thickBot="1" x14ac:dyDescent="0.4"/>
    <row r="10" spans="3:81" ht="15" customHeight="1" x14ac:dyDescent="0.35">
      <c r="C10" s="63" t="s">
        <v>93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5"/>
    </row>
    <row r="11" spans="3:81" ht="15" customHeight="1" thickBot="1" x14ac:dyDescent="0.4"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8"/>
    </row>
    <row r="12" spans="3:81" ht="15" customHeight="1" x14ac:dyDescent="0.35">
      <c r="C12" s="69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1"/>
    </row>
    <row r="13" spans="3:81" ht="15" customHeight="1" x14ac:dyDescent="0.35">
      <c r="C13" s="72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4"/>
    </row>
    <row r="14" spans="3:81" ht="15" customHeight="1" x14ac:dyDescent="0.35">
      <c r="C14" s="72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4"/>
    </row>
    <row r="15" spans="3:81" ht="15" customHeight="1" x14ac:dyDescent="0.35">
      <c r="C15" s="72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4"/>
    </row>
    <row r="16" spans="3:81" ht="15" customHeight="1" x14ac:dyDescent="0.35">
      <c r="C16" s="72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4"/>
    </row>
    <row r="17" spans="3:81" ht="15" customHeight="1" x14ac:dyDescent="0.35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4"/>
    </row>
    <row r="18" spans="3:81" ht="15" customHeight="1" x14ac:dyDescent="0.35"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4"/>
    </row>
    <row r="19" spans="3:81" ht="15" customHeight="1" x14ac:dyDescent="0.35"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4"/>
    </row>
    <row r="20" spans="3:81" ht="15" customHeight="1" x14ac:dyDescent="0.35"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4"/>
    </row>
    <row r="21" spans="3:81" ht="15" customHeight="1" x14ac:dyDescent="0.35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4"/>
    </row>
    <row r="22" spans="3:81" ht="15" customHeight="1" x14ac:dyDescent="0.35"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4"/>
    </row>
    <row r="23" spans="3:81" ht="15" customHeight="1" x14ac:dyDescent="0.35">
      <c r="C23" s="7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4"/>
    </row>
    <row r="24" spans="3:81" ht="15" customHeight="1" x14ac:dyDescent="0.35">
      <c r="C24" s="7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4"/>
    </row>
    <row r="25" spans="3:81" ht="15" customHeight="1" thickBot="1" x14ac:dyDescent="0.4"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7"/>
    </row>
    <row r="26" spans="3:81" ht="15" customHeight="1" thickBot="1" x14ac:dyDescent="0.4"/>
    <row r="27" spans="3:81" ht="15" customHeight="1" x14ac:dyDescent="0.35">
      <c r="C27" s="63" t="s">
        <v>94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5"/>
      <c r="AR27" s="63" t="s">
        <v>95</v>
      </c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5"/>
    </row>
    <row r="28" spans="3:81" ht="15" customHeight="1" thickBot="1" x14ac:dyDescent="0.4">
      <c r="C28" s="66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8"/>
      <c r="AR28" s="66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8"/>
    </row>
    <row r="29" spans="3:81" ht="15" customHeight="1" x14ac:dyDescent="0.35">
      <c r="C29" s="69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1"/>
      <c r="AR29" s="69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1"/>
    </row>
    <row r="30" spans="3:81" ht="15" customHeight="1" x14ac:dyDescent="0.35">
      <c r="C30" s="72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4"/>
      <c r="AR30" s="72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4"/>
    </row>
    <row r="31" spans="3:81" ht="15" customHeight="1" x14ac:dyDescent="0.35">
      <c r="C31" s="7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4"/>
      <c r="AR31" s="72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4"/>
    </row>
    <row r="32" spans="3:81" ht="15" customHeight="1" x14ac:dyDescent="0.35">
      <c r="C32" s="7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4"/>
      <c r="AR32" s="72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4"/>
    </row>
    <row r="33" spans="3:81" ht="15" customHeight="1" x14ac:dyDescent="0.35">
      <c r="C33" s="72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4"/>
      <c r="AR33" s="72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4"/>
    </row>
    <row r="34" spans="3:81" ht="15" customHeight="1" x14ac:dyDescent="0.35">
      <c r="C34" s="7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4"/>
      <c r="AR34" s="72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4"/>
    </row>
    <row r="35" spans="3:81" ht="15" customHeight="1" x14ac:dyDescent="0.35">
      <c r="C35" s="7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4"/>
      <c r="AR35" s="72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4"/>
    </row>
    <row r="36" spans="3:81" ht="15" customHeight="1" x14ac:dyDescent="0.35"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4"/>
      <c r="AR36" s="72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4"/>
    </row>
    <row r="37" spans="3:81" ht="15" customHeight="1" x14ac:dyDescent="0.35"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4"/>
      <c r="AR37" s="72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4"/>
    </row>
    <row r="38" spans="3:81" ht="15" customHeight="1" x14ac:dyDescent="0.35"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4"/>
      <c r="AR38" s="72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4"/>
    </row>
    <row r="39" spans="3:81" ht="15" customHeight="1" x14ac:dyDescent="0.35"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4"/>
      <c r="AR39" s="72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4"/>
    </row>
    <row r="40" spans="3:81" ht="15" customHeight="1" thickBot="1" x14ac:dyDescent="0.4">
      <c r="C40" s="75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7"/>
      <c r="AR40" s="75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7"/>
    </row>
  </sheetData>
  <mergeCells count="12">
    <mergeCell ref="C10:CC11"/>
    <mergeCell ref="C27:AN28"/>
    <mergeCell ref="AR27:CC28"/>
    <mergeCell ref="C12:CC25"/>
    <mergeCell ref="C29:AN40"/>
    <mergeCell ref="AR29:CC40"/>
    <mergeCell ref="U2:AM3"/>
    <mergeCell ref="AP2:BH3"/>
    <mergeCell ref="BK2:CC3"/>
    <mergeCell ref="U4:AM8"/>
    <mergeCell ref="AP4:BH8"/>
    <mergeCell ref="BK4:CC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E17" sqref="E17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5.4257812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38" t="s">
        <v>15</v>
      </c>
      <c r="B1" s="38"/>
      <c r="C1" s="38"/>
      <c r="D1" s="38"/>
      <c r="E1" s="38"/>
      <c r="F1" s="38"/>
      <c r="G1" s="38"/>
      <c r="H1" s="38"/>
    </row>
    <row r="2" spans="1:8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25">
      <c r="A3" s="31">
        <f>MONTH(TB_Vendas[[#This Row],[Data]])</f>
        <v>1</v>
      </c>
      <c r="B3" s="29">
        <v>44931</v>
      </c>
      <c r="C3" s="1" t="s">
        <v>69</v>
      </c>
      <c r="D3" s="1" t="e">
        <f ca="1">_xlfn.XLOOKUP(C3,TB_Produtos[Código],TB_Produtos[Tamanho])</f>
        <v>#NAME?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25">
      <c r="A4" s="31">
        <f>MONTH(TB_Vendas[[#This Row],[Data]])</f>
        <v>1</v>
      </c>
      <c r="B4" s="29">
        <v>44932</v>
      </c>
      <c r="C4" s="1" t="s">
        <v>73</v>
      </c>
      <c r="D4" s="1" t="e">
        <f ca="1">_xlfn.XLOOKUP(C4,TB_Produtos[Código],TB_Produtos[Tamanho])</f>
        <v>#NAME?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25">
      <c r="A5" s="31">
        <f>MONTH(TB_Vendas[[#This Row],[Data]])</f>
        <v>1</v>
      </c>
      <c r="B5" s="29">
        <v>44933</v>
      </c>
      <c r="C5" s="1" t="s">
        <v>74</v>
      </c>
      <c r="D5" s="1" t="e">
        <f ca="1">_xlfn.XLOOKUP(C5,TB_Produtos[Código],TB_Produtos[Tamanho])</f>
        <v>#NAME?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25">
      <c r="A6" s="31">
        <f>MONTH(TB_Vendas[[#This Row],[Data]])</f>
        <v>1</v>
      </c>
      <c r="B6" s="29">
        <v>44938</v>
      </c>
      <c r="C6" s="1" t="s">
        <v>53</v>
      </c>
      <c r="D6" s="1" t="e">
        <f ca="1">_xlfn.XLOOKUP(C6,TB_Produtos[Código],TB_Produtos[Tamanho])</f>
        <v>#NAME?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25">
      <c r="A7" s="31">
        <f>MONTH(TB_Vendas[[#This Row],[Data]])</f>
        <v>1</v>
      </c>
      <c r="B7" s="29">
        <v>44939</v>
      </c>
      <c r="C7" s="1" t="s">
        <v>80</v>
      </c>
      <c r="D7" s="1" t="e">
        <f ca="1">_xlfn.XLOOKUP(C7,TB_Produtos[Código],TB_Produtos[Tamanho])</f>
        <v>#NAME?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25">
      <c r="A8" s="31">
        <f>MONTH(TB_Vendas[[#This Row],[Data]])</f>
        <v>1</v>
      </c>
      <c r="B8" s="29">
        <v>44943</v>
      </c>
      <c r="C8" s="1" t="s">
        <v>73</v>
      </c>
      <c r="D8" s="1" t="e">
        <f ca="1">_xlfn.XLOOKUP(C8,TB_Produtos[Código],TB_Produtos[Tamanho])</f>
        <v>#NAME?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25">
      <c r="A9" s="31">
        <f>MONTH(TB_Vendas[[#This Row],[Data]])</f>
        <v>1</v>
      </c>
      <c r="B9" s="29">
        <v>44949</v>
      </c>
      <c r="C9" s="1" t="s">
        <v>68</v>
      </c>
      <c r="D9" s="1" t="e">
        <f ca="1">_xlfn.XLOOKUP(C9,TB_Produtos[Código],TB_Produtos[Tamanho])</f>
        <v>#NAME?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25">
      <c r="A10" s="31">
        <f>MONTH(TB_Vendas[[#This Row],[Data]])</f>
        <v>1</v>
      </c>
      <c r="B10" s="29">
        <v>44952</v>
      </c>
      <c r="C10" s="1" t="s">
        <v>56</v>
      </c>
      <c r="D10" s="1" t="e">
        <f ca="1">_xlfn.XLOOKUP(C10,TB_Produtos[Código],TB_Produtos[Tamanho])</f>
        <v>#NAME?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25">
      <c r="A11" s="31">
        <f>MONTH(TB_Vendas[[#This Row],[Data]])</f>
        <v>1</v>
      </c>
      <c r="B11" s="29">
        <v>44954</v>
      </c>
      <c r="C11" s="1" t="s">
        <v>57</v>
      </c>
      <c r="D11" s="1" t="e">
        <f ca="1">_xlfn.XLOOKUP(C11,TB_Produtos[Código],TB_Produtos[Tamanho])</f>
        <v>#NAME?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25">
      <c r="A12" s="31">
        <f>MONTH(TB_Vendas[[#This Row],[Data]])</f>
        <v>1</v>
      </c>
      <c r="B12" s="29">
        <v>44955</v>
      </c>
      <c r="C12" s="1" t="s">
        <v>77</v>
      </c>
      <c r="D12" s="1" t="e">
        <f ca="1">_xlfn.XLOOKUP(C12,TB_Produtos[Código],TB_Produtos[Tamanho])</f>
        <v>#NAME?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25">
      <c r="A13" s="31">
        <f>MONTH(TB_Vendas[[#This Row],[Data]])</f>
        <v>1</v>
      </c>
      <c r="B13" s="29">
        <v>44956</v>
      </c>
      <c r="C13" s="1" t="s">
        <v>81</v>
      </c>
      <c r="D13" s="1" t="e">
        <f ca="1">_xlfn.XLOOKUP(C13,TB_Produtos[Código],TB_Produtos[Tamanho])</f>
        <v>#NAME?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25">
      <c r="A14" s="31">
        <f>MONTH(TB_Vendas[[#This Row],[Data]])</f>
        <v>2</v>
      </c>
      <c r="B14" s="29">
        <v>44960</v>
      </c>
      <c r="C14" s="1" t="s">
        <v>47</v>
      </c>
      <c r="D14" s="1" t="e">
        <f ca="1">_xlfn.XLOOKUP(C14,TB_Produtos[Código],TB_Produtos[Tamanho])</f>
        <v>#NAME?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25">
      <c r="A15" s="31">
        <f>MONTH(TB_Vendas[[#This Row],[Data]])</f>
        <v>2</v>
      </c>
      <c r="B15" s="29">
        <v>44962</v>
      </c>
      <c r="C15" s="1" t="s">
        <v>62</v>
      </c>
      <c r="D15" s="1" t="e">
        <f ca="1">_xlfn.XLOOKUP(C15,TB_Produtos[Código],TB_Produtos[Tamanho])</f>
        <v>#NAME?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25">
      <c r="A16" s="31">
        <f>MONTH(TB_Vendas[[#This Row],[Data]])</f>
        <v>2</v>
      </c>
      <c r="B16" s="29">
        <v>44975</v>
      </c>
      <c r="C16" s="1" t="s">
        <v>74</v>
      </c>
      <c r="D16" s="1" t="e">
        <f ca="1">_xlfn.XLOOKUP(C16,TB_Produtos[Código],TB_Produtos[Tamanho])</f>
        <v>#NAME?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25">
      <c r="A17" s="31">
        <f>MONTH(TB_Vendas[[#This Row],[Data]])</f>
        <v>2</v>
      </c>
      <c r="B17" s="29">
        <v>44978</v>
      </c>
      <c r="C17" s="1" t="s">
        <v>78</v>
      </c>
      <c r="D17" s="1" t="e">
        <f ca="1">_xlfn.XLOOKUP(C17,TB_Produtos[Código],TB_Produtos[Tamanho])</f>
        <v>#NAME?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ht="17.25" x14ac:dyDescent="0.4">
      <c r="A18" s="31">
        <f>MONTH(TB_Vendas[[#This Row],[Data]])</f>
        <v>2</v>
      </c>
      <c r="B18" s="29">
        <v>44981</v>
      </c>
      <c r="C18" s="1" t="s">
        <v>72</v>
      </c>
      <c r="D18" s="1" t="e">
        <f ca="1">_xlfn.XLOOKUP(C18,TB_Produtos[Código],TB_Produtos[Tamanho])</f>
        <v>#NAME?</v>
      </c>
      <c r="E18" s="1" t="s">
        <v>82</v>
      </c>
      <c r="F18" s="1">
        <v>4</v>
      </c>
      <c r="G18" s="35">
        <v>935.63999999999987</v>
      </c>
      <c r="H18" s="1" t="s">
        <v>84</v>
      </c>
    </row>
    <row r="19" spans="1:8" x14ac:dyDescent="0.25">
      <c r="A19" s="31">
        <f>MONTH(TB_Vendas[[#This Row],[Data]])</f>
        <v>2</v>
      </c>
      <c r="B19" s="29">
        <v>44982</v>
      </c>
      <c r="C19" s="1" t="s">
        <v>55</v>
      </c>
      <c r="D19" s="1" t="e">
        <f ca="1">_xlfn.XLOOKUP(C19,TB_Produtos[Código],TB_Produtos[Tamanho])</f>
        <v>#NAME?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25">
      <c r="A20" s="31">
        <f>MONTH(TB_Vendas[[#This Row],[Data]])</f>
        <v>2</v>
      </c>
      <c r="B20" s="29">
        <v>44983</v>
      </c>
      <c r="C20" s="1" t="s">
        <v>44</v>
      </c>
      <c r="D20" s="1" t="e">
        <f ca="1">_xlfn.XLOOKUP(C20,TB_Produtos[Código],TB_Produtos[Tamanho])</f>
        <v>#NAME?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25">
      <c r="A21" s="31">
        <f>MONTH(TB_Vendas[[#This Row],[Data]])</f>
        <v>3</v>
      </c>
      <c r="B21" s="29">
        <v>44986</v>
      </c>
      <c r="C21" s="1" t="s">
        <v>59</v>
      </c>
      <c r="D21" s="1" t="e">
        <f ca="1">_xlfn.XLOOKUP(C21,TB_Produtos[Código],TB_Produtos[Tamanho])</f>
        <v>#NAME?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25">
      <c r="A22" s="31">
        <f>MONTH(TB_Vendas[[#This Row],[Data]])</f>
        <v>3</v>
      </c>
      <c r="B22" s="29">
        <v>44986</v>
      </c>
      <c r="C22" s="1" t="s">
        <v>74</v>
      </c>
      <c r="D22" s="1" t="e">
        <f ca="1">_xlfn.XLOOKUP(C22,TB_Produtos[Código],TB_Produtos[Tamanho])</f>
        <v>#NAME?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25">
      <c r="A23" s="31">
        <f>MONTH(TB_Vendas[[#This Row],[Data]])</f>
        <v>3</v>
      </c>
      <c r="B23" s="29">
        <v>44987</v>
      </c>
      <c r="C23" s="1" t="s">
        <v>47</v>
      </c>
      <c r="D23" s="1" t="e">
        <f ca="1">_xlfn.XLOOKUP(C23,TB_Produtos[Código],TB_Produtos[Tamanho])</f>
        <v>#NAME?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25">
      <c r="A24" s="31">
        <f>MONTH(TB_Vendas[[#This Row],[Data]])</f>
        <v>3</v>
      </c>
      <c r="B24" s="29">
        <v>44988</v>
      </c>
      <c r="C24" s="1" t="s">
        <v>54</v>
      </c>
      <c r="D24" s="1" t="e">
        <f ca="1">_xlfn.XLOOKUP(C24,TB_Produtos[Código],TB_Produtos[Tamanho])</f>
        <v>#NAME?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25">
      <c r="A25" s="31">
        <f>MONTH(TB_Vendas[[#This Row],[Data]])</f>
        <v>3</v>
      </c>
      <c r="B25" s="29">
        <v>44989</v>
      </c>
      <c r="C25" s="1" t="s">
        <v>56</v>
      </c>
      <c r="D25" s="1" t="e">
        <f ca="1">_xlfn.XLOOKUP(C25,TB_Produtos[Código],TB_Produtos[Tamanho])</f>
        <v>#NAME?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25">
      <c r="A26" s="31">
        <f>MONTH(TB_Vendas[[#This Row],[Data]])</f>
        <v>3</v>
      </c>
      <c r="B26" s="29">
        <v>44994</v>
      </c>
      <c r="C26" s="1" t="s">
        <v>66</v>
      </c>
      <c r="D26" s="1" t="e">
        <f ca="1">_xlfn.XLOOKUP(C26,TB_Produtos[Código],TB_Produtos[Tamanho])</f>
        <v>#NAME?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25">
      <c r="A27" s="31">
        <f>MONTH(TB_Vendas[[#This Row],[Data]])</f>
        <v>3</v>
      </c>
      <c r="B27" s="29">
        <v>44999</v>
      </c>
      <c r="C27" s="1" t="s">
        <v>74</v>
      </c>
      <c r="D27" s="1" t="e">
        <f ca="1">_xlfn.XLOOKUP(C27,TB_Produtos[Código],TB_Produtos[Tamanho])</f>
        <v>#NAME?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25">
      <c r="A28" s="31">
        <f>MONTH(TB_Vendas[[#This Row],[Data]])</f>
        <v>3</v>
      </c>
      <c r="B28" s="29">
        <v>45004</v>
      </c>
      <c r="C28" s="1" t="s">
        <v>45</v>
      </c>
      <c r="D28" s="1" t="e">
        <f ca="1">_xlfn.XLOOKUP(C28,TB_Produtos[Código],TB_Produtos[Tamanho])</f>
        <v>#NAME?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25">
      <c r="A29" s="31">
        <f>MONTH(TB_Vendas[[#This Row],[Data]])</f>
        <v>3</v>
      </c>
      <c r="B29" s="29">
        <v>45006</v>
      </c>
      <c r="C29" s="1" t="s">
        <v>71</v>
      </c>
      <c r="D29" s="1" t="e">
        <f ca="1">_xlfn.XLOOKUP(C29,TB_Produtos[Código],TB_Produtos[Tamanho])</f>
        <v>#NAME?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25">
      <c r="A30" s="31">
        <f>MONTH(TB_Vendas[[#This Row],[Data]])</f>
        <v>3</v>
      </c>
      <c r="B30" s="29">
        <v>45010</v>
      </c>
      <c r="C30" s="1" t="s">
        <v>45</v>
      </c>
      <c r="D30" s="1" t="e">
        <f ca="1">_xlfn.XLOOKUP(C30,TB_Produtos[Código],TB_Produtos[Tamanho])</f>
        <v>#NAME?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25">
      <c r="A31" s="31">
        <f>MONTH(TB_Vendas[[#This Row],[Data]])</f>
        <v>4</v>
      </c>
      <c r="B31" s="29">
        <v>45018</v>
      </c>
      <c r="C31" s="1" t="s">
        <v>64</v>
      </c>
      <c r="D31" s="1" t="e">
        <f ca="1">_xlfn.XLOOKUP(C31,TB_Produtos[Código],TB_Produtos[Tamanho])</f>
        <v>#NAME?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25">
      <c r="A32" s="31">
        <f>MONTH(TB_Vendas[[#This Row],[Data]])</f>
        <v>4</v>
      </c>
      <c r="B32" s="29">
        <v>45020</v>
      </c>
      <c r="C32" s="1" t="s">
        <v>70</v>
      </c>
      <c r="D32" s="1" t="e">
        <f ca="1">_xlfn.XLOOKUP(C32,TB_Produtos[Código],TB_Produtos[Tamanho])</f>
        <v>#NAME?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25">
      <c r="A33" s="31">
        <f>MONTH(TB_Vendas[[#This Row],[Data]])</f>
        <v>4</v>
      </c>
      <c r="B33" s="29">
        <v>45024</v>
      </c>
      <c r="C33" s="1" t="s">
        <v>80</v>
      </c>
      <c r="D33" s="1" t="e">
        <f ca="1">_xlfn.XLOOKUP(C33,TB_Produtos[Código],TB_Produtos[Tamanho])</f>
        <v>#NAME?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25">
      <c r="A34" s="31">
        <f>MONTH(TB_Vendas[[#This Row],[Data]])</f>
        <v>4</v>
      </c>
      <c r="B34" s="29">
        <v>45027</v>
      </c>
      <c r="C34" s="1" t="s">
        <v>43</v>
      </c>
      <c r="D34" s="1" t="e">
        <f ca="1">_xlfn.XLOOKUP(C34,TB_Produtos[Código],TB_Produtos[Tamanho])</f>
        <v>#NAME?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25">
      <c r="A35" s="31">
        <f>MONTH(TB_Vendas[[#This Row],[Data]])</f>
        <v>4</v>
      </c>
      <c r="B35" s="29">
        <v>45028</v>
      </c>
      <c r="C35" s="1" t="s">
        <v>51</v>
      </c>
      <c r="D35" s="1" t="e">
        <f ca="1">_xlfn.XLOOKUP(C35,TB_Produtos[Código],TB_Produtos[Tamanho])</f>
        <v>#NAME?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25">
      <c r="A36" s="31">
        <f>MONTH(TB_Vendas[[#This Row],[Data]])</f>
        <v>4</v>
      </c>
      <c r="B36" s="29">
        <v>45029</v>
      </c>
      <c r="C36" s="1" t="s">
        <v>55</v>
      </c>
      <c r="D36" s="1" t="e">
        <f ca="1">_xlfn.XLOOKUP(C36,TB_Produtos[Código],TB_Produtos[Tamanho])</f>
        <v>#NAME?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25">
      <c r="A37" s="31">
        <f>MONTH(TB_Vendas[[#This Row],[Data]])</f>
        <v>4</v>
      </c>
      <c r="B37" s="29">
        <v>45031</v>
      </c>
      <c r="C37" s="1" t="s">
        <v>63</v>
      </c>
      <c r="D37" s="1" t="e">
        <f ca="1">_xlfn.XLOOKUP(C37,TB_Produtos[Código],TB_Produtos[Tamanho])</f>
        <v>#NAME?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25">
      <c r="A38" s="31">
        <f>MONTH(TB_Vendas[[#This Row],[Data]])</f>
        <v>4</v>
      </c>
      <c r="B38" s="29">
        <v>45038</v>
      </c>
      <c r="C38" s="1" t="s">
        <v>44</v>
      </c>
      <c r="D38" s="1" t="e">
        <f ca="1">_xlfn.XLOOKUP(C38,TB_Produtos[Código],TB_Produtos[Tamanho])</f>
        <v>#NAME?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25">
      <c r="A39" s="31">
        <f>MONTH(TB_Vendas[[#This Row],[Data]])</f>
        <v>4</v>
      </c>
      <c r="B39" s="29">
        <v>45039</v>
      </c>
      <c r="C39" s="1" t="s">
        <v>81</v>
      </c>
      <c r="D39" s="1" t="e">
        <f ca="1">_xlfn.XLOOKUP(C39,TB_Produtos[Código],TB_Produtos[Tamanho])</f>
        <v>#NAME?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25">
      <c r="A40" s="31">
        <f>MONTH(TB_Vendas[[#This Row],[Data]])</f>
        <v>4</v>
      </c>
      <c r="B40" s="29">
        <v>45042</v>
      </c>
      <c r="C40" s="1" t="s">
        <v>60</v>
      </c>
      <c r="D40" s="1" t="e">
        <f ca="1">_xlfn.XLOOKUP(C40,TB_Produtos[Código],TB_Produtos[Tamanho])</f>
        <v>#NAME?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25">
      <c r="A41" s="31">
        <f>MONTH(TB_Vendas[[#This Row],[Data]])</f>
        <v>4</v>
      </c>
      <c r="B41" s="29">
        <v>45043</v>
      </c>
      <c r="C41" s="1" t="s">
        <v>56</v>
      </c>
      <c r="D41" s="1" t="e">
        <f ca="1">_xlfn.XLOOKUP(C41,TB_Produtos[Código],TB_Produtos[Tamanho])</f>
        <v>#NAME?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25">
      <c r="A42" s="31">
        <f>MONTH(TB_Vendas[[#This Row],[Data]])</f>
        <v>5</v>
      </c>
      <c r="B42" s="29">
        <v>45054</v>
      </c>
      <c r="C42" s="1" t="s">
        <v>67</v>
      </c>
      <c r="D42" s="1" t="e">
        <f ca="1">_xlfn.XLOOKUP(C42,TB_Produtos[Código],TB_Produtos[Tamanho])</f>
        <v>#NAME?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25">
      <c r="A43" s="31">
        <f>MONTH(TB_Vendas[[#This Row],[Data]])</f>
        <v>5</v>
      </c>
      <c r="B43" s="29">
        <v>45055</v>
      </c>
      <c r="C43" s="1" t="s">
        <v>57</v>
      </c>
      <c r="D43" s="1" t="e">
        <f ca="1">_xlfn.XLOOKUP(C43,TB_Produtos[Código],TB_Produtos[Tamanho])</f>
        <v>#NAME?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25">
      <c r="A44" s="31">
        <f>MONTH(TB_Vendas[[#This Row],[Data]])</f>
        <v>5</v>
      </c>
      <c r="B44" s="29">
        <v>45056</v>
      </c>
      <c r="C44" s="1" t="s">
        <v>74</v>
      </c>
      <c r="D44" s="1" t="e">
        <f ca="1">_xlfn.XLOOKUP(C44,TB_Produtos[Código],TB_Produtos[Tamanho])</f>
        <v>#NAME?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25">
      <c r="A45" s="31">
        <f>MONTH(TB_Vendas[[#This Row],[Data]])</f>
        <v>5</v>
      </c>
      <c r="B45" s="29">
        <v>45057</v>
      </c>
      <c r="C45" s="1" t="s">
        <v>74</v>
      </c>
      <c r="D45" s="1" t="e">
        <f ca="1">_xlfn.XLOOKUP(C45,TB_Produtos[Código],TB_Produtos[Tamanho])</f>
        <v>#NAME?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25">
      <c r="A46" s="31">
        <f>MONTH(TB_Vendas[[#This Row],[Data]])</f>
        <v>5</v>
      </c>
      <c r="B46" s="29">
        <v>45058</v>
      </c>
      <c r="C46" s="1" t="s">
        <v>54</v>
      </c>
      <c r="D46" s="1" t="e">
        <f ca="1">_xlfn.XLOOKUP(C46,TB_Produtos[Código],TB_Produtos[Tamanho])</f>
        <v>#NAME?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25">
      <c r="A47" s="31">
        <f>MONTH(TB_Vendas[[#This Row],[Data]])</f>
        <v>5</v>
      </c>
      <c r="B47" s="29">
        <v>45061</v>
      </c>
      <c r="C47" s="1" t="s">
        <v>61</v>
      </c>
      <c r="D47" s="1" t="e">
        <f ca="1">_xlfn.XLOOKUP(C47,TB_Produtos[Código],TB_Produtos[Tamanho])</f>
        <v>#NAME?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25">
      <c r="A48" s="31">
        <f>MONTH(TB_Vendas[[#This Row],[Data]])</f>
        <v>5</v>
      </c>
      <c r="B48" s="29">
        <v>45064</v>
      </c>
      <c r="C48" s="1" t="s">
        <v>54</v>
      </c>
      <c r="D48" s="1" t="e">
        <f ca="1">_xlfn.XLOOKUP(C48,TB_Produtos[Código],TB_Produtos[Tamanho])</f>
        <v>#NAME?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25">
      <c r="A49" s="31">
        <f>MONTH(TB_Vendas[[#This Row],[Data]])</f>
        <v>6</v>
      </c>
      <c r="B49" s="29">
        <v>45084</v>
      </c>
      <c r="C49" s="1" t="s">
        <v>70</v>
      </c>
      <c r="D49" s="1" t="e">
        <f ca="1">_xlfn.XLOOKUP(C49,TB_Produtos[Código],TB_Produtos[Tamanho])</f>
        <v>#NAME?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25">
      <c r="A50" s="31">
        <f>MONTH(TB_Vendas[[#This Row],[Data]])</f>
        <v>6</v>
      </c>
      <c r="B50" s="29">
        <v>45084</v>
      </c>
      <c r="C50" s="1" t="s">
        <v>64</v>
      </c>
      <c r="D50" s="1" t="e">
        <f ca="1">_xlfn.XLOOKUP(C50,TB_Produtos[Código],TB_Produtos[Tamanho])</f>
        <v>#NAME?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25">
      <c r="A51" s="31">
        <f>MONTH(TB_Vendas[[#This Row],[Data]])</f>
        <v>6</v>
      </c>
      <c r="B51" s="29">
        <v>45086</v>
      </c>
      <c r="C51" s="1" t="s">
        <v>61</v>
      </c>
      <c r="D51" s="1" t="e">
        <f ca="1">_xlfn.XLOOKUP(C51,TB_Produtos[Código],TB_Produtos[Tamanho])</f>
        <v>#NAME?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25">
      <c r="A52" s="31">
        <f>MONTH(TB_Vendas[[#This Row],[Data]])</f>
        <v>6</v>
      </c>
      <c r="B52" s="29">
        <v>45086</v>
      </c>
      <c r="C52" s="1" t="s">
        <v>78</v>
      </c>
      <c r="D52" s="1" t="e">
        <f ca="1">_xlfn.XLOOKUP(C52,TB_Produtos[Código],TB_Produtos[Tamanho])</f>
        <v>#NAME?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25">
      <c r="A53" s="31">
        <f>MONTH(TB_Vendas[[#This Row],[Data]])</f>
        <v>6</v>
      </c>
      <c r="B53" s="29">
        <v>45088</v>
      </c>
      <c r="C53" s="1" t="s">
        <v>46</v>
      </c>
      <c r="D53" s="1" t="e">
        <f ca="1">_xlfn.XLOOKUP(C53,TB_Produtos[Código],TB_Produtos[Tamanho])</f>
        <v>#NAME?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25">
      <c r="A54" s="31">
        <f>MONTH(TB_Vendas[[#This Row],[Data]])</f>
        <v>6</v>
      </c>
      <c r="B54" s="29">
        <v>45090</v>
      </c>
      <c r="C54" s="1" t="s">
        <v>63</v>
      </c>
      <c r="D54" s="1" t="e">
        <f ca="1">_xlfn.XLOOKUP(C54,TB_Produtos[Código],TB_Produtos[Tamanho])</f>
        <v>#NAME?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25">
      <c r="A55" s="31">
        <f>MONTH(TB_Vendas[[#This Row],[Data]])</f>
        <v>6</v>
      </c>
      <c r="B55" s="29">
        <v>45093</v>
      </c>
      <c r="C55" s="1" t="s">
        <v>44</v>
      </c>
      <c r="D55" s="1" t="e">
        <f ca="1">_xlfn.XLOOKUP(C55,TB_Produtos[Código],TB_Produtos[Tamanho])</f>
        <v>#NAME?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25">
      <c r="A56" s="31">
        <f>MONTH(TB_Vendas[[#This Row],[Data]])</f>
        <v>6</v>
      </c>
      <c r="B56" s="29">
        <v>45093</v>
      </c>
      <c r="C56" s="1" t="s">
        <v>57</v>
      </c>
      <c r="D56" s="1" t="e">
        <f ca="1">_xlfn.XLOOKUP(C56,TB_Produtos[Código],TB_Produtos[Tamanho])</f>
        <v>#NAME?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25">
      <c r="A57" s="31">
        <f>MONTH(TB_Vendas[[#This Row],[Data]])</f>
        <v>6</v>
      </c>
      <c r="B57" s="29">
        <v>45094</v>
      </c>
      <c r="C57" s="1" t="s">
        <v>61</v>
      </c>
      <c r="D57" s="1" t="e">
        <f ca="1">_xlfn.XLOOKUP(C57,TB_Produtos[Código],TB_Produtos[Tamanho])</f>
        <v>#NAME?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25">
      <c r="A58" s="31">
        <f>MONTH(TB_Vendas[[#This Row],[Data]])</f>
        <v>6</v>
      </c>
      <c r="B58" s="29">
        <v>45097</v>
      </c>
      <c r="C58" s="1" t="s">
        <v>44</v>
      </c>
      <c r="D58" s="1" t="e">
        <f ca="1">_xlfn.XLOOKUP(C58,TB_Produtos[Código],TB_Produtos[Tamanho])</f>
        <v>#NAME?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25">
      <c r="A59" s="31">
        <f>MONTH(TB_Vendas[[#This Row],[Data]])</f>
        <v>6</v>
      </c>
      <c r="B59" s="29">
        <v>45105</v>
      </c>
      <c r="C59" s="1" t="s">
        <v>50</v>
      </c>
      <c r="D59" s="1" t="e">
        <f ca="1">_xlfn.XLOOKUP(C59,TB_Produtos[Código],TB_Produtos[Tamanho])</f>
        <v>#NAME?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25">
      <c r="A60" s="31">
        <f>MONTH(TB_Vendas[[#This Row],[Data]])</f>
        <v>6</v>
      </c>
      <c r="B60" s="29">
        <v>45105</v>
      </c>
      <c r="C60" s="1" t="s">
        <v>79</v>
      </c>
      <c r="D60" s="1" t="e">
        <f ca="1">_xlfn.XLOOKUP(C60,TB_Produtos[Código],TB_Produtos[Tamanho])</f>
        <v>#NAME?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25">
      <c r="A61" s="31">
        <f>MONTH(TB_Vendas[[#This Row],[Data]])</f>
        <v>6</v>
      </c>
      <c r="B61" s="29">
        <v>45106</v>
      </c>
      <c r="C61" s="1" t="s">
        <v>48</v>
      </c>
      <c r="D61" s="1" t="e">
        <f ca="1">_xlfn.XLOOKUP(C61,TB_Produtos[Código],TB_Produtos[Tamanho])</f>
        <v>#NAME?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ignoredErrors>
    <ignoredError sqref="D3" evalError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78" t="s">
        <v>36</v>
      </c>
      <c r="B1" s="78"/>
      <c r="C1" s="78"/>
      <c r="D1" s="78"/>
      <c r="E1" s="78"/>
      <c r="F1" s="78"/>
      <c r="G1" s="78"/>
      <c r="H1" s="78"/>
    </row>
    <row r="2" spans="1:8" ht="33.75" customHeight="1" thickBot="1" x14ac:dyDescent="0.3">
      <c r="B2" s="79" t="s">
        <v>39</v>
      </c>
      <c r="C2" s="80"/>
      <c r="D2" s="81"/>
      <c r="F2" s="79" t="s">
        <v>22</v>
      </c>
      <c r="G2" s="80"/>
      <c r="H2" s="81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Planilha3</vt:lpstr>
      <vt:lpstr>Produtos</vt:lpstr>
      <vt:lpstr>Dados</vt:lpstr>
      <vt:lpstr>dashboard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Daniel Brown</cp:lastModifiedBy>
  <cp:lastPrinted>2023-06-07T14:57:58Z</cp:lastPrinted>
  <dcterms:created xsi:type="dcterms:W3CDTF">2023-06-02T17:54:12Z</dcterms:created>
  <dcterms:modified xsi:type="dcterms:W3CDTF">2024-10-30T19:38:00Z</dcterms:modified>
</cp:coreProperties>
</file>