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GitHub\Alura-Automação\"/>
    </mc:Choice>
  </mc:AlternateContent>
  <xr:revisionPtr revIDLastSave="0" documentId="13_ncr:1_{FAAED962-56D0-46CB-B90E-D7090398E99F}" xr6:coauthVersionLast="47" xr6:coauthVersionMax="47" xr10:uidLastSave="{00000000-0000-0000-0000-000000000000}"/>
  <bookViews>
    <workbookView xWindow="-120" yWindow="-120" windowWidth="29040" windowHeight="16440" activeTab="3" xr2:uid="{F6D97A53-F63B-4272-A181-44B26E0B790F}"/>
  </bookViews>
  <sheets>
    <sheet name="Meu gráfico" sheetId="4" r:id="rId1"/>
    <sheet name="Produtos" sheetId="1" r:id="rId2"/>
    <sheet name="mini-dashboard" sheetId="6" r:id="rId3"/>
    <sheet name="Tabela" sheetId="2" r:id="rId4"/>
    <sheet name="mini-dashboard (Tabela)" sheetId="7" r:id="rId5"/>
    <sheet name="filtro avançado" sheetId="5" r:id="rId6"/>
  </sheets>
  <definedNames>
    <definedName name="_xlnm._FilterDatabase" localSheetId="5" hidden="1">'filtro avançado'!$A$3:$I$23</definedName>
    <definedName name="_xlnm._FilterDatabase" localSheetId="1" hidden="1">Produtos!$A$3:$I$3</definedName>
    <definedName name="_xlnm.Print_Area" localSheetId="3">Tabela!$A$1:$I$23</definedName>
    <definedName name="_xlnm.Criteria" localSheetId="5">'filtro avançado'!$K$3:$L$4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7" l="1"/>
  <c r="B5" i="7"/>
  <c r="E5" i="7"/>
  <c r="F5" i="7"/>
  <c r="G5" i="7"/>
  <c r="C5" i="7"/>
  <c r="G5" i="6"/>
  <c r="E5" i="6"/>
  <c r="C5" i="6"/>
  <c r="F5" i="6"/>
  <c r="B5" i="6"/>
  <c r="A5" i="6"/>
  <c r="E25" i="5"/>
  <c r="D25" i="5"/>
  <c r="F23" i="5"/>
  <c r="H23" i="5" s="1"/>
  <c r="I23" i="5" s="1"/>
  <c r="F22" i="5"/>
  <c r="H22" i="5" s="1"/>
  <c r="I22" i="5" s="1"/>
  <c r="F21" i="5"/>
  <c r="H21" i="5" s="1"/>
  <c r="F20" i="5"/>
  <c r="F19" i="5"/>
  <c r="F18" i="5"/>
  <c r="H18" i="5" s="1"/>
  <c r="I18" i="5" s="1"/>
  <c r="F17" i="5"/>
  <c r="H17" i="5" s="1"/>
  <c r="I17" i="5" s="1"/>
  <c r="F16" i="5"/>
  <c r="F15" i="5"/>
  <c r="F14" i="5"/>
  <c r="H14" i="5" s="1"/>
  <c r="I14" i="5" s="1"/>
  <c r="F13" i="5"/>
  <c r="H13" i="5" s="1"/>
  <c r="I13" i="5" s="1"/>
  <c r="F12" i="5"/>
  <c r="F11" i="5"/>
  <c r="F10" i="5"/>
  <c r="H10" i="5" s="1"/>
  <c r="I10" i="5" s="1"/>
  <c r="F9" i="5"/>
  <c r="H9" i="5" s="1"/>
  <c r="I9" i="5" s="1"/>
  <c r="F8" i="5"/>
  <c r="F7" i="5"/>
  <c r="F6" i="5"/>
  <c r="H6" i="5" s="1"/>
  <c r="I6" i="5" s="1"/>
  <c r="F5" i="5"/>
  <c r="H5" i="5" s="1"/>
  <c r="I5" i="5" s="1"/>
  <c r="F4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1"/>
  <c r="F5" i="1"/>
  <c r="F18" i="1"/>
  <c r="H18" i="1" s="1"/>
  <c r="F14" i="1"/>
  <c r="F10" i="1"/>
  <c r="F4" i="1"/>
  <c r="F13" i="1"/>
  <c r="H13" i="1" s="1"/>
  <c r="F9" i="1"/>
  <c r="F7" i="1"/>
  <c r="F16" i="1"/>
  <c r="F15" i="1"/>
  <c r="H15" i="1" s="1"/>
  <c r="F11" i="1"/>
  <c r="F6" i="1"/>
  <c r="F21" i="1"/>
  <c r="F22" i="1"/>
  <c r="H22" i="1" s="1"/>
  <c r="F23" i="1"/>
  <c r="F19" i="1"/>
  <c r="F20" i="1"/>
  <c r="F17" i="1"/>
  <c r="H17" i="1" s="1"/>
  <c r="F12" i="1"/>
  <c r="D23" i="2"/>
  <c r="E23" i="2"/>
  <c r="E25" i="1"/>
  <c r="D25" i="1"/>
  <c r="F25" i="5" l="1"/>
  <c r="I21" i="5"/>
  <c r="H4" i="5"/>
  <c r="I4" i="5" s="1"/>
  <c r="H8" i="5"/>
  <c r="I8" i="5" s="1"/>
  <c r="H12" i="5"/>
  <c r="I12" i="5" s="1"/>
  <c r="H16" i="5"/>
  <c r="I16" i="5" s="1"/>
  <c r="H20" i="5"/>
  <c r="I20" i="5" s="1"/>
  <c r="H7" i="5"/>
  <c r="I7" i="5" s="1"/>
  <c r="H11" i="5"/>
  <c r="I11" i="5" s="1"/>
  <c r="H15" i="5"/>
  <c r="I15" i="5" s="1"/>
  <c r="H19" i="5"/>
  <c r="I19" i="5" s="1"/>
  <c r="H21" i="2"/>
  <c r="I21" i="2"/>
  <c r="H17" i="2"/>
  <c r="I17" i="2" s="1"/>
  <c r="H13" i="2"/>
  <c r="I13" i="2"/>
  <c r="H9" i="2"/>
  <c r="I9" i="2" s="1"/>
  <c r="H5" i="2"/>
  <c r="I5" i="2"/>
  <c r="H20" i="2"/>
  <c r="I20" i="2" s="1"/>
  <c r="H16" i="2"/>
  <c r="I16" i="2" s="1"/>
  <c r="H12" i="2"/>
  <c r="I12" i="2" s="1"/>
  <c r="H8" i="2"/>
  <c r="I8" i="2" s="1"/>
  <c r="H4" i="2"/>
  <c r="I4" i="2" s="1"/>
  <c r="H20" i="1"/>
  <c r="I20" i="1" s="1"/>
  <c r="H21" i="1"/>
  <c r="I21" i="1" s="1"/>
  <c r="H16" i="1"/>
  <c r="I16" i="1" s="1"/>
  <c r="H4" i="1"/>
  <c r="I4" i="1" s="1"/>
  <c r="H5" i="1"/>
  <c r="I5" i="1" s="1"/>
  <c r="F25" i="1"/>
  <c r="H19" i="2"/>
  <c r="I19" i="2" s="1"/>
  <c r="H15" i="2"/>
  <c r="I15" i="2" s="1"/>
  <c r="H7" i="2"/>
  <c r="I7" i="2" s="1"/>
  <c r="H3" i="2"/>
  <c r="I3" i="2" s="1"/>
  <c r="H19" i="1"/>
  <c r="I19" i="1" s="1"/>
  <c r="H6" i="1"/>
  <c r="I6" i="1" s="1"/>
  <c r="H7" i="1"/>
  <c r="I7" i="1" s="1"/>
  <c r="H10" i="1"/>
  <c r="I10" i="1" s="1"/>
  <c r="H8" i="1"/>
  <c r="I8" i="1" s="1"/>
  <c r="H11" i="2"/>
  <c r="I11" i="2"/>
  <c r="I17" i="1"/>
  <c r="I22" i="1"/>
  <c r="I15" i="1"/>
  <c r="I13" i="1"/>
  <c r="I18" i="1"/>
  <c r="H22" i="2"/>
  <c r="I22" i="2"/>
  <c r="H18" i="2"/>
  <c r="I18" i="2" s="1"/>
  <c r="H14" i="2"/>
  <c r="I14" i="2"/>
  <c r="H10" i="2"/>
  <c r="I10" i="2" s="1"/>
  <c r="H12" i="1"/>
  <c r="H23" i="1"/>
  <c r="I23" i="1" s="1"/>
  <c r="H11" i="1"/>
  <c r="I11" i="1" s="1"/>
  <c r="H9" i="1"/>
  <c r="I9" i="1" s="1"/>
  <c r="H14" i="1"/>
  <c r="I14" i="1" s="1"/>
  <c r="H23" i="2"/>
  <c r="F23" i="2"/>
  <c r="H6" i="2"/>
  <c r="I6" i="2" s="1"/>
  <c r="I25" i="5" l="1"/>
  <c r="H25" i="5"/>
  <c r="I23" i="2"/>
  <c r="H25" i="1"/>
  <c r="I12" i="1"/>
  <c r="I25" i="1" s="1"/>
</calcChain>
</file>

<file path=xl/sharedStrings.xml><?xml version="1.0" encoding="utf-8"?>
<sst xmlns="http://schemas.openxmlformats.org/spreadsheetml/2006/main" count="226" uniqueCount="36">
  <si>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</si>
  <si>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</si>
  <si>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</si>
  <si>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</si>
  <si>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</si>
  <si>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</si>
  <si>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</si>
  <si>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</si>
  <si>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</si>
  <si>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</si>
  <si>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</si>
  <si>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</si>
  <si>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</si>
  <si>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</si>
  <si>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</si>
  <si>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</si>
  <si>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</si>
  <si>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</si>
  <si>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</si>
  <si>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</si>
  <si>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</si>
  <si>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 xml:space="preserve">Meteora </t>
  </si>
  <si>
    <t>Qtd</t>
  </si>
  <si>
    <t>Total</t>
  </si>
  <si>
    <t>Desconto</t>
  </si>
  <si>
    <t>Total c/ desconto</t>
  </si>
  <si>
    <t>desconto</t>
  </si>
  <si>
    <t>Valor do desconto</t>
  </si>
  <si>
    <t>valor do desconto</t>
  </si>
  <si>
    <t>&lt;12%</t>
  </si>
  <si>
    <t>Contagem de Produtos</t>
  </si>
  <si>
    <t>Soma Quantidade em Estoque</t>
  </si>
  <si>
    <t>Contagem do Produto</t>
  </si>
  <si>
    <t>Todos os Produtos</t>
  </si>
  <si>
    <t>Média de quantidade em estoque</t>
  </si>
  <si>
    <t xml:space="preserve">Dados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</si>
</sst>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3" borderId="0" applyNumberFormat="0" applyBorder="0" applyAlignment="0" applyProtection="0">
      <alignment horizontal="center"/>
    </xf>
    <xf numFmtId="0" fontId="4" fillId="2" borderId="3" applyProtection="0">
      <alignment horizontal="center"/>
    </xf>
    <xf numFmtId="0" fontId="6" fillId="4" borderId="8" applyBorder="0">
      <alignment horizontal="center" vertical="center" wrapText="1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5" fillId="0" borderId="0" xfId="0" applyFont="1"/>
    <xf numFmtId="0" fontId="0" fillId="0" borderId="0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0" fontId="0" fillId="0" borderId="6" xfId="0" applyBorder="1"/>
    <xf numFmtId="164" fontId="0" fillId="4" borderId="0" xfId="1" applyNumberFormat="1" applyFont="1" applyFill="1" applyAlignment="1">
      <alignment horizontal="right" vertical="center"/>
    </xf>
    <xf numFmtId="164" fontId="0" fillId="0" borderId="7" xfId="1" applyNumberFormat="1" applyFont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9" fontId="0" fillId="0" borderId="0" xfId="3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right" vertical="center"/>
    </xf>
    <xf numFmtId="164" fontId="4" fillId="2" borderId="4" xfId="1" applyNumberFormat="1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0" fontId="0" fillId="0" borderId="9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right" vertical="center"/>
    </xf>
    <xf numFmtId="164" fontId="0" fillId="0" borderId="10" xfId="1" applyNumberFormat="1" applyFont="1" applyBorder="1" applyAlignment="1">
      <alignment horizontal="right" vertical="center"/>
    </xf>
    <xf numFmtId="164" fontId="0" fillId="0" borderId="0" xfId="2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9" fontId="0" fillId="0" borderId="0" xfId="3" applyFont="1" applyBorder="1"/>
    <xf numFmtId="9" fontId="0" fillId="0" borderId="0" xfId="3" applyFont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2" applyNumberFormat="1" applyFont="1" applyBorder="1" applyAlignment="1">
      <alignment horizontal="right" vertical="center"/>
    </xf>
    <xf numFmtId="0" fontId="0" fillId="0" borderId="12" xfId="1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right"/>
    </xf>
    <xf numFmtId="9" fontId="0" fillId="0" borderId="12" xfId="3" applyFont="1" applyBorder="1"/>
    <xf numFmtId="164" fontId="0" fillId="0" borderId="13" xfId="0" applyNumberFormat="1" applyBorder="1"/>
    <xf numFmtId="0" fontId="0" fillId="0" borderId="14" xfId="0" applyBorder="1"/>
    <xf numFmtId="164" fontId="0" fillId="0" borderId="1" xfId="0" applyNumberFormat="1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164" fontId="0" fillId="0" borderId="16" xfId="2" applyNumberFormat="1" applyFont="1" applyBorder="1" applyAlignment="1">
      <alignment horizontal="right" vertical="center"/>
    </xf>
    <xf numFmtId="0" fontId="0" fillId="0" borderId="16" xfId="1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right"/>
    </xf>
    <xf numFmtId="9" fontId="0" fillId="0" borderId="16" xfId="3" applyFont="1" applyBorder="1"/>
    <xf numFmtId="164" fontId="0" fillId="0" borderId="2" xfId="0" applyNumberFormat="1" applyBorder="1"/>
    <xf numFmtId="164" fontId="5" fillId="0" borderId="0" xfId="0" applyNumberFormat="1" applyFont="1" applyAlignment="1">
      <alignment horizontal="right" vertical="center"/>
    </xf>
    <xf numFmtId="164" fontId="5" fillId="0" borderId="7" xfId="1" applyNumberFormat="1" applyFont="1" applyBorder="1" applyAlignment="1">
      <alignment horizontal="right" vertical="center"/>
    </xf>
    <xf numFmtId="0" fontId="2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4" applyAlignment="1">
      <alignment horizontal="center"/>
    </xf>
    <xf numFmtId="0" fontId="4" fillId="2" borderId="3" xfId="5">
      <alignment horizontal="center"/>
    </xf>
    <xf numFmtId="0" fontId="6" fillId="4" borderId="0" xfId="6" applyBorder="1">
      <alignment horizontal="center" vertical="center" wrapText="1"/>
    </xf>
    <xf numFmtId="0" fontId="6" fillId="4" borderId="8" xfId="6" applyBorder="1">
      <alignment horizontal="center" vertical="center" wrapText="1"/>
    </xf>
    <xf numFmtId="0" fontId="6" fillId="4" borderId="9" xfId="6" applyBorder="1">
      <alignment horizontal="center" vertical="center" wrapText="1"/>
    </xf>
    <xf numFmtId="0" fontId="6" fillId="4" borderId="6" xfId="6" applyBorder="1">
      <alignment horizontal="center" vertical="center" wrapText="1"/>
    </xf>
    <xf numFmtId="0" fontId="6" fillId="4" borderId="7" xfId="6" applyBorder="1">
      <alignment horizontal="center" vertical="center" wrapText="1"/>
    </xf>
    <xf numFmtId="0" fontId="2" fillId="3" borderId="17" xfId="4" applyBorder="1" applyAlignment="1">
      <alignment horizontal="center" vertical="center"/>
    </xf>
    <xf numFmtId="0" fontId="4" fillId="2" borderId="3" xfId="5">
      <alignment horizontal="center"/>
    </xf>
    <xf numFmtId="0" fontId="2" fillId="3" borderId="6" xfId="4" applyBorder="1" applyAlignment="1">
      <alignment horizontal="center"/>
    </xf>
    <xf numFmtId="0" fontId="2" fillId="3" borderId="0" xfId="4" applyBorder="1" applyAlignment="1">
      <alignment horizontal="center"/>
    </xf>
    <xf numFmtId="0" fontId="4" fillId="2" borderId="3" xfId="5" applyBorder="1" applyAlignment="1">
      <alignment horizontal="center"/>
    </xf>
    <xf numFmtId="0" fontId="4" fillId="2" borderId="4" xfId="5" applyBorder="1" applyAlignment="1">
      <alignment horizontal="center"/>
    </xf>
    <xf numFmtId="0" fontId="4" fillId="2" borderId="5" xfId="5" applyBorder="1" applyAlignment="1">
      <alignment horizontal="center"/>
    </xf>
    <xf numFmtId="0" fontId="2" fillId="3" borderId="19" xfId="4" applyBorder="1" applyAlignment="1">
      <alignment horizontal="center" vertical="center"/>
    </xf>
    <xf numFmtId="2" fontId="2" fillId="3" borderId="18" xfId="4" applyNumberFormat="1" applyBorder="1" applyAlignment="1">
      <alignment horizontal="center" vertical="center"/>
    </xf>
  </cellXfs>
  <cellStyles count="7">
    <cellStyle name="cabeçalho" xfId="4" xr:uid="{74895CB1-9E65-4300-8A37-1C1B62284E76}"/>
    <cellStyle name="coluna" xfId="5" xr:uid="{8946E2C6-BDC9-49BB-BA4B-607BC9986A5C}"/>
    <cellStyle name="Moeda" xfId="2" builtinId="4"/>
    <cellStyle name="Normal" xfId="0" builtinId="0"/>
    <cellStyle name="Porcentagem" xfId="3" builtinId="5"/>
    <cellStyle name="rodape" xfId="6" xr:uid="{CBE654D0-A450-46E3-AB94-7FBB939131BA}"/>
    <cellStyle name="Vírgula" xfId="1" builtin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&quot;R$&quot;\ #,##0.00"/>
    </dxf>
    <dxf>
      <numFmt numFmtId="164" formatCode="&quot;R$&quot;\ #,##0.00"/>
      <alignment horizontal="right" vertical="bottom" textRotation="0" wrapText="0" indent="0" justifyLastLine="0" shrinkToFit="0" readingOrder="0"/>
    </dxf>
    <dxf>
      <numFmt numFmtId="164" formatCode="&quot;R$&quot;\ #,##0.00"/>
    </dxf>
    <dxf>
      <numFmt numFmtId="164" formatCode="&quot;R$&quot;\ 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4" formatCode="&quot;R$&quot;\ #,##0.00"/>
      <alignment horizontal="right" vertical="center" textRotation="0" wrapText="0" indent="0" justifyLastLine="0" shrinkToFit="0" readingOrder="0"/>
    </dxf>
    <dxf>
      <numFmt numFmtId="164" formatCode="&quot;R$&quot;\ #,##0.00"/>
      <alignment horizontal="righ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/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Série1</c:v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Bermuda</c:v>
              </c:pt>
              <c:pt idx="1">
                <c:v>Bolsa</c:v>
              </c:pt>
              <c:pt idx="2">
                <c:v>Boné</c:v>
              </c:pt>
              <c:pt idx="3">
                <c:v>Calça </c:v>
              </c:pt>
              <c:pt idx="4">
                <c:v>Camiseta Lisa</c:v>
              </c:pt>
              <c:pt idx="5">
                <c:v>Cinto</c:v>
              </c:pt>
              <c:pt idx="6">
                <c:v>Jaqueta </c:v>
              </c:pt>
              <c:pt idx="7">
                <c:v>Óculos </c:v>
              </c:pt>
              <c:pt idx="8">
                <c:v>Tênis</c:v>
              </c:pt>
              <c:pt idx="9">
                <c:v>Vestido </c:v>
              </c:pt>
            </c:strLit>
          </c:cat>
          <c:val>
            <c:numLit>
              <c:formatCode>General</c:formatCode>
              <c:ptCount val="10"/>
              <c:pt idx="0">
                <c:v>138</c:v>
              </c:pt>
              <c:pt idx="1">
                <c:v>23</c:v>
              </c:pt>
              <c:pt idx="2">
                <c:v>43</c:v>
              </c:pt>
              <c:pt idx="3">
                <c:v>92</c:v>
              </c:pt>
              <c:pt idx="4">
                <c:v>37</c:v>
              </c:pt>
              <c:pt idx="5">
                <c:v>12</c:v>
              </c:pt>
              <c:pt idx="6">
                <c:v>79</c:v>
              </c:pt>
              <c:pt idx="7">
                <c:v>16</c:v>
              </c:pt>
              <c:pt idx="8">
                <c:v>58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81DB-43E2-9645-B862E0C3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025884527"/>
        <c:axId val="2072000671"/>
      </c:barChart>
      <c:catAx>
        <c:axId val="20258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000671"/>
        <c:crosses val="autoZero"/>
        <c:auto val="1"/>
        <c:lblAlgn val="ctr"/>
        <c:lblOffset val="100"/>
        <c:noMultiLvlLbl val="0"/>
      </c:catAx>
      <c:valAx>
        <c:axId val="20720006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</a:p>
              <a:p>
                <a:pPr>
                  <a:defRPr/>
                </a:pPr>
                <a:r>
                  <a:rPr lang="en-US"/>
                  <a:t>dos</a:t>
                </a:r>
                <a:r>
                  <a:rPr lang="en-US" baseline="0"/>
                  <a:t> Produtos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02588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064803-4FAE-482B-945E-0BE6F59E2950}">
  <sheetPr/>
  <sheetViews>
    <sheetView zoomScale="12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0523" cy="60177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5ABD18-6176-4D71-8A92-26177213AC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278DD-690F-4487-9F91-911694D3C359}" name="Meteora" displayName="Meteora" ref="A2:I23" totalsRowCount="1" headerRowCellStyle="coluna">
  <autoFilter ref="A2:I22" xr:uid="{52A6F649-3F27-42A8-B258-1172EFC1EBAF}"/>
  <tableColumns count="9">
    <tableColumn id="1" xr3:uid="{A1E7BA5A-9237-4F99-8CA6-4A9DB2AD7C29}" name="Produtos" totalsRowLabel="Total" dataDxfId="12" totalsRowCellStyle="rodape"/>
    <tableColumn id="2" xr3:uid="{E15950DF-7232-4352-A8F1-6FE638342633}" name="Tamanho" dataDxfId="11" totalsRowCellStyle="rodape"/>
    <tableColumn id="3" xr3:uid="{FA17D004-71E0-4A80-A546-AB861414FF98}" name="Categoria" totalsRowCellStyle="rodape"/>
    <tableColumn id="4" xr3:uid="{334C21FD-E5F0-4025-B4D2-61E4F353F60F}" name="Preço Unitário" totalsRowFunction="sum" dataDxfId="10" totalsRowDxfId="9" dataCellStyle="Moeda"/>
    <tableColumn id="5" xr3:uid="{35E2BCCC-FEC3-4C5D-BDEF-947D31FE6851}" name="Qtd" totalsRowFunction="sum" dataDxfId="8" totalsRowDxfId="7" dataCellStyle="Vírgula"/>
    <tableColumn id="6" xr3:uid="{7CA4E54E-EEDA-4422-ABDE-E84E879A202E}" name="Total" totalsRowFunction="sum" dataDxfId="6" totalsRowDxfId="5">
      <calculatedColumnFormula>PRODUCT(D3:E3)</calculatedColumnFormula>
    </tableColumn>
    <tableColumn id="7" xr3:uid="{2851F2BB-F4FC-42ED-A11E-756AC996DD80}" name="Desconto" dataCellStyle="Porcentagem"/>
    <tableColumn id="8" xr3:uid="{73200208-0855-48DB-98F2-A7B0247AECA4}" name="Total c/ desconto" totalsRowFunction="sum" dataDxfId="4" totalsRowDxfId="3">
      <calculatedColumnFormula>F3-F3*G3</calculatedColumnFormula>
    </tableColumn>
    <tableColumn id="9" xr3:uid="{2915880B-C060-48C4-A368-B2A0327B7A8E}" name="valor do desconto" totalsRowFunction="sum" dataDxfId="2">
      <calculatedColumnFormula>F3-H3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J28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5" sqref="A25:C25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style="6" bestFit="1" customWidth="1"/>
    <col min="5" max="5" width="10.140625" style="4" bestFit="1" customWidth="1"/>
    <col min="6" max="6" width="12.42578125" style="19" bestFit="1" customWidth="1"/>
    <col min="7" max="7" width="16.28515625" style="4" bestFit="1" customWidth="1"/>
    <col min="8" max="9" width="25.7109375" style="19" bestFit="1" customWidth="1"/>
  </cols>
  <sheetData>
    <row r="1" spans="1:10" ht="21" x14ac:dyDescent="0.35">
      <c r="A1" s="55" t="s">
        <v>21</v>
      </c>
      <c r="B1" s="55"/>
      <c r="C1" s="55"/>
      <c r="D1" s="55"/>
      <c r="E1" s="55"/>
      <c r="F1" s="55"/>
      <c r="G1" s="55"/>
      <c r="H1" s="55"/>
      <c r="I1" s="55"/>
    </row>
    <row r="2" spans="1:10" ht="3.75" customHeight="1" thickBot="1" x14ac:dyDescent="0.4">
      <c r="A2" s="51"/>
      <c r="B2" s="51"/>
      <c r="C2" s="51"/>
      <c r="D2" s="51"/>
      <c r="E2" s="3"/>
      <c r="F2" s="17"/>
      <c r="G2" s="3"/>
      <c r="H2" s="17"/>
      <c r="I2" s="17"/>
    </row>
    <row r="3" spans="1:10" s="2" customFormat="1" ht="18.75" x14ac:dyDescent="0.3">
      <c r="A3" s="63" t="s">
        <v>0</v>
      </c>
      <c r="B3" s="63" t="s">
        <v>1</v>
      </c>
      <c r="C3" s="63" t="s">
        <v>16</v>
      </c>
      <c r="D3" s="63" t="s">
        <v>17</v>
      </c>
      <c r="E3" s="63" t="s">
        <v>22</v>
      </c>
      <c r="F3" s="63" t="s">
        <v>23</v>
      </c>
      <c r="G3" s="63" t="s">
        <v>26</v>
      </c>
      <c r="H3" s="63" t="s">
        <v>25</v>
      </c>
      <c r="I3" s="63" t="s">
        <v>27</v>
      </c>
    </row>
    <row r="4" spans="1:10" x14ac:dyDescent="0.25">
      <c r="A4" s="16" t="s">
        <v>6</v>
      </c>
      <c r="B4" s="1" t="s">
        <v>4</v>
      </c>
      <c r="C4" t="s">
        <v>18</v>
      </c>
      <c r="D4" s="6">
        <v>299.89999999999998</v>
      </c>
      <c r="E4" s="8">
        <v>13</v>
      </c>
      <c r="F4" s="21">
        <f t="shared" ref="F4:F23" si="0">PRODUCT(D4:E4)</f>
        <v>3898.7</v>
      </c>
      <c r="G4" s="20">
        <v>0.12</v>
      </c>
      <c r="H4" s="18">
        <f t="shared" ref="H4:H23" si="1">F4-F4*G4</f>
        <v>3430.8559999999998</v>
      </c>
      <c r="I4" s="18">
        <f t="shared" ref="I4:I23" si="2">F4-H4</f>
        <v>467.84400000000005</v>
      </c>
    </row>
    <row r="5" spans="1:10" x14ac:dyDescent="0.25">
      <c r="A5" s="16" t="s">
        <v>15</v>
      </c>
      <c r="B5" s="1" t="s">
        <v>4</v>
      </c>
      <c r="C5" t="s">
        <v>18</v>
      </c>
      <c r="D5" s="6">
        <v>32.9</v>
      </c>
      <c r="E5" s="8">
        <v>15</v>
      </c>
      <c r="F5" s="21">
        <f t="shared" si="0"/>
        <v>493.5</v>
      </c>
      <c r="G5" s="20">
        <v>0.08</v>
      </c>
      <c r="H5" s="18">
        <f t="shared" si="1"/>
        <v>454.02</v>
      </c>
      <c r="I5" s="18">
        <f t="shared" si="2"/>
        <v>39.480000000000018</v>
      </c>
    </row>
    <row r="6" spans="1:10" x14ac:dyDescent="0.25">
      <c r="A6" s="16" t="s">
        <v>9</v>
      </c>
      <c r="B6" s="1" t="s">
        <v>4</v>
      </c>
      <c r="C6" t="s">
        <v>18</v>
      </c>
      <c r="D6" s="6">
        <v>70.900000000000006</v>
      </c>
      <c r="E6" s="8">
        <v>16</v>
      </c>
      <c r="F6" s="21">
        <f t="shared" si="0"/>
        <v>1134.4000000000001</v>
      </c>
      <c r="G6" s="20">
        <v>0.32</v>
      </c>
      <c r="H6" s="18">
        <f t="shared" si="1"/>
        <v>771.39200000000005</v>
      </c>
      <c r="I6" s="18">
        <f t="shared" si="2"/>
        <v>363.00800000000004</v>
      </c>
    </row>
    <row r="7" spans="1:10" x14ac:dyDescent="0.25">
      <c r="A7" s="16" t="s">
        <v>7</v>
      </c>
      <c r="B7" s="1" t="s">
        <v>4</v>
      </c>
      <c r="C7" t="s">
        <v>18</v>
      </c>
      <c r="D7" s="6">
        <v>92.9</v>
      </c>
      <c r="E7" s="8">
        <v>61</v>
      </c>
      <c r="F7" s="21">
        <f t="shared" si="0"/>
        <v>5666.9000000000005</v>
      </c>
      <c r="G7" s="20">
        <v>0.06</v>
      </c>
      <c r="H7" s="18">
        <f t="shared" si="1"/>
        <v>5326.8860000000004</v>
      </c>
      <c r="I7" s="18">
        <f t="shared" si="2"/>
        <v>340.01400000000012</v>
      </c>
    </row>
    <row r="8" spans="1:10" x14ac:dyDescent="0.25">
      <c r="A8" s="16" t="s">
        <v>15</v>
      </c>
      <c r="B8" s="1" t="s">
        <v>3</v>
      </c>
      <c r="C8" t="s">
        <v>18</v>
      </c>
      <c r="D8" s="6">
        <v>29.9</v>
      </c>
      <c r="E8" s="8">
        <v>12</v>
      </c>
      <c r="F8" s="21">
        <f t="shared" si="0"/>
        <v>358.79999999999995</v>
      </c>
      <c r="G8" s="20">
        <v>0.1</v>
      </c>
      <c r="H8" s="18">
        <f t="shared" si="1"/>
        <v>322.91999999999996</v>
      </c>
      <c r="I8" s="18">
        <f t="shared" si="2"/>
        <v>35.879999999999995</v>
      </c>
    </row>
    <row r="9" spans="1:10" x14ac:dyDescent="0.25">
      <c r="A9" s="16" t="s">
        <v>7</v>
      </c>
      <c r="B9" s="1" t="s">
        <v>3</v>
      </c>
      <c r="C9" t="s">
        <v>18</v>
      </c>
      <c r="D9" s="6">
        <v>89.9</v>
      </c>
      <c r="E9" s="8">
        <v>15</v>
      </c>
      <c r="F9" s="21">
        <f t="shared" si="0"/>
        <v>1348.5</v>
      </c>
      <c r="G9" s="20">
        <v>0.08</v>
      </c>
      <c r="H9" s="18">
        <f t="shared" si="1"/>
        <v>1240.6199999999999</v>
      </c>
      <c r="I9" s="18">
        <f t="shared" si="2"/>
        <v>107.88000000000011</v>
      </c>
    </row>
    <row r="10" spans="1:10" x14ac:dyDescent="0.25">
      <c r="A10" s="16" t="s">
        <v>6</v>
      </c>
      <c r="B10" s="1" t="s">
        <v>3</v>
      </c>
      <c r="C10" t="s">
        <v>18</v>
      </c>
      <c r="D10" s="6">
        <v>259.89999999999998</v>
      </c>
      <c r="E10" s="8">
        <v>23</v>
      </c>
      <c r="F10" s="21">
        <f t="shared" si="0"/>
        <v>5977.7</v>
      </c>
      <c r="G10" s="20">
        <v>0.05</v>
      </c>
      <c r="H10" s="18">
        <f t="shared" si="1"/>
        <v>5678.8149999999996</v>
      </c>
      <c r="I10" s="18">
        <f t="shared" si="2"/>
        <v>298.88500000000022</v>
      </c>
    </row>
    <row r="11" spans="1:10" x14ac:dyDescent="0.25">
      <c r="A11" s="16" t="s">
        <v>9</v>
      </c>
      <c r="B11" s="1" t="s">
        <v>3</v>
      </c>
      <c r="C11" t="s">
        <v>18</v>
      </c>
      <c r="D11" s="6">
        <v>69.900000000000006</v>
      </c>
      <c r="E11" s="8">
        <v>71</v>
      </c>
      <c r="F11" s="21">
        <f t="shared" si="0"/>
        <v>4962.9000000000005</v>
      </c>
      <c r="G11" s="20">
        <v>0.12</v>
      </c>
      <c r="H11" s="50">
        <f t="shared" si="1"/>
        <v>4367.3520000000008</v>
      </c>
      <c r="I11" s="18">
        <f t="shared" si="2"/>
        <v>595.54799999999977</v>
      </c>
    </row>
    <row r="12" spans="1:10" x14ac:dyDescent="0.25">
      <c r="A12" s="16" t="s">
        <v>15</v>
      </c>
      <c r="B12" s="1" t="s">
        <v>2</v>
      </c>
      <c r="C12" t="s">
        <v>18</v>
      </c>
      <c r="D12" s="6">
        <v>25.9</v>
      </c>
      <c r="E12" s="8">
        <v>10</v>
      </c>
      <c r="F12" s="21">
        <f t="shared" si="0"/>
        <v>259</v>
      </c>
      <c r="G12" s="20">
        <v>0.12</v>
      </c>
      <c r="H12" s="18">
        <f t="shared" si="1"/>
        <v>227.92000000000002</v>
      </c>
      <c r="I12" s="18">
        <f t="shared" si="2"/>
        <v>31.079999999999984</v>
      </c>
      <c r="J12" s="7"/>
    </row>
    <row r="13" spans="1:10" x14ac:dyDescent="0.25">
      <c r="A13" s="16" t="s">
        <v>7</v>
      </c>
      <c r="B13" s="1" t="s">
        <v>2</v>
      </c>
      <c r="C13" t="s">
        <v>18</v>
      </c>
      <c r="D13" s="6">
        <v>85.9</v>
      </c>
      <c r="E13" s="8">
        <v>16</v>
      </c>
      <c r="F13" s="21">
        <f t="shared" si="0"/>
        <v>1374.4</v>
      </c>
      <c r="G13" s="20">
        <v>7.0000000000000007E-2</v>
      </c>
      <c r="H13" s="18">
        <f t="shared" si="1"/>
        <v>1278.192</v>
      </c>
      <c r="I13" s="18">
        <f t="shared" si="2"/>
        <v>96.208000000000084</v>
      </c>
    </row>
    <row r="14" spans="1:10" x14ac:dyDescent="0.25">
      <c r="A14" s="16" t="s">
        <v>6</v>
      </c>
      <c r="B14" s="1" t="s">
        <v>2</v>
      </c>
      <c r="C14" t="s">
        <v>18</v>
      </c>
      <c r="D14" s="6">
        <v>249.9</v>
      </c>
      <c r="E14" s="8">
        <v>43</v>
      </c>
      <c r="F14" s="21">
        <f t="shared" si="0"/>
        <v>10745.7</v>
      </c>
      <c r="G14" s="20">
        <v>0.05</v>
      </c>
      <c r="H14" s="18">
        <f t="shared" si="1"/>
        <v>10208.415000000001</v>
      </c>
      <c r="I14" s="18">
        <f t="shared" si="2"/>
        <v>537.28499999999985</v>
      </c>
    </row>
    <row r="15" spans="1:10" x14ac:dyDescent="0.25">
      <c r="A15" s="16" t="s">
        <v>9</v>
      </c>
      <c r="B15" s="1" t="s">
        <v>2</v>
      </c>
      <c r="C15" t="s">
        <v>18</v>
      </c>
      <c r="D15" s="6">
        <v>65.900000000000006</v>
      </c>
      <c r="E15" s="8">
        <v>51</v>
      </c>
      <c r="F15" s="21">
        <f t="shared" si="0"/>
        <v>3360.9</v>
      </c>
      <c r="G15" s="20">
        <v>0.04</v>
      </c>
      <c r="H15" s="18">
        <f t="shared" si="1"/>
        <v>3226.4639999999999</v>
      </c>
      <c r="I15" s="18">
        <f t="shared" si="2"/>
        <v>134.43600000000015</v>
      </c>
    </row>
    <row r="16" spans="1:10" x14ac:dyDescent="0.25">
      <c r="A16" s="16" t="s">
        <v>8</v>
      </c>
      <c r="B16" s="1" t="s">
        <v>14</v>
      </c>
      <c r="C16" t="s">
        <v>18</v>
      </c>
      <c r="D16" s="6">
        <v>149.9</v>
      </c>
      <c r="E16" s="8">
        <v>15</v>
      </c>
      <c r="F16" s="21">
        <f t="shared" si="0"/>
        <v>2248.5</v>
      </c>
      <c r="G16" s="20">
        <v>0.05</v>
      </c>
      <c r="H16" s="18">
        <f t="shared" si="1"/>
        <v>2136.0749999999998</v>
      </c>
      <c r="I16" s="18">
        <f t="shared" si="2"/>
        <v>112.42500000000018</v>
      </c>
    </row>
    <row r="17" spans="1:9" x14ac:dyDescent="0.25">
      <c r="A17" s="16" t="s">
        <v>13</v>
      </c>
      <c r="B17" s="1" t="s">
        <v>14</v>
      </c>
      <c r="C17" t="s">
        <v>19</v>
      </c>
      <c r="D17" s="6">
        <v>49.9</v>
      </c>
      <c r="E17" s="8">
        <v>12</v>
      </c>
      <c r="F17" s="21">
        <f t="shared" si="0"/>
        <v>598.79999999999995</v>
      </c>
      <c r="G17" s="20">
        <v>0.05</v>
      </c>
      <c r="H17" s="18">
        <f t="shared" si="1"/>
        <v>568.8599999999999</v>
      </c>
      <c r="I17" s="18">
        <f t="shared" si="2"/>
        <v>29.940000000000055</v>
      </c>
    </row>
    <row r="18" spans="1:9" x14ac:dyDescent="0.25">
      <c r="A18" s="16" t="s">
        <v>5</v>
      </c>
      <c r="B18" s="1" t="s">
        <v>14</v>
      </c>
      <c r="C18" t="s">
        <v>19</v>
      </c>
      <c r="D18" s="6">
        <v>399.9</v>
      </c>
      <c r="E18" s="8">
        <v>16</v>
      </c>
      <c r="F18" s="21">
        <f t="shared" si="0"/>
        <v>6398.4</v>
      </c>
      <c r="G18" s="20">
        <v>0.04</v>
      </c>
      <c r="H18" s="18">
        <f t="shared" si="1"/>
        <v>6142.4639999999999</v>
      </c>
      <c r="I18" s="18">
        <f t="shared" si="2"/>
        <v>255.93599999999969</v>
      </c>
    </row>
    <row r="19" spans="1:9" x14ac:dyDescent="0.25">
      <c r="A19" s="16" t="s">
        <v>11</v>
      </c>
      <c r="B19" s="1" t="s">
        <v>14</v>
      </c>
      <c r="C19" t="s">
        <v>19</v>
      </c>
      <c r="D19" s="6">
        <v>259.89999999999998</v>
      </c>
      <c r="E19" s="8">
        <v>23</v>
      </c>
      <c r="F19" s="21">
        <f t="shared" si="0"/>
        <v>5977.7</v>
      </c>
      <c r="G19" s="20">
        <v>0.1</v>
      </c>
      <c r="H19" s="18">
        <f t="shared" si="1"/>
        <v>5379.93</v>
      </c>
      <c r="I19" s="18">
        <f t="shared" si="2"/>
        <v>597.76999999999953</v>
      </c>
    </row>
    <row r="20" spans="1:9" x14ac:dyDescent="0.25">
      <c r="A20" s="16" t="s">
        <v>12</v>
      </c>
      <c r="B20" s="1" t="s">
        <v>14</v>
      </c>
      <c r="C20" t="s">
        <v>19</v>
      </c>
      <c r="D20" s="6">
        <v>39.9</v>
      </c>
      <c r="E20" s="8">
        <v>43</v>
      </c>
      <c r="F20" s="21">
        <f t="shared" si="0"/>
        <v>1715.7</v>
      </c>
      <c r="G20" s="20">
        <v>0.05</v>
      </c>
      <c r="H20" s="18">
        <f t="shared" si="1"/>
        <v>1629.915</v>
      </c>
      <c r="I20" s="18">
        <f t="shared" si="2"/>
        <v>85.785000000000082</v>
      </c>
    </row>
    <row r="21" spans="1:9" x14ac:dyDescent="0.25">
      <c r="A21" s="16" t="s">
        <v>10</v>
      </c>
      <c r="B21" s="1">
        <v>36</v>
      </c>
      <c r="C21" t="s">
        <v>20</v>
      </c>
      <c r="D21" s="6">
        <v>199.9</v>
      </c>
      <c r="E21" s="8">
        <v>14</v>
      </c>
      <c r="F21" s="21">
        <f t="shared" si="0"/>
        <v>2798.6</v>
      </c>
      <c r="G21" s="20">
        <v>0.12</v>
      </c>
      <c r="H21" s="18">
        <f t="shared" si="1"/>
        <v>2462.768</v>
      </c>
      <c r="I21" s="18">
        <f t="shared" si="2"/>
        <v>335.83199999999988</v>
      </c>
    </row>
    <row r="22" spans="1:9" x14ac:dyDescent="0.25">
      <c r="A22" s="16" t="s">
        <v>10</v>
      </c>
      <c r="B22" s="1">
        <v>37</v>
      </c>
      <c r="C22" t="s">
        <v>20</v>
      </c>
      <c r="D22" s="6">
        <v>249.9</v>
      </c>
      <c r="E22" s="8">
        <v>12</v>
      </c>
      <c r="F22" s="21">
        <f t="shared" si="0"/>
        <v>2998.8</v>
      </c>
      <c r="G22" s="20">
        <v>0.1</v>
      </c>
      <c r="H22" s="18">
        <f t="shared" si="1"/>
        <v>2698.92</v>
      </c>
      <c r="I22" s="18">
        <f t="shared" si="2"/>
        <v>299.88000000000011</v>
      </c>
    </row>
    <row r="23" spans="1:9" x14ac:dyDescent="0.25">
      <c r="A23" s="16" t="s">
        <v>10</v>
      </c>
      <c r="B23" s="1">
        <v>38</v>
      </c>
      <c r="C23" t="s">
        <v>20</v>
      </c>
      <c r="D23" s="6">
        <v>259.89999999999998</v>
      </c>
      <c r="E23" s="8">
        <v>32</v>
      </c>
      <c r="F23" s="21">
        <f t="shared" si="0"/>
        <v>8316.7999999999993</v>
      </c>
      <c r="G23" s="20">
        <v>0.1</v>
      </c>
      <c r="H23" s="18">
        <f t="shared" si="1"/>
        <v>7485.119999999999</v>
      </c>
      <c r="I23" s="18">
        <f t="shared" si="2"/>
        <v>831.68000000000029</v>
      </c>
    </row>
    <row r="24" spans="1:9" ht="3.75" customHeight="1" thickBot="1" x14ac:dyDescent="0.4">
      <c r="A24" s="51"/>
      <c r="B24" s="51"/>
      <c r="C24" s="51"/>
      <c r="D24" s="51"/>
      <c r="E24" s="3"/>
      <c r="F24" s="17"/>
      <c r="G24" s="3"/>
      <c r="H24" s="17"/>
      <c r="I24" s="17"/>
    </row>
    <row r="25" spans="1:9" ht="15.75" thickBot="1" x14ac:dyDescent="0.3">
      <c r="A25" s="58" t="s">
        <v>23</v>
      </c>
      <c r="B25" s="59"/>
      <c r="C25" s="59"/>
      <c r="D25" s="23">
        <f>SUM(D4:D23)</f>
        <v>2983.0000000000005</v>
      </c>
      <c r="E25" s="24">
        <f>SUM(E4:E23)</f>
        <v>513</v>
      </c>
      <c r="F25" s="25">
        <f>SUM(F4:F23)</f>
        <v>70634.7</v>
      </c>
      <c r="G25" s="24"/>
      <c r="H25" s="26">
        <f>SUM(H4:H23)</f>
        <v>65037.90399999998</v>
      </c>
      <c r="I25" s="26">
        <f>SUM(I4:I23)</f>
        <v>5596.7959999999994</v>
      </c>
    </row>
    <row r="28" spans="1:9" x14ac:dyDescent="0.25">
      <c r="D28" s="49"/>
    </row>
  </sheetData>
  <autoFilter ref="A3:I3" xr:uid="{7162DC3F-8DD7-4F1A-A109-A490D58F15DD}"/>
  <mergeCells count="4">
    <mergeCell ref="A2:D2"/>
    <mergeCell ref="A25:C25"/>
    <mergeCell ref="A24:D24"/>
    <mergeCell ref="A1:I1"/>
  </mergeCells>
  <conditionalFormatting sqref="E4:E23">
    <cfRule type="cellIs" dxfId="1" priority="1" operator="lessThan">
      <formula>15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8AA2-D2D5-440E-8404-23280F5C0E61}">
  <dimension ref="A1:I20"/>
  <sheetViews>
    <sheetView workbookViewId="0">
      <selection sqref="A1:G1"/>
    </sheetView>
  </sheetViews>
  <sheetFormatPr defaultRowHeight="15" x14ac:dyDescent="0.25"/>
  <cols>
    <col min="1" max="1" width="14.140625" customWidth="1"/>
    <col min="2" max="2" width="17.85546875" customWidth="1"/>
    <col min="3" max="3" width="19.7109375" customWidth="1"/>
    <col min="4" max="4" width="7.7109375" customWidth="1"/>
    <col min="5" max="5" width="16.28515625" customWidth="1"/>
    <col min="6" max="6" width="18.28515625" customWidth="1"/>
    <col min="7" max="7" width="20.5703125" customWidth="1"/>
  </cols>
  <sheetData>
    <row r="1" spans="1:7" ht="21" x14ac:dyDescent="0.35">
      <c r="A1" s="64" t="s">
        <v>35</v>
      </c>
      <c r="B1" s="65"/>
      <c r="C1" s="65"/>
      <c r="D1" s="65"/>
      <c r="E1" s="65"/>
      <c r="F1" s="65"/>
      <c r="G1" s="65"/>
    </row>
    <row r="2" spans="1:7" ht="15.75" thickBot="1" x14ac:dyDescent="0.3"/>
    <row r="3" spans="1:7" ht="18.75" x14ac:dyDescent="0.3">
      <c r="A3" s="66" t="s">
        <v>33</v>
      </c>
      <c r="B3" s="67"/>
      <c r="C3" s="68"/>
      <c r="E3" s="56" t="s">
        <v>10</v>
      </c>
      <c r="F3" s="56"/>
      <c r="G3" s="56"/>
    </row>
    <row r="4" spans="1:7" ht="38.25" customHeight="1" x14ac:dyDescent="0.25">
      <c r="A4" s="60" t="s">
        <v>30</v>
      </c>
      <c r="B4" s="57" t="s">
        <v>31</v>
      </c>
      <c r="C4" s="61" t="s">
        <v>34</v>
      </c>
      <c r="E4" s="60" t="s">
        <v>32</v>
      </c>
      <c r="F4" s="57" t="s">
        <v>31</v>
      </c>
      <c r="G4" s="61" t="s">
        <v>34</v>
      </c>
    </row>
    <row r="5" spans="1:7" ht="42" customHeight="1" thickBot="1" x14ac:dyDescent="0.3">
      <c r="A5" s="62">
        <f>COUNTIF(Produtos!F4:F23,"&gt;0")</f>
        <v>20</v>
      </c>
      <c r="B5" s="69">
        <f>SUM(Produtos!E4:E23)</f>
        <v>513</v>
      </c>
      <c r="C5" s="70">
        <f>AVERAGE(Produtos!E4:E23)</f>
        <v>25.65</v>
      </c>
      <c r="E5" s="62">
        <f>COUNTIF(Produtos!A4:A23,E3)</f>
        <v>3</v>
      </c>
      <c r="F5" s="69">
        <f>SUMIF(Produtos!A4:A23, E3, Produtos!E4:E23)</f>
        <v>58</v>
      </c>
      <c r="G5" s="70">
        <f>AVERAGEIF(Produtos!A4:A23,E3,Produtos!E4:E23)</f>
        <v>19.333333333333332</v>
      </c>
    </row>
    <row r="20" spans="9:9" x14ac:dyDescent="0.25">
      <c r="I20" s="7"/>
    </row>
  </sheetData>
  <mergeCells count="3">
    <mergeCell ref="A1:G1"/>
    <mergeCell ref="E3:G3"/>
    <mergeCell ref="A3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 de Dados" error="Esse produto não se encontra na tabela" xr:uid="{38CF17E6-E301-48ED-8F12-8256AB63F256}">
          <x14:formula1>
            <xm:f>Produtos!$A$4:$A$23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15FA-9FD7-43F8-9BAE-81A6186984F2}">
  <dimension ref="A1:K28"/>
  <sheetViews>
    <sheetView tabSelected="1" zoomScale="130" zoomScaleNormal="130" workbookViewId="0">
      <selection activeCell="G28" sqref="G28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style="5" bestFit="1" customWidth="1"/>
    <col min="5" max="5" width="19.28515625" bestFit="1" customWidth="1"/>
    <col min="6" max="7" width="17.5703125" bestFit="1" customWidth="1"/>
    <col min="8" max="8" width="25.7109375" bestFit="1" customWidth="1"/>
    <col min="9" max="9" width="27.28515625" bestFit="1" customWidth="1"/>
  </cols>
  <sheetData>
    <row r="1" spans="1:11" ht="21.75" thickBot="1" x14ac:dyDescent="0.4">
      <c r="A1" s="55" t="s">
        <v>21</v>
      </c>
      <c r="B1" s="55"/>
      <c r="C1" s="55"/>
      <c r="D1" s="55"/>
      <c r="E1" s="55"/>
      <c r="F1" s="55"/>
      <c r="G1" s="55"/>
      <c r="H1" s="55"/>
      <c r="I1" s="55"/>
    </row>
    <row r="2" spans="1:11" s="2" customFormat="1" ht="18.75" x14ac:dyDescent="0.3">
      <c r="A2" s="63" t="s">
        <v>0</v>
      </c>
      <c r="B2" s="63" t="s">
        <v>1</v>
      </c>
      <c r="C2" s="63" t="s">
        <v>16</v>
      </c>
      <c r="D2" s="63" t="s">
        <v>17</v>
      </c>
      <c r="E2" s="63" t="s">
        <v>22</v>
      </c>
      <c r="F2" s="63" t="s">
        <v>23</v>
      </c>
      <c r="G2" s="63" t="s">
        <v>24</v>
      </c>
      <c r="H2" s="63" t="s">
        <v>25</v>
      </c>
      <c r="I2" s="63" t="s">
        <v>28</v>
      </c>
    </row>
    <row r="3" spans="1:11" x14ac:dyDescent="0.25">
      <c r="A3" s="31" t="s">
        <v>15</v>
      </c>
      <c r="B3" s="32" t="s">
        <v>2</v>
      </c>
      <c r="C3" s="33" t="s">
        <v>18</v>
      </c>
      <c r="D3" s="34">
        <v>25.9</v>
      </c>
      <c r="E3" s="35">
        <v>10</v>
      </c>
      <c r="F3" s="36">
        <f t="shared" ref="F3:F22" si="0">PRODUCT(D3:E3)</f>
        <v>259</v>
      </c>
      <c r="G3" s="37">
        <v>0.12</v>
      </c>
      <c r="H3" s="36">
        <f t="shared" ref="H3:H22" si="1">F3-F3*G3</f>
        <v>227.92000000000002</v>
      </c>
      <c r="I3" s="38">
        <f t="shared" ref="I3:I22" si="2">F3-H3</f>
        <v>31.079999999999984</v>
      </c>
    </row>
    <row r="4" spans="1:11" x14ac:dyDescent="0.25">
      <c r="A4" s="39" t="s">
        <v>15</v>
      </c>
      <c r="B4" s="1" t="s">
        <v>3</v>
      </c>
      <c r="C4" t="s">
        <v>18</v>
      </c>
      <c r="D4" s="27">
        <v>29.9</v>
      </c>
      <c r="E4" s="8">
        <v>12</v>
      </c>
      <c r="F4" s="28">
        <f t="shared" si="0"/>
        <v>358.79999999999995</v>
      </c>
      <c r="G4" s="30">
        <v>0.1</v>
      </c>
      <c r="H4" s="28">
        <f t="shared" si="1"/>
        <v>322.91999999999996</v>
      </c>
      <c r="I4" s="40">
        <f t="shared" si="2"/>
        <v>35.879999999999995</v>
      </c>
    </row>
    <row r="5" spans="1:11" x14ac:dyDescent="0.25">
      <c r="A5" s="39" t="s">
        <v>15</v>
      </c>
      <c r="B5" s="1" t="s">
        <v>4</v>
      </c>
      <c r="C5" t="s">
        <v>18</v>
      </c>
      <c r="D5" s="27">
        <v>32.9</v>
      </c>
      <c r="E5" s="8">
        <v>15</v>
      </c>
      <c r="F5" s="28">
        <f t="shared" si="0"/>
        <v>493.5</v>
      </c>
      <c r="G5" s="29">
        <v>0.08</v>
      </c>
      <c r="H5" s="28">
        <f t="shared" si="1"/>
        <v>454.02</v>
      </c>
      <c r="I5" s="40">
        <f t="shared" si="2"/>
        <v>39.480000000000018</v>
      </c>
    </row>
    <row r="6" spans="1:11" x14ac:dyDescent="0.25">
      <c r="A6" s="39" t="s">
        <v>5</v>
      </c>
      <c r="B6" s="1" t="s">
        <v>14</v>
      </c>
      <c r="C6" t="s">
        <v>19</v>
      </c>
      <c r="D6" s="27">
        <v>399.9</v>
      </c>
      <c r="E6" s="8">
        <v>16</v>
      </c>
      <c r="F6" s="28">
        <f t="shared" si="0"/>
        <v>6398.4</v>
      </c>
      <c r="G6" s="29">
        <v>0.04</v>
      </c>
      <c r="H6" s="28">
        <f t="shared" si="1"/>
        <v>6142.4639999999999</v>
      </c>
      <c r="I6" s="40">
        <f t="shared" si="2"/>
        <v>255.93599999999969</v>
      </c>
    </row>
    <row r="7" spans="1:11" x14ac:dyDescent="0.25">
      <c r="A7" s="39" t="s">
        <v>6</v>
      </c>
      <c r="B7" s="1" t="s">
        <v>2</v>
      </c>
      <c r="C7" t="s">
        <v>18</v>
      </c>
      <c r="D7" s="27">
        <v>249.9</v>
      </c>
      <c r="E7" s="8">
        <v>43</v>
      </c>
      <c r="F7" s="28">
        <f t="shared" si="0"/>
        <v>10745.7</v>
      </c>
      <c r="G7" s="29">
        <v>0.05</v>
      </c>
      <c r="H7" s="28">
        <f t="shared" si="1"/>
        <v>10208.415000000001</v>
      </c>
      <c r="I7" s="40">
        <f t="shared" si="2"/>
        <v>537.28499999999985</v>
      </c>
    </row>
    <row r="8" spans="1:11" x14ac:dyDescent="0.25">
      <c r="A8" s="39" t="s">
        <v>6</v>
      </c>
      <c r="B8" s="1" t="s">
        <v>3</v>
      </c>
      <c r="C8" t="s">
        <v>18</v>
      </c>
      <c r="D8" s="27">
        <v>259.89999999999998</v>
      </c>
      <c r="E8" s="8">
        <v>23</v>
      </c>
      <c r="F8" s="28">
        <f t="shared" si="0"/>
        <v>5977.7</v>
      </c>
      <c r="G8" s="29">
        <v>0.05</v>
      </c>
      <c r="H8" s="28">
        <f t="shared" si="1"/>
        <v>5678.8149999999996</v>
      </c>
      <c r="I8" s="40">
        <f t="shared" si="2"/>
        <v>298.88500000000022</v>
      </c>
    </row>
    <row r="9" spans="1:11" x14ac:dyDescent="0.25">
      <c r="A9" s="39" t="s">
        <v>6</v>
      </c>
      <c r="B9" s="1" t="s">
        <v>4</v>
      </c>
      <c r="C9" t="s">
        <v>18</v>
      </c>
      <c r="D9" s="27">
        <v>299.89999999999998</v>
      </c>
      <c r="E9" s="8">
        <v>13</v>
      </c>
      <c r="F9" s="28">
        <f t="shared" si="0"/>
        <v>3898.7</v>
      </c>
      <c r="G9" s="29">
        <v>0.12</v>
      </c>
      <c r="H9" s="28">
        <f t="shared" si="1"/>
        <v>3430.8559999999998</v>
      </c>
      <c r="I9" s="40">
        <f t="shared" si="2"/>
        <v>467.84400000000005</v>
      </c>
    </row>
    <row r="10" spans="1:11" x14ac:dyDescent="0.25">
      <c r="A10" s="39" t="s">
        <v>7</v>
      </c>
      <c r="B10" s="1" t="s">
        <v>2</v>
      </c>
      <c r="C10" t="s">
        <v>18</v>
      </c>
      <c r="D10" s="27">
        <v>85.9</v>
      </c>
      <c r="E10" s="8">
        <v>16</v>
      </c>
      <c r="F10" s="28">
        <f t="shared" si="0"/>
        <v>1374.4</v>
      </c>
      <c r="G10" s="29">
        <v>7.0000000000000007E-2</v>
      </c>
      <c r="H10" s="28">
        <f t="shared" si="1"/>
        <v>1278.192</v>
      </c>
      <c r="I10" s="40">
        <f t="shared" si="2"/>
        <v>96.208000000000084</v>
      </c>
    </row>
    <row r="11" spans="1:11" x14ac:dyDescent="0.25">
      <c r="A11" s="39" t="s">
        <v>7</v>
      </c>
      <c r="B11" s="1" t="s">
        <v>3</v>
      </c>
      <c r="C11" t="s">
        <v>18</v>
      </c>
      <c r="D11" s="27">
        <v>89.9</v>
      </c>
      <c r="E11" s="8">
        <v>15</v>
      </c>
      <c r="F11" s="28">
        <f t="shared" si="0"/>
        <v>1348.5</v>
      </c>
      <c r="G11" s="29">
        <v>0.08</v>
      </c>
      <c r="H11" s="28">
        <f t="shared" si="1"/>
        <v>1240.6199999999999</v>
      </c>
      <c r="I11" s="40">
        <f t="shared" si="2"/>
        <v>107.88000000000011</v>
      </c>
    </row>
    <row r="12" spans="1:11" x14ac:dyDescent="0.25">
      <c r="A12" s="39" t="s">
        <v>7</v>
      </c>
      <c r="B12" s="1" t="s">
        <v>4</v>
      </c>
      <c r="C12" t="s">
        <v>18</v>
      </c>
      <c r="D12" s="27">
        <v>92.9</v>
      </c>
      <c r="E12" s="8">
        <v>61</v>
      </c>
      <c r="F12" s="28">
        <f t="shared" si="0"/>
        <v>5666.9000000000005</v>
      </c>
      <c r="G12" s="29">
        <v>0.06</v>
      </c>
      <c r="H12" s="28">
        <f t="shared" si="1"/>
        <v>5326.8860000000004</v>
      </c>
      <c r="I12" s="40">
        <f t="shared" si="2"/>
        <v>340.01400000000012</v>
      </c>
      <c r="K12" s="7"/>
    </row>
    <row r="13" spans="1:11" x14ac:dyDescent="0.25">
      <c r="A13" s="39" t="s">
        <v>8</v>
      </c>
      <c r="B13" s="1" t="s">
        <v>14</v>
      </c>
      <c r="C13" t="s">
        <v>18</v>
      </c>
      <c r="D13" s="27">
        <v>149.9</v>
      </c>
      <c r="E13" s="8">
        <v>15</v>
      </c>
      <c r="F13" s="28">
        <f t="shared" si="0"/>
        <v>2248.5</v>
      </c>
      <c r="G13" s="29">
        <v>0.05</v>
      </c>
      <c r="H13" s="28">
        <f t="shared" si="1"/>
        <v>2136.0749999999998</v>
      </c>
      <c r="I13" s="40">
        <f t="shared" si="2"/>
        <v>112.42500000000018</v>
      </c>
    </row>
    <row r="14" spans="1:11" x14ac:dyDescent="0.25">
      <c r="A14" s="39" t="s">
        <v>9</v>
      </c>
      <c r="B14" s="1" t="s">
        <v>2</v>
      </c>
      <c r="C14" t="s">
        <v>18</v>
      </c>
      <c r="D14" s="27">
        <v>65.900000000000006</v>
      </c>
      <c r="E14" s="8">
        <v>51</v>
      </c>
      <c r="F14" s="28">
        <f t="shared" si="0"/>
        <v>3360.9</v>
      </c>
      <c r="G14" s="29">
        <v>0.04</v>
      </c>
      <c r="H14" s="28">
        <f t="shared" si="1"/>
        <v>3226.4639999999999</v>
      </c>
      <c r="I14" s="40">
        <f t="shared" si="2"/>
        <v>134.43600000000015</v>
      </c>
    </row>
    <row r="15" spans="1:11" x14ac:dyDescent="0.25">
      <c r="A15" s="39" t="s">
        <v>9</v>
      </c>
      <c r="B15" s="1" t="s">
        <v>3</v>
      </c>
      <c r="C15" t="s">
        <v>18</v>
      </c>
      <c r="D15" s="27">
        <v>69.900000000000006</v>
      </c>
      <c r="E15" s="8">
        <v>71</v>
      </c>
      <c r="F15" s="28">
        <f t="shared" si="0"/>
        <v>4962.9000000000005</v>
      </c>
      <c r="G15" s="29">
        <v>0.12</v>
      </c>
      <c r="H15" s="28">
        <f t="shared" si="1"/>
        <v>4367.3520000000008</v>
      </c>
      <c r="I15" s="40">
        <f t="shared" si="2"/>
        <v>595.54799999999977</v>
      </c>
    </row>
    <row r="16" spans="1:11" x14ac:dyDescent="0.25">
      <c r="A16" s="39" t="s">
        <v>9</v>
      </c>
      <c r="B16" s="1" t="s">
        <v>4</v>
      </c>
      <c r="C16" t="s">
        <v>18</v>
      </c>
      <c r="D16" s="27">
        <v>70.900000000000006</v>
      </c>
      <c r="E16" s="8">
        <v>16</v>
      </c>
      <c r="F16" s="28">
        <f t="shared" si="0"/>
        <v>1134.4000000000001</v>
      </c>
      <c r="G16" s="29">
        <v>0.32</v>
      </c>
      <c r="H16" s="28">
        <f t="shared" si="1"/>
        <v>771.39200000000005</v>
      </c>
      <c r="I16" s="40">
        <f t="shared" si="2"/>
        <v>363.00800000000004</v>
      </c>
    </row>
    <row r="17" spans="1:9" x14ac:dyDescent="0.25">
      <c r="A17" s="39" t="s">
        <v>10</v>
      </c>
      <c r="B17" s="1">
        <v>36</v>
      </c>
      <c r="C17" t="s">
        <v>20</v>
      </c>
      <c r="D17" s="27">
        <v>199.9</v>
      </c>
      <c r="E17" s="8">
        <v>14</v>
      </c>
      <c r="F17" s="28">
        <f t="shared" si="0"/>
        <v>2798.6</v>
      </c>
      <c r="G17" s="29">
        <v>0.12</v>
      </c>
      <c r="H17" s="28">
        <f t="shared" si="1"/>
        <v>2462.768</v>
      </c>
      <c r="I17" s="40">
        <f t="shared" si="2"/>
        <v>335.83199999999988</v>
      </c>
    </row>
    <row r="18" spans="1:9" x14ac:dyDescent="0.25">
      <c r="A18" s="39" t="s">
        <v>10</v>
      </c>
      <c r="B18" s="1">
        <v>37</v>
      </c>
      <c r="C18" t="s">
        <v>20</v>
      </c>
      <c r="D18" s="27">
        <v>249.9</v>
      </c>
      <c r="E18" s="8">
        <v>12</v>
      </c>
      <c r="F18" s="28">
        <f t="shared" si="0"/>
        <v>2998.8</v>
      </c>
      <c r="G18" s="29">
        <v>0.1</v>
      </c>
      <c r="H18" s="28">
        <f t="shared" si="1"/>
        <v>2698.92</v>
      </c>
      <c r="I18" s="40">
        <f t="shared" si="2"/>
        <v>299.88000000000011</v>
      </c>
    </row>
    <row r="19" spans="1:9" x14ac:dyDescent="0.25">
      <c r="A19" s="39" t="s">
        <v>10</v>
      </c>
      <c r="B19" s="1">
        <v>38</v>
      </c>
      <c r="C19" t="s">
        <v>20</v>
      </c>
      <c r="D19" s="27">
        <v>259.89999999999998</v>
      </c>
      <c r="E19" s="8">
        <v>32</v>
      </c>
      <c r="F19" s="28">
        <f t="shared" si="0"/>
        <v>8316.7999999999993</v>
      </c>
      <c r="G19" s="29">
        <v>0.1</v>
      </c>
      <c r="H19" s="28">
        <f t="shared" si="1"/>
        <v>7485.119999999999</v>
      </c>
      <c r="I19" s="40">
        <f t="shared" si="2"/>
        <v>831.68000000000029</v>
      </c>
    </row>
    <row r="20" spans="1:9" x14ac:dyDescent="0.25">
      <c r="A20" s="39" t="s">
        <v>11</v>
      </c>
      <c r="B20" s="1" t="s">
        <v>14</v>
      </c>
      <c r="C20" t="s">
        <v>19</v>
      </c>
      <c r="D20" s="27">
        <v>259.89999999999998</v>
      </c>
      <c r="E20" s="8">
        <v>23</v>
      </c>
      <c r="F20" s="28">
        <f t="shared" si="0"/>
        <v>5977.7</v>
      </c>
      <c r="G20" s="29">
        <v>0.1</v>
      </c>
      <c r="H20" s="28">
        <f t="shared" si="1"/>
        <v>5379.93</v>
      </c>
      <c r="I20" s="40">
        <f t="shared" si="2"/>
        <v>597.76999999999953</v>
      </c>
    </row>
    <row r="21" spans="1:9" x14ac:dyDescent="0.25">
      <c r="A21" s="39" t="s">
        <v>12</v>
      </c>
      <c r="B21" s="1" t="s">
        <v>14</v>
      </c>
      <c r="C21" t="s">
        <v>19</v>
      </c>
      <c r="D21" s="27">
        <v>39.9</v>
      </c>
      <c r="E21" s="8">
        <v>43</v>
      </c>
      <c r="F21" s="28">
        <f t="shared" si="0"/>
        <v>1715.7</v>
      </c>
      <c r="G21" s="29">
        <v>0.05</v>
      </c>
      <c r="H21" s="28">
        <f t="shared" si="1"/>
        <v>1629.915</v>
      </c>
      <c r="I21" s="40">
        <f t="shared" si="2"/>
        <v>85.785000000000082</v>
      </c>
    </row>
    <row r="22" spans="1:9" x14ac:dyDescent="0.25">
      <c r="A22" s="41" t="s">
        <v>13</v>
      </c>
      <c r="B22" s="42" t="s">
        <v>14</v>
      </c>
      <c r="C22" s="43" t="s">
        <v>19</v>
      </c>
      <c r="D22" s="44">
        <v>49.9</v>
      </c>
      <c r="E22" s="45">
        <v>12</v>
      </c>
      <c r="F22" s="46">
        <f t="shared" si="0"/>
        <v>598.79999999999995</v>
      </c>
      <c r="G22" s="47">
        <v>0.05</v>
      </c>
      <c r="H22" s="46">
        <f t="shared" si="1"/>
        <v>568.8599999999999</v>
      </c>
      <c r="I22" s="48">
        <f t="shared" si="2"/>
        <v>29.940000000000055</v>
      </c>
    </row>
    <row r="23" spans="1:9" x14ac:dyDescent="0.25">
      <c r="A23" s="57" t="s">
        <v>23</v>
      </c>
      <c r="B23" s="57"/>
      <c r="C23" s="57"/>
      <c r="D23" s="6">
        <f>SUBTOTAL(109,Meteora[Preço Unitário])</f>
        <v>2983.0000000000009</v>
      </c>
      <c r="E23" s="9">
        <f>SUBTOTAL(109,Meteora[Qtd])</f>
        <v>513</v>
      </c>
      <c r="F23" s="10">
        <f>SUBTOTAL(109,Meteora[Total])</f>
        <v>70634.700000000012</v>
      </c>
      <c r="H23" s="10">
        <f>SUBTOTAL(109,Meteora[Total c/ desconto])</f>
        <v>65037.903999999995</v>
      </c>
      <c r="I23" s="10">
        <f>SUBTOTAL(109,Meteora[valor do desconto])</f>
        <v>5596.7960000000003</v>
      </c>
    </row>
    <row r="28" spans="1:9" x14ac:dyDescent="0.25">
      <c r="G28" s="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A181-52E8-48E3-91AE-E0728AB0717B}">
  <dimension ref="A1:I20"/>
  <sheetViews>
    <sheetView workbookViewId="0">
      <selection activeCell="B14" sqref="B14"/>
    </sheetView>
  </sheetViews>
  <sheetFormatPr defaultRowHeight="15" x14ac:dyDescent="0.25"/>
  <cols>
    <col min="1" max="1" width="14.140625" customWidth="1"/>
    <col min="2" max="2" width="17.85546875" customWidth="1"/>
    <col min="3" max="3" width="19.7109375" customWidth="1"/>
    <col min="4" max="4" width="7.7109375" customWidth="1"/>
    <col min="5" max="5" width="16.28515625" customWidth="1"/>
    <col min="6" max="6" width="18.28515625" customWidth="1"/>
    <col min="7" max="7" width="20.5703125" customWidth="1"/>
  </cols>
  <sheetData>
    <row r="1" spans="1:7" ht="21" x14ac:dyDescent="0.35">
      <c r="A1" s="64" t="s">
        <v>35</v>
      </c>
      <c r="B1" s="65"/>
      <c r="C1" s="65"/>
      <c r="D1" s="65"/>
      <c r="E1" s="65"/>
      <c r="F1" s="65"/>
      <c r="G1" s="65"/>
    </row>
    <row r="2" spans="1:7" ht="15.75" thickBot="1" x14ac:dyDescent="0.3"/>
    <row r="3" spans="1:7" ht="18.75" x14ac:dyDescent="0.3">
      <c r="A3" s="66" t="s">
        <v>33</v>
      </c>
      <c r="B3" s="67"/>
      <c r="C3" s="68"/>
      <c r="E3" s="56" t="s">
        <v>10</v>
      </c>
      <c r="F3" s="56"/>
      <c r="G3" s="56"/>
    </row>
    <row r="4" spans="1:7" ht="38.25" customHeight="1" x14ac:dyDescent="0.25">
      <c r="A4" s="60" t="s">
        <v>30</v>
      </c>
      <c r="B4" s="57" t="s">
        <v>31</v>
      </c>
      <c r="C4" s="61" t="s">
        <v>34</v>
      </c>
      <c r="E4" s="60" t="s">
        <v>32</v>
      </c>
      <c r="F4" s="57" t="s">
        <v>31</v>
      </c>
      <c r="G4" s="61" t="s">
        <v>34</v>
      </c>
    </row>
    <row r="5" spans="1:7" ht="42" customHeight="1" thickBot="1" x14ac:dyDescent="0.3">
      <c r="A5" s="62">
        <f>COUNTIF(Meteora[Qtd],"&gt;0")</f>
        <v>20</v>
      </c>
      <c r="B5" s="69">
        <f>SUM(Meteora[Qtd])</f>
        <v>513</v>
      </c>
      <c r="C5" s="70">
        <f>AVERAGE(Meteora[Qtd])</f>
        <v>25.65</v>
      </c>
      <c r="E5" s="62">
        <f>COUNTIF(Meteora[Produtos],E3)</f>
        <v>3</v>
      </c>
      <c r="F5" s="69">
        <f>SUMIF(Meteora[Produtos], E3, Meteora[Qtd])</f>
        <v>58</v>
      </c>
      <c r="G5" s="70">
        <f>AVERAGEIF(Meteora[Produtos],E3,Meteora[Qtd])</f>
        <v>19.333333333333332</v>
      </c>
    </row>
    <row r="20" spans="9:9" x14ac:dyDescent="0.25">
      <c r="I20" s="7"/>
    </row>
  </sheetData>
  <mergeCells count="3">
    <mergeCell ref="A1:G1"/>
    <mergeCell ref="A3:C3"/>
    <mergeCell ref="E3:G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 de Dados" error="Esse produto não se encontra na tabela" xr:uid="{8D5BEA65-A74D-47A0-AD85-2E842FA2BC4B}">
          <x14:formula1>
            <xm:f>Produtos!$A$4:$A$23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9390-73C1-4461-A3B7-2EBFFFB4D076}">
  <sheetPr filterMode="1"/>
  <dimension ref="A1:L28"/>
  <sheetViews>
    <sheetView topLeftCell="B1" workbookViewId="0">
      <selection activeCell="I36" sqref="I36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style="6" bestFit="1" customWidth="1"/>
    <col min="5" max="5" width="10.140625" style="4" bestFit="1" customWidth="1"/>
    <col min="6" max="6" width="12.42578125" style="19" bestFit="1" customWidth="1"/>
    <col min="7" max="7" width="16.28515625" style="4" bestFit="1" customWidth="1"/>
    <col min="8" max="9" width="25.7109375" style="19" bestFit="1" customWidth="1"/>
    <col min="11" max="11" width="12.140625" bestFit="1" customWidth="1"/>
    <col min="12" max="12" width="11.7109375" bestFit="1" customWidth="1"/>
  </cols>
  <sheetData>
    <row r="1" spans="1:12" ht="21" x14ac:dyDescent="0.35">
      <c r="A1" s="54" t="s">
        <v>21</v>
      </c>
      <c r="B1" s="54"/>
      <c r="C1" s="54"/>
      <c r="D1" s="54"/>
      <c r="E1" s="54"/>
      <c r="F1" s="54"/>
      <c r="G1" s="54"/>
      <c r="H1" s="54"/>
      <c r="I1" s="54"/>
    </row>
    <row r="2" spans="1:12" ht="3.75" customHeight="1" thickBot="1" x14ac:dyDescent="0.4">
      <c r="A2" s="51"/>
      <c r="B2" s="51"/>
      <c r="C2" s="51"/>
      <c r="D2" s="51"/>
      <c r="E2" s="3"/>
      <c r="F2" s="17"/>
      <c r="G2" s="3"/>
      <c r="H2" s="17"/>
      <c r="I2" s="17"/>
    </row>
    <row r="3" spans="1:12" s="2" customFormat="1" ht="18.75" x14ac:dyDescent="0.3">
      <c r="A3" s="11" t="s">
        <v>0</v>
      </c>
      <c r="B3" s="12" t="s">
        <v>1</v>
      </c>
      <c r="C3" s="12" t="s">
        <v>16</v>
      </c>
      <c r="D3" s="13" t="s">
        <v>17</v>
      </c>
      <c r="E3" s="14" t="s">
        <v>22</v>
      </c>
      <c r="F3" s="22" t="s">
        <v>23</v>
      </c>
      <c r="G3" s="14" t="s">
        <v>26</v>
      </c>
      <c r="H3" s="15" t="s">
        <v>25</v>
      </c>
      <c r="I3" s="15" t="s">
        <v>27</v>
      </c>
      <c r="K3" s="12" t="s">
        <v>1</v>
      </c>
      <c r="L3" s="14" t="s">
        <v>26</v>
      </c>
    </row>
    <row r="4" spans="1:12" hidden="1" x14ac:dyDescent="0.25">
      <c r="A4" s="16" t="s">
        <v>6</v>
      </c>
      <c r="B4" s="1" t="s">
        <v>4</v>
      </c>
      <c r="C4" t="s">
        <v>18</v>
      </c>
      <c r="D4" s="6">
        <v>299.89999999999998</v>
      </c>
      <c r="E4" s="8">
        <v>13</v>
      </c>
      <c r="F4" s="21">
        <f t="shared" ref="F4:F23" si="0">PRODUCT(D4:E4)</f>
        <v>3898.7</v>
      </c>
      <c r="G4" s="20">
        <v>0.12</v>
      </c>
      <c r="H4" s="18">
        <f t="shared" ref="H4:H23" si="1">F4-F4*G4</f>
        <v>3430.8559999999998</v>
      </c>
      <c r="I4" s="18">
        <f t="shared" ref="I4:I23" si="2">F4-H4</f>
        <v>467.84400000000005</v>
      </c>
      <c r="K4" s="1" t="s">
        <v>4</v>
      </c>
      <c r="L4" s="20" t="s">
        <v>29</v>
      </c>
    </row>
    <row r="5" spans="1:12" x14ac:dyDescent="0.25">
      <c r="A5" s="16" t="s">
        <v>15</v>
      </c>
      <c r="B5" s="1" t="s">
        <v>4</v>
      </c>
      <c r="C5" t="s">
        <v>18</v>
      </c>
      <c r="D5" s="6">
        <v>32.9</v>
      </c>
      <c r="E5" s="8">
        <v>15</v>
      </c>
      <c r="F5" s="21">
        <f t="shared" si="0"/>
        <v>493.5</v>
      </c>
      <c r="G5" s="20">
        <v>0.08</v>
      </c>
      <c r="H5" s="18">
        <f t="shared" si="1"/>
        <v>454.02</v>
      </c>
      <c r="I5" s="18">
        <f t="shared" si="2"/>
        <v>39.480000000000018</v>
      </c>
    </row>
    <row r="6" spans="1:12" hidden="1" x14ac:dyDescent="0.25">
      <c r="A6" s="16" t="s">
        <v>9</v>
      </c>
      <c r="B6" s="1" t="s">
        <v>4</v>
      </c>
      <c r="C6" t="s">
        <v>18</v>
      </c>
      <c r="D6" s="6">
        <v>70.900000000000006</v>
      </c>
      <c r="E6" s="8">
        <v>16</v>
      </c>
      <c r="F6" s="21">
        <f t="shared" si="0"/>
        <v>1134.4000000000001</v>
      </c>
      <c r="G6" s="20">
        <v>0.32</v>
      </c>
      <c r="H6" s="18">
        <f t="shared" si="1"/>
        <v>771.39200000000005</v>
      </c>
      <c r="I6" s="18">
        <f t="shared" si="2"/>
        <v>363.00800000000004</v>
      </c>
    </row>
    <row r="7" spans="1:12" x14ac:dyDescent="0.25">
      <c r="A7" s="16" t="s">
        <v>7</v>
      </c>
      <c r="B7" s="1" t="s">
        <v>4</v>
      </c>
      <c r="C7" t="s">
        <v>18</v>
      </c>
      <c r="D7" s="6">
        <v>92.9</v>
      </c>
      <c r="E7" s="8">
        <v>61</v>
      </c>
      <c r="F7" s="21">
        <f t="shared" si="0"/>
        <v>5666.9000000000005</v>
      </c>
      <c r="G7" s="20">
        <v>0.06</v>
      </c>
      <c r="H7" s="18">
        <f t="shared" si="1"/>
        <v>5326.8860000000004</v>
      </c>
      <c r="I7" s="18">
        <f t="shared" si="2"/>
        <v>340.01400000000012</v>
      </c>
    </row>
    <row r="8" spans="1:12" hidden="1" x14ac:dyDescent="0.25">
      <c r="A8" s="16" t="s">
        <v>15</v>
      </c>
      <c r="B8" s="1" t="s">
        <v>3</v>
      </c>
      <c r="C8" t="s">
        <v>18</v>
      </c>
      <c r="D8" s="6">
        <v>29.9</v>
      </c>
      <c r="E8" s="8">
        <v>12</v>
      </c>
      <c r="F8" s="21">
        <f t="shared" si="0"/>
        <v>358.79999999999995</v>
      </c>
      <c r="G8" s="20">
        <v>0.1</v>
      </c>
      <c r="H8" s="18">
        <f t="shared" si="1"/>
        <v>322.91999999999996</v>
      </c>
      <c r="I8" s="18">
        <f t="shared" si="2"/>
        <v>35.879999999999995</v>
      </c>
    </row>
    <row r="9" spans="1:12" hidden="1" x14ac:dyDescent="0.25">
      <c r="A9" s="16" t="s">
        <v>7</v>
      </c>
      <c r="B9" s="1" t="s">
        <v>3</v>
      </c>
      <c r="C9" t="s">
        <v>18</v>
      </c>
      <c r="D9" s="6">
        <v>89.9</v>
      </c>
      <c r="E9" s="8">
        <v>15</v>
      </c>
      <c r="F9" s="21">
        <f t="shared" si="0"/>
        <v>1348.5</v>
      </c>
      <c r="G9" s="20">
        <v>0.08</v>
      </c>
      <c r="H9" s="18">
        <f t="shared" si="1"/>
        <v>1240.6199999999999</v>
      </c>
      <c r="I9" s="18">
        <f t="shared" si="2"/>
        <v>107.88000000000011</v>
      </c>
    </row>
    <row r="10" spans="1:12" hidden="1" x14ac:dyDescent="0.25">
      <c r="A10" s="16" t="s">
        <v>6</v>
      </c>
      <c r="B10" s="1" t="s">
        <v>3</v>
      </c>
      <c r="C10" t="s">
        <v>18</v>
      </c>
      <c r="D10" s="6">
        <v>259.89999999999998</v>
      </c>
      <c r="E10" s="8">
        <v>23</v>
      </c>
      <c r="F10" s="21">
        <f t="shared" si="0"/>
        <v>5977.7</v>
      </c>
      <c r="G10" s="20">
        <v>0.05</v>
      </c>
      <c r="H10" s="18">
        <f t="shared" si="1"/>
        <v>5678.8149999999996</v>
      </c>
      <c r="I10" s="18">
        <f t="shared" si="2"/>
        <v>298.88500000000022</v>
      </c>
    </row>
    <row r="11" spans="1:12" hidden="1" x14ac:dyDescent="0.25">
      <c r="A11" s="16" t="s">
        <v>9</v>
      </c>
      <c r="B11" s="1" t="s">
        <v>3</v>
      </c>
      <c r="C11" t="s">
        <v>18</v>
      </c>
      <c r="D11" s="6">
        <v>69.900000000000006</v>
      </c>
      <c r="E11" s="8">
        <v>71</v>
      </c>
      <c r="F11" s="21">
        <f t="shared" si="0"/>
        <v>4962.9000000000005</v>
      </c>
      <c r="G11" s="20">
        <v>0.12</v>
      </c>
      <c r="H11" s="18">
        <f t="shared" si="1"/>
        <v>4367.3520000000008</v>
      </c>
      <c r="I11" s="18">
        <f t="shared" si="2"/>
        <v>595.54799999999977</v>
      </c>
    </row>
    <row r="12" spans="1:12" hidden="1" x14ac:dyDescent="0.25">
      <c r="A12" s="16" t="s">
        <v>15</v>
      </c>
      <c r="B12" s="1" t="s">
        <v>2</v>
      </c>
      <c r="C12" t="s">
        <v>18</v>
      </c>
      <c r="D12" s="6">
        <v>25.9</v>
      </c>
      <c r="E12" s="8">
        <v>10</v>
      </c>
      <c r="F12" s="21">
        <f t="shared" si="0"/>
        <v>259</v>
      </c>
      <c r="G12" s="20">
        <v>0.12</v>
      </c>
      <c r="H12" s="18">
        <f t="shared" si="1"/>
        <v>227.92000000000002</v>
      </c>
      <c r="I12" s="18">
        <f t="shared" si="2"/>
        <v>31.079999999999984</v>
      </c>
      <c r="J12" s="7"/>
    </row>
    <row r="13" spans="1:12" hidden="1" x14ac:dyDescent="0.25">
      <c r="A13" s="16" t="s">
        <v>7</v>
      </c>
      <c r="B13" s="1" t="s">
        <v>2</v>
      </c>
      <c r="C13" t="s">
        <v>18</v>
      </c>
      <c r="D13" s="6">
        <v>85.9</v>
      </c>
      <c r="E13" s="8">
        <v>16</v>
      </c>
      <c r="F13" s="21">
        <f t="shared" si="0"/>
        <v>1374.4</v>
      </c>
      <c r="G13" s="20">
        <v>7.0000000000000007E-2</v>
      </c>
      <c r="H13" s="18">
        <f t="shared" si="1"/>
        <v>1278.192</v>
      </c>
      <c r="I13" s="18">
        <f t="shared" si="2"/>
        <v>96.208000000000084</v>
      </c>
    </row>
    <row r="14" spans="1:12" hidden="1" x14ac:dyDescent="0.25">
      <c r="A14" s="16" t="s">
        <v>6</v>
      </c>
      <c r="B14" s="1" t="s">
        <v>2</v>
      </c>
      <c r="C14" t="s">
        <v>18</v>
      </c>
      <c r="D14" s="6">
        <v>249.9</v>
      </c>
      <c r="E14" s="8">
        <v>43</v>
      </c>
      <c r="F14" s="21">
        <f t="shared" si="0"/>
        <v>10745.7</v>
      </c>
      <c r="G14" s="20">
        <v>0.05</v>
      </c>
      <c r="H14" s="18">
        <f t="shared" si="1"/>
        <v>10208.415000000001</v>
      </c>
      <c r="I14" s="18">
        <f t="shared" si="2"/>
        <v>537.28499999999985</v>
      </c>
    </row>
    <row r="15" spans="1:12" hidden="1" x14ac:dyDescent="0.25">
      <c r="A15" s="16" t="s">
        <v>9</v>
      </c>
      <c r="B15" s="1" t="s">
        <v>2</v>
      </c>
      <c r="C15" t="s">
        <v>18</v>
      </c>
      <c r="D15" s="6">
        <v>65.900000000000006</v>
      </c>
      <c r="E15" s="8">
        <v>51</v>
      </c>
      <c r="F15" s="21">
        <f t="shared" si="0"/>
        <v>3360.9</v>
      </c>
      <c r="G15" s="20">
        <v>0.04</v>
      </c>
      <c r="H15" s="18">
        <f t="shared" si="1"/>
        <v>3226.4639999999999</v>
      </c>
      <c r="I15" s="18">
        <f t="shared" si="2"/>
        <v>134.43600000000015</v>
      </c>
    </row>
    <row r="16" spans="1:12" hidden="1" x14ac:dyDescent="0.25">
      <c r="A16" s="16" t="s">
        <v>8</v>
      </c>
      <c r="B16" s="1" t="s">
        <v>14</v>
      </c>
      <c r="C16" t="s">
        <v>18</v>
      </c>
      <c r="D16" s="6">
        <v>149.9</v>
      </c>
      <c r="E16" s="8">
        <v>15</v>
      </c>
      <c r="F16" s="21">
        <f t="shared" si="0"/>
        <v>2248.5</v>
      </c>
      <c r="G16" s="20">
        <v>0.05</v>
      </c>
      <c r="H16" s="18">
        <f t="shared" si="1"/>
        <v>2136.0749999999998</v>
      </c>
      <c r="I16" s="18">
        <f t="shared" si="2"/>
        <v>112.42500000000018</v>
      </c>
    </row>
    <row r="17" spans="1:9" hidden="1" x14ac:dyDescent="0.25">
      <c r="A17" s="16" t="s">
        <v>13</v>
      </c>
      <c r="B17" s="1" t="s">
        <v>14</v>
      </c>
      <c r="C17" t="s">
        <v>19</v>
      </c>
      <c r="D17" s="6">
        <v>49.9</v>
      </c>
      <c r="E17" s="8">
        <v>12</v>
      </c>
      <c r="F17" s="21">
        <f t="shared" si="0"/>
        <v>598.79999999999995</v>
      </c>
      <c r="G17" s="20">
        <v>0.05</v>
      </c>
      <c r="H17" s="18">
        <f t="shared" si="1"/>
        <v>568.8599999999999</v>
      </c>
      <c r="I17" s="18">
        <f t="shared" si="2"/>
        <v>29.940000000000055</v>
      </c>
    </row>
    <row r="18" spans="1:9" hidden="1" x14ac:dyDescent="0.25">
      <c r="A18" s="16" t="s">
        <v>5</v>
      </c>
      <c r="B18" s="1" t="s">
        <v>14</v>
      </c>
      <c r="C18" t="s">
        <v>19</v>
      </c>
      <c r="D18" s="6">
        <v>399.9</v>
      </c>
      <c r="E18" s="8">
        <v>16</v>
      </c>
      <c r="F18" s="21">
        <f t="shared" si="0"/>
        <v>6398.4</v>
      </c>
      <c r="G18" s="20">
        <v>0.04</v>
      </c>
      <c r="H18" s="18">
        <f t="shared" si="1"/>
        <v>6142.4639999999999</v>
      </c>
      <c r="I18" s="18">
        <f t="shared" si="2"/>
        <v>255.93599999999969</v>
      </c>
    </row>
    <row r="19" spans="1:9" hidden="1" x14ac:dyDescent="0.25">
      <c r="A19" s="16" t="s">
        <v>11</v>
      </c>
      <c r="B19" s="1" t="s">
        <v>14</v>
      </c>
      <c r="C19" t="s">
        <v>19</v>
      </c>
      <c r="D19" s="6">
        <v>259.89999999999998</v>
      </c>
      <c r="E19" s="8">
        <v>23</v>
      </c>
      <c r="F19" s="21">
        <f t="shared" si="0"/>
        <v>5977.7</v>
      </c>
      <c r="G19" s="20">
        <v>0.1</v>
      </c>
      <c r="H19" s="18">
        <f t="shared" si="1"/>
        <v>5379.93</v>
      </c>
      <c r="I19" s="18">
        <f t="shared" si="2"/>
        <v>597.76999999999953</v>
      </c>
    </row>
    <row r="20" spans="1:9" hidden="1" x14ac:dyDescent="0.25">
      <c r="A20" s="16" t="s">
        <v>12</v>
      </c>
      <c r="B20" s="1" t="s">
        <v>14</v>
      </c>
      <c r="C20" t="s">
        <v>19</v>
      </c>
      <c r="D20" s="6">
        <v>39.9</v>
      </c>
      <c r="E20" s="8">
        <v>43</v>
      </c>
      <c r="F20" s="21">
        <f t="shared" si="0"/>
        <v>1715.7</v>
      </c>
      <c r="G20" s="20">
        <v>0.05</v>
      </c>
      <c r="H20" s="18">
        <f t="shared" si="1"/>
        <v>1629.915</v>
      </c>
      <c r="I20" s="18">
        <f t="shared" si="2"/>
        <v>85.785000000000082</v>
      </c>
    </row>
    <row r="21" spans="1:9" hidden="1" x14ac:dyDescent="0.25">
      <c r="A21" s="16" t="s">
        <v>10</v>
      </c>
      <c r="B21" s="1">
        <v>36</v>
      </c>
      <c r="C21" t="s">
        <v>20</v>
      </c>
      <c r="D21" s="6">
        <v>199.9</v>
      </c>
      <c r="E21" s="8">
        <v>14</v>
      </c>
      <c r="F21" s="21">
        <f t="shared" si="0"/>
        <v>2798.6</v>
      </c>
      <c r="G21" s="20">
        <v>0.12</v>
      </c>
      <c r="H21" s="18">
        <f t="shared" si="1"/>
        <v>2462.768</v>
      </c>
      <c r="I21" s="18">
        <f t="shared" si="2"/>
        <v>335.83199999999988</v>
      </c>
    </row>
    <row r="22" spans="1:9" hidden="1" x14ac:dyDescent="0.25">
      <c r="A22" s="16" t="s">
        <v>10</v>
      </c>
      <c r="B22" s="1">
        <v>37</v>
      </c>
      <c r="C22" t="s">
        <v>20</v>
      </c>
      <c r="D22" s="6">
        <v>249.9</v>
      </c>
      <c r="E22" s="8">
        <v>12</v>
      </c>
      <c r="F22" s="21">
        <f t="shared" si="0"/>
        <v>2998.8</v>
      </c>
      <c r="G22" s="20">
        <v>0.1</v>
      </c>
      <c r="H22" s="18">
        <f t="shared" si="1"/>
        <v>2698.92</v>
      </c>
      <c r="I22" s="18">
        <f t="shared" si="2"/>
        <v>299.88000000000011</v>
      </c>
    </row>
    <row r="23" spans="1:9" hidden="1" x14ac:dyDescent="0.25">
      <c r="A23" s="16" t="s">
        <v>10</v>
      </c>
      <c r="B23" s="1">
        <v>38</v>
      </c>
      <c r="C23" t="s">
        <v>20</v>
      </c>
      <c r="D23" s="6">
        <v>259.89999999999998</v>
      </c>
      <c r="E23" s="8">
        <v>32</v>
      </c>
      <c r="F23" s="21">
        <f t="shared" si="0"/>
        <v>8316.7999999999993</v>
      </c>
      <c r="G23" s="20">
        <v>0.1</v>
      </c>
      <c r="H23" s="18">
        <f t="shared" si="1"/>
        <v>7485.119999999999</v>
      </c>
      <c r="I23" s="18">
        <f t="shared" si="2"/>
        <v>831.68000000000029</v>
      </c>
    </row>
    <row r="24" spans="1:9" ht="3.75" customHeight="1" thickBot="1" x14ac:dyDescent="0.4">
      <c r="A24" s="51"/>
      <c r="B24" s="51"/>
      <c r="C24" s="51"/>
      <c r="D24" s="51"/>
      <c r="E24" s="3"/>
      <c r="F24" s="17"/>
      <c r="G24" s="3"/>
      <c r="H24" s="17"/>
      <c r="I24" s="17"/>
    </row>
    <row r="25" spans="1:9" ht="15.75" thickBot="1" x14ac:dyDescent="0.3">
      <c r="A25" s="52" t="s">
        <v>23</v>
      </c>
      <c r="B25" s="53"/>
      <c r="C25" s="53"/>
      <c r="D25" s="23">
        <f>SUM(D4:D23)</f>
        <v>2983.0000000000005</v>
      </c>
      <c r="E25" s="24">
        <f>SUM(E4:E23)</f>
        <v>513</v>
      </c>
      <c r="F25" s="25">
        <f>SUM(F4:F23)</f>
        <v>70634.7</v>
      </c>
      <c r="G25" s="24"/>
      <c r="H25" s="26">
        <f>SUM(H4:H23)</f>
        <v>65037.90399999998</v>
      </c>
      <c r="I25" s="26">
        <f>SUM(I4:I23)</f>
        <v>5596.7959999999994</v>
      </c>
    </row>
    <row r="28" spans="1:9" x14ac:dyDescent="0.25">
      <c r="D28" s="49"/>
    </row>
  </sheetData>
  <mergeCells count="4">
    <mergeCell ref="A1:I1"/>
    <mergeCell ref="A2:D2"/>
    <mergeCell ref="A24:D24"/>
    <mergeCell ref="A25:C25"/>
  </mergeCells>
  <conditionalFormatting sqref="E4:E23">
    <cfRule type="cellIs" dxfId="0" priority="3" operator="lessThan">
      <formula>15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Produtos</vt:lpstr>
      <vt:lpstr>mini-dashboard</vt:lpstr>
      <vt:lpstr>Tabela</vt:lpstr>
      <vt:lpstr>mini-dashboard (Tabela)</vt:lpstr>
      <vt:lpstr>filtro avançado</vt:lpstr>
      <vt:lpstr>Meu gráfico</vt:lpstr>
      <vt:lpstr>Tabela!Area_de_impressao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Daniel Brown</cp:lastModifiedBy>
  <dcterms:created xsi:type="dcterms:W3CDTF">2023-06-02T17:54:12Z</dcterms:created>
  <dcterms:modified xsi:type="dcterms:W3CDTF">2024-10-16T13:29:57Z</dcterms:modified>
</cp:coreProperties>
</file>