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 state="visible" name="Full 2" sheetId="2" r:id="rId5"/>
    <sheet state="visible" name="Full 3" sheetId="3" r:id="rId6"/>
    <sheet state="visible" name="Full 4" sheetId="4" r:id="rId7"/>
    <sheet state="visible" name="Full 5" sheetId="5" r:id="rId8"/>
    <sheet state="visible" name="Full 6" sheetId="6" r:id="rId9"/>
  </sheets>
  <definedNames>
    <definedName hidden="1" localSheetId="0" name="_xlnm._FilterDatabase">'Full 1'!$A$1:$G$177</definedName>
    <definedName hidden="1" localSheetId="1" name="_xlnm._FilterDatabase">'Full 2'!$A$1:$G$108</definedName>
    <definedName hidden="1" localSheetId="3" name="_xlnm._FilterDatabase">'Full 4'!$A$1:$F$101</definedName>
  </definedNames>
  <calcPr/>
</workbook>
</file>

<file path=xl/sharedStrings.xml><?xml version="1.0" encoding="utf-8"?>
<sst xmlns="http://schemas.openxmlformats.org/spreadsheetml/2006/main" count="2223" uniqueCount="504">
  <si>
    <t>Title</t>
  </si>
  <si>
    <t>Sentence</t>
  </si>
  <si>
    <t>Sent_lower_case</t>
  </si>
  <si>
    <t>filtered</t>
  </si>
  <si>
    <t>num</t>
  </si>
  <si>
    <t>Root_Manual</t>
  </si>
  <si>
    <t>BUYERENGE A SENDA RI SIELO</t>
  </si>
  <si>
    <t>Repue ele a seba adsá mboso "manduko pa porriá"</t>
  </si>
  <si>
    <t>adsá</t>
  </si>
  <si>
    <t>Monasita ri ngubá</t>
  </si>
  <si>
    <t>Kumo ta asé mí fata kietú ri sí, Bonga, pito tiela ri Palenge.</t>
  </si>
  <si>
    <t>asé</t>
  </si>
  <si>
    <t>Sabó ri é pipita a aselo kolá, Benita, ngubá ri tiembo kuandi é taba monasita, i kapurí sin sabé pokke, ele a sindí mejó.</t>
  </si>
  <si>
    <t>¿Ke ta asé puaí?</t>
  </si>
  <si>
    <t>Asina í a aselo.</t>
  </si>
  <si>
    <t>Monasita, ku reselo, a asekká ku tembló andi ma pie ele.</t>
  </si>
  <si>
    <t>asekká</t>
  </si>
  <si>
    <t>Andi finá ri jonná ri ma kaneo, repue ri un guen kosecha, babbarita ku ma monasito a bae, pandi palo ri karakolí, andi ane ta jugá, ta kandá i ta motia ma kabeo, pa imbentá ma kaddume nuebo.</t>
  </si>
  <si>
    <t>bae</t>
  </si>
  <si>
    <t>Ante ri ten posá a olaya errera Etefanía a seba bibí a chambakú uno ri maparaje ri ma jende ri palenge ma ngande ir katajena.</t>
  </si>
  <si>
    <t>bibí</t>
  </si>
  <si>
    <t>—ele a chitialo—.</t>
  </si>
  <si>
    <t>chitiá</t>
  </si>
  <si>
    <t>Ninguno ri ané seba chitialo ndulo nu, pero a peseba ke kala ku mboso Babbarita a seba flojá tiela, ke ata simía a seba salí e solo, pirindo pa ma monasito ku ma mujé ngalalo.</t>
  </si>
  <si>
    <t>changaina a chitiá asina, kumo si é konosebá Babbarita ri to mbila ri ele—.</t>
  </si>
  <si>
    <t>—Benita a chitía kuando e minalo asendo eso—.</t>
  </si>
  <si>
    <t>Bo é ekojía ri ngubá</t>
  </si>
  <si>
    <t>é</t>
  </si>
  <si>
    <t>E tiela sí é mu gueno.</t>
  </si>
  <si>
    <t>Aaa, monasita mí, andi posá sí ta eperá bo un ndoló jóndo, pero yebá é simía ku bó i ba tá bié.</t>
  </si>
  <si>
    <t>eperá</t>
  </si>
  <si>
    <t>I a eplikalo ke obra a sendaba ri musika i poreo ma atto ateneba ke prepará pa kandá i sarangiá aí tarima.</t>
  </si>
  <si>
    <t>epliká</t>
  </si>
  <si>
    <t>E trato ku Etefanía, suto a fetejalo un merio ría kun só chokao, a Olaya errera andi e taba bibí ata e lungá.</t>
  </si>
  <si>
    <t>fetejá</t>
  </si>
  <si>
    <t>Babbarita, ritraia ku Ña, ele fijá nu ke noche taba kujelo.</t>
  </si>
  <si>
    <t>fijá</t>
  </si>
  <si>
    <t>Ma rretoño a se floresé ku ma primó sereno ri matso.</t>
  </si>
  <si>
    <t>floresé</t>
  </si>
  <si>
    <t>Nombre mí gue Bernardino Pérez i ma Kombilesa a se ñamá mí Mopli.</t>
  </si>
  <si>
    <t>gue</t>
  </si>
  <si>
    <t>i aí i a ichá kotea mi.</t>
  </si>
  <si>
    <t>ichá</t>
  </si>
  <si>
    <t>—Gueno, monasita mí, renje agué i tan insiñá bo ma sekreto ri ngubá, abrí oleja.</t>
  </si>
  <si>
    <t>insiñá</t>
  </si>
  <si>
    <t>Pero yubia ku mboka selao a inturrumpilo un trueno, ¡praaa!</t>
  </si>
  <si>
    <t>inturrumpí</t>
  </si>
  <si>
    <t>i a jablalo ku tetemblá ke i a sendaba lo ke tamba ndae fecha ri un propueta</t>
  </si>
  <si>
    <t>jablá</t>
  </si>
  <si>
    <t>Ele a jablá ke si pero kun kondisión</t>
  </si>
  <si>
    <t>É jue ría ri ma sofoko ri mbila ri Benita, é taba akongojao nu ma nu, sinu ku tritesa tambíe, po lungamiento ri mailo ele, sino tambié pokke monasita apareseba nú.</t>
  </si>
  <si>
    <t>jue</t>
  </si>
  <si>
    <t>A makaneo ri ané ri sembla, a jundá ma monasito ku ma monasita ke tan siguí indikasió ri Babbarita</t>
  </si>
  <si>
    <t>jundá</t>
  </si>
  <si>
    <t>Asina kandando i ku rrapá tiela, Babbarita a jundá ku Kuagro ri ma mujé ri la Bonga, pa semblá i rrekojé ngubá.</t>
  </si>
  <si>
    <t>Kuandi motiao kabá, mujé a ndalo un bosita ku simía ri ngubá a Babbarita i a chitialo: —Bo a tré fettilirá a paraje sí, Babbarita.</t>
  </si>
  <si>
    <t>kabá</t>
  </si>
  <si>
    <t>a kaí un chochá agua ke a yená loyo i a aselo reboddá yenando ma bera, labando ma baye ata e kelá taponao ri un ma yebba ri po’akí, kumo yuya, bebbena, anamú, anjika ku sinkogoyo.</t>
  </si>
  <si>
    <t>kaí</t>
  </si>
  <si>
    <t>I andi pleno makaneo, un rama ri un palo, ke peseba, ke taba eperando ele, a kaí riba ri ele, i a lungalo.</t>
  </si>
  <si>
    <t>¿pokké bo ta kandá si suto tando pa monde?</t>
  </si>
  <si>
    <t>kandá</t>
  </si>
  <si>
    <t>ane ta kandá jarocho, ma kando ri maní; kando lo ke ta asé, ke ma simia ta kapurí salindo ele solo ri tiela.</t>
  </si>
  <si>
    <t>I a Benita a kelalo ri nato mama ele fofojén pa semblá ngubá, asina ke sendaba etraño nu ke Babarita le ngalala amó a monde.</t>
  </si>
  <si>
    <t>kelá</t>
  </si>
  <si>
    <t>—Mae, ¿kuando suto tan kobá ngubá?</t>
  </si>
  <si>
    <t>kobá</t>
  </si>
  <si>
    <t>Repué sin kabá ri yobé a komensá a yegá ma mbesino pa konosé a Babbarita, simía ri un ngongoroko karrusiano kieto i jondo ri a tiembo, ke a jundá Benita ku Salomón.</t>
  </si>
  <si>
    <t>komensá</t>
  </si>
  <si>
    <t>Aguelo mí a kondá mí bié, kumo la Bonga, a entritesé po to pate, a chitia mi endi oreo taba sindí mucho angutia ku reseperasió.</t>
  </si>
  <si>
    <t>kondá</t>
  </si>
  <si>
    <t>Chito a chito, Babbarita a konfiá.</t>
  </si>
  <si>
    <t>konfiá</t>
  </si>
  <si>
    <t>Andi ete pito tiela ri jende ri ngutalo nda, andi to suto a konosé, andi ata ma nimao a sendá ma asina ría po la maana, ku ma rrebunno, ku ma sibbío ke a se rretirá ma enejía malo.</t>
  </si>
  <si>
    <t>konosé</t>
  </si>
  <si>
    <t>i un miero a krusalo tó kuepo, asina ke ele a abrí ri palo, siguindo goppe ri Tabalá.</t>
  </si>
  <si>
    <t>krusá</t>
  </si>
  <si>
    <t>Ri repente, ele a kuchá rrepike ri pechiche.</t>
  </si>
  <si>
    <t>kuchá</t>
  </si>
  <si>
    <t>Kuandi Babbarita a kumplí 5 año, a seba juguá ku muñeka i ku chokorito kumo ma uto monasita, pero kuando e taba a posá e solo a seba ngalá sokito i a seba bae pa kolao a kobá ku rrekojé un ma simiita pa ichalo andi un tutumita.</t>
  </si>
  <si>
    <t>kumplí</t>
  </si>
  <si>
    <t>Monasita lambía,</t>
  </si>
  <si>
    <t>lambía</t>
  </si>
  <si>
    <t>A lendralo un soyoso kayao, kumo é aguasero loke tré a niña Babbaria, monasita ri ele a konsolalo ku un simía ri ngubá.</t>
  </si>
  <si>
    <t>lendrá</t>
  </si>
  <si>
    <t>antose mientra suto ta Makaniá, a ten ke kandá, pokke kando a chitiá aguela mí nato un begá a se yulá tiela.</t>
  </si>
  <si>
    <t>makaniá</t>
  </si>
  <si>
    <t>Salomón tatá ri monasita ri taba nasé e memo ora a mblasá a birikueta ele paría mblandita.</t>
  </si>
  <si>
    <t>mblasá</t>
  </si>
  <si>
    <t>¿a kiene bo miná asendo eso?</t>
  </si>
  <si>
    <t>miná</t>
  </si>
  <si>
    <t>Un poko begá, Benita a miná lo memo.</t>
  </si>
  <si>
    <t>Pero po mita ri kamino a miná un lúso ke taba briyá lendro ma matrojo.</t>
  </si>
  <si>
    <t>Ri se asé mí, sindí jarocho, ri e pito tiela ri ichá chochá simía, ta miní e ítoria ke I tan kondá, ítoria ri erensia ri Babbarita.</t>
  </si>
  <si>
    <t>miní</t>
  </si>
  <si>
    <t xml:space="preserve">—Babbarita, moná mí, miní aka </t>
  </si>
  <si>
    <t>—Oa, mija, i a miní a motrá kaddume sí.</t>
  </si>
  <si>
    <t>ku ele bo a miní ri ngubá</t>
  </si>
  <si>
    <t>Repuú ri un tiembo, ele a motrá arrepentía po lo ke nu asé,</t>
  </si>
  <si>
    <t>montrá</t>
  </si>
  <si>
    <t>Í a nasé andi Bonga ta asé 51 año, jundo ku ma palo ngande, ma loyo ancho i ma umedá bonito.</t>
  </si>
  <si>
    <t>nasé</t>
  </si>
  <si>
    <t>kuné bo a nasé ri ngubá</t>
  </si>
  <si>
    <t>Pero kolá ke mbilá a se nda gueta, to kusa a se nasé pa lungá, i ri ma epeddisio ri lungao, mbila a se nasé uto begá.</t>
  </si>
  <si>
    <t>nda</t>
  </si>
  <si>
    <t>Ri repente ele a nda kuenda ri un motiao, ritinto, andi kabeo ri mona ri ele, pero un motiao ke ele nda kuenda ri kiene jue, un motiao ke sendaba en mapa biejo, ku kamino pandi palo ri karakolí.</t>
  </si>
  <si>
    <t>Monasita, jarocha, a ngalá sokito a salí tra mama ele.</t>
  </si>
  <si>
    <t>ngalá</t>
  </si>
  <si>
    <t>í a ngalá mata ri beddolaga rí lao tra rí etario i antose i a semblalo...</t>
  </si>
  <si>
    <t>—Santa Babbara bendita —to ané a la Bonga a ngritá.</t>
  </si>
  <si>
    <t>ngritá</t>
  </si>
  <si>
    <t>A notá un lú ri kolá ma kukuyo ri se alumbrá ma monde andi me ri pakua.</t>
  </si>
  <si>
    <t>notá</t>
  </si>
  <si>
    <t>Andi sala, ma mujé, ri la Bonga ta nyolá i ku kandá lumbalú, pa kumplí uttimo perío loke lungao asé.</t>
  </si>
  <si>
    <t>nyolá</t>
  </si>
  <si>
    <t>Ane ndo a onrra gueta lo ke mbila a se ndá, asendo lo ke má sen nguta ane, kumo jue sembla maní.</t>
  </si>
  <si>
    <t>onrrá</t>
  </si>
  <si>
    <t>Benita ta pasá mano ri é po kabesa Babbarita, kumo pa asegurá ke ele nú ngalara kaddume pa bae uto begá.</t>
  </si>
  <si>
    <t>pasá</t>
  </si>
  <si>
    <t>Ma nuebe noche ri rifunto a pasá.</t>
  </si>
  <si>
    <t>A pasá tambié nuebe aguasero kayao ku 14 ri matso.</t>
  </si>
  <si>
    <t>¿i si suto lo poné e nombre a monasita suto?</t>
  </si>
  <si>
    <t>poné</t>
  </si>
  <si>
    <t>I repué makaniando a posá mi i a poné a kandá:</t>
  </si>
  <si>
    <t>Tiela mí oooh tiela mí Í ta prepará bo Kumo bo meresé Pa nda chochá ngubá Kumo suto kelé.</t>
  </si>
  <si>
    <t>prepará</t>
  </si>
  <si>
    <t>—Rioso, San Basilio ku Santa Babbara tan protegé bo monasita mí —komagrona a chitiá, repué ele a sigí—: Uuummm, uuju.</t>
  </si>
  <si>
    <t>protegé</t>
  </si>
  <si>
    <t>Babbarita a prundá.</t>
  </si>
  <si>
    <t>prundá</t>
  </si>
  <si>
    <t>I a prundá ele: ¿ku ke i tan mantenelo?</t>
  </si>
  <si>
    <t>kuné bo a resití ri ngubá.</t>
  </si>
  <si>
    <t>resití</t>
  </si>
  <si>
    <t>Andi Bonga to mundo a sabeba ke Salomón a sendaba un piacha andi ma sekreto ri tiela, po ma siembla ri yuka, maí, ñame ku planda andi losa ele.</t>
  </si>
  <si>
    <t>sabé</t>
  </si>
  <si>
    <t>¡I sabé lo ke ETEFANÍA sindí nunca nu!</t>
  </si>
  <si>
    <t>"gueno mijo bo me saka ri posá mi i bo a ten ke gobbé tre mi".</t>
  </si>
  <si>
    <t>saka</t>
  </si>
  <si>
    <t>É memo ría, Salomón a salí ma temprano, ke moná ri ele pandi mónde.</t>
  </si>
  <si>
    <t>sali</t>
  </si>
  <si>
    <t>Kuendi manesé, ele a salí ri posá ele i kumo tó ma monasito ri ai Bonga, a bae a kuje aló ku kafe andi aguela ri ele.</t>
  </si>
  <si>
    <t>salí</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</si>
  <si>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</si>
  <si>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salurá</t>
  </si>
  <si>
    <t>Komagrona, Ana Teresa, ri sendaba numana Salomón, repué ri yulá Benita ku nasimiento ri monasita, a santigualo i a miná ma ojo penené ri monasita.</t>
  </si>
  <si>
    <t>santiguá</t>
  </si>
  <si>
    <t>Repué e ma fló amarío a se seká, antose aí jue andi kosecha tan lanká.</t>
  </si>
  <si>
    <t>seká</t>
  </si>
  <si>
    <t>i repué pa komplasé a ma parrokiano ele a se selaba ku "a pilá aló".</t>
  </si>
  <si>
    <t>selá</t>
  </si>
  <si>
    <t>I ri e pito tiela Í a sendá.</t>
  </si>
  <si>
    <t>sendá</t>
  </si>
  <si>
    <t>Ajaa, eso tan sendá kaddume sí.</t>
  </si>
  <si>
    <t>Asina ke ese a sendaba kaddume ri mona ele.</t>
  </si>
  <si>
    <t>—Monasita, ese a sendá prinsipio pa semblá ngubá.</t>
  </si>
  <si>
    <t>Ese sendaba pueto preferío andi Bonga, palo ri karakolí ri ele, andi ele aseba trepá tó ma tadde kuendí ele sendaba monasita.</t>
  </si>
  <si>
    <t>A sendaba 14 ri me ri matso, ta asé 80 año kapurí, kuandi a kaí un yubia ngande etraño.</t>
  </si>
  <si>
    <t>A tarima ele a sendaba kandaora i repondona.</t>
  </si>
  <si>
    <t>si a sendá tan bonito e beddolaga</t>
  </si>
  <si>
    <t>I Babbabarita ku maé ri ele, apesá ri ndoló, a siguí kandando i rapando ma jenerosa tiela ri la Bonga.</t>
  </si>
  <si>
    <t>siguí</t>
  </si>
  <si>
    <t>Maé ku mona ri ele a siguí ku trarisió.</t>
  </si>
  <si>
    <t>Repué a sottalo kabeo I a lanká a motialo, kandandó:</t>
  </si>
  <si>
    <t>sottá</t>
  </si>
  <si>
    <t>Primó bo a ten ke pirí pa polé nda ku guen tiela, freko, sekkita ri loyo.</t>
  </si>
  <si>
    <t>ten</t>
  </si>
  <si>
    <t>Repué bo a ten ke rrapá tiela ku juisio, pa nu kelá biruta;</t>
  </si>
  <si>
    <t>Repué ri ngubá ke nasé a ten ke rrapalo ku ngutó i sigí kandando ele pa polé ichá un chochá nglano.</t>
  </si>
  <si>
    <t>A ten ke rrapá tiela uto biaje ma, i ku ma mujé i ma monasito jue ri suto tan kobá ngubá.</t>
  </si>
  <si>
    <t>Kuandi Babbarita teneba un ma ocho año, un noche, poleba ndrumí nú, I ele a ndrumí chakoso.</t>
  </si>
  <si>
    <t>—Miní, mija, ke i a ten un kusa pa motrá bó.</t>
  </si>
  <si>
    <t>Kuandi topetá maé ku moná ri ele, a mblasá ndulo.</t>
  </si>
  <si>
    <t>topetá</t>
  </si>
  <si>
    <t>ETEFANÍA KAISERO taba trabesá siurá ri katajena</t>
  </si>
  <si>
    <t>trabesá</t>
  </si>
  <si>
    <t>E monasita tan tre chochá sabiruría pa e posá ri ta’kí, Í ta minándolo andi ma ojo ku kala ele.</t>
  </si>
  <si>
    <t>tre</t>
  </si>
  <si>
    <t>Kuandi Babbarita a yegá andi posá ri ele, a topetalo yeno ri un chochá ri jende.</t>
  </si>
  <si>
    <t>yegá</t>
  </si>
  <si>
    <t>I a yegá a posá ele ri ndo agua, ku flendepindao ku ká, i po lendro sin embarrá i kun ma tabrete kumo un jende riorije Bantú.</t>
  </si>
  <si>
    <t>Antose un besina mi a yegá i a jablá asina: e ke ata bonito i bonito ia sendá bonito ebeddolaga / po suelo… pokke ataba regaó po suelo.</t>
  </si>
  <si>
    <t>¡Ay ooommmbe!</t>
  </si>
  <si>
    <t>Un yubia ngandisimo, un yubia ku mboka selao kumo apu ri sienaga,</t>
  </si>
  <si>
    <t>ri miní jundo ku rrelampago ngandisimo ri asé a to ma jende ri pueblo ngritá.</t>
  </si>
  <si>
    <t xml:space="preserve">—Mija —a chitialo—, </t>
  </si>
  <si>
    <t>Babbara, Babbarita.</t>
  </si>
  <si>
    <t>Lo ri sendaba etraño jueba ke ka 14 ri matso, ría ri monasita se kumpliba año, a seba kaí aké yubia ngande, ku mboka selao, ke tiela, ma nimao ku ma jende ri la Bonga a seba agradeselo.</t>
  </si>
  <si>
    <t>—Miná, fijaate, ombe</t>
  </si>
  <si>
    <t>Bamo po’akí pa monde, ke I tan insiñá bo un kusa, palá oleja i poné ma ojo penené.</t>
  </si>
  <si>
    <t>—Mae —</t>
  </si>
  <si>
    <t>—Ya ku tiela rrapao —Benita sigí chitiando—, suto a ten ke ngalá simía ku un chochá ngogoroko, pa ponelo andi un ma joito ri suto tan asé ku punta ri machete aí tiela.</t>
  </si>
  <si>
    <t>—Kammaá te.</t>
  </si>
  <si>
    <t>Simía, semía, semía eee Minino a mblasá Po nda a to suto Chochá ri ngubá.</t>
  </si>
  <si>
    <t>—Monasita, pretá tañío.</t>
  </si>
  <si>
    <t>Po neserá, monasita a sejá po uto kaddume pa yegá andi loyo i, amería ke é taba sekká, a rekubrí ke lúso taba salí ri un karakolí, kuandi é taba yegá ai palo ele a miná un ña ku bitilo kolorao eperando ele.</t>
  </si>
  <si>
    <t>Sendá aki andi uría mí.</t>
  </si>
  <si>
    <t>—¿I té kiene jui sendá?</t>
  </si>
  <si>
    <t>—a prundá—.</t>
  </si>
  <si>
    <t>Kuandi po la maana yegá, mujé andalo guetta I a sendalo frende ku ele.</t>
  </si>
  <si>
    <t>¡Tan, tan tan!</t>
  </si>
  <si>
    <t>Ma besino, kuandi minalo a abrilo baya pa ele pasá po merio pa yega andi posendro, andi topeta tata ri ele lungao andi balentiela.</t>
  </si>
  <si>
    <t>Monasita amosa ri ngubá</t>
  </si>
  <si>
    <t>Ai po rasa sí ri ngubá</t>
  </si>
  <si>
    <t>Pa’ kuttibá ay ri ngubá</t>
  </si>
  <si>
    <t>Andi kabea sí ri ngubá</t>
  </si>
  <si>
    <t>keda ma kamino ri ngubá</t>
  </si>
  <si>
    <t>kamino gueno ri ngubá</t>
  </si>
  <si>
    <t>Ai pa’ seguílo ri ngubá</t>
  </si>
  <si>
    <t>I pa’ insiñalo ri ngubá</t>
  </si>
  <si>
    <t>A to’ jente sí ri ngubá</t>
  </si>
  <si>
    <t>E retino sí ri ngubá</t>
  </si>
  <si>
    <t>Eeee eeee un a</t>
  </si>
  <si>
    <t>Elile elieee</t>
  </si>
  <si>
    <t>Baggame rio un a</t>
  </si>
  <si>
    <t>Insiña mí ño</t>
  </si>
  <si>
    <t>Tiela ri, siribí</t>
  </si>
  <si>
    <t>Pa simía ri ngubá</t>
  </si>
  <si>
    <t>Polé salí un a</t>
  </si>
  <si>
    <t>[ETEFANÍA KAISERO] MANUEL BURGOS CANTOR</t>
  </si>
  <si>
    <t>renje piaso ri Olaya errera boka ngande, pa tapá ku mboso ele a ma lo ke se bae pa piragua-poake biaje terrasa musiká ri katajena, a bera kamino ri san mattín, parajeturitiko i komedsiá pa onde seba bae ma jende.</t>
  </si>
  <si>
    <t>Ka fin semana, Etefa-kumo ma kombilesa ele a sea ñamaloba-ele a seba motrá sanga lunga siguékandando "Beddolaga".</t>
  </si>
  <si>
    <t>Ma lo ke taba miná ke etable aseba ta ku ané ndando pamma, y pirindo ma i pirindo ma.Uno ri e ma noche, repue ri ané kabá toká, ia chitiale ke un adtri riBogotá, konosío ri mi Laura Ngansia i uto ma jende ri katajena, ané tabaase un obra ri teatro kun petsonaje prinsipá ke taba pensá asé un fieta a BeniKarabayo ku Mochila Errera.</t>
  </si>
  <si>
    <t>Ndo pujilita lo ke jende ndao baló nu.</t>
  </si>
  <si>
    <t>Ele a kuchá ku juicio i repué a kontetá</t>
  </si>
  <si>
    <t>"Aja majaná ¿i eso ke jui ten ke miná kubuyerenge?".</t>
  </si>
  <si>
    <t>I ke obra tamba siribilobama baile kandao.</t>
  </si>
  <si>
    <t>ke e tamba sendaba piacha ri buyerenge ri un kuagro ri teatro.</t>
  </si>
  <si>
    <t>Sin jabla ndo biaje; piacha ku ¡juisio¡</t>
  </si>
  <si>
    <t>A ta mu monasita, e tan lunga.</t>
  </si>
  <si>
    <t>"E lungá nu ele ajabla mi buká un ma ojita ri beddolaga ku raí, semblalo, ke e se pega.</t>
  </si>
  <si>
    <t>I ri ai jue beddolaga nasé.Andi to ma tadde ri un me ku kaló ri 1981, Etefanía ku ma kando ikarensia a yulá suto a asé itoria musiká ri ma bosiaró ir karibe, ele akombettí andi komagrona ri movimiento kopporá nuevo i sin pretesión riningún kusa, e la motrá ke a poleba poné musika a ma libreto ri mbila,solerá i muete, kumo un kotiko introrusión a ete ma jonná, ele a seba jablá:buyerenge a senda kusa sagrao.</t>
  </si>
  <si>
    <t>Si, buyerenge a senda ri sielo i miná fonmari onrá e kreensia.</t>
  </si>
  <si>
    <t>Ma esijensia ri ma baile kandao a supilitá montaje: sadsaku yá a trepá po riba buyerenge ku kumbia.</t>
  </si>
  <si>
    <t>Ai lo memo ke a SanBasilio, a seba kucha buyerenge, fandango, lumbalú i tambie a seba prattikari to ku baile mueto.</t>
  </si>
  <si>
    <t>Andi ese ma paraje e la prende ma arelike ri lo ke seyolá po burú i ele a asentua mboso ele trite ri ma kansión.Etefanía a yegá chambakú minío ri zona ri kaná ri rike, renje aonde ele akuttibá libettá lo ke tatá ele a ndale i ke ele nda a ma lo ke taba kumé.</t>
  </si>
  <si>
    <t>Eso ase miná ndi fonma ri e se kondá kuando e la empesá a kandá:¡Ia teneba 13 año kuandí empesá kandá a Malagana, a Majate, a Galera Samba; po to esema pate ku 13 año¡.</t>
  </si>
  <si>
    <t>Ia teneba ke trepá ndi un tabrete pa ané kuchá boso mi, eso ir sendabaerensia, pokke tatá mi a sendaba kataró ku juicio.</t>
  </si>
  <si>
    <t>Ele seba kanda ikke "andi linia" ¿kualinia?¿la ri ferrokarí?</t>
  </si>
  <si>
    <t>Ponde suto ta ngalá.Estefanía sendaba un buyerengera lo ke seba miná to ma kusa ri to ma ríapa polé asé ma kansión ele.</t>
  </si>
  <si>
    <t>"beddolaga", "manduko", "i a pilá aló" ané emuetra ri eso.</t>
  </si>
  <si>
    <t>E ma kansión tambie uto ma jende a gobbe grabalo kumo:Totó la Momposina, Yoe Arroyo, María Riba i Etelbina Maldonado.Ma tono ele a salí minando mbila to ma ría.</t>
  </si>
  <si>
    <t>Mientra e taba asenduele, elea seba kombetti andi kandaora ku rrepondona memo tiembo.</t>
  </si>
  <si>
    <t>Ma kando ele a peseba kando mueto.</t>
  </si>
  <si>
    <t>Boso ele potente a nda buyerenge tono ri lo ke seyolá sin gana, ri ma kandaora ri pueto kundilo ku abbolte.Utitmo begá lo ke i mínalo riba tarima ele a taba jundo ku TotóMomposina.Fundación ri tiatro la kandelaria a imbitá ané pa kanda jundo kumo unfonma ri nda ané edsito a Uropa.</t>
  </si>
  <si>
    <t>Ele a sendaba kandaora i Totó rrepondona.Asenda un jonná pa nu obbirá: piacha ku etulé, kandaora ku rrepondona,kombilsa andi tarima i andi uto pate, ané a lusí kambiando un pitó trapo.Teatro a sendaba kandela biba.</t>
  </si>
  <si>
    <t>E año ri 1985, Etefanía a kolé ma kaddumepo andi etule ri ele a rejá makka.E noche kandaora ri talaigua nuebo a jablá Etefanía: Kucha, manita, bojue numana mi, bo jue numana, Ata Malagana.</t>
  </si>
  <si>
    <t>si a tá bonito</t>
  </si>
  <si>
    <t>a senda bonito i a senda bonito e beddolaga</t>
  </si>
  <si>
    <t>po suelo.</t>
  </si>
  <si>
    <t>xlookup</t>
  </si>
  <si>
    <t>in_xlookup</t>
  </si>
  <si>
    <t>e tiela sí é mu gueno.</t>
  </si>
  <si>
    <t>e tiela sí é mu gueno</t>
  </si>
  <si>
    <t>bo é ekojía ri ngubá</t>
  </si>
  <si>
    <t>—gueno, monasita mí, renje agué i tan insiñá bo ma sekreto ri ngubá, abrí oleja.</t>
  </si>
  <si>
    <t>gueno, monasita mí, renje agué i tan insiñá bo ma sekreto ri ngubá, abrí oleja</t>
  </si>
  <si>
    <t>kuandi motiao kabá, mujé a ndalo un bosita ku simía ri ngubá a babbarita i a chitialo: —bo a tré fettilirá a paraje sí, babbarita.</t>
  </si>
  <si>
    <t>kuandi motiao kabá, mujé a ndalo un bosita ku simía ri ngubá a babbarita i a chitialo: bo a tré fettilirá a paraje sí, babbarita</t>
  </si>
  <si>
    <t>a kaí un chochá agua ke a yená loyo i a aselo reboddá yenando ma bera, labando ma baye ata e kelá taponao ri un ma yebba ri po’akí, kumo yuya, bebbena, anamú, anjika ku sinkogoyo</t>
  </si>
  <si>
    <t>—mae, ¿kuando suto tan kobá ngubá?</t>
  </si>
  <si>
    <t>mae, ¿kuando suto tan kobá ngubá?</t>
  </si>
  <si>
    <t>monasita lambía,</t>
  </si>
  <si>
    <t>salomón tatá ri monasita ri taba nasé e memo ora a mblasá a birikueta ele paría mblandita.</t>
  </si>
  <si>
    <t>salomón tatá ri monasita ri taba nasé e memo ora a mblasá a birikueta ele paría mblandita</t>
  </si>
  <si>
    <t>—santa babbara bendita —to ané a la bonga a ngritá.</t>
  </si>
  <si>
    <t>santa babbara bendita to ané a la bonga a ngritá</t>
  </si>
  <si>
    <t>a pasá tambié nuebe aguasero kayao ku 14 ri matso.</t>
  </si>
  <si>
    <t>a pasá tambié nuebe aguasero kayao ku 14 ri matso</t>
  </si>
  <si>
    <t>repué a sottalo kabeo i a lanká a motialo, kandandó:</t>
  </si>
  <si>
    <t>kumo ta asé mí fata kietú ri sí, bonga, pito tiela ri palenge.</t>
  </si>
  <si>
    <t>kumo ta asé mí fata kietú ri sí, bonga, pito tiela ri palenge</t>
  </si>
  <si>
    <t>asina í a aselo.</t>
  </si>
  <si>
    <t>asina í a aselo</t>
  </si>
  <si>
    <t>ante ri ten posá a olaya errera etefanía a seba bibí a chambakú uno ri maparaje ri ma jende ri palenge ma ngande ir katajena.</t>
  </si>
  <si>
    <t>ante ri ten posá a olaya errera etefanía a seba bibí a chambakú uno ri maparaje ri ma jende ri palenge ma ngande ir katajena</t>
  </si>
  <si>
    <t>ninguno ri ané seba chitialo ndulo nu, pero a peseba ke kala ku mboso babbarita a seba flojá tiela, ke ata simía a seba salí e solo, pirindo pa ma monasito ku ma mujé ngalalo.</t>
  </si>
  <si>
    <t>ninguno ri ané seba chitialo ndulo nu, pero a peseba ke kala ku mboso babbarita a seba flojá tiela, ke ata simía a seba salí e solo, pirindo pa ma monasito ku ma mujé ngalalo</t>
  </si>
  <si>
    <t>changaina a chitiá asina, kumo si é konosebá babbarita ri to mbila ri ele—.</t>
  </si>
  <si>
    <t>changaina a chitiá asina, kumo si é konosebá babbarita ri to mbila ri ele</t>
  </si>
  <si>
    <t>—benita a chitía kuando e minalo asendo eso—.</t>
  </si>
  <si>
    <t>benita a chitía kuando e minalo asendo eso</t>
  </si>
  <si>
    <t>e trato ku etefanía, suto a fetejalo un merio ría kun só chokao, a olaya errera andi e taba bibí ata e lungá.</t>
  </si>
  <si>
    <t>e trato ku etefanía, suto a fetejalo un merio ría kun só chokao, a olaya errera andi e taba bibí ata e lungá</t>
  </si>
  <si>
    <t>i andi pleno makaneo, un rama ri un palo, ke peseba, ke taba eperando ele, a kaí riba ri ele, i a lungalo.</t>
  </si>
  <si>
    <t>i andi pleno makaneo, un rama ri un palo, ke peseba, ke taba eperando ele, a kaí riba ri ele, i a lungalo</t>
  </si>
  <si>
    <t>i a benita a kelalo ri nato mama ele fofojén pa semblá ngubá, asina ke sendaba etraño nu ke babarita le ngalala amó a monde.</t>
  </si>
  <si>
    <t>i a benita a kelalo ri nato mama ele fofojén pa semblá ngubá, asina ke sendaba etraño nu ke babarita le ngalala amó a monde</t>
  </si>
  <si>
    <t>aguelo mí a kondá mí bié, kumo la bonga, a entritesé po to pate, a chitia mi endi oreo taba sindí mucho angutia ku reseperasió.</t>
  </si>
  <si>
    <t>aguelo mí a kondá mí bié, kumo la bonga, a entritesé po to pate, a chitia mi endi oreo taba sindí mucho angutia ku reseperasió</t>
  </si>
  <si>
    <t>andi sala, ma mujé, ri la bonga ta nyolá i ku kandá lumbalú, pa kumplí uttimo perío loke lungao asé.</t>
  </si>
  <si>
    <t>andi sala, ma mujé, ri la bonga ta nyolá i ku kandá lumbalú, pa kumplí uttimo perío loke lungao asé</t>
  </si>
  <si>
    <t>i a prundá ele: ¿ku ke i tan mantenelo?</t>
  </si>
  <si>
    <t>ajaa, eso tan sendá kaddume sí.</t>
  </si>
  <si>
    <t>ajaa, eso tan sendá kaddume sí</t>
  </si>
  <si>
    <t>buyerenge a senda ri sielo</t>
  </si>
  <si>
    <t>i babbabarita ku maé ri ele, apesá ri ndoló, a siguí kandando i rapando ma jenerosa tiela ri la bonga.</t>
  </si>
  <si>
    <t>i babbabarita ku maé ri ele, apesá ri ndoló, a siguí kandando i rapando ma jenerosa tiela ri la bonga</t>
  </si>
  <si>
    <t>maé ku mona ri ele a siguí ku trarisió.</t>
  </si>
  <si>
    <t>maé ku mona ri ele a siguí ku trarisió</t>
  </si>
  <si>
    <t>repué bo a ten ke rrapá tiela ku juisio, pa nu kelá biruta;</t>
  </si>
  <si>
    <t>repué ri ngubá ke nasé a ten ke rrapalo ku ngutó i sigí kandando ele pa polé ichá un chochá nglano.</t>
  </si>
  <si>
    <t>repué ri ngubá ke nasé a ten ke rrapalo ku ngutó i sigí kandando ele pa polé ichá un chochá nglano</t>
  </si>
  <si>
    <t>repue ele a seba adsá mboso "manduko pa porriá"</t>
  </si>
  <si>
    <t>sabó ri é pipita a aselo kolá, benita, ngubá ri tiembo kuandi é taba monasita, i kapurí sin sabé pokke, ele a sindí mejó.</t>
  </si>
  <si>
    <t>sabó ri é pipita a aselo kolá, benita, ngubá ri tiembo kuandi é taba monasita, i kapurí sin sabé pokke, ele a sindí mejó</t>
  </si>
  <si>
    <t>¿ke ta asé puaí?</t>
  </si>
  <si>
    <t>aaa, monasita mí, andi posá sí ta eperá bo un ndoló jóndo, pero yebá é simía ku bó i ba tá bié.</t>
  </si>
  <si>
    <t>aaa, monasita mí, andi posá sí ta eperá bo un ndoló jóndo, pero yebá é simía ku bó i ba tá bié</t>
  </si>
  <si>
    <t>babbarita, ritraia ku ña, ele fijá nu ke noche taba kujelo.</t>
  </si>
  <si>
    <t>babbarita, ritraia ku ña, ele fijá nu ke noche taba kujelo</t>
  </si>
  <si>
    <t>i aí i a ichá kotea mi</t>
  </si>
  <si>
    <t>kuandi babbarita a kumplí 5 año, a seba juguá ku muñeka i ku chokorito kumo ma uto monasita, pero kuando e taba a posá e solo a seba ngalá sokito i a seba bae pa kolao a kobá ku rrekojé un ma simiita pa ichalo andi un tutumita.</t>
  </si>
  <si>
    <t>kuandi babbarita a kumplí 5 año, a seba juguá ku muñeka i ku chokorito kumo ma uto monasita, pero kuando e taba a posá e solo a seba ngalá sokito i a seba bae pa kolao a kobá ku rrekojé un ma simiita pa ichalo andi un tutumita</t>
  </si>
  <si>
    <t>monasita, jarocha, a ngalá sokito a salí tra mama ele.</t>
  </si>
  <si>
    <t>monasita, jarocha, a ngalá sokito a salí tra mama ele</t>
  </si>
  <si>
    <t>í a ngalá mata ri beddolaga rí lao tra rí etario i antose i a semblalo</t>
  </si>
  <si>
    <t>ma nuebe noche ri rifunto a pasá.</t>
  </si>
  <si>
    <t>ma nuebe noche ri rifunto a pasá</t>
  </si>
  <si>
    <t>i repué makaniando a posá mi i a poné a kandá:</t>
  </si>
  <si>
    <t>tiela mí oooh tiela mí í ta prepará bo kumo bo meresé pa nda chochá ngubá kumo suto kelé.</t>
  </si>
  <si>
    <t>tiela mí oooh tiela mí í ta prepará bo kumo bo meresé pa nda chochá ngubá kumo suto kelé</t>
  </si>
  <si>
    <t>kuné bo a resití ri ngubá</t>
  </si>
  <si>
    <t>¡i sabé lo ke etefanía sindí nunca nu!</t>
  </si>
  <si>
    <t>andi bonga to mundo a sabeba ke salomón a sendaba un piacha andi ma sekreto ri tiela, po ma siembla ri yuka, maí, ñame ku planda andi losa ele.</t>
  </si>
  <si>
    <t>andi bonga to mundo a sabeba ke salomón a sendaba un piacha andi ma sekreto ri tiela, po ma siembla ri yuka, maí, ñame ku planda andi losa ele</t>
  </si>
  <si>
    <t>é memo ría, salomón a salí ma temprano, ke moná ri ele pandi mónde.</t>
  </si>
  <si>
    <t>é memo ría, salomón a salí ma temprano, ke moná ri ele pandi mónde</t>
  </si>
  <si>
    <t>kuendi manesé, ele a salí ri posá ele i kumo tó ma monasito ri ai bonga, a bae a kuje aló ku kafe andi aguela ri ele.</t>
  </si>
  <si>
    <t>kuendi manesé, ele a salí ri posá ele i kumo tó ma monasito ri ai bonga, a bae a kuje aló ku kafe andi aguela ri ele</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</si>
  <si>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</si>
  <si>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t>
  </si>
  <si>
    <t>komagrona, ana teresa, ri sendaba numana salomón, repué ri yulá benita ku nasimiento ri monasita, a santigualo i a miná ma ojo penené ri monasita.</t>
  </si>
  <si>
    <t>komagrona, ana teresa, ri sendaba numana salomón, repué ri yulá benita ku nasimiento ri monasita, a santigualo i a miná ma ojo penené ri monasita</t>
  </si>
  <si>
    <t>i repué pa komplasé a ma parrokiano ele a se selaba ku "a pilá aló"</t>
  </si>
  <si>
    <t>—monasita, ese a sendá prinsipio pa semblá ngubá.</t>
  </si>
  <si>
    <t>monasita, ese a sendá prinsipio pa semblá ngubá</t>
  </si>
  <si>
    <t>a sendaba 14 ri me ri matso, ta asé 80 año kapurí, kuandi a kaí un yubia ngande etraño.</t>
  </si>
  <si>
    <t>a sendaba 14 ri me ri matso, ta asé 80 año kapurí, kuandi a kaí un yubia ngande etraño</t>
  </si>
  <si>
    <t>a ten ke rrapá tiela uto biaje ma, i ku ma mujé i ma monasito jue ri suto tan kobá ngubá.</t>
  </si>
  <si>
    <t>a ten ke rrapá tiela uto biaje ma, i ku ma mujé i ma monasito jue ri suto tan kobá ngubá</t>
  </si>
  <si>
    <t>monasita, ku reselo, a asekká ku tembló andi ma pie ele.</t>
  </si>
  <si>
    <t>monasita, ku reselo, a asekká ku tembló andi ma pie ele</t>
  </si>
  <si>
    <t>andi finá ri jonná ri ma kaneo, repue ri un guen kosecha, babbarita ku ma monasito a bae, pandi palo ri karakolí, andi ane ta jugá, ta kandá i ta motia ma kabeo, pa imbentá ma kaddume nuebo.</t>
  </si>
  <si>
    <t>andi finá ri jonná ri ma kaneo, repue ri un guen kosecha, babbarita ku ma monasito a bae, pandi palo ri karakolí, andi ane ta jugá, ta kandá i ta motia ma kabeo, pa imbentá ma kaddume nuebo</t>
  </si>
  <si>
    <t>ele a chitialo</t>
  </si>
  <si>
    <t>i a eplikalo ke obra a sendaba ri musika i poreo ma atto ateneba ke prepará pa kandá i sarangiá aí tarima.</t>
  </si>
  <si>
    <t>i a eplikalo ke obra a sendaba ri musika i poreo ma atto ateneba ke prepará pa kandá i sarangiá aí tarima</t>
  </si>
  <si>
    <t>ma rretoño a se floresé ku ma primó sereno ri matso.</t>
  </si>
  <si>
    <t>ma rretoño a se floresé ku ma primó sereno ri matso</t>
  </si>
  <si>
    <t>nombre mí gue bernardino pérez i ma kombilesa a se ñamá mí mopli.</t>
  </si>
  <si>
    <t>nombre mí gue bernardino pérez i ma kombilesa a se ñamá mí mopli</t>
  </si>
  <si>
    <t>ele a jablá ke si pero kun kondisión</t>
  </si>
  <si>
    <t>é jue ría ri ma sofoko ri mbila ri benita, é taba akongojao nu ma nu, sinu ku tritesa tambíe, po lungamiento ri mailo ele, sino tambié pokke monasita apareseba nú.</t>
  </si>
  <si>
    <t>é jue ría ri ma sofoko ri mbila ri benita, é taba akongojao nu ma nu, sinu ku tritesa tambíe, po lungamiento ri mailo ele, sino tambié pokke monasita apareseba nú</t>
  </si>
  <si>
    <t>a makaneo ri ané ri sembla, a jundá ma monasito ku ma monasita ke tan siguí indikasió ri babbarita</t>
  </si>
  <si>
    <t>asina kandando i ku rrapá tiela, babbarita a jundá ku kuagro ri ma mujé ri la bonga, pa semblá i rrekojé ngubá.</t>
  </si>
  <si>
    <t>asina kandando i ku rrapá tiela, babbarita a jundá ku kuagro ri ma mujé ri la bonga, pa semblá i rrekojé ngubá</t>
  </si>
  <si>
    <t>ane ta kandá jarocho, ma kando ri maní; kando lo ke ta asé, ke ma simia ta kapurí salindo ele solo ri tiela</t>
  </si>
  <si>
    <t>repué sin kabá ri yobé a komensá a yegá ma mbesino pa konosé a babbarita, simía ri un ngongoroko karrusiano kieto i jondo ri a tiembo, ke a jundá benita ku salomón.</t>
  </si>
  <si>
    <t>repué sin kabá ri yobé a komensá a yegá ma mbesino pa konosé a babbarita, simía ri un ngongoroko karrusiano kieto i jondo ri a tiembo, ke a jundá benita ku salomón</t>
  </si>
  <si>
    <t>chito a chito, babbarita a konfiá.</t>
  </si>
  <si>
    <t>chito a chito, babbarita a konfiá</t>
  </si>
  <si>
    <t>andi ete pito tiela ri jende ri ngutalo nda, andi to suto a konosé, andi ata ma nimao a sendá ma asina ría po la maana, ku ma rrebunno, ku ma sibbío ke a se rretirá ma enejía malo.</t>
  </si>
  <si>
    <t>andi ete pito tiela ri jende ri ngutalo nda, andi to suto a konosé, andi ata ma nimao a sendá ma asina ría po la maana, ku ma rrebunno, ku ma sibbío ke a se rretirá ma enejía malo</t>
  </si>
  <si>
    <t>i un miero a krusalo tó kuepo, asina ke ele a abrí ri palo, siguindo goppe ri tabalá.</t>
  </si>
  <si>
    <t>i un miero a krusalo tó kuepo, asina ke ele a abrí ri palo, siguindo goppe ri tabalá</t>
  </si>
  <si>
    <t>ri repente, ele a kuchá rrepike ri pechiche.</t>
  </si>
  <si>
    <t>ri repente, ele a kuchá rrepike ri pechiche</t>
  </si>
  <si>
    <t>a lendralo un soyoso kayao, kumo é aguasero loke tré a niña babbaria, monasita ri ele a konsolalo ku un simía ri ngubá.</t>
  </si>
  <si>
    <t>a lendralo un soyoso kayao, kumo é aguasero loke tré a niña babbaria, monasita ri ele a konsolalo ku un simía ri ngubá</t>
  </si>
  <si>
    <t>pero po mita ri kamino a miná un lúso ke taba briyá lendro ma matrojo.</t>
  </si>
  <si>
    <t>pero po mita ri kamino a miná un lúso ke taba briyá lendro ma matrojo</t>
  </si>
  <si>
    <t>ri se asé mí, sindí jarocho, ri e pito tiela ri ichá chochá simía, ta miní e ítoria ke i tan kondá, ítoria ri erensia ri babbarita.</t>
  </si>
  <si>
    <t>ri se asé mí, sindí jarocho, ri e pito tiela ri ichá chochá simía, ta miní e ítoria ke i tan kondá, ítoria ri erensia ri babbarita</t>
  </si>
  <si>
    <t xml:space="preserve">—babbarita, moná mí, miní aka </t>
  </si>
  <si>
    <t xml:space="preserve">babbarita, moná mí, miní aka </t>
  </si>
  <si>
    <t>—oa, mija, i a miní a motrá kaddume sí.</t>
  </si>
  <si>
    <t>oa, mija, i a miní a motrá kaddume sí</t>
  </si>
  <si>
    <t>repuú ri un tiembo, ele a motrá arrepentía po lo ke nu asé,</t>
  </si>
  <si>
    <t>í a nasé andi bonga ta asé 51 año, jundo ku ma palo ngande, ma loyo ancho i ma umedá bonito.</t>
  </si>
  <si>
    <t>í a nasé andi bonga ta asé 51 año, jundo ku ma palo ngande, ma loyo ancho i ma umedá bonito</t>
  </si>
  <si>
    <t>ri repente ele a nda kuenda ri un motiao, ritinto, andi kabeo ri mona ri ele, pero un motiao ke ele nda kuenda ri kiene jue, un motiao ke sendaba en mapa biejo, ku kamino pandi palo ri karakolí.</t>
  </si>
  <si>
    <t>ri repente ele a nda kuenda ri un motiao, ritinto, andi kabeo ri mona ri ele, pero un motiao ke ele nda kuenda ri kiene jue, un motiao ke sendaba en mapa biejo, ku kamino pandi palo ri karakolí</t>
  </si>
  <si>
    <t>a notá un lú ri kolá ma kukuyo ri se alumbrá ma monde andi me ri pakua.</t>
  </si>
  <si>
    <t>a notá un lú ri kolá ma kukuyo ri se alumbrá ma monde andi me ri pakua</t>
  </si>
  <si>
    <t>ane ndo a onrra gueta lo ke mbila a se ndá, asendo lo ke má sen nguta ane, kumo jue sembla maní.</t>
  </si>
  <si>
    <t>ane ndo a onrra gueta lo ke mbila a se ndá, asendo lo ke má sen nguta ane, kumo jue sembla maní</t>
  </si>
  <si>
    <t>benita ta pasá mano ri é po kabesa babbarita, kumo pa asegurá ke ele nú ngalara kaddume pa bae uto begá.</t>
  </si>
  <si>
    <t>benita ta pasá mano ri é po kabesa babbarita, kumo pa asegurá ke ele nú ngalara kaddume pa bae uto begá</t>
  </si>
  <si>
    <t>—rioso, san basilio ku santa babbara tan protegé bo monasita mí —komagrona a chitiá, repué ele a sigí—: uuummm, uuju.</t>
  </si>
  <si>
    <t>rioso, san basilio ku santa babbara tan protegé bo monasita mí komagrona a chitiá, repué ele a sigí: uuummm, uuju</t>
  </si>
  <si>
    <t>babbarita a prundá.</t>
  </si>
  <si>
    <t>babbarita a prundá</t>
  </si>
  <si>
    <t>repué e ma fló amarío a se seká, antose aí jue andi kosecha tan lanká.</t>
  </si>
  <si>
    <t>repué e ma fló amarío a se seká, antose aí jue andi kosecha tan lanká</t>
  </si>
  <si>
    <t>i ri e pito tiela í a sendá.</t>
  </si>
  <si>
    <t>i ri e pito tiela í a sendá</t>
  </si>
  <si>
    <t>ese sendaba pueto preferío andi bonga, palo ri karakolí ri ele, andi ele aseba trepá tó ma tadde kuendí ele sendaba monasita.</t>
  </si>
  <si>
    <t>ese sendaba pueto preferío andi bonga, palo ri karakolí ri ele, andi ele aseba trepá tó ma tadde kuendí ele sendaba monasita</t>
  </si>
  <si>
    <t>a tarima ele a sendaba kandaora i repondona.</t>
  </si>
  <si>
    <t>a tarima ele a sendaba kandaora i repondona</t>
  </si>
  <si>
    <t>primó bo a ten ke pirí pa polé nda ku guen tiela, freko, sekkita ri loyo.</t>
  </si>
  <si>
    <t>primó bo a ten ke pirí pa polé nda ku guen tiela, freko, sekkita ri loyo</t>
  </si>
  <si>
    <t>kuandi babbarita teneba un ma ocho año, un noche, poleba ndrumí nú, i ele a ndrumí chakoso.</t>
  </si>
  <si>
    <t>kuandi babbarita teneba un ma ocho año, un noche, poleba ndrumí nú, i ele a ndrumí chakoso</t>
  </si>
  <si>
    <t>—miní, mija, ke i a ten un kusa pa motrá bó.</t>
  </si>
  <si>
    <t>miní, mija, ke i a ten un kusa pa motrá bó</t>
  </si>
  <si>
    <t>etefanía kaisero taba trabesá siurá ri katajena</t>
  </si>
  <si>
    <t>kuandi babbarita a yegá andi posá ri ele, a topetalo yeno ri un chochá ri jende.</t>
  </si>
  <si>
    <t>kuandi babbarita a yegá andi posá ri ele, a topetalo yeno ri un chochá ri jende</t>
  </si>
  <si>
    <t>i a yegá a posá ele ri ndo agua, ku flendepindao ku ká, i po lendro sin embarrá i kun ma tabrete kumo un jende riorije bantú.</t>
  </si>
  <si>
    <t>i a yegá a posá ele ri ndo agua, ku flendepindao ku ká, i po lendro sin embarrá i kun ma tabrete kumo un jende riorije bantú</t>
  </si>
  <si>
    <t>antose un besina mi a yegá i a jablá asina: e ke ata bonito i bonito ia sendá bonito ebeddolaga / po suelo… pokke ataba regaó po suelo.</t>
  </si>
  <si>
    <t>antose un besina mi a yegá i a jablá asina: e ke ata bonito i bonito ia sendá bonito ebeddolaga / po suelo… pokke ataba regaó po suelo</t>
  </si>
  <si>
    <t>"gueno mijo bo me saka ri posá mi i bo a ten ke gobbé tre mi"</t>
  </si>
  <si>
    <t>un poko begá, benita a miná lo memo.</t>
  </si>
  <si>
    <t>un poko begá, benita a miná lo memo</t>
  </si>
  <si>
    <t>pero yubia ku mboka selao a inturrumpilo un trueno, ¡praaa!</t>
  </si>
  <si>
    <t>antose mientra suto ta makaniá, a ten ke kandá, pokke kando a chitiá aguela mí nato un begá a se yulá tiela.</t>
  </si>
  <si>
    <t>antose mientra suto ta makaniá, a ten ke kandá, pokke kando a chitiá aguela mí nato un begá a se yulá tiela</t>
  </si>
  <si>
    <t>pero kolá ke mbilá a se nda gueta, to kusa a se nasé pa lungá, i ri ma epeddisio ri lungao, mbila a se nasé uto begá.</t>
  </si>
  <si>
    <t>pero kolá ke mbilá a se nda gueta, to kusa a se nasé pa lungá, i ri ma epeddisio ri lungao, mbila a se nasé uto begá</t>
  </si>
  <si>
    <t>asina ke ese a sendaba kaddume ri mona ele.</t>
  </si>
  <si>
    <t>asina ke ese a sendaba kaddume ri mona ele</t>
  </si>
  <si>
    <t>kuandi topetá maé ku moná ri ele, a mblasá ndulo.</t>
  </si>
  <si>
    <t>kuandi topetá maé ku moná ri ele, a mblasá ndulo</t>
  </si>
  <si>
    <t>e monasita tan tre chochá sabiruría pa e posá ri ta’kí, í ta minándolo andi ma ojo ku kala ele.</t>
  </si>
  <si>
    <t>e monasita tan tre chochá sabiruría pa e posá ri ta’kí, í ta minándolo andi ma ojo ku kala ele</t>
  </si>
  <si>
    <t>babbarita, moná mí, miní aka</t>
  </si>
  <si>
    <t>"gueno mijo bo me saka ri posá mi i bo a ten ke gobbé tre mi</t>
  </si>
  <si>
    <t>sent_number</t>
  </si>
  <si>
    <t>source</t>
  </si>
  <si>
    <t>sentence</t>
  </si>
  <si>
    <t>sent_lower</t>
  </si>
  <si>
    <t>root_manual</t>
  </si>
  <si>
    <t>kuandi topetá maé ku moná ri ele , a mblasá ndulo</t>
  </si>
  <si>
    <t>kuandi babbarita teneba un ma ocho año , un noche , poleba ndrumí nú , i ele a ndrumí chakoso</t>
  </si>
  <si>
    <t>komagrona , ana teresa , ri sendaba numana salomón , repué ri yulá benita ku nasimiento ri monasita , a santigualo i a miná ma ojo penené ri monasita</t>
  </si>
  <si>
    <t>asina kandando i ku rrapá tiela , babbarita a jundá ku kuagro ri ma mujé ri la bonga , pa semblá i rrekojé ngubá</t>
  </si>
  <si>
    <t>a lendralo un soyoso kayao , kumo é aguasero loke tré a niña babbaria , monasita ri ele a konsolalo ku un simía ri ngubá</t>
  </si>
  <si>
    <t>ane ta kandá jarocho , ma kando ri maní ; kando lo ke ta asé , ke ma simia ta kapurí salindo ele solo ri tiela</t>
  </si>
  <si>
    <t>ninguno ri ané seba chitialo ndulo nu , pero a peseba ke kala ku mboso babbarita a seba flojá tiela , ke ata simía a seba salí e solo , pirindo pa ma monasito ku ma mujé ngalalo</t>
  </si>
  <si>
    <t>i babbabarita ku maé ri ele , apesá ri ndoló , a siguí kandando i rapando ma jenerosa tiela ri la bonga</t>
  </si>
  <si>
    <t>kuandi motiao kabá , mujé a ndalo un bosita ku simía ri ngubá a babbarita i a chitialo : bo a tré fettilirá a paraje sí , babbarita</t>
  </si>
  <si>
    <t>e trato ku etefanía , suto a fetejalo un merio ría kun só chokao , a olaya errera andi e taba bibí ata e lungá</t>
  </si>
  <si>
    <t>i a prundá ele : ¿ku ke i tan mantenelo ?</t>
  </si>
  <si>
    <t>ane ndo a onrra gueta lo ke mbila a se ndá , asendo lo ke má sen nguta ane , kumo jue sembla maní</t>
  </si>
  <si>
    <t>rioso , san basilio ku santa babbara tan protegé bo monasita mí komagrona a chitiá , repué ele a sigí : uuummm , uuju</t>
  </si>
  <si>
    <t>babbarita , ritraia ku ña , ele fijá nu ke noche taba kujelo</t>
  </si>
  <si>
    <t>andi bonga to mundo a sabeba ke salomón a sendaba un piacha andi ma sekreto ri tiela , po ma siembla ri yuka , maí , ñame ku planda andi losa ele</t>
  </si>
  <si>
    <t>repué a sottalo kabeo i a lanká a motialo , kandandó :</t>
  </si>
  <si>
    <t>ese sendaba pueto preferío andi bonga , palo ri karakolí ri ele , andi ele aseba trepá tó ma tadde kuendí ele sendaba monasita</t>
  </si>
  <si>
    <t>ri repente ele a nda kuenda ri un motiao , ritinto , andi kabeo ri mona ri ele , pero un motiao ke ele nda kuenda ri kiene jue , un motiao ke sendaba en mapa biejo , ku kamino pandi palo ri karakolí</t>
  </si>
  <si>
    <t>chito a chito , babbarita a konfiá</t>
  </si>
  <si>
    <t>kuandi babbarita a kumplí 5 año , a seba juguá ku muñeka i ku chokorito kumo ma uto monasita , pero kuando e taba a posá e solo a seba ngalá sokito i a seba bae pa kolao a kobá ku rrekojé un ma simiita pa ichalo andi un tutumita</t>
  </si>
  <si>
    <t>sabó ri é pipita a aselo kolá , benita , ngubá ri tiembo kuandi é taba monasita , i kapurí sin sabé pokke , ele a sindí mejó</t>
  </si>
  <si>
    <t>primó bo a ten ke pirí pa polé nda ku guen tiela , freko , sekkita ri loyo</t>
  </si>
  <si>
    <t>kuandi babbarita a yegá andi posá ri ele , a topetalo yeno ri un chochá ri jende</t>
  </si>
  <si>
    <t>i a saluralo ia bae pa kolaó pa mina kumo jueba beddolaga searregababeddolaga jue ri seba representá etefanía , a patio , aí mboso ele etable ataba floriaoun tiembo repué ia kuchá un chite andi etefanía a jablá joje ngansiaitoria ri kolao yeno ri beddolaga , ke a sendá memo itoria ri buyerenge kease ñamá asinauto ría , katalino parra , lo ke senda foklorita lo memo ke yo , a tre mi un kotea ri tiela</t>
  </si>
  <si>
    <t>benita ta pasá mano ri é po kabesa babbarita , kumo pa asegurá ke ele nú ngalara kaddume pa bae uto begá</t>
  </si>
  <si>
    <t>oa , mija , i a miní a motrá kaddume sí</t>
  </si>
  <si>
    <t>¿i si suto lo poné e nombre a monasita suto ?</t>
  </si>
  <si>
    <t>¿a kiene bo miná asendo eso ?</t>
  </si>
  <si>
    <t>i repué pa komplasé a ma parrokiano ele a se selaba ku " a pilá aló "</t>
  </si>
  <si>
    <t>¡i sabé lo ke etefanía sindí nunca nu !</t>
  </si>
  <si>
    <t>aguelo mí a kondá mí bié , kumo la bonga , a entritesé po to pate , a chitia mi endi oreo taba sindí mucho angutia ku reseperasió</t>
  </si>
  <si>
    <t>gueno , monasita mí , renje agué i tan insiñá bo ma sekreto ri ngubá , abrí oleja</t>
  </si>
  <si>
    <t>ajaa , eso tan sendá kaddume sí</t>
  </si>
  <si>
    <t>andi sala , ma mujé , ri la bonga ta nyolá i ku kandá lumbalú , pa kumplí uttimo perío loke lungao asé</t>
  </si>
  <si>
    <t>monasita , ese a sendá prinsipio pa semblá ngubá</t>
  </si>
  <si>
    <t>monasita , ku reselo , a asekká ku tembló andi ma pie ele</t>
  </si>
  <si>
    <t>repué sin kabá ri yobé a komensá a yegá ma mbesino pa konosé a babbarita , simía ri un ngongoroko karrusiano kieto i jondo ri a tiembo , ke a jundá benita ku salomón</t>
  </si>
  <si>
    <t>a ten ke rrapá tiela uto biaje ma , i ku ma mujé i ma monasito jue ri suto tan kobá ngubá</t>
  </si>
  <si>
    <t>repuú ri un tiembo , ele a motrá arrepentía po lo ke nu asé ,</t>
  </si>
  <si>
    <t>kumo ta asé mí fata kietú ri sí , bonga , pito tiela ri palenge</t>
  </si>
  <si>
    <t>andi ete pito tiela ri jende ri ngutalo nda , andi to suto a konosé , andi ata ma nimao a sendá ma asina ría po la maana , ku ma rrebunno , ku ma sibbío ke a se rretirá ma enejía malo</t>
  </si>
  <si>
    <t>aaa , monasita mí , andi posá sí ta eperá bo un ndoló jóndo , pero yebá é simía ku bó i ba tá bié</t>
  </si>
  <si>
    <t>i andi pleno makaneo , un rama ri un palo , ke peseba , ke taba eperando ele , a kaí riba ri ele , i a lungalo</t>
  </si>
  <si>
    <t>í a nasé andi bonga ta asé 51 año , jundo ku ma palo ngande , ma loyo ancho i ma umedá bonito</t>
  </si>
  <si>
    <t>a sendaba 14 ri me ri matso , ta asé 80 año kapurí , kuandi a kaí un yubia ngande etraño</t>
  </si>
  <si>
    <t>repue ele a seba adsá mboso " manduko pa porriá "</t>
  </si>
  <si>
    <t>miní , mija , ke i a ten un kusa pa motrá bó</t>
  </si>
  <si>
    <t>a kaí un chochá agua ke a yená loyo i a aselo reboddá yenando ma bera , labando ma baye ata e kelá taponao ri un ma yebba ri po’akí , kumo yuya , bebbena , anamú , anjika ku sinkogoyo</t>
  </si>
  <si>
    <t>i un miero a krusalo tó kuepo , asina ke ele a abrí ri palo , siguindo goppe ri tabalá</t>
  </si>
  <si>
    <t>¿pokké bo ta kandá si suto tando pa monde ?</t>
  </si>
  <si>
    <t>kuendi manesé , ele a salí ri posá ele i kumo tó ma monasito ri ai bonga , a bae a kuje aló ku kafe andi aguela ri ele</t>
  </si>
  <si>
    <t>é jue ría ri ma sofoko ri mbila ri benita , é taba akongojao nu ma nu , sinu ku tritesa tambíe , po lungamiento ri mailo ele , sino tambié pokke monasita apareseba nú</t>
  </si>
  <si>
    <t>¿ke ta asé puaí ?</t>
  </si>
  <si>
    <t>é memo ría , salomón a salí ma temprano , ke moná ri ele pandi mónde</t>
  </si>
  <si>
    <t>babbarita , moná mí , miní aka</t>
  </si>
  <si>
    <t>monasita , jarocha , a ngalá sokito a salí tra mama ele</t>
  </si>
  <si>
    <t>andi finá ri jonná ri ma kaneo , repue ri un guen kosecha , babbarita ku ma monasito a bae , pandi palo ri karakolí , andi ane ta jugá , ta kandá i ta motia ma kabeo , pa imbentá ma kaddume nuebo</t>
  </si>
  <si>
    <t>antose un besina mi a yegá i a jablá asina : e ke ata bonito i bonito ia sendá bonito ebeddolaga / po suelo… pokke ataba regaó po suelo</t>
  </si>
  <si>
    <t>ri se asé mí , sindí jarocho , ri e pito tiela ri ichá chochá simía , ta miní e ítoria ke i tan kondá , ítoria ri erensia ri babbarita</t>
  </si>
  <si>
    <t>mae , ¿kuando suto tan kobá ngubá ?</t>
  </si>
  <si>
    <t>repué bo a ten ke rrapá tiela ku juisio , pa nu kelá biruta ;</t>
  </si>
  <si>
    <t>ri repente , ele a kuchá rrepike ri pechiche</t>
  </si>
  <si>
    <t>i repué makaniando a posá mi i a poné a kandá :</t>
  </si>
  <si>
    <t>i a yegá a posá ele ri ndo agua , ku flendepindao ku ká , i po lendro sin embarrá i kun ma tabrete kumo un jende riorije bantú</t>
  </si>
  <si>
    <t>a makaneo ri ané ri sembla , a jundá ma monasito ku ma monasita ke tan siguí indikasió ri babbarita</t>
  </si>
  <si>
    <t xml:space="preserve"> gueno mijo bo me saka ri posá mi i bo a ten ke gobbé tre mi </t>
  </si>
  <si>
    <t>i a benita a kelalo ri nato mama ele fofojén pa semblá ngubá , asina ke sendaba etraño nu ke babarita le ngalala amó a monde</t>
  </si>
  <si>
    <t>repué e ma fló amarío a se seká , antose aí jue andi kosecha tan lanká</t>
  </si>
  <si>
    <t>changaina a chitiá asina , kumo si é konosebá babbarita ri to mbila ri ele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</si>
</sst>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1"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xf>
    <xf borderId="0" fillId="0" fontId="1" numFmtId="0" xfId="0" applyFont="1"/>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22.88"/>
    <col customWidth="1" min="3" max="3" width="26.63"/>
    <col customWidth="1" min="4" max="4" width="43.63"/>
    <col customWidth="1" min="5" max="5" width="7.0"/>
    <col customWidth="1" min="7" max="7" width="6.25"/>
  </cols>
  <sheetData>
    <row r="1">
      <c r="A1" s="1" t="s">
        <v>0</v>
      </c>
      <c r="B1" s="2" t="s">
        <v>1</v>
      </c>
      <c r="C1" s="2" t="s">
        <v>2</v>
      </c>
      <c r="D1" s="2" t="s">
        <v>3</v>
      </c>
      <c r="E1" s="1" t="s">
        <v>4</v>
      </c>
      <c r="F1" s="1" t="s">
        <v>5</v>
      </c>
      <c r="G1" s="3">
        <f>COUNTIF(F2:F172,"&lt;&gt;0")</f>
        <v>107</v>
      </c>
    </row>
    <row r="2">
      <c r="A2" s="1" t="s">
        <v>6</v>
      </c>
      <c r="B2" s="2" t="s">
        <v>7</v>
      </c>
      <c r="C2" s="2" t="str">
        <f t="shared" ref="C2:C177" si="1">LOWER(B2)</f>
        <v>repue ele a seba adsá mboso "manduko pa porriá"</v>
      </c>
      <c r="D2" s="4" t="str">
        <f>IFERROR(__xludf.DUMMYFUNCTION("REGEXREPLACE(C2, ""[.—]"", """")"),"repue ele a seba adsá mboso ""manduko pa porriá""")</f>
        <v>repue ele a seba adsá mboso "manduko pa porriá"</v>
      </c>
      <c r="E2" s="1">
        <v>1.0</v>
      </c>
      <c r="F2" s="1" t="s">
        <v>8</v>
      </c>
    </row>
    <row r="3">
      <c r="A3" s="1" t="s">
        <v>9</v>
      </c>
      <c r="B3" s="2" t="s">
        <v>10</v>
      </c>
      <c r="C3" s="2" t="str">
        <f t="shared" si="1"/>
        <v>kumo ta asé mí fata kietú ri sí, bonga, pito tiela ri palenge.</v>
      </c>
      <c r="D3" s="4" t="str">
        <f>IFERROR(__xludf.DUMMYFUNCTION("REGEXREPLACE(C3, ""[.—]"", """")"),"kumo ta asé mí fata kietú ri sí, bonga, pito tiela ri palenge")</f>
        <v>kumo ta asé mí fata kietú ri sí, bonga, pito tiela ri palenge</v>
      </c>
      <c r="E3" s="1">
        <v>2.0</v>
      </c>
      <c r="F3" s="1" t="s">
        <v>11</v>
      </c>
    </row>
    <row r="4">
      <c r="A4" s="1" t="s">
        <v>9</v>
      </c>
      <c r="B4" s="2" t="s">
        <v>12</v>
      </c>
      <c r="C4" s="2" t="str">
        <f t="shared" si="1"/>
        <v>sabó ri é pipita a aselo kolá, benita, ngubá ri tiembo kuandi é taba monasita, i kapurí sin sabé pokke, ele a sindí mejó.</v>
      </c>
      <c r="D4" s="4" t="str">
        <f>IFERROR(__xludf.DUMMYFUNCTION("REGEXREPLACE(C4, ""[.—]"", """")"),"sabó ri é pipita a aselo kolá, benita, ngubá ri tiembo kuandi é taba monasita, i kapurí sin sabé pokke, ele a sindí mejó")</f>
        <v>sabó ri é pipita a aselo kolá, benita, ngubá ri tiembo kuandi é taba monasita, i kapurí sin sabé pokke, ele a sindí mejó</v>
      </c>
      <c r="E4" s="1">
        <v>3.0</v>
      </c>
      <c r="F4" s="1" t="s">
        <v>11</v>
      </c>
    </row>
    <row r="5">
      <c r="A5" s="1" t="s">
        <v>9</v>
      </c>
      <c r="B5" s="2" t="s">
        <v>13</v>
      </c>
      <c r="C5" s="2" t="str">
        <f t="shared" si="1"/>
        <v>¿ke ta asé puaí?</v>
      </c>
      <c r="D5" s="4" t="str">
        <f>IFERROR(__xludf.DUMMYFUNCTION("REGEXREPLACE(C5, ""[.—]"", """")"),"¿ke ta asé puaí?")</f>
        <v>¿ke ta asé puaí?</v>
      </c>
      <c r="E5" s="1">
        <v>4.0</v>
      </c>
      <c r="F5" s="1" t="s">
        <v>11</v>
      </c>
    </row>
    <row r="6">
      <c r="A6" s="1" t="s">
        <v>6</v>
      </c>
      <c r="B6" s="5" t="s">
        <v>14</v>
      </c>
      <c r="C6" s="2" t="str">
        <f t="shared" si="1"/>
        <v>asina í a aselo.</v>
      </c>
      <c r="D6" s="4" t="str">
        <f>IFERROR(__xludf.DUMMYFUNCTION("REGEXREPLACE(C6, ""[.—]"", """")"),"asina í a aselo")</f>
        <v>asina í a aselo</v>
      </c>
      <c r="E6" s="1">
        <v>5.0</v>
      </c>
      <c r="F6" s="1" t="s">
        <v>11</v>
      </c>
    </row>
    <row r="7">
      <c r="A7" s="1" t="s">
        <v>9</v>
      </c>
      <c r="B7" s="2" t="s">
        <v>15</v>
      </c>
      <c r="C7" s="2" t="str">
        <f t="shared" si="1"/>
        <v>monasita, ku reselo, a asekká ku tembló andi ma pie ele.</v>
      </c>
      <c r="D7" s="4" t="str">
        <f>IFERROR(__xludf.DUMMYFUNCTION("REGEXREPLACE(C7, ""[.—]"", """")"),"monasita, ku reselo, a asekká ku tembló andi ma pie ele")</f>
        <v>monasita, ku reselo, a asekká ku tembló andi ma pie ele</v>
      </c>
      <c r="E7" s="1">
        <v>6.0</v>
      </c>
      <c r="F7" s="6" t="s">
        <v>16</v>
      </c>
    </row>
    <row r="8">
      <c r="A8" s="1" t="s">
        <v>9</v>
      </c>
      <c r="B8" s="2" t="s">
        <v>17</v>
      </c>
      <c r="C8" s="2" t="str">
        <f t="shared" si="1"/>
        <v>andi finá ri jonná ri ma kaneo, repue ri un guen kosecha, babbarita ku ma monasito a bae, pandi palo ri karakolí, andi ane ta jugá, ta kandá i ta motia ma kabeo, pa imbentá ma kaddume nuebo.</v>
      </c>
      <c r="D8" s="4" t="str">
        <f>IFERROR(__xludf.DUMMYFUNCTION("REGEXREPLACE(C8, ""[.—]"", """")"),"andi finá ri jonná ri ma kaneo, repue ri un guen kosecha, babbarita ku ma monasito a bae, pandi palo ri karakolí, andi ane ta jugá, ta kandá i ta motia ma kabeo, pa imbentá ma kaddume nuebo")</f>
        <v>andi finá ri jonná ri ma kaneo, repue ri un guen kosecha, babbarita ku ma monasito a bae, pandi palo ri karakolí, andi ane ta jugá, ta kandá i ta motia ma kabeo, pa imbentá ma kaddume nuebo</v>
      </c>
      <c r="E8" s="1">
        <v>7.0</v>
      </c>
      <c r="F8" s="1" t="s">
        <v>18</v>
      </c>
    </row>
    <row r="9">
      <c r="A9" s="1" t="s">
        <v>6</v>
      </c>
      <c r="B9" s="5" t="s">
        <v>19</v>
      </c>
      <c r="C9" s="2" t="str">
        <f t="shared" si="1"/>
        <v>ante ri ten posá a olaya errera etefanía a seba bibí a chambakú uno ri maparaje ri ma jende ri palenge ma ngande ir katajena.</v>
      </c>
      <c r="D9" s="4" t="str">
        <f>IFERROR(__xludf.DUMMYFUNCTION("REGEXREPLACE(C9, ""[.—]"", """")"),"ante ri ten posá a olaya errera etefanía a seba bibí a chambakú uno ri maparaje ri ma jende ri palenge ma ngande ir katajena")</f>
        <v>ante ri ten posá a olaya errera etefanía a seba bibí a chambakú uno ri maparaje ri ma jende ri palenge ma ngande ir katajena</v>
      </c>
      <c r="E9" s="1">
        <v>8.0</v>
      </c>
      <c r="F9" s="1" t="s">
        <v>20</v>
      </c>
    </row>
    <row r="10">
      <c r="A10" s="1" t="s">
        <v>9</v>
      </c>
      <c r="B10" s="5" t="s">
        <v>21</v>
      </c>
      <c r="C10" s="2" t="str">
        <f t="shared" si="1"/>
        <v>—ele a chitialo—.</v>
      </c>
      <c r="D10" s="4" t="str">
        <f>IFERROR(__xludf.DUMMYFUNCTION("REGEXREPLACE(C10, ""[.—]"", """")"),"ele a chitialo")</f>
        <v>ele a chitialo</v>
      </c>
      <c r="E10" s="1">
        <v>9.0</v>
      </c>
      <c r="F10" s="1" t="s">
        <v>22</v>
      </c>
    </row>
    <row r="11">
      <c r="A11" s="1" t="s">
        <v>9</v>
      </c>
      <c r="B11" s="2" t="s">
        <v>23</v>
      </c>
      <c r="C11" s="2" t="str">
        <f t="shared" si="1"/>
        <v>ninguno ri ané seba chitialo ndulo nu, pero a peseba ke kala ku mboso babbarita a seba flojá tiela, ke ata simía a seba salí e solo, pirindo pa ma monasito ku ma mujé ngalalo.</v>
      </c>
      <c r="D11" s="4" t="str">
        <f>IFERROR(__xludf.DUMMYFUNCTION("REGEXREPLACE(C11, ""[.—]"", """")"),"ninguno ri ané seba chitialo ndulo nu, pero a peseba ke kala ku mboso babbarita a seba flojá tiela, ke ata simía a seba salí e solo, pirindo pa ma monasito ku ma mujé ngalalo")</f>
        <v>ninguno ri ané seba chitialo ndulo nu, pero a peseba ke kala ku mboso babbarita a seba flojá tiela, ke ata simía a seba salí e solo, pirindo pa ma monasito ku ma mujé ngalalo</v>
      </c>
      <c r="E11" s="1">
        <v>10.0</v>
      </c>
      <c r="F11" s="1" t="s">
        <v>22</v>
      </c>
    </row>
    <row r="12">
      <c r="A12" s="1" t="s">
        <v>9</v>
      </c>
      <c r="B12" s="5" t="s">
        <v>24</v>
      </c>
      <c r="C12" s="2" t="str">
        <f t="shared" si="1"/>
        <v>changaina a chitiá asina, kumo si é konosebá babbarita ri to mbila ri ele—.</v>
      </c>
      <c r="D12" s="4" t="str">
        <f>IFERROR(__xludf.DUMMYFUNCTION("REGEXREPLACE(C12, ""[.—]"", """")"),"changaina a chitiá asina, kumo si é konosebá babbarita ri to mbila ri ele")</f>
        <v>changaina a chitiá asina, kumo si é konosebá babbarita ri to mbila ri ele</v>
      </c>
      <c r="E12" s="1">
        <v>11.0</v>
      </c>
      <c r="F12" s="1" t="s">
        <v>22</v>
      </c>
    </row>
    <row r="13">
      <c r="A13" s="1" t="s">
        <v>9</v>
      </c>
      <c r="B13" s="5" t="s">
        <v>25</v>
      </c>
      <c r="C13" s="2" t="str">
        <f t="shared" si="1"/>
        <v>—benita a chitía kuando e minalo asendo eso—.</v>
      </c>
      <c r="D13" s="4" t="str">
        <f>IFERROR(__xludf.DUMMYFUNCTION("REGEXREPLACE(C13, ""[.—]"", """")"),"benita a chitía kuando e minalo asendo eso")</f>
        <v>benita a chitía kuando e minalo asendo eso</v>
      </c>
      <c r="E13" s="1">
        <v>12.0</v>
      </c>
      <c r="F13" s="1" t="s">
        <v>22</v>
      </c>
    </row>
    <row r="14">
      <c r="A14" s="1" t="s">
        <v>9</v>
      </c>
      <c r="B14" s="2" t="s">
        <v>26</v>
      </c>
      <c r="C14" s="2" t="str">
        <f t="shared" si="1"/>
        <v>bo é ekojía ri ngubá</v>
      </c>
      <c r="D14" s="4" t="str">
        <f>IFERROR(__xludf.DUMMYFUNCTION("REGEXREPLACE(C14, ""[.—]"", """")"),"bo é ekojía ri ngubá")</f>
        <v>bo é ekojía ri ngubá</v>
      </c>
      <c r="E14" s="1">
        <v>13.0</v>
      </c>
      <c r="F14" s="1" t="s">
        <v>27</v>
      </c>
    </row>
    <row r="15">
      <c r="A15" s="1" t="s">
        <v>6</v>
      </c>
      <c r="B15" s="2" t="s">
        <v>28</v>
      </c>
      <c r="C15" s="2" t="str">
        <f t="shared" si="1"/>
        <v>e tiela sí é mu gueno.</v>
      </c>
      <c r="D15" s="4" t="str">
        <f>IFERROR(__xludf.DUMMYFUNCTION("REGEXREPLACE(C15, ""[.—]"", """")"),"e tiela sí é mu gueno")</f>
        <v>e tiela sí é mu gueno</v>
      </c>
      <c r="E15" s="1">
        <v>14.0</v>
      </c>
      <c r="F15" s="1" t="s">
        <v>27</v>
      </c>
    </row>
    <row r="16">
      <c r="A16" s="1" t="s">
        <v>9</v>
      </c>
      <c r="B16" s="2" t="s">
        <v>29</v>
      </c>
      <c r="C16" s="2" t="str">
        <f t="shared" si="1"/>
        <v>aaa, monasita mí, andi posá sí ta eperá bo un ndoló jóndo, pero yebá é simía ku bó i ba tá bié.</v>
      </c>
      <c r="D16" s="4" t="str">
        <f>IFERROR(__xludf.DUMMYFUNCTION("REGEXREPLACE(C16, ""[.—]"", """")"),"aaa, monasita mí, andi posá sí ta eperá bo un ndoló jóndo, pero yebá é simía ku bó i ba tá bié")</f>
        <v>aaa, monasita mí, andi posá sí ta eperá bo un ndoló jóndo, pero yebá é simía ku bó i ba tá bié</v>
      </c>
      <c r="E16" s="1">
        <v>15.0</v>
      </c>
      <c r="F16" s="1" t="s">
        <v>30</v>
      </c>
    </row>
    <row r="17">
      <c r="A17" s="1" t="s">
        <v>6</v>
      </c>
      <c r="B17" s="2" t="s">
        <v>31</v>
      </c>
      <c r="C17" s="2" t="str">
        <f t="shared" si="1"/>
        <v>i a eplikalo ke obra a sendaba ri musika i poreo ma atto ateneba ke prepará pa kandá i sarangiá aí tarima.</v>
      </c>
      <c r="D17" s="4" t="str">
        <f>IFERROR(__xludf.DUMMYFUNCTION("REGEXREPLACE(C17, ""[.—]"", """")"),"i a eplikalo ke obra a sendaba ri musika i poreo ma atto ateneba ke prepará pa kandá i sarangiá aí tarima")</f>
        <v>i a eplikalo ke obra a sendaba ri musika i poreo ma atto ateneba ke prepará pa kandá i sarangiá aí tarima</v>
      </c>
      <c r="E17" s="1">
        <v>16.0</v>
      </c>
      <c r="F17" s="1" t="s">
        <v>32</v>
      </c>
    </row>
    <row r="18">
      <c r="A18" s="1" t="s">
        <v>6</v>
      </c>
      <c r="B18" s="5" t="s">
        <v>33</v>
      </c>
      <c r="C18" s="2" t="str">
        <f t="shared" si="1"/>
        <v>e trato ku etefanía, suto a fetejalo un merio ría kun só chokao, a olaya errera andi e taba bibí ata e lungá.</v>
      </c>
      <c r="D18" s="4" t="str">
        <f>IFERROR(__xludf.DUMMYFUNCTION("REGEXREPLACE(C18, ""[.—]"", """")"),"e trato ku etefanía, suto a fetejalo un merio ría kun só chokao, a olaya errera andi e taba bibí ata e lungá")</f>
        <v>e trato ku etefanía, suto a fetejalo un merio ría kun só chokao, a olaya errera andi e taba bibí ata e lungá</v>
      </c>
      <c r="E18" s="1">
        <v>17.0</v>
      </c>
      <c r="F18" s="1" t="s">
        <v>34</v>
      </c>
    </row>
    <row r="19">
      <c r="A19" s="1" t="s">
        <v>9</v>
      </c>
      <c r="B19" s="2" t="s">
        <v>35</v>
      </c>
      <c r="C19" s="2" t="str">
        <f t="shared" si="1"/>
        <v>babbarita, ritraia ku ña, ele fijá nu ke noche taba kujelo.</v>
      </c>
      <c r="D19" s="4" t="str">
        <f>IFERROR(__xludf.DUMMYFUNCTION("REGEXREPLACE(C19, ""[.—]"", """")"),"babbarita, ritraia ku ña, ele fijá nu ke noche taba kujelo")</f>
        <v>babbarita, ritraia ku ña, ele fijá nu ke noche taba kujelo</v>
      </c>
      <c r="E19" s="1">
        <v>18.0</v>
      </c>
      <c r="F19" s="1" t="s">
        <v>36</v>
      </c>
    </row>
    <row r="20">
      <c r="A20" s="1" t="s">
        <v>9</v>
      </c>
      <c r="B20" s="2" t="s">
        <v>37</v>
      </c>
      <c r="C20" s="2" t="str">
        <f t="shared" si="1"/>
        <v>ma rretoño a se floresé ku ma primó sereno ri matso.</v>
      </c>
      <c r="D20" s="4" t="str">
        <f>IFERROR(__xludf.DUMMYFUNCTION("REGEXREPLACE(C20, ""[.—]"", """")"),"ma rretoño a se floresé ku ma primó sereno ri matso")</f>
        <v>ma rretoño a se floresé ku ma primó sereno ri matso</v>
      </c>
      <c r="E20" s="1">
        <v>19.0</v>
      </c>
      <c r="F20" s="1" t="s">
        <v>38</v>
      </c>
    </row>
    <row r="21">
      <c r="A21" s="1" t="s">
        <v>9</v>
      </c>
      <c r="B21" s="2" t="s">
        <v>39</v>
      </c>
      <c r="C21" s="2" t="str">
        <f t="shared" si="1"/>
        <v>nombre mí gue bernardino pérez i ma kombilesa a se ñamá mí mopli.</v>
      </c>
      <c r="D21" s="4" t="str">
        <f>IFERROR(__xludf.DUMMYFUNCTION("REGEXREPLACE(C21, ""[.—]"", """")"),"nombre mí gue bernardino pérez i ma kombilesa a se ñamá mí mopli")</f>
        <v>nombre mí gue bernardino pérez i ma kombilesa a se ñamá mí mopli</v>
      </c>
      <c r="E21" s="1">
        <v>20.0</v>
      </c>
      <c r="F21" s="1" t="s">
        <v>40</v>
      </c>
    </row>
    <row r="22">
      <c r="A22" s="1" t="s">
        <v>6</v>
      </c>
      <c r="B22" s="2" t="s">
        <v>41</v>
      </c>
      <c r="C22" s="2" t="str">
        <f t="shared" si="1"/>
        <v>i aí i a ichá kotea mi.</v>
      </c>
      <c r="D22" s="4" t="str">
        <f>IFERROR(__xludf.DUMMYFUNCTION("REGEXREPLACE(C22, ""[.—]"", """")"),"i aí i a ichá kotea mi")</f>
        <v>i aí i a ichá kotea mi</v>
      </c>
      <c r="E22" s="1">
        <v>21.0</v>
      </c>
      <c r="F22" s="1" t="s">
        <v>42</v>
      </c>
    </row>
    <row r="23">
      <c r="A23" s="1" t="s">
        <v>9</v>
      </c>
      <c r="B23" s="2" t="s">
        <v>43</v>
      </c>
      <c r="C23" s="2" t="str">
        <f t="shared" si="1"/>
        <v>—gueno, monasita mí, renje agué i tan insiñá bo ma sekreto ri ngubá, abrí oleja.</v>
      </c>
      <c r="D23" s="4" t="str">
        <f>IFERROR(__xludf.DUMMYFUNCTION("REGEXREPLACE(C23, ""[.—]"", """")"),"gueno, monasita mí, renje agué i tan insiñá bo ma sekreto ri ngubá, abrí oleja")</f>
        <v>gueno, monasita mí, renje agué i tan insiñá bo ma sekreto ri ngubá, abrí oleja</v>
      </c>
      <c r="E23" s="1">
        <v>22.0</v>
      </c>
      <c r="F23" s="1" t="s">
        <v>44</v>
      </c>
    </row>
    <row r="24">
      <c r="A24" s="1" t="s">
        <v>9</v>
      </c>
      <c r="B24" s="2" t="s">
        <v>45</v>
      </c>
      <c r="C24" s="2" t="str">
        <f t="shared" si="1"/>
        <v>pero yubia ku mboka selao a inturrumpilo un trueno, ¡praaa!</v>
      </c>
      <c r="D24" s="4" t="str">
        <f>IFERROR(__xludf.DUMMYFUNCTION("REGEXREPLACE(C24, ""[.—]"", """")"),"pero yubia ku mboka selao a inturrumpilo un trueno, ¡praaa!")</f>
        <v>pero yubia ku mboka selao a inturrumpilo un trueno, ¡praaa!</v>
      </c>
      <c r="E24" s="1">
        <v>23.0</v>
      </c>
      <c r="F24" s="1" t="s">
        <v>46</v>
      </c>
    </row>
    <row r="25">
      <c r="A25" s="1" t="s">
        <v>6</v>
      </c>
      <c r="B25" s="2" t="s">
        <v>47</v>
      </c>
      <c r="C25" s="2" t="str">
        <f t="shared" si="1"/>
        <v>i a jablalo ku tetemblá ke i a sendaba lo ke tamba ndae fecha ri un propueta</v>
      </c>
      <c r="D25" s="4" t="str">
        <f>IFERROR(__xludf.DUMMYFUNCTION("REGEXREPLACE(C25, ""[.—]"", """")"),"i a jablalo ku tetemblá ke i a sendaba lo ke tamba ndae fecha ri un propueta")</f>
        <v>i a jablalo ku tetemblá ke i a sendaba lo ke tamba ndae fecha ri un propueta</v>
      </c>
      <c r="E25" s="1">
        <v>24.0</v>
      </c>
      <c r="F25" s="1" t="s">
        <v>48</v>
      </c>
    </row>
    <row r="26">
      <c r="A26" s="1" t="s">
        <v>6</v>
      </c>
      <c r="B26" s="5" t="s">
        <v>49</v>
      </c>
      <c r="C26" s="2" t="str">
        <f t="shared" si="1"/>
        <v>ele a jablá ke si pero kun kondisión</v>
      </c>
      <c r="D26" s="4" t="str">
        <f>IFERROR(__xludf.DUMMYFUNCTION("REGEXREPLACE(C26, ""[.—]"", """")"),"ele a jablá ke si pero kun kondisión")</f>
        <v>ele a jablá ke si pero kun kondisión</v>
      </c>
      <c r="E26" s="1">
        <v>25.0</v>
      </c>
      <c r="F26" s="1" t="s">
        <v>48</v>
      </c>
    </row>
    <row r="27">
      <c r="A27" s="1" t="s">
        <v>9</v>
      </c>
      <c r="B27" s="2" t="s">
        <v>50</v>
      </c>
      <c r="C27" s="2" t="str">
        <f t="shared" si="1"/>
        <v>é jue ría ri ma sofoko ri mbila ri benita, é taba akongojao nu ma nu, sinu ku tritesa tambíe, po lungamiento ri mailo ele, sino tambié pokke monasita apareseba nú.</v>
      </c>
      <c r="D27" s="4" t="str">
        <f>IFERROR(__xludf.DUMMYFUNCTION("REGEXREPLACE(C27, ""[.—]"", """")"),"é jue ría ri ma sofoko ri mbila ri benita, é taba akongojao nu ma nu, sinu ku tritesa tambíe, po lungamiento ri mailo ele, sino tambié pokke monasita apareseba nú")</f>
        <v>é jue ría ri ma sofoko ri mbila ri benita, é taba akongojao nu ma nu, sinu ku tritesa tambíe, po lungamiento ri mailo ele, sino tambié pokke monasita apareseba nú</v>
      </c>
      <c r="E27" s="1">
        <v>26.0</v>
      </c>
      <c r="F27" s="1" t="s">
        <v>51</v>
      </c>
    </row>
    <row r="28">
      <c r="A28" s="1" t="s">
        <v>9</v>
      </c>
      <c r="B28" s="2" t="s">
        <v>52</v>
      </c>
      <c r="C28" s="2" t="str">
        <f t="shared" si="1"/>
        <v>a makaneo ri ané ri sembla, a jundá ma monasito ku ma monasita ke tan siguí indikasió ri babbarita</v>
      </c>
      <c r="D28" s="4" t="str">
        <f>IFERROR(__xludf.DUMMYFUNCTION("REGEXREPLACE(C28, ""[.—]"", """")"),"a makaneo ri ané ri sembla, a jundá ma monasito ku ma monasita ke tan siguí indikasió ri babbarita")</f>
        <v>a makaneo ri ané ri sembla, a jundá ma monasito ku ma monasita ke tan siguí indikasió ri babbarita</v>
      </c>
      <c r="E28" s="1">
        <v>27.0</v>
      </c>
      <c r="F28" s="1" t="s">
        <v>53</v>
      </c>
    </row>
    <row r="29">
      <c r="A29" s="1" t="s">
        <v>9</v>
      </c>
      <c r="B29" s="2" t="s">
        <v>54</v>
      </c>
      <c r="C29" s="2" t="str">
        <f t="shared" si="1"/>
        <v>asina kandando i ku rrapá tiela, babbarita a jundá ku kuagro ri ma mujé ri la bonga, pa semblá i rrekojé ngubá.</v>
      </c>
      <c r="D29" s="4" t="str">
        <f>IFERROR(__xludf.DUMMYFUNCTION("REGEXREPLACE(C29, ""[.—]"", """")"),"asina kandando i ku rrapá tiela, babbarita a jundá ku kuagro ri ma mujé ri la bonga, pa semblá i rrekojé ngubá")</f>
        <v>asina kandando i ku rrapá tiela, babbarita a jundá ku kuagro ri ma mujé ri la bonga, pa semblá i rrekojé ngubá</v>
      </c>
      <c r="E29" s="1">
        <v>28.0</v>
      </c>
      <c r="F29" s="1" t="s">
        <v>53</v>
      </c>
    </row>
    <row r="30">
      <c r="A30" s="1" t="s">
        <v>9</v>
      </c>
      <c r="B30" s="2" t="s">
        <v>55</v>
      </c>
      <c r="C30" s="2" t="str">
        <f t="shared" si="1"/>
        <v>kuandi motiao kabá, mujé a ndalo un bosita ku simía ri ngubá a babbarita i a chitialo: —bo a tré fettilirá a paraje sí, babbarita.</v>
      </c>
      <c r="D30" s="4" t="str">
        <f>IFERROR(__xludf.DUMMYFUNCTION("REGEXREPLACE(C30, ""[.—]"", """")"),"kuandi motiao kabá, mujé a ndalo un bosita ku simía ri ngubá a babbarita i a chitialo: bo a tré fettilirá a paraje sí, babbarita")</f>
        <v>kuandi motiao kabá, mujé a ndalo un bosita ku simía ri ngubá a babbarita i a chitialo: bo a tré fettilirá a paraje sí, babbarita</v>
      </c>
      <c r="E30" s="1">
        <v>29.0</v>
      </c>
      <c r="F30" s="1" t="s">
        <v>56</v>
      </c>
    </row>
    <row r="31">
      <c r="A31" s="1" t="s">
        <v>9</v>
      </c>
      <c r="B31" s="5" t="s">
        <v>57</v>
      </c>
      <c r="C31" s="2" t="str">
        <f t="shared" si="1"/>
        <v>a kaí un chochá agua ke a yená loyo i a aselo reboddá yenando ma bera, labando ma baye ata e kelá taponao ri un ma yebba ri po’akí, kumo yuya, bebbena, anamú, anjika ku sinkogoyo.</v>
      </c>
      <c r="D31" s="4" t="str">
        <f>IFERROR(__xludf.DUMMYFUNCTION("REGEXREPLACE(C31, ""[.—]"", """")"),"a kaí un chochá agua ke a yená loyo i a aselo reboddá yenando ma bera, labando ma baye ata e kelá taponao ri un ma yebba ri po’akí, kumo yuya, bebbena, anamú, anjika ku sinkogoyo")</f>
        <v>a kaí un chochá agua ke a yená loyo i a aselo reboddá yenando ma bera, labando ma baye ata e kelá taponao ri un ma yebba ri po’akí, kumo yuya, bebbena, anamú, anjika ku sinkogoyo</v>
      </c>
      <c r="E31" s="1">
        <v>30.0</v>
      </c>
      <c r="F31" s="1" t="s">
        <v>58</v>
      </c>
    </row>
    <row r="32">
      <c r="A32" s="1" t="s">
        <v>9</v>
      </c>
      <c r="B32" s="2" t="s">
        <v>59</v>
      </c>
      <c r="C32" s="2" t="str">
        <f t="shared" si="1"/>
        <v>i andi pleno makaneo, un rama ri un palo, ke peseba, ke taba eperando ele, a kaí riba ri ele, i a lungalo.</v>
      </c>
      <c r="D32" s="4" t="str">
        <f>IFERROR(__xludf.DUMMYFUNCTION("REGEXREPLACE(C32, ""[.—]"", """")"),"i andi pleno makaneo, un rama ri un palo, ke peseba, ke taba eperando ele, a kaí riba ri ele, i a lungalo")</f>
        <v>i andi pleno makaneo, un rama ri un palo, ke peseba, ke taba eperando ele, a kaí riba ri ele, i a lungalo</v>
      </c>
      <c r="E32" s="1">
        <v>31.0</v>
      </c>
      <c r="F32" s="1" t="s">
        <v>58</v>
      </c>
    </row>
    <row r="33">
      <c r="A33" s="1" t="s">
        <v>9</v>
      </c>
      <c r="B33" s="5" t="s">
        <v>60</v>
      </c>
      <c r="C33" s="2" t="str">
        <f t="shared" si="1"/>
        <v>¿pokké bo ta kandá si suto tando pa monde?</v>
      </c>
      <c r="D33" s="4" t="str">
        <f>IFERROR(__xludf.DUMMYFUNCTION("REGEXREPLACE(C33, ""[.—]"", """")"),"¿pokké bo ta kandá si suto tando pa monde?")</f>
        <v>¿pokké bo ta kandá si suto tando pa monde?</v>
      </c>
      <c r="E33" s="1">
        <v>32.0</v>
      </c>
      <c r="F33" s="1" t="s">
        <v>61</v>
      </c>
    </row>
    <row r="34">
      <c r="A34" s="1" t="s">
        <v>9</v>
      </c>
      <c r="B34" s="5" t="s">
        <v>62</v>
      </c>
      <c r="C34" s="2" t="str">
        <f t="shared" si="1"/>
        <v>ane ta kandá jarocho, ma kando ri maní; kando lo ke ta asé, ke ma simia ta kapurí salindo ele solo ri tiela.</v>
      </c>
      <c r="D34" s="4" t="str">
        <f>IFERROR(__xludf.DUMMYFUNCTION("REGEXREPLACE(C34, ""[.—]"", """")"),"ane ta kandá jarocho, ma kando ri maní; kando lo ke ta asé, ke ma simia ta kapurí salindo ele solo ri tiela")</f>
        <v>ane ta kandá jarocho, ma kando ri maní; kando lo ke ta asé, ke ma simia ta kapurí salindo ele solo ri tiela</v>
      </c>
      <c r="E34" s="1">
        <v>33.0</v>
      </c>
      <c r="F34" s="1" t="s">
        <v>61</v>
      </c>
    </row>
    <row r="35">
      <c r="A35" s="1" t="s">
        <v>9</v>
      </c>
      <c r="B35" s="2" t="s">
        <v>63</v>
      </c>
      <c r="C35" s="2" t="str">
        <f t="shared" si="1"/>
        <v>i a benita a kelalo ri nato mama ele fofojén pa semblá ngubá, asina ke sendaba etraño nu ke babarita le ngalala amó a monde.</v>
      </c>
      <c r="D35" s="4" t="str">
        <f>IFERROR(__xludf.DUMMYFUNCTION("REGEXREPLACE(C35, ""[.—]"", """")"),"i a benita a kelalo ri nato mama ele fofojén pa semblá ngubá, asina ke sendaba etraño nu ke babarita le ngalala amó a monde")</f>
        <v>i a benita a kelalo ri nato mama ele fofojén pa semblá ngubá, asina ke sendaba etraño nu ke babarita le ngalala amó a monde</v>
      </c>
      <c r="E35" s="1">
        <v>34.0</v>
      </c>
      <c r="F35" s="1" t="s">
        <v>64</v>
      </c>
    </row>
    <row r="36">
      <c r="A36" s="1" t="s">
        <v>9</v>
      </c>
      <c r="B36" s="2" t="s">
        <v>65</v>
      </c>
      <c r="C36" s="2" t="str">
        <f t="shared" si="1"/>
        <v>—mae, ¿kuando suto tan kobá ngubá?</v>
      </c>
      <c r="D36" s="4" t="str">
        <f>IFERROR(__xludf.DUMMYFUNCTION("REGEXREPLACE(C36, ""[.—]"", """")"),"mae, ¿kuando suto tan kobá ngubá?")</f>
        <v>mae, ¿kuando suto tan kobá ngubá?</v>
      </c>
      <c r="E36" s="1">
        <v>35.0</v>
      </c>
      <c r="F36" s="1" t="s">
        <v>66</v>
      </c>
    </row>
    <row r="37">
      <c r="A37" s="1" t="s">
        <v>9</v>
      </c>
      <c r="B37" s="2" t="s">
        <v>67</v>
      </c>
      <c r="C37" s="2" t="str">
        <f t="shared" si="1"/>
        <v>repué sin kabá ri yobé a komensá a yegá ma mbesino pa konosé a babbarita, simía ri un ngongoroko karrusiano kieto i jondo ri a tiembo, ke a jundá benita ku salomón.</v>
      </c>
      <c r="D37" s="4" t="str">
        <f>IFERROR(__xludf.DUMMYFUNCTION("REGEXREPLACE(C37, ""[.—]"", """")"),"repué sin kabá ri yobé a komensá a yegá ma mbesino pa konosé a babbarita, simía ri un ngongoroko karrusiano kieto i jondo ri a tiembo, ke a jundá benita ku salomón")</f>
        <v>repué sin kabá ri yobé a komensá a yegá ma mbesino pa konosé a babbarita, simía ri un ngongoroko karrusiano kieto i jondo ri a tiembo, ke a jundá benita ku salomón</v>
      </c>
      <c r="E37" s="1">
        <v>36.0</v>
      </c>
      <c r="F37" s="1" t="s">
        <v>68</v>
      </c>
    </row>
    <row r="38">
      <c r="A38" s="1" t="s">
        <v>9</v>
      </c>
      <c r="B38" s="2" t="s">
        <v>69</v>
      </c>
      <c r="C38" s="2" t="str">
        <f t="shared" si="1"/>
        <v>aguelo mí a kondá mí bié, kumo la bonga, a entritesé po to pate, a chitia mi endi oreo taba sindí mucho angutia ku reseperasió.</v>
      </c>
      <c r="D38" s="4" t="str">
        <f>IFERROR(__xludf.DUMMYFUNCTION("REGEXREPLACE(C38, ""[.—]"", """")"),"aguelo mí a kondá mí bié, kumo la bonga, a entritesé po to pate, a chitia mi endi oreo taba sindí mucho angutia ku reseperasió")</f>
        <v>aguelo mí a kondá mí bié, kumo la bonga, a entritesé po to pate, a chitia mi endi oreo taba sindí mucho angutia ku reseperasió</v>
      </c>
      <c r="E38" s="1">
        <v>37.0</v>
      </c>
      <c r="F38" s="1" t="s">
        <v>70</v>
      </c>
    </row>
    <row r="39">
      <c r="A39" s="1" t="s">
        <v>9</v>
      </c>
      <c r="B39" s="2" t="s">
        <v>71</v>
      </c>
      <c r="C39" s="2" t="str">
        <f t="shared" si="1"/>
        <v>chito a chito, babbarita a konfiá.</v>
      </c>
      <c r="D39" s="4" t="str">
        <f>IFERROR(__xludf.DUMMYFUNCTION("REGEXREPLACE(C39, ""[.—]"", """")"),"chito a chito, babbarita a konfiá")</f>
        <v>chito a chito, babbarita a konfiá</v>
      </c>
      <c r="E39" s="1">
        <v>38.0</v>
      </c>
      <c r="F39" s="1" t="s">
        <v>72</v>
      </c>
    </row>
    <row r="40">
      <c r="A40" s="1" t="s">
        <v>9</v>
      </c>
      <c r="B40" s="2" t="s">
        <v>73</v>
      </c>
      <c r="C40" s="2" t="str">
        <f t="shared" si="1"/>
        <v>andi ete pito tiela ri jende ri ngutalo nda, andi to suto a konosé, andi ata ma nimao a sendá ma asina ría po la maana, ku ma rrebunno, ku ma sibbío ke a se rretirá ma enejía malo.</v>
      </c>
      <c r="D40" s="4" t="str">
        <f>IFERROR(__xludf.DUMMYFUNCTION("REGEXREPLACE(C40, ""[.—]"", """")"),"andi ete pito tiela ri jende ri ngutalo nda, andi to suto a konosé, andi ata ma nimao a sendá ma asina ría po la maana, ku ma rrebunno, ku ma sibbío ke a se rretirá ma enejía malo")</f>
        <v>andi ete pito tiela ri jende ri ngutalo nda, andi to suto a konosé, andi ata ma nimao a sendá ma asina ría po la maana, ku ma rrebunno, ku ma sibbío ke a se rretirá ma enejía malo</v>
      </c>
      <c r="E40" s="1">
        <v>39.0</v>
      </c>
      <c r="F40" s="1" t="s">
        <v>74</v>
      </c>
    </row>
    <row r="41">
      <c r="A41" s="1" t="s">
        <v>9</v>
      </c>
      <c r="B41" s="2" t="s">
        <v>75</v>
      </c>
      <c r="C41" s="2" t="str">
        <f t="shared" si="1"/>
        <v>i un miero a krusalo tó kuepo, asina ke ele a abrí ri palo, siguindo goppe ri tabalá.</v>
      </c>
      <c r="D41" s="4" t="str">
        <f>IFERROR(__xludf.DUMMYFUNCTION("REGEXREPLACE(C41, ""[.—]"", """")"),"i un miero a krusalo tó kuepo, asina ke ele a abrí ri palo, siguindo goppe ri tabalá")</f>
        <v>i un miero a krusalo tó kuepo, asina ke ele a abrí ri palo, siguindo goppe ri tabalá</v>
      </c>
      <c r="E41" s="1">
        <v>40.0</v>
      </c>
      <c r="F41" s="1" t="s">
        <v>76</v>
      </c>
    </row>
    <row r="42">
      <c r="A42" s="1" t="s">
        <v>9</v>
      </c>
      <c r="B42" s="2" t="s">
        <v>77</v>
      </c>
      <c r="C42" s="2" t="str">
        <f t="shared" si="1"/>
        <v>ri repente, ele a kuchá rrepike ri pechiche.</v>
      </c>
      <c r="D42" s="4" t="str">
        <f>IFERROR(__xludf.DUMMYFUNCTION("REGEXREPLACE(C42, ""[.—]"", """")"),"ri repente, ele a kuchá rrepike ri pechiche")</f>
        <v>ri repente, ele a kuchá rrepike ri pechiche</v>
      </c>
      <c r="E42" s="1">
        <v>41.0</v>
      </c>
      <c r="F42" s="1" t="s">
        <v>78</v>
      </c>
    </row>
    <row r="43">
      <c r="A43" s="1" t="s">
        <v>9</v>
      </c>
      <c r="B43" s="2" t="s">
        <v>79</v>
      </c>
      <c r="C43" s="2" t="str">
        <f t="shared" si="1"/>
        <v>kuandi babbarita a kumplí 5 año, a seba juguá ku muñeka i ku chokorito kumo ma uto monasita, pero kuando e taba a posá e solo a seba ngalá sokito i a seba bae pa kolao a kobá ku rrekojé un ma simiita pa ichalo andi un tutumita.</v>
      </c>
      <c r="D43" s="4" t="str">
        <f>IFERROR(__xludf.DUMMYFUNCTION("REGEXREPLACE(C43, ""[.—]"", """")"),"kuandi babbarita a kumplí 5 año, a seba juguá ku muñeka i ku chokorito kumo ma uto monasita, pero kuando e taba a posá e solo a seba ngalá sokito i a seba bae pa kolao a kobá ku rrekojé un ma simiita pa ichalo andi un tutumita")</f>
        <v>kuandi babbarita a kumplí 5 año, a seba juguá ku muñeka i ku chokorito kumo ma uto monasita, pero kuando e taba a posá e solo a seba ngalá sokito i a seba bae pa kolao a kobá ku rrekojé un ma simiita pa ichalo andi un tutumita</v>
      </c>
      <c r="E43" s="1">
        <v>42.0</v>
      </c>
      <c r="F43" s="1" t="s">
        <v>80</v>
      </c>
    </row>
    <row r="44">
      <c r="A44" s="1" t="s">
        <v>9</v>
      </c>
      <c r="B44" s="2" t="s">
        <v>81</v>
      </c>
      <c r="C44" s="2" t="str">
        <f t="shared" si="1"/>
        <v>monasita lambía,</v>
      </c>
      <c r="D44" s="4" t="str">
        <f>IFERROR(__xludf.DUMMYFUNCTION("REGEXREPLACE(C44, ""[.—]"", """")"),"monasita lambía,")</f>
        <v>monasita lambía,</v>
      </c>
      <c r="E44" s="1">
        <v>43.0</v>
      </c>
      <c r="F44" s="1" t="s">
        <v>82</v>
      </c>
    </row>
    <row r="45">
      <c r="A45" s="1" t="s">
        <v>9</v>
      </c>
      <c r="B45" s="2" t="s">
        <v>83</v>
      </c>
      <c r="C45" s="2" t="str">
        <f t="shared" si="1"/>
        <v>a lendralo un soyoso kayao, kumo é aguasero loke tré a niña babbaria, monasita ri ele a konsolalo ku un simía ri ngubá.</v>
      </c>
      <c r="D45" s="4" t="str">
        <f>IFERROR(__xludf.DUMMYFUNCTION("REGEXREPLACE(C45, ""[.—]"", """")"),"a lendralo un soyoso kayao, kumo é aguasero loke tré a niña babbaria, monasita ri ele a konsolalo ku un simía ri ngubá")</f>
        <v>a lendralo un soyoso kayao, kumo é aguasero loke tré a niña babbaria, monasita ri ele a konsolalo ku un simía ri ngubá</v>
      </c>
      <c r="E45" s="1">
        <v>44.0</v>
      </c>
      <c r="F45" s="1" t="s">
        <v>84</v>
      </c>
    </row>
    <row r="46">
      <c r="A46" s="1" t="s">
        <v>9</v>
      </c>
      <c r="B46" s="5" t="s">
        <v>85</v>
      </c>
      <c r="C46" s="2" t="str">
        <f t="shared" si="1"/>
        <v>antose mientra suto ta makaniá, a ten ke kandá, pokke kando a chitiá aguela mí nato un begá a se yulá tiela.</v>
      </c>
      <c r="D46" s="4" t="str">
        <f>IFERROR(__xludf.DUMMYFUNCTION("REGEXREPLACE(C46, ""[.—]"", """")"),"antose mientra suto ta makaniá, a ten ke kandá, pokke kando a chitiá aguela mí nato un begá a se yulá tiela")</f>
        <v>antose mientra suto ta makaniá, a ten ke kandá, pokke kando a chitiá aguela mí nato un begá a se yulá tiela</v>
      </c>
      <c r="E46" s="1">
        <v>45.0</v>
      </c>
      <c r="F46" s="1" t="s">
        <v>86</v>
      </c>
    </row>
    <row r="47">
      <c r="A47" s="1" t="s">
        <v>9</v>
      </c>
      <c r="B47" s="2" t="s">
        <v>87</v>
      </c>
      <c r="C47" s="2" t="str">
        <f t="shared" si="1"/>
        <v>salomón tatá ri monasita ri taba nasé e memo ora a mblasá a birikueta ele paría mblandita.</v>
      </c>
      <c r="D47" s="4" t="str">
        <f>IFERROR(__xludf.DUMMYFUNCTION("REGEXREPLACE(C47, ""[.—]"", """")"),"salomón tatá ri monasita ri taba nasé e memo ora a mblasá a birikueta ele paría mblandita")</f>
        <v>salomón tatá ri monasita ri taba nasé e memo ora a mblasá a birikueta ele paría mblandita</v>
      </c>
      <c r="E47" s="1">
        <v>46.0</v>
      </c>
      <c r="F47" s="1" t="s">
        <v>88</v>
      </c>
    </row>
    <row r="48">
      <c r="A48" s="1" t="s">
        <v>9</v>
      </c>
      <c r="B48" s="5" t="s">
        <v>89</v>
      </c>
      <c r="C48" s="2" t="str">
        <f t="shared" si="1"/>
        <v>¿a kiene bo miná asendo eso?</v>
      </c>
      <c r="D48" s="4" t="str">
        <f>IFERROR(__xludf.DUMMYFUNCTION("REGEXREPLACE(C48, ""[.—]"", """")"),"¿a kiene bo miná asendo eso?")</f>
        <v>¿a kiene bo miná asendo eso?</v>
      </c>
      <c r="E48" s="1">
        <v>47.0</v>
      </c>
      <c r="F48" s="1" t="s">
        <v>90</v>
      </c>
    </row>
    <row r="49">
      <c r="A49" s="1" t="s">
        <v>9</v>
      </c>
      <c r="B49" s="2" t="s">
        <v>91</v>
      </c>
      <c r="C49" s="2" t="str">
        <f t="shared" si="1"/>
        <v>un poko begá, benita a miná lo memo.</v>
      </c>
      <c r="D49" s="4" t="str">
        <f>IFERROR(__xludf.DUMMYFUNCTION("REGEXREPLACE(C49, ""[.—]"", """")"),"un poko begá, benita a miná lo memo")</f>
        <v>un poko begá, benita a miná lo memo</v>
      </c>
      <c r="E49" s="1">
        <v>48.0</v>
      </c>
      <c r="F49" s="1" t="s">
        <v>90</v>
      </c>
    </row>
    <row r="50">
      <c r="A50" s="1" t="s">
        <v>9</v>
      </c>
      <c r="B50" s="2" t="s">
        <v>92</v>
      </c>
      <c r="C50" s="2" t="str">
        <f t="shared" si="1"/>
        <v>pero po mita ri kamino a miná un lúso ke taba briyá lendro ma matrojo.</v>
      </c>
      <c r="D50" s="4" t="str">
        <f>IFERROR(__xludf.DUMMYFUNCTION("REGEXREPLACE(C50, ""[.—]"", """")"),"pero po mita ri kamino a miná un lúso ke taba briyá lendro ma matrojo")</f>
        <v>pero po mita ri kamino a miná un lúso ke taba briyá lendro ma matrojo</v>
      </c>
      <c r="E50" s="1">
        <v>49.0</v>
      </c>
      <c r="F50" s="6" t="s">
        <v>90</v>
      </c>
    </row>
    <row r="51">
      <c r="A51" s="1" t="s">
        <v>9</v>
      </c>
      <c r="B51" s="2" t="s">
        <v>93</v>
      </c>
      <c r="C51" s="2" t="str">
        <f t="shared" si="1"/>
        <v>ri se asé mí, sindí jarocho, ri e pito tiela ri ichá chochá simía, ta miní e ítoria ke i tan kondá, ítoria ri erensia ri babbarita.</v>
      </c>
      <c r="D51" s="4" t="str">
        <f>IFERROR(__xludf.DUMMYFUNCTION("REGEXREPLACE(C51, ""[.—]"", """")"),"ri se asé mí, sindí jarocho, ri e pito tiela ri ichá chochá simía, ta miní e ítoria ke i tan kondá, ítoria ri erensia ri babbarita")</f>
        <v>ri se asé mí, sindí jarocho, ri e pito tiela ri ichá chochá simía, ta miní e ítoria ke i tan kondá, ítoria ri erensia ri babbarita</v>
      </c>
      <c r="E51" s="1">
        <v>50.0</v>
      </c>
      <c r="F51" s="6" t="s">
        <v>94</v>
      </c>
    </row>
    <row r="52">
      <c r="A52" s="1" t="s">
        <v>9</v>
      </c>
      <c r="B52" s="2" t="s">
        <v>95</v>
      </c>
      <c r="C52" s="2" t="str">
        <f t="shared" si="1"/>
        <v>—babbarita, moná mí, miní aka </v>
      </c>
      <c r="D52" s="4" t="str">
        <f>IFERROR(__xludf.DUMMYFUNCTION("REGEXREPLACE(C52, ""[.—]"", """")"),"babbarita, moná mí, miní aka ")</f>
        <v>babbarita, moná mí, miní aka </v>
      </c>
      <c r="E52" s="1">
        <v>51.0</v>
      </c>
      <c r="F52" s="1" t="s">
        <v>94</v>
      </c>
    </row>
    <row r="53">
      <c r="A53" s="1" t="s">
        <v>9</v>
      </c>
      <c r="B53" s="2" t="s">
        <v>96</v>
      </c>
      <c r="C53" s="2" t="str">
        <f t="shared" si="1"/>
        <v>—oa, mija, i a miní a motrá kaddume sí.</v>
      </c>
      <c r="D53" s="4" t="str">
        <f>IFERROR(__xludf.DUMMYFUNCTION("REGEXREPLACE(C53, ""[.—]"", """")"),"oa, mija, i a miní a motrá kaddume sí")</f>
        <v>oa, mija, i a miní a motrá kaddume sí</v>
      </c>
      <c r="E53" s="1">
        <v>52.0</v>
      </c>
      <c r="F53" s="1" t="s">
        <v>94</v>
      </c>
    </row>
    <row r="54">
      <c r="A54" s="1" t="s">
        <v>9</v>
      </c>
      <c r="B54" s="2" t="s">
        <v>97</v>
      </c>
      <c r="C54" s="2" t="str">
        <f t="shared" si="1"/>
        <v>ku ele bo a miní ri ngubá</v>
      </c>
      <c r="D54" s="4" t="str">
        <f>IFERROR(__xludf.DUMMYFUNCTION("REGEXREPLACE(C54, ""[.—]"", """")"),"ku ele bo a miní ri ngubá")</f>
        <v>ku ele bo a miní ri ngubá</v>
      </c>
      <c r="E54" s="1">
        <v>53.0</v>
      </c>
      <c r="F54" s="1" t="s">
        <v>94</v>
      </c>
    </row>
    <row r="55">
      <c r="A55" s="1" t="s">
        <v>6</v>
      </c>
      <c r="B55" s="2" t="s">
        <v>98</v>
      </c>
      <c r="C55" s="2" t="str">
        <f t="shared" si="1"/>
        <v>repuú ri un tiembo, ele a motrá arrepentía po lo ke nu asé,</v>
      </c>
      <c r="D55" s="4" t="str">
        <f>IFERROR(__xludf.DUMMYFUNCTION("REGEXREPLACE(C55, ""[.—]"", """")"),"repuú ri un tiembo, ele a motrá arrepentía po lo ke nu asé,")</f>
        <v>repuú ri un tiembo, ele a motrá arrepentía po lo ke nu asé,</v>
      </c>
      <c r="E55" s="1">
        <v>54.0</v>
      </c>
      <c r="F55" s="1" t="s">
        <v>99</v>
      </c>
    </row>
    <row r="56">
      <c r="A56" s="1" t="s">
        <v>9</v>
      </c>
      <c r="B56" s="2" t="s">
        <v>100</v>
      </c>
      <c r="C56" s="2" t="str">
        <f t="shared" si="1"/>
        <v>í a nasé andi bonga ta asé 51 año, jundo ku ma palo ngande, ma loyo ancho i ma umedá bonito.</v>
      </c>
      <c r="D56" s="4" t="str">
        <f>IFERROR(__xludf.DUMMYFUNCTION("REGEXREPLACE(C56, ""[.—]"", """")"),"í a nasé andi bonga ta asé 51 año, jundo ku ma palo ngande, ma loyo ancho i ma umedá bonito")</f>
        <v>í a nasé andi bonga ta asé 51 año, jundo ku ma palo ngande, ma loyo ancho i ma umedá bonito</v>
      </c>
      <c r="E56" s="1">
        <v>55.0</v>
      </c>
      <c r="F56" s="3" t="s">
        <v>101</v>
      </c>
    </row>
    <row r="57">
      <c r="A57" s="1" t="s">
        <v>9</v>
      </c>
      <c r="B57" s="2" t="s">
        <v>102</v>
      </c>
      <c r="C57" s="2" t="str">
        <f t="shared" si="1"/>
        <v>kuné bo a nasé ri ngubá</v>
      </c>
      <c r="D57" s="4" t="str">
        <f>IFERROR(__xludf.DUMMYFUNCTION("REGEXREPLACE(C57, ""[.—]"", """")"),"kuné bo a nasé ri ngubá")</f>
        <v>kuné bo a nasé ri ngubá</v>
      </c>
      <c r="E57" s="1">
        <v>56.0</v>
      </c>
      <c r="F57" s="1" t="s">
        <v>101</v>
      </c>
    </row>
    <row r="58">
      <c r="A58" s="1" t="s">
        <v>9</v>
      </c>
      <c r="B58" s="2" t="s">
        <v>103</v>
      </c>
      <c r="C58" s="2" t="str">
        <f t="shared" si="1"/>
        <v>pero kolá ke mbilá a se nda gueta, to kusa a se nasé pa lungá, i ri ma epeddisio ri lungao, mbila a se nasé uto begá.</v>
      </c>
      <c r="D58" s="4" t="str">
        <f>IFERROR(__xludf.DUMMYFUNCTION("REGEXREPLACE(C58, ""[.—]"", """")"),"pero kolá ke mbilá a se nda gueta, to kusa a se nasé pa lungá, i ri ma epeddisio ri lungao, mbila a se nasé uto begá")</f>
        <v>pero kolá ke mbilá a se nda gueta, to kusa a se nasé pa lungá, i ri ma epeddisio ri lungao, mbila a se nasé uto begá</v>
      </c>
      <c r="E58" s="1">
        <v>57.0</v>
      </c>
      <c r="F58" s="1" t="s">
        <v>104</v>
      </c>
    </row>
    <row r="59">
      <c r="A59" s="1" t="s">
        <v>9</v>
      </c>
      <c r="B59" s="2" t="s">
        <v>105</v>
      </c>
      <c r="C59" s="2" t="str">
        <f t="shared" si="1"/>
        <v>ri repente ele a nda kuenda ri un motiao, ritinto, andi kabeo ri mona ri ele, pero un motiao ke ele nda kuenda ri kiene jue, un motiao ke sendaba en mapa biejo, ku kamino pandi palo ri karakolí.</v>
      </c>
      <c r="D59" s="4" t="str">
        <f>IFERROR(__xludf.DUMMYFUNCTION("REGEXREPLACE(C59, ""[.—]"", """")"),"ri repente ele a nda kuenda ri un motiao, ritinto, andi kabeo ri mona ri ele, pero un motiao ke ele nda kuenda ri kiene jue, un motiao ke sendaba en mapa biejo, ku kamino pandi palo ri karakolí")</f>
        <v>ri repente ele a nda kuenda ri un motiao, ritinto, andi kabeo ri mona ri ele, pero un motiao ke ele nda kuenda ri kiene jue, un motiao ke sendaba en mapa biejo, ku kamino pandi palo ri karakolí</v>
      </c>
      <c r="E59" s="1">
        <v>58.0</v>
      </c>
      <c r="F59" s="1" t="s">
        <v>104</v>
      </c>
    </row>
    <row r="60">
      <c r="A60" s="1" t="s">
        <v>9</v>
      </c>
      <c r="B60" s="2" t="s">
        <v>106</v>
      </c>
      <c r="C60" s="2" t="str">
        <f t="shared" si="1"/>
        <v>monasita, jarocha, a ngalá sokito a salí tra mama ele.</v>
      </c>
      <c r="D60" s="4" t="str">
        <f>IFERROR(__xludf.DUMMYFUNCTION("REGEXREPLACE(C60, ""[.—]"", """")"),"monasita, jarocha, a ngalá sokito a salí tra mama ele")</f>
        <v>monasita, jarocha, a ngalá sokito a salí tra mama ele</v>
      </c>
      <c r="E60" s="1">
        <v>59.0</v>
      </c>
      <c r="F60" s="1" t="s">
        <v>107</v>
      </c>
    </row>
    <row r="61">
      <c r="A61" s="1" t="s">
        <v>6</v>
      </c>
      <c r="B61" s="2" t="s">
        <v>108</v>
      </c>
      <c r="C61" s="2" t="str">
        <f t="shared" si="1"/>
        <v>í a ngalá mata ri beddolaga rí lao tra rí etario i antose i a semblalo...</v>
      </c>
      <c r="D61" s="4" t="str">
        <f>IFERROR(__xludf.DUMMYFUNCTION("REGEXREPLACE(C61, ""[.—]"", """")"),"í a ngalá mata ri beddolaga rí lao tra rí etario i antose i a semblalo")</f>
        <v>í a ngalá mata ri beddolaga rí lao tra rí etario i antose i a semblalo</v>
      </c>
      <c r="E61" s="1">
        <v>60.0</v>
      </c>
      <c r="F61" s="1" t="s">
        <v>107</v>
      </c>
    </row>
    <row r="62">
      <c r="A62" s="1" t="s">
        <v>9</v>
      </c>
      <c r="B62" s="2" t="s">
        <v>109</v>
      </c>
      <c r="C62" s="2" t="str">
        <f t="shared" si="1"/>
        <v>—santa babbara bendita —to ané a la bonga a ngritá.</v>
      </c>
      <c r="D62" s="4" t="str">
        <f>IFERROR(__xludf.DUMMYFUNCTION("REGEXREPLACE(C62, ""[.—]"", """")"),"santa babbara bendita to ané a la bonga a ngritá")</f>
        <v>santa babbara bendita to ané a la bonga a ngritá</v>
      </c>
      <c r="E62" s="1">
        <v>61.0</v>
      </c>
      <c r="F62" s="1" t="s">
        <v>110</v>
      </c>
    </row>
    <row r="63">
      <c r="A63" s="1" t="s">
        <v>9</v>
      </c>
      <c r="B63" s="2" t="s">
        <v>111</v>
      </c>
      <c r="C63" s="2" t="str">
        <f t="shared" si="1"/>
        <v>a notá un lú ri kolá ma kukuyo ri se alumbrá ma monde andi me ri pakua.</v>
      </c>
      <c r="D63" s="4" t="str">
        <f>IFERROR(__xludf.DUMMYFUNCTION("REGEXREPLACE(C63, ""[.—]"", """")"),"a notá un lú ri kolá ma kukuyo ri se alumbrá ma monde andi me ri pakua")</f>
        <v>a notá un lú ri kolá ma kukuyo ri se alumbrá ma monde andi me ri pakua</v>
      </c>
      <c r="E63" s="1">
        <v>62.0</v>
      </c>
      <c r="F63" s="1" t="s">
        <v>112</v>
      </c>
    </row>
    <row r="64">
      <c r="A64" s="1" t="s">
        <v>9</v>
      </c>
      <c r="B64" s="2" t="s">
        <v>113</v>
      </c>
      <c r="C64" s="2" t="str">
        <f t="shared" si="1"/>
        <v>andi sala, ma mujé, ri la bonga ta nyolá i ku kandá lumbalú, pa kumplí uttimo perío loke lungao asé.</v>
      </c>
      <c r="D64" s="4" t="str">
        <f>IFERROR(__xludf.DUMMYFUNCTION("REGEXREPLACE(C64, ""[.—]"", """")"),"andi sala, ma mujé, ri la bonga ta nyolá i ku kandá lumbalú, pa kumplí uttimo perío loke lungao asé")</f>
        <v>andi sala, ma mujé, ri la bonga ta nyolá i ku kandá lumbalú, pa kumplí uttimo perío loke lungao asé</v>
      </c>
      <c r="E64" s="1">
        <v>63.0</v>
      </c>
      <c r="F64" s="1" t="s">
        <v>114</v>
      </c>
    </row>
    <row r="65">
      <c r="A65" s="1" t="s">
        <v>9</v>
      </c>
      <c r="B65" s="2" t="s">
        <v>115</v>
      </c>
      <c r="C65" s="2" t="str">
        <f t="shared" si="1"/>
        <v>ane ndo a onrra gueta lo ke mbila a se ndá, asendo lo ke má sen nguta ane, kumo jue sembla maní.</v>
      </c>
      <c r="D65" s="4" t="str">
        <f>IFERROR(__xludf.DUMMYFUNCTION("REGEXREPLACE(C65, ""[.—]"", """")"),"ane ndo a onrra gueta lo ke mbila a se ndá, asendo lo ke má sen nguta ane, kumo jue sembla maní")</f>
        <v>ane ndo a onrra gueta lo ke mbila a se ndá, asendo lo ke má sen nguta ane, kumo jue sembla maní</v>
      </c>
      <c r="E65" s="1">
        <v>64.0</v>
      </c>
      <c r="F65" s="6" t="s">
        <v>116</v>
      </c>
    </row>
    <row r="66">
      <c r="A66" s="1" t="s">
        <v>9</v>
      </c>
      <c r="B66" s="2" t="s">
        <v>117</v>
      </c>
      <c r="C66" s="2" t="str">
        <f t="shared" si="1"/>
        <v>benita ta pasá mano ri é po kabesa babbarita, kumo pa asegurá ke ele nú ngalara kaddume pa bae uto begá.</v>
      </c>
      <c r="D66" s="4" t="str">
        <f>IFERROR(__xludf.DUMMYFUNCTION("REGEXREPLACE(C66, ""[.—]"", """")"),"benita ta pasá mano ri é po kabesa babbarita, kumo pa asegurá ke ele nú ngalara kaddume pa bae uto begá")</f>
        <v>benita ta pasá mano ri é po kabesa babbarita, kumo pa asegurá ke ele nú ngalara kaddume pa bae uto begá</v>
      </c>
      <c r="E66" s="1">
        <v>65.0</v>
      </c>
      <c r="F66" s="1" t="s">
        <v>118</v>
      </c>
    </row>
    <row r="67">
      <c r="A67" s="1" t="s">
        <v>9</v>
      </c>
      <c r="B67" s="2" t="s">
        <v>119</v>
      </c>
      <c r="C67" s="2" t="str">
        <f t="shared" si="1"/>
        <v>ma nuebe noche ri rifunto a pasá.</v>
      </c>
      <c r="D67" s="4" t="str">
        <f>IFERROR(__xludf.DUMMYFUNCTION("REGEXREPLACE(C67, ""[.—]"", """")"),"ma nuebe noche ri rifunto a pasá")</f>
        <v>ma nuebe noche ri rifunto a pasá</v>
      </c>
      <c r="E67" s="1">
        <v>66.0</v>
      </c>
      <c r="F67" s="1" t="s">
        <v>118</v>
      </c>
    </row>
    <row r="68">
      <c r="A68" s="1" t="s">
        <v>9</v>
      </c>
      <c r="B68" s="2" t="s">
        <v>120</v>
      </c>
      <c r="C68" s="2" t="str">
        <f t="shared" si="1"/>
        <v>a pasá tambié nuebe aguasero kayao ku 14 ri matso.</v>
      </c>
      <c r="D68" s="4" t="str">
        <f>IFERROR(__xludf.DUMMYFUNCTION("REGEXREPLACE(C68, ""[.—]"", """")"),"a pasá tambié nuebe aguasero kayao ku 14 ri matso")</f>
        <v>a pasá tambié nuebe aguasero kayao ku 14 ri matso</v>
      </c>
      <c r="E68" s="1">
        <v>67.0</v>
      </c>
      <c r="F68" s="1" t="s">
        <v>118</v>
      </c>
    </row>
    <row r="69">
      <c r="A69" s="1" t="s">
        <v>9</v>
      </c>
      <c r="B69" s="5" t="s">
        <v>121</v>
      </c>
      <c r="C69" s="2" t="str">
        <f t="shared" si="1"/>
        <v>¿i si suto lo poné e nombre a monasita suto?</v>
      </c>
      <c r="D69" s="4" t="str">
        <f>IFERROR(__xludf.DUMMYFUNCTION("REGEXREPLACE(C69, ""[.—]"", """")"),"¿i si suto lo poné e nombre a monasita suto?")</f>
        <v>¿i si suto lo poné e nombre a monasita suto?</v>
      </c>
      <c r="E69" s="1">
        <v>68.0</v>
      </c>
      <c r="F69" s="1" t="s">
        <v>122</v>
      </c>
    </row>
    <row r="70">
      <c r="A70" s="1" t="s">
        <v>6</v>
      </c>
      <c r="B70" s="2" t="s">
        <v>123</v>
      </c>
      <c r="C70" s="2" t="str">
        <f t="shared" si="1"/>
        <v>i repué makaniando a posá mi i a poné a kandá:</v>
      </c>
      <c r="D70" s="4" t="str">
        <f>IFERROR(__xludf.DUMMYFUNCTION("REGEXREPLACE(C70, ""[.—]"", """")"),"i repué makaniando a posá mi i a poné a kandá:")</f>
        <v>i repué makaniando a posá mi i a poné a kandá:</v>
      </c>
      <c r="E70" s="1">
        <v>69.0</v>
      </c>
      <c r="F70" s="1" t="s">
        <v>122</v>
      </c>
    </row>
    <row r="71">
      <c r="A71" s="1" t="s">
        <v>9</v>
      </c>
      <c r="B71" s="2" t="s">
        <v>124</v>
      </c>
      <c r="C71" s="2" t="str">
        <f t="shared" si="1"/>
        <v>tiela mí oooh tiela mí í ta prepará bo kumo bo meresé pa nda chochá ngubá kumo suto kelé.</v>
      </c>
      <c r="D71" s="4" t="str">
        <f>IFERROR(__xludf.DUMMYFUNCTION("REGEXREPLACE(C71, ""[.—]"", """")"),"tiela mí oooh tiela mí í ta prepará bo kumo bo meresé pa nda chochá ngubá kumo suto kelé")</f>
        <v>tiela mí oooh tiela mí í ta prepará bo kumo bo meresé pa nda chochá ngubá kumo suto kelé</v>
      </c>
      <c r="E71" s="1">
        <v>70.0</v>
      </c>
      <c r="F71" s="1" t="s">
        <v>125</v>
      </c>
    </row>
    <row r="72">
      <c r="A72" s="1" t="s">
        <v>9</v>
      </c>
      <c r="B72" s="2" t="s">
        <v>126</v>
      </c>
      <c r="C72" s="2" t="str">
        <f t="shared" si="1"/>
        <v>—rioso, san basilio ku santa babbara tan protegé bo monasita mí —komagrona a chitiá, repué ele a sigí—: uuummm, uuju.</v>
      </c>
      <c r="D72" s="4" t="str">
        <f>IFERROR(__xludf.DUMMYFUNCTION("REGEXREPLACE(C72, ""[.—]"", """")"),"rioso, san basilio ku santa babbara tan protegé bo monasita mí komagrona a chitiá, repué ele a sigí: uuummm, uuju")</f>
        <v>rioso, san basilio ku santa babbara tan protegé bo monasita mí komagrona a chitiá, repué ele a sigí: uuummm, uuju</v>
      </c>
      <c r="E72" s="1">
        <v>71.0</v>
      </c>
      <c r="F72" s="1" t="s">
        <v>127</v>
      </c>
    </row>
    <row r="73">
      <c r="A73" s="1" t="s">
        <v>9</v>
      </c>
      <c r="B73" s="5" t="s">
        <v>128</v>
      </c>
      <c r="C73" s="2" t="str">
        <f t="shared" si="1"/>
        <v>babbarita a prundá.</v>
      </c>
      <c r="D73" s="4" t="str">
        <f>IFERROR(__xludf.DUMMYFUNCTION("REGEXREPLACE(C73, ""[.—]"", """")"),"babbarita a prundá")</f>
        <v>babbarita a prundá</v>
      </c>
      <c r="E73" s="1">
        <v>72.0</v>
      </c>
      <c r="F73" s="1" t="s">
        <v>129</v>
      </c>
    </row>
    <row r="74">
      <c r="A74" s="1" t="s">
        <v>6</v>
      </c>
      <c r="B74" s="2" t="s">
        <v>130</v>
      </c>
      <c r="C74" s="2" t="str">
        <f t="shared" si="1"/>
        <v>i a prundá ele: ¿ku ke i tan mantenelo?</v>
      </c>
      <c r="D74" s="4" t="str">
        <f>IFERROR(__xludf.DUMMYFUNCTION("REGEXREPLACE(C74, ""[.—]"", """")"),"i a prundá ele: ¿ku ke i tan mantenelo?")</f>
        <v>i a prundá ele: ¿ku ke i tan mantenelo?</v>
      </c>
      <c r="E74" s="1">
        <v>73.0</v>
      </c>
      <c r="F74" s="1" t="s">
        <v>129</v>
      </c>
    </row>
    <row r="75">
      <c r="A75" s="1" t="s">
        <v>9</v>
      </c>
      <c r="B75" s="2" t="s">
        <v>131</v>
      </c>
      <c r="C75" s="2" t="str">
        <f t="shared" si="1"/>
        <v>kuné bo a resití ri ngubá.</v>
      </c>
      <c r="D75" s="4" t="str">
        <f>IFERROR(__xludf.DUMMYFUNCTION("REGEXREPLACE(C75, ""[.—]"", """")"),"kuné bo a resití ri ngubá")</f>
        <v>kuné bo a resití ri ngubá</v>
      </c>
      <c r="E75" s="1">
        <v>74.0</v>
      </c>
      <c r="F75" s="1" t="s">
        <v>132</v>
      </c>
    </row>
    <row r="76">
      <c r="A76" s="1" t="s">
        <v>9</v>
      </c>
      <c r="B76" s="2" t="s">
        <v>133</v>
      </c>
      <c r="C76" s="2" t="str">
        <f t="shared" si="1"/>
        <v>andi bonga to mundo a sabeba ke salomón a sendaba un piacha andi ma sekreto ri tiela, po ma siembla ri yuka, maí, ñame ku planda andi losa ele.</v>
      </c>
      <c r="D76" s="4" t="str">
        <f>IFERROR(__xludf.DUMMYFUNCTION("REGEXREPLACE(C76, ""[.—]"", """")"),"andi bonga to mundo a sabeba ke salomón a sendaba un piacha andi ma sekreto ri tiela, po ma siembla ri yuka, maí, ñame ku planda andi losa ele")</f>
        <v>andi bonga to mundo a sabeba ke salomón a sendaba un piacha andi ma sekreto ri tiela, po ma siembla ri yuka, maí, ñame ku planda andi losa ele</v>
      </c>
      <c r="E76" s="1">
        <v>75.0</v>
      </c>
      <c r="F76" s="1" t="s">
        <v>134</v>
      </c>
    </row>
    <row r="77">
      <c r="A77" s="1" t="s">
        <v>6</v>
      </c>
      <c r="B77" s="2" t="s">
        <v>135</v>
      </c>
      <c r="C77" s="2" t="str">
        <f t="shared" si="1"/>
        <v>¡i sabé lo ke etefanía sindí nunca nu!</v>
      </c>
      <c r="D77" s="4" t="str">
        <f>IFERROR(__xludf.DUMMYFUNCTION("REGEXREPLACE(C77, ""[.—]"", """")"),"¡i sabé lo ke etefanía sindí nunca nu!")</f>
        <v>¡i sabé lo ke etefanía sindí nunca nu!</v>
      </c>
      <c r="E77" s="1">
        <v>76.0</v>
      </c>
      <c r="F77" s="1" t="s">
        <v>134</v>
      </c>
    </row>
    <row r="78">
      <c r="A78" s="1" t="s">
        <v>6</v>
      </c>
      <c r="B78" s="5" t="s">
        <v>136</v>
      </c>
      <c r="C78" s="2" t="str">
        <f t="shared" si="1"/>
        <v>"gueno mijo bo me saka ri posá mi i bo a ten ke gobbé tre mi".</v>
      </c>
      <c r="D78" s="4" t="str">
        <f>IFERROR(__xludf.DUMMYFUNCTION("REGEXREPLACE(C78, ""[.—]"", """")"),"""gueno mijo bo me saka ri posá mi i bo a ten ke gobbé tre mi""")</f>
        <v>"gueno mijo bo me saka ri posá mi i bo a ten ke gobbé tre mi"</v>
      </c>
      <c r="E78" s="1">
        <v>77.0</v>
      </c>
      <c r="F78" s="1" t="s">
        <v>137</v>
      </c>
    </row>
    <row r="79">
      <c r="A79" s="1" t="s">
        <v>9</v>
      </c>
      <c r="B79" s="2" t="s">
        <v>138</v>
      </c>
      <c r="C79" s="2" t="str">
        <f t="shared" si="1"/>
        <v>é memo ría, salomón a salí ma temprano, ke moná ri ele pandi mónde.</v>
      </c>
      <c r="D79" s="4" t="str">
        <f>IFERROR(__xludf.DUMMYFUNCTION("REGEXREPLACE(C79, ""[.—]"", """")"),"é memo ría, salomón a salí ma temprano, ke moná ri ele pandi mónde")</f>
        <v>é memo ría, salomón a salí ma temprano, ke moná ri ele pandi mónde</v>
      </c>
      <c r="E79" s="1">
        <v>78.0</v>
      </c>
      <c r="F79" s="1" t="s">
        <v>139</v>
      </c>
    </row>
    <row r="80">
      <c r="A80" s="1" t="s">
        <v>9</v>
      </c>
      <c r="B80" s="2" t="s">
        <v>140</v>
      </c>
      <c r="C80" s="2" t="str">
        <f t="shared" si="1"/>
        <v>kuendi manesé, ele a salí ri posá ele i kumo tó ma monasito ri ai bonga, a bae a kuje aló ku kafe andi aguela ri ele.</v>
      </c>
      <c r="D80" s="4" t="str">
        <f>IFERROR(__xludf.DUMMYFUNCTION("REGEXREPLACE(C80, ""[.—]"", """")"),"kuendi manesé, ele a salí ri posá ele i kumo tó ma monasito ri ai bonga, a bae a kuje aló ku kafe andi aguela ri ele")</f>
        <v>kuendi manesé, ele a salí ri posá ele i kumo tó ma monasito ri ai bonga, a bae a kuje aló ku kafe andi aguela ri ele</v>
      </c>
      <c r="E80" s="1">
        <v>79.0</v>
      </c>
      <c r="F80" s="1" t="s">
        <v>141</v>
      </c>
    </row>
    <row r="81">
      <c r="A81" s="1" t="s">
        <v>6</v>
      </c>
      <c r="B81" s="2" t="s">
        <v>142</v>
      </c>
      <c r="C81" s="2" t="str">
        <f t="shared" si="1"/>
        <v>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v>
      </c>
      <c r="D81" s="4" t="str">
        <f>IFERROR(__xludf.DUMMYFUNCTION("REGEXREPLACE(C81, ""[.—]"", """")"),"i a saluralo ia bae pa kolaó pa mina kumo jueba beddolaga searregababeddolaga jue ri seba representá etefanía, a patio, aí mboso ele etable ataba floriaoun tiembo repué ia kuchá un chite andi etefanía a jablá joje ngansiaitoria ri kolao yeno ri beddolaga,"&amp;" ke a sendá memo itoria ri buyerenge kease ñamá asinauto ría, katalino parra, lo ke senda foklorita lo memo ke yo, a tre mi un kotea ri tiela")</f>
        <v>i a saluralo ia bae pa kolaó pa mina kumo jueba beddolaga searregababeddolaga jue ri seba representá etefanía, a patio, aí mboso ele etable ataba floriaoun tiembo repué ia kuchá un chite andi etefanía a jablá joje ngansiaitoria ri kolao yeno ri beddolaga, ke a sendá memo itoria ri buyerenge kease ñamá asinauto ría, katalino parra, lo ke senda foklorita lo memo ke yo, a tre mi un kotea ri tiela</v>
      </c>
      <c r="E81" s="1">
        <v>80.0</v>
      </c>
      <c r="F81" s="1" t="s">
        <v>143</v>
      </c>
    </row>
    <row r="82">
      <c r="A82" s="1" t="s">
        <v>9</v>
      </c>
      <c r="B82" s="2" t="s">
        <v>144</v>
      </c>
      <c r="C82" s="2" t="str">
        <f t="shared" si="1"/>
        <v>komagrona, ana teresa, ri sendaba numana salomón, repué ri yulá benita ku nasimiento ri monasita, a santigualo i a miná ma ojo penené ri monasita.</v>
      </c>
      <c r="D82" s="4" t="str">
        <f>IFERROR(__xludf.DUMMYFUNCTION("REGEXREPLACE(C82, ""[.—]"", """")"),"komagrona, ana teresa, ri sendaba numana salomón, repué ri yulá benita ku nasimiento ri monasita, a santigualo i a miná ma ojo penené ri monasita")</f>
        <v>komagrona, ana teresa, ri sendaba numana salomón, repué ri yulá benita ku nasimiento ri monasita, a santigualo i a miná ma ojo penené ri monasita</v>
      </c>
      <c r="E82" s="1">
        <v>81.0</v>
      </c>
      <c r="F82" s="1" t="s">
        <v>145</v>
      </c>
    </row>
    <row r="83">
      <c r="A83" s="1" t="s">
        <v>9</v>
      </c>
      <c r="B83" s="2" t="s">
        <v>146</v>
      </c>
      <c r="C83" s="2" t="str">
        <f t="shared" si="1"/>
        <v>repué e ma fló amarío a se seká, antose aí jue andi kosecha tan lanká.</v>
      </c>
      <c r="D83" s="4" t="str">
        <f>IFERROR(__xludf.DUMMYFUNCTION("REGEXREPLACE(C83, ""[.—]"", """")"),"repué e ma fló amarío a se seká, antose aí jue andi kosecha tan lanká")</f>
        <v>repué e ma fló amarío a se seká, antose aí jue andi kosecha tan lanká</v>
      </c>
      <c r="E83" s="1">
        <v>82.0</v>
      </c>
      <c r="F83" s="1" t="s">
        <v>147</v>
      </c>
    </row>
    <row r="84">
      <c r="A84" s="1" t="s">
        <v>6</v>
      </c>
      <c r="B84" s="2" t="s">
        <v>148</v>
      </c>
      <c r="C84" s="2" t="str">
        <f t="shared" si="1"/>
        <v>i repué pa komplasé a ma parrokiano ele a se selaba ku "a pilá aló".</v>
      </c>
      <c r="D84" s="4" t="str">
        <f>IFERROR(__xludf.DUMMYFUNCTION("REGEXREPLACE(C84, ""[.—]"", """")"),"i repué pa komplasé a ma parrokiano ele a se selaba ku ""a pilá aló""")</f>
        <v>i repué pa komplasé a ma parrokiano ele a se selaba ku "a pilá aló"</v>
      </c>
      <c r="E84" s="1">
        <v>176.0</v>
      </c>
      <c r="F84" s="1" t="s">
        <v>149</v>
      </c>
    </row>
    <row r="85">
      <c r="A85" s="1" t="s">
        <v>9</v>
      </c>
      <c r="B85" s="2" t="s">
        <v>150</v>
      </c>
      <c r="C85" s="2" t="str">
        <f t="shared" si="1"/>
        <v>i ri e pito tiela í a sendá.</v>
      </c>
      <c r="D85" s="4" t="str">
        <f>IFERROR(__xludf.DUMMYFUNCTION("REGEXREPLACE(C85, ""[.—]"", """")"),"i ri e pito tiela í a sendá")</f>
        <v>i ri e pito tiela í a sendá</v>
      </c>
      <c r="E85" s="1">
        <v>83.0</v>
      </c>
      <c r="F85" s="1" t="s">
        <v>151</v>
      </c>
    </row>
    <row r="86">
      <c r="A86" s="1" t="s">
        <v>9</v>
      </c>
      <c r="B86" s="2" t="s">
        <v>152</v>
      </c>
      <c r="C86" s="2" t="str">
        <f t="shared" si="1"/>
        <v>ajaa, eso tan sendá kaddume sí.</v>
      </c>
      <c r="D86" s="4" t="str">
        <f>IFERROR(__xludf.DUMMYFUNCTION("REGEXREPLACE(C86, ""[.—]"", """")"),"ajaa, eso tan sendá kaddume sí")</f>
        <v>ajaa, eso tan sendá kaddume sí</v>
      </c>
      <c r="E86" s="1">
        <v>84.0</v>
      </c>
      <c r="F86" s="1" t="s">
        <v>151</v>
      </c>
    </row>
    <row r="87">
      <c r="A87" s="1" t="s">
        <v>9</v>
      </c>
      <c r="B87" s="2" t="s">
        <v>153</v>
      </c>
      <c r="C87" s="2" t="str">
        <f t="shared" si="1"/>
        <v>asina ke ese a sendaba kaddume ri mona ele.</v>
      </c>
      <c r="D87" s="4" t="str">
        <f>IFERROR(__xludf.DUMMYFUNCTION("REGEXREPLACE(C87, ""[.—]"", """")"),"asina ke ese a sendaba kaddume ri mona ele")</f>
        <v>asina ke ese a sendaba kaddume ri mona ele</v>
      </c>
      <c r="E87" s="1">
        <v>85.0</v>
      </c>
      <c r="F87" s="1" t="s">
        <v>151</v>
      </c>
    </row>
    <row r="88">
      <c r="A88" s="1" t="s">
        <v>9</v>
      </c>
      <c r="B88" s="2" t="s">
        <v>154</v>
      </c>
      <c r="C88" s="2" t="str">
        <f t="shared" si="1"/>
        <v>—monasita, ese a sendá prinsipio pa semblá ngubá.</v>
      </c>
      <c r="D88" s="4" t="str">
        <f>IFERROR(__xludf.DUMMYFUNCTION("REGEXREPLACE(C88, ""[.—]"", """")"),"monasita, ese a sendá prinsipio pa semblá ngubá")</f>
        <v>monasita, ese a sendá prinsipio pa semblá ngubá</v>
      </c>
      <c r="E88" s="1">
        <v>86.0</v>
      </c>
      <c r="F88" s="1" t="s">
        <v>151</v>
      </c>
    </row>
    <row r="89">
      <c r="A89" s="1" t="s">
        <v>9</v>
      </c>
      <c r="B89" s="2" t="s">
        <v>155</v>
      </c>
      <c r="C89" s="2" t="str">
        <f t="shared" si="1"/>
        <v>ese sendaba pueto preferío andi bonga, palo ri karakolí ri ele, andi ele aseba trepá tó ma tadde kuendí ele sendaba monasita.</v>
      </c>
      <c r="D89" s="4" t="str">
        <f>IFERROR(__xludf.DUMMYFUNCTION("REGEXREPLACE(C89, ""[.—]"", """")"),"ese sendaba pueto preferío andi bonga, palo ri karakolí ri ele, andi ele aseba trepá tó ma tadde kuendí ele sendaba monasita")</f>
        <v>ese sendaba pueto preferío andi bonga, palo ri karakolí ri ele, andi ele aseba trepá tó ma tadde kuendí ele sendaba monasita</v>
      </c>
      <c r="E89" s="1">
        <v>87.0</v>
      </c>
      <c r="F89" s="1" t="s">
        <v>151</v>
      </c>
    </row>
    <row r="90">
      <c r="A90" s="1" t="s">
        <v>9</v>
      </c>
      <c r="B90" s="2" t="s">
        <v>156</v>
      </c>
      <c r="C90" s="2" t="str">
        <f t="shared" si="1"/>
        <v>a sendaba 14 ri me ri matso, ta asé 80 año kapurí, kuandi a kaí un yubia ngande etraño.</v>
      </c>
      <c r="D90" s="4" t="str">
        <f>IFERROR(__xludf.DUMMYFUNCTION("REGEXREPLACE(C90, ""[.—]"", """")"),"a sendaba 14 ri me ri matso, ta asé 80 año kapurí, kuandi a kaí un yubia ngande etraño")</f>
        <v>a sendaba 14 ri me ri matso, ta asé 80 año kapurí, kuandi a kaí un yubia ngande etraño</v>
      </c>
      <c r="E90" s="1">
        <v>88.0</v>
      </c>
      <c r="F90" s="1" t="s">
        <v>151</v>
      </c>
    </row>
    <row r="91">
      <c r="A91" s="1" t="s">
        <v>6</v>
      </c>
      <c r="B91" s="2" t="s">
        <v>6</v>
      </c>
      <c r="C91" s="2" t="str">
        <f t="shared" si="1"/>
        <v>buyerenge a senda ri sielo</v>
      </c>
      <c r="D91" s="4" t="str">
        <f>IFERROR(__xludf.DUMMYFUNCTION("REGEXREPLACE(C91, ""[.—]"", """")"),"buyerenge a senda ri sielo")</f>
        <v>buyerenge a senda ri sielo</v>
      </c>
      <c r="E91" s="1">
        <v>89.0</v>
      </c>
      <c r="F91" s="1" t="s">
        <v>151</v>
      </c>
    </row>
    <row r="92">
      <c r="A92" s="1" t="s">
        <v>6</v>
      </c>
      <c r="B92" s="2" t="s">
        <v>157</v>
      </c>
      <c r="C92" s="2" t="str">
        <f t="shared" si="1"/>
        <v>a tarima ele a sendaba kandaora i repondona.</v>
      </c>
      <c r="D92" s="4" t="str">
        <f>IFERROR(__xludf.DUMMYFUNCTION("REGEXREPLACE(C92, ""[.—]"", """")"),"a tarima ele a sendaba kandaora i repondona")</f>
        <v>a tarima ele a sendaba kandaora i repondona</v>
      </c>
      <c r="E92" s="1">
        <v>90.0</v>
      </c>
      <c r="F92" s="1" t="s">
        <v>151</v>
      </c>
    </row>
    <row r="93">
      <c r="A93" s="1" t="s">
        <v>6</v>
      </c>
      <c r="B93" s="2" t="s">
        <v>158</v>
      </c>
      <c r="C93" s="2" t="str">
        <f t="shared" si="1"/>
        <v>si a sendá tan bonito e beddolaga</v>
      </c>
      <c r="D93" s="4" t="str">
        <f>IFERROR(__xludf.DUMMYFUNCTION("REGEXREPLACE(C93, ""[.—]"", """")"),"si a sendá tan bonito e beddolaga")</f>
        <v>si a sendá tan bonito e beddolaga</v>
      </c>
      <c r="E93" s="1">
        <v>91.0</v>
      </c>
      <c r="F93" s="1" t="s">
        <v>151</v>
      </c>
    </row>
    <row r="94">
      <c r="A94" s="1" t="s">
        <v>9</v>
      </c>
      <c r="B94" s="2" t="s">
        <v>159</v>
      </c>
      <c r="C94" s="2" t="str">
        <f t="shared" si="1"/>
        <v>i babbabarita ku maé ri ele, apesá ri ndoló, a siguí kandando i rapando ma jenerosa tiela ri la bonga.</v>
      </c>
      <c r="D94" s="4" t="str">
        <f>IFERROR(__xludf.DUMMYFUNCTION("REGEXREPLACE(C94, ""[.—]"", """")"),"i babbabarita ku maé ri ele, apesá ri ndoló, a siguí kandando i rapando ma jenerosa tiela ri la bonga")</f>
        <v>i babbabarita ku maé ri ele, apesá ri ndoló, a siguí kandando i rapando ma jenerosa tiela ri la bonga</v>
      </c>
      <c r="E94" s="1">
        <v>92.0</v>
      </c>
      <c r="F94" s="1" t="s">
        <v>160</v>
      </c>
    </row>
    <row r="95">
      <c r="A95" s="1" t="s">
        <v>9</v>
      </c>
      <c r="B95" s="2" t="s">
        <v>161</v>
      </c>
      <c r="C95" s="2" t="str">
        <f t="shared" si="1"/>
        <v>maé ku mona ri ele a siguí ku trarisió.</v>
      </c>
      <c r="D95" s="4" t="str">
        <f>IFERROR(__xludf.DUMMYFUNCTION("REGEXREPLACE(C95, ""[.—]"", """")"),"maé ku mona ri ele a siguí ku trarisió")</f>
        <v>maé ku mona ri ele a siguí ku trarisió</v>
      </c>
      <c r="E95" s="1">
        <v>93.0</v>
      </c>
      <c r="F95" s="1" t="s">
        <v>160</v>
      </c>
    </row>
    <row r="96">
      <c r="A96" s="1" t="s">
        <v>9</v>
      </c>
      <c r="B96" s="2" t="s">
        <v>162</v>
      </c>
      <c r="C96" s="2" t="str">
        <f t="shared" si="1"/>
        <v>repué a sottalo kabeo i a lanká a motialo, kandandó:</v>
      </c>
      <c r="D96" s="4" t="str">
        <f>IFERROR(__xludf.DUMMYFUNCTION("REGEXREPLACE(C96, ""[.—]"", """")"),"repué a sottalo kabeo i a lanká a motialo, kandandó:")</f>
        <v>repué a sottalo kabeo i a lanká a motialo, kandandó:</v>
      </c>
      <c r="E96" s="1">
        <v>94.0</v>
      </c>
      <c r="F96" s="1" t="s">
        <v>163</v>
      </c>
    </row>
    <row r="97">
      <c r="A97" s="1" t="s">
        <v>9</v>
      </c>
      <c r="B97" s="2" t="s">
        <v>164</v>
      </c>
      <c r="C97" s="2" t="str">
        <f t="shared" si="1"/>
        <v>primó bo a ten ke pirí pa polé nda ku guen tiela, freko, sekkita ri loyo.</v>
      </c>
      <c r="D97" s="4" t="str">
        <f>IFERROR(__xludf.DUMMYFUNCTION("REGEXREPLACE(C97, ""[.—]"", """")"),"primó bo a ten ke pirí pa polé nda ku guen tiela, freko, sekkita ri loyo")</f>
        <v>primó bo a ten ke pirí pa polé nda ku guen tiela, freko, sekkita ri loyo</v>
      </c>
      <c r="E97" s="1">
        <v>95.0</v>
      </c>
      <c r="F97" s="1" t="s">
        <v>165</v>
      </c>
    </row>
    <row r="98">
      <c r="A98" s="1" t="s">
        <v>9</v>
      </c>
      <c r="B98" s="2" t="s">
        <v>166</v>
      </c>
      <c r="C98" s="2" t="str">
        <f t="shared" si="1"/>
        <v>repué bo a ten ke rrapá tiela ku juisio, pa nu kelá biruta;</v>
      </c>
      <c r="D98" s="4" t="str">
        <f>IFERROR(__xludf.DUMMYFUNCTION("REGEXREPLACE(C98, ""[.—]"", """")"),"repué bo a ten ke rrapá tiela ku juisio, pa nu kelá biruta;")</f>
        <v>repué bo a ten ke rrapá tiela ku juisio, pa nu kelá biruta;</v>
      </c>
      <c r="E98" s="1">
        <v>96.0</v>
      </c>
      <c r="F98" s="1" t="s">
        <v>165</v>
      </c>
    </row>
    <row r="99">
      <c r="A99" s="1" t="s">
        <v>9</v>
      </c>
      <c r="B99" s="2" t="s">
        <v>167</v>
      </c>
      <c r="C99" s="2" t="str">
        <f t="shared" si="1"/>
        <v>repué ri ngubá ke nasé a ten ke rrapalo ku ngutó i sigí kandando ele pa polé ichá un chochá nglano.</v>
      </c>
      <c r="D99" s="4" t="str">
        <f>IFERROR(__xludf.DUMMYFUNCTION("REGEXREPLACE(C99, ""[.—]"", """")"),"repué ri ngubá ke nasé a ten ke rrapalo ku ngutó i sigí kandando ele pa polé ichá un chochá nglano")</f>
        <v>repué ri ngubá ke nasé a ten ke rrapalo ku ngutó i sigí kandando ele pa polé ichá un chochá nglano</v>
      </c>
      <c r="E99" s="1">
        <v>97.0</v>
      </c>
      <c r="F99" s="1" t="s">
        <v>165</v>
      </c>
    </row>
    <row r="100">
      <c r="A100" s="1" t="s">
        <v>9</v>
      </c>
      <c r="B100" s="2" t="s">
        <v>168</v>
      </c>
      <c r="C100" s="2" t="str">
        <f t="shared" si="1"/>
        <v>a ten ke rrapá tiela uto biaje ma, i ku ma mujé i ma monasito jue ri suto tan kobá ngubá.</v>
      </c>
      <c r="D100" s="4" t="str">
        <f>IFERROR(__xludf.DUMMYFUNCTION("REGEXREPLACE(C100, ""[.—]"", """")"),"a ten ke rrapá tiela uto biaje ma, i ku ma mujé i ma monasito jue ri suto tan kobá ngubá")</f>
        <v>a ten ke rrapá tiela uto biaje ma, i ku ma mujé i ma monasito jue ri suto tan kobá ngubá</v>
      </c>
      <c r="E100" s="1">
        <v>98.0</v>
      </c>
      <c r="F100" s="1" t="s">
        <v>165</v>
      </c>
    </row>
    <row r="101">
      <c r="A101" s="1" t="s">
        <v>9</v>
      </c>
      <c r="B101" s="2" t="s">
        <v>169</v>
      </c>
      <c r="C101" s="2" t="str">
        <f t="shared" si="1"/>
        <v>kuandi babbarita teneba un ma ocho año, un noche, poleba ndrumí nú, i ele a ndrumí chakoso.</v>
      </c>
      <c r="D101" s="4" t="str">
        <f>IFERROR(__xludf.DUMMYFUNCTION("REGEXREPLACE(C101, ""[.—]"", """")"),"kuandi babbarita teneba un ma ocho año, un noche, poleba ndrumí nú, i ele a ndrumí chakoso")</f>
        <v>kuandi babbarita teneba un ma ocho año, un noche, poleba ndrumí nú, i ele a ndrumí chakoso</v>
      </c>
      <c r="E101" s="1">
        <v>99.0</v>
      </c>
      <c r="F101" s="1" t="s">
        <v>165</v>
      </c>
    </row>
    <row r="102">
      <c r="A102" s="1" t="s">
        <v>9</v>
      </c>
      <c r="B102" s="2" t="s">
        <v>170</v>
      </c>
      <c r="C102" s="2" t="str">
        <f t="shared" si="1"/>
        <v>—miní, mija, ke i a ten un kusa pa motrá bó.</v>
      </c>
      <c r="D102" s="4" t="str">
        <f>IFERROR(__xludf.DUMMYFUNCTION("REGEXREPLACE(C102, ""[.—]"", """")"),"miní, mija, ke i a ten un kusa pa motrá bó")</f>
        <v>miní, mija, ke i a ten un kusa pa motrá bó</v>
      </c>
      <c r="E102" s="1">
        <v>100.0</v>
      </c>
      <c r="F102" s="1" t="s">
        <v>165</v>
      </c>
    </row>
    <row r="103">
      <c r="A103" s="1" t="s">
        <v>9</v>
      </c>
      <c r="B103" s="2" t="s">
        <v>171</v>
      </c>
      <c r="C103" s="2" t="str">
        <f t="shared" si="1"/>
        <v>kuandi topetá maé ku moná ri ele, a mblasá ndulo.</v>
      </c>
      <c r="D103" s="4" t="str">
        <f>IFERROR(__xludf.DUMMYFUNCTION("REGEXREPLACE(C103, ""[.—]"", """")"),"kuandi topetá maé ku moná ri ele, a mblasá ndulo")</f>
        <v>kuandi topetá maé ku moná ri ele, a mblasá ndulo</v>
      </c>
      <c r="E103" s="1">
        <v>101.0</v>
      </c>
      <c r="F103" s="1" t="s">
        <v>172</v>
      </c>
    </row>
    <row r="104">
      <c r="A104" s="1" t="s">
        <v>6</v>
      </c>
      <c r="B104" s="5" t="s">
        <v>173</v>
      </c>
      <c r="C104" s="2" t="str">
        <f t="shared" si="1"/>
        <v>etefanía kaisero taba trabesá siurá ri katajena</v>
      </c>
      <c r="D104" s="4" t="str">
        <f>IFERROR(__xludf.DUMMYFUNCTION("REGEXREPLACE(C104, ""[.—]"", """")"),"etefanía kaisero taba trabesá siurá ri katajena")</f>
        <v>etefanía kaisero taba trabesá siurá ri katajena</v>
      </c>
      <c r="E104" s="1">
        <v>102.0</v>
      </c>
      <c r="F104" s="1" t="s">
        <v>174</v>
      </c>
    </row>
    <row r="105">
      <c r="A105" s="1" t="s">
        <v>9</v>
      </c>
      <c r="B105" s="2" t="s">
        <v>175</v>
      </c>
      <c r="C105" s="2" t="str">
        <f t="shared" si="1"/>
        <v>e monasita tan tre chochá sabiruría pa e posá ri ta’kí, í ta minándolo andi ma ojo ku kala ele.</v>
      </c>
      <c r="D105" s="4" t="str">
        <f>IFERROR(__xludf.DUMMYFUNCTION("REGEXREPLACE(C105, ""[.—]"", """")"),"e monasita tan tre chochá sabiruría pa e posá ri ta’kí, í ta minándolo andi ma ojo ku kala ele")</f>
        <v>e monasita tan tre chochá sabiruría pa e posá ri ta’kí, í ta minándolo andi ma ojo ku kala ele</v>
      </c>
      <c r="E105" s="1">
        <v>103.0</v>
      </c>
      <c r="F105" s="1" t="s">
        <v>176</v>
      </c>
    </row>
    <row r="106">
      <c r="A106" s="1" t="s">
        <v>9</v>
      </c>
      <c r="B106" s="2" t="s">
        <v>177</v>
      </c>
      <c r="C106" s="2" t="str">
        <f t="shared" si="1"/>
        <v>kuandi babbarita a yegá andi posá ri ele, a topetalo yeno ri un chochá ri jende.</v>
      </c>
      <c r="D106" s="4" t="str">
        <f>IFERROR(__xludf.DUMMYFUNCTION("REGEXREPLACE(C106, ""[.—]"", """")"),"kuandi babbarita a yegá andi posá ri ele, a topetalo yeno ri un chochá ri jende")</f>
        <v>kuandi babbarita a yegá andi posá ri ele, a topetalo yeno ri un chochá ri jende</v>
      </c>
      <c r="E106" s="1">
        <v>104.0</v>
      </c>
      <c r="F106" s="1" t="s">
        <v>178</v>
      </c>
    </row>
    <row r="107">
      <c r="A107" s="1" t="s">
        <v>6</v>
      </c>
      <c r="B107" s="2" t="s">
        <v>179</v>
      </c>
      <c r="C107" s="2" t="str">
        <f t="shared" si="1"/>
        <v>i a yegá a posá ele ri ndo agua, ku flendepindao ku ká, i po lendro sin embarrá i kun ma tabrete kumo un jende riorije bantú.</v>
      </c>
      <c r="D107" s="4" t="str">
        <f>IFERROR(__xludf.DUMMYFUNCTION("REGEXREPLACE(C107, ""[.—]"", """")"),"i a yegá a posá ele ri ndo agua, ku flendepindao ku ká, i po lendro sin embarrá i kun ma tabrete kumo un jende riorije bantú")</f>
        <v>i a yegá a posá ele ri ndo agua, ku flendepindao ku ká, i po lendro sin embarrá i kun ma tabrete kumo un jende riorije bantú</v>
      </c>
      <c r="E107" s="1">
        <v>105.0</v>
      </c>
      <c r="F107" s="1" t="s">
        <v>178</v>
      </c>
    </row>
    <row r="108">
      <c r="A108" s="1" t="s">
        <v>6</v>
      </c>
      <c r="B108" s="5" t="s">
        <v>180</v>
      </c>
      <c r="C108" s="2" t="str">
        <f t="shared" si="1"/>
        <v>antose un besina mi a yegá i a jablá asina: e ke ata bonito i bonito ia sendá bonito ebeddolaga / po suelo… pokke ataba regaó po suelo.</v>
      </c>
      <c r="D108" s="4" t="str">
        <f>IFERROR(__xludf.DUMMYFUNCTION("REGEXREPLACE(C108, ""[.—]"", """")"),"antose un besina mi a yegá i a jablá asina: e ke ata bonito i bonito ia sendá bonito ebeddolaga / po suelo… pokke ataba regaó po suelo")</f>
        <v>antose un besina mi a yegá i a jablá asina: e ke ata bonito i bonito ia sendá bonito ebeddolaga / po suelo… pokke ataba regaó po suelo</v>
      </c>
      <c r="E108" s="1">
        <v>106.0</v>
      </c>
      <c r="F108" s="1" t="s">
        <v>178</v>
      </c>
    </row>
    <row r="109" hidden="1">
      <c r="A109" s="1" t="s">
        <v>9</v>
      </c>
      <c r="B109" s="2" t="s">
        <v>181</v>
      </c>
      <c r="C109" s="2" t="str">
        <f t="shared" si="1"/>
        <v>¡ay ooommmbe!</v>
      </c>
      <c r="D109" s="7" t="str">
        <f>IFERROR(__xludf.DUMMYFUNCTION("REGEXREPLACE(C109, ""[.—]"", """")"),"¡ay ooommmbe!")</f>
        <v>¡ay ooommmbe!</v>
      </c>
      <c r="E109" s="1">
        <v>107.0</v>
      </c>
    </row>
    <row r="110" hidden="1">
      <c r="A110" s="1" t="s">
        <v>9</v>
      </c>
      <c r="B110" s="2" t="s">
        <v>182</v>
      </c>
      <c r="C110" s="2" t="str">
        <f t="shared" si="1"/>
        <v>un yubia ngandisimo, un yubia ku mboka selao kumo apu ri sienaga,</v>
      </c>
      <c r="D110" s="7" t="str">
        <f>IFERROR(__xludf.DUMMYFUNCTION("REGEXREPLACE(C110, ""[.—]"", """")"),"un yubia ngandisimo, un yubia ku mboka selao kumo apu ri sienaga,")</f>
        <v>un yubia ngandisimo, un yubia ku mboka selao kumo apu ri sienaga,</v>
      </c>
      <c r="E110" s="1">
        <v>108.0</v>
      </c>
    </row>
    <row r="111" hidden="1">
      <c r="A111" s="1" t="s">
        <v>9</v>
      </c>
      <c r="B111" s="2" t="s">
        <v>183</v>
      </c>
      <c r="C111" s="2" t="str">
        <f t="shared" si="1"/>
        <v>ri miní jundo ku rrelampago ngandisimo ri asé a to ma jende ri pueblo ngritá.</v>
      </c>
      <c r="D111" s="7" t="str">
        <f>IFERROR(__xludf.DUMMYFUNCTION("REGEXREPLACE(C111, ""[.—]"", """")"),"ri miní jundo ku rrelampago ngandisimo ri asé a to ma jende ri pueblo ngritá")</f>
        <v>ri miní jundo ku rrelampago ngandisimo ri asé a to ma jende ri pueblo ngritá</v>
      </c>
      <c r="E111" s="1">
        <v>109.0</v>
      </c>
    </row>
    <row r="112" hidden="1">
      <c r="A112" s="1" t="s">
        <v>9</v>
      </c>
      <c r="B112" s="2" t="s">
        <v>184</v>
      </c>
      <c r="C112" s="2" t="str">
        <f t="shared" si="1"/>
        <v>—mija —a chitialo—, </v>
      </c>
      <c r="D112" s="7" t="str">
        <f>IFERROR(__xludf.DUMMYFUNCTION("REGEXREPLACE(C112, ""[.—]"", """")"),"mija a chitialo, ")</f>
        <v>mija a chitialo, </v>
      </c>
      <c r="E112" s="1">
        <v>110.0</v>
      </c>
    </row>
    <row r="113" hidden="1">
      <c r="A113" s="1" t="s">
        <v>9</v>
      </c>
      <c r="B113" s="2" t="s">
        <v>185</v>
      </c>
      <c r="C113" s="2" t="str">
        <f t="shared" si="1"/>
        <v>babbara, babbarita.</v>
      </c>
      <c r="D113" s="7" t="str">
        <f>IFERROR(__xludf.DUMMYFUNCTION("REGEXREPLACE(C113, ""[.—]"", """")"),"babbara, babbarita")</f>
        <v>babbara, babbarita</v>
      </c>
      <c r="E113" s="1">
        <v>111.0</v>
      </c>
    </row>
    <row r="114" hidden="1">
      <c r="A114" s="1" t="s">
        <v>9</v>
      </c>
      <c r="B114" s="2" t="s">
        <v>186</v>
      </c>
      <c r="C114" s="2" t="str">
        <f t="shared" si="1"/>
        <v>lo ri sendaba etraño jueba ke ka 14 ri matso, ría ri monasita se kumpliba año, a seba kaí aké yubia ngande, ku mboka selao, ke tiela, ma nimao ku ma jende ri la bonga a seba agradeselo.</v>
      </c>
      <c r="D114" s="7" t="str">
        <f>IFERROR(__xludf.DUMMYFUNCTION("REGEXREPLACE(C114, ""[.—]"", """")"),"lo ri sendaba etraño jueba ke ka 14 ri matso, ría ri monasita se kumpliba año, a seba kaí aké yubia ngande, ku mboka selao, ke tiela, ma nimao ku ma jende ri la bonga a seba agradeselo")</f>
        <v>lo ri sendaba etraño jueba ke ka 14 ri matso, ría ri monasita se kumpliba año, a seba kaí aké yubia ngande, ku mboka selao, ke tiela, ma nimao ku ma jende ri la bonga a seba agradeselo</v>
      </c>
      <c r="E114" s="1">
        <v>112.0</v>
      </c>
    </row>
    <row r="115" hidden="1">
      <c r="A115" s="1" t="s">
        <v>9</v>
      </c>
      <c r="B115" s="2" t="s">
        <v>187</v>
      </c>
      <c r="C115" s="2" t="str">
        <f t="shared" si="1"/>
        <v>—miná, fijaate, ombe</v>
      </c>
      <c r="D115" s="7" t="str">
        <f>IFERROR(__xludf.DUMMYFUNCTION("REGEXREPLACE(C115, ""[.—]"", """")"),"miná, fijaate, ombe")</f>
        <v>miná, fijaate, ombe</v>
      </c>
      <c r="E115" s="1">
        <v>113.0</v>
      </c>
    </row>
    <row r="116" hidden="1">
      <c r="A116" s="1" t="s">
        <v>9</v>
      </c>
      <c r="B116" s="2" t="s">
        <v>188</v>
      </c>
      <c r="C116" s="2" t="str">
        <f t="shared" si="1"/>
        <v>bamo po’akí pa monde, ke i tan insiñá bo un kusa, palá oleja i poné ma ojo penené.</v>
      </c>
      <c r="D116" s="7" t="str">
        <f>IFERROR(__xludf.DUMMYFUNCTION("REGEXREPLACE(C116, ""[.—]"", """")"),"bamo po’akí pa monde, ke i tan insiñá bo un kusa, palá oleja i poné ma ojo penené")</f>
        <v>bamo po’akí pa monde, ke i tan insiñá bo un kusa, palá oleja i poné ma ojo penené</v>
      </c>
      <c r="E116" s="1">
        <v>114.0</v>
      </c>
    </row>
    <row r="117" hidden="1">
      <c r="A117" s="1" t="s">
        <v>9</v>
      </c>
      <c r="B117" s="2" t="s">
        <v>189</v>
      </c>
      <c r="C117" s="2" t="str">
        <f t="shared" si="1"/>
        <v>—mae —</v>
      </c>
      <c r="D117" s="7" t="str">
        <f>IFERROR(__xludf.DUMMYFUNCTION("REGEXREPLACE(C117, ""[.—]"", """")"),"mae ")</f>
        <v>mae </v>
      </c>
      <c r="E117" s="1">
        <v>115.0</v>
      </c>
    </row>
    <row r="118" hidden="1">
      <c r="A118" s="1" t="s">
        <v>9</v>
      </c>
      <c r="B118" s="2" t="s">
        <v>190</v>
      </c>
      <c r="C118" s="2" t="str">
        <f t="shared" si="1"/>
        <v>—ya ku tiela rrapao —benita sigí chitiando—, suto a ten ke ngalá simía ku un chochá ngogoroko, pa ponelo andi un ma joito ri suto tan asé ku punta ri machete aí tiela.</v>
      </c>
      <c r="D118" s="7" t="str">
        <f>IFERROR(__xludf.DUMMYFUNCTION("REGEXREPLACE(C118, ""[.—]"", """")"),"ya ku tiela rrapao benita sigí chitiando, suto a ten ke ngalá simía ku un chochá ngogoroko, pa ponelo andi un ma joito ri suto tan asé ku punta ri machete aí tiela")</f>
        <v>ya ku tiela rrapao benita sigí chitiando, suto a ten ke ngalá simía ku un chochá ngogoroko, pa ponelo andi un ma joito ri suto tan asé ku punta ri machete aí tiela</v>
      </c>
      <c r="E118" s="1">
        <v>116.0</v>
      </c>
    </row>
    <row r="119" hidden="1">
      <c r="A119" s="1" t="s">
        <v>9</v>
      </c>
      <c r="B119" s="2" t="s">
        <v>191</v>
      </c>
      <c r="C119" s="2" t="str">
        <f t="shared" si="1"/>
        <v>—kammaá te.</v>
      </c>
      <c r="D119" s="7" t="str">
        <f>IFERROR(__xludf.DUMMYFUNCTION("REGEXREPLACE(C119, ""[.—]"", """")"),"kammaá te")</f>
        <v>kammaá te</v>
      </c>
      <c r="E119" s="1">
        <v>117.0</v>
      </c>
    </row>
    <row r="120" hidden="1">
      <c r="A120" s="1" t="s">
        <v>9</v>
      </c>
      <c r="B120" s="2" t="s">
        <v>192</v>
      </c>
      <c r="C120" s="2" t="str">
        <f t="shared" si="1"/>
        <v>simía, semía, semía eee minino a mblasá po nda a to suto chochá ri ngubá.</v>
      </c>
      <c r="D120" s="7" t="str">
        <f>IFERROR(__xludf.DUMMYFUNCTION("REGEXREPLACE(C120, ""[.—]"", """")"),"simía, semía, semía eee minino a mblasá po nda a to suto chochá ri ngubá")</f>
        <v>simía, semía, semía eee minino a mblasá po nda a to suto chochá ri ngubá</v>
      </c>
      <c r="E120" s="1">
        <v>118.0</v>
      </c>
    </row>
    <row r="121" hidden="1">
      <c r="A121" s="1" t="s">
        <v>9</v>
      </c>
      <c r="B121" s="2" t="s">
        <v>193</v>
      </c>
      <c r="C121" s="2" t="str">
        <f t="shared" si="1"/>
        <v>—monasita, pretá tañío.</v>
      </c>
      <c r="D121" s="7" t="str">
        <f>IFERROR(__xludf.DUMMYFUNCTION("REGEXREPLACE(C121, ""[.—]"", """")"),"monasita, pretá tañío")</f>
        <v>monasita, pretá tañío</v>
      </c>
      <c r="E121" s="1">
        <v>119.0</v>
      </c>
    </row>
    <row r="122" hidden="1">
      <c r="A122" s="1" t="s">
        <v>9</v>
      </c>
      <c r="B122" s="2" t="s">
        <v>194</v>
      </c>
      <c r="C122" s="2" t="str">
        <f t="shared" si="1"/>
        <v>po neserá, monasita a sejá po uto kaddume pa yegá andi loyo i, amería ke é taba sekká, a rekubrí ke lúso taba salí ri un karakolí, kuandi é taba yegá ai palo ele a miná un ña ku bitilo kolorao eperando ele.</v>
      </c>
      <c r="D122" s="7" t="str">
        <f>IFERROR(__xludf.DUMMYFUNCTION("REGEXREPLACE(C122, ""[.—]"", """")"),"po neserá, monasita a sejá po uto kaddume pa yegá andi loyo i, amería ke é taba sekká, a rekubrí ke lúso taba salí ri un karakolí, kuandi é taba yegá ai palo ele a miná un ña ku bitilo kolorao eperando ele")</f>
        <v>po neserá, monasita a sejá po uto kaddume pa yegá andi loyo i, amería ke é taba sekká, a rekubrí ke lúso taba salí ri un karakolí, kuandi é taba yegá ai palo ele a miná un ña ku bitilo kolorao eperando ele</v>
      </c>
      <c r="E122" s="1">
        <v>120.0</v>
      </c>
    </row>
    <row r="123" hidden="1">
      <c r="A123" s="1" t="s">
        <v>9</v>
      </c>
      <c r="B123" s="2" t="s">
        <v>195</v>
      </c>
      <c r="C123" s="2" t="str">
        <f t="shared" si="1"/>
        <v>sendá aki andi uría mí.</v>
      </c>
      <c r="D123" s="7" t="str">
        <f>IFERROR(__xludf.DUMMYFUNCTION("REGEXREPLACE(C123, ""[.—]"", """")"),"sendá aki andi uría mí")</f>
        <v>sendá aki andi uría mí</v>
      </c>
      <c r="E123" s="1">
        <v>121.0</v>
      </c>
    </row>
    <row r="124" hidden="1">
      <c r="A124" s="1" t="s">
        <v>9</v>
      </c>
      <c r="B124" s="2" t="s">
        <v>196</v>
      </c>
      <c r="C124" s="2" t="str">
        <f t="shared" si="1"/>
        <v>—¿i té kiene jui sendá?</v>
      </c>
      <c r="D124" s="7" t="str">
        <f>IFERROR(__xludf.DUMMYFUNCTION("REGEXREPLACE(C124, ""[.—]"", """")"),"¿i té kiene jui sendá?")</f>
        <v>¿i té kiene jui sendá?</v>
      </c>
      <c r="E124" s="1">
        <v>122.0</v>
      </c>
    </row>
    <row r="125" hidden="1">
      <c r="A125" s="1" t="s">
        <v>9</v>
      </c>
      <c r="B125" s="2" t="s">
        <v>197</v>
      </c>
      <c r="C125" s="2" t="str">
        <f t="shared" si="1"/>
        <v>—a prundá—.</v>
      </c>
      <c r="D125" s="7" t="str">
        <f>IFERROR(__xludf.DUMMYFUNCTION("REGEXREPLACE(C125, ""[.—]"", """")"),"a prundá")</f>
        <v>a prundá</v>
      </c>
      <c r="E125" s="1">
        <v>123.0</v>
      </c>
    </row>
    <row r="126" hidden="1">
      <c r="A126" s="1" t="s">
        <v>9</v>
      </c>
      <c r="B126" s="2" t="s">
        <v>198</v>
      </c>
      <c r="C126" s="2" t="str">
        <f t="shared" si="1"/>
        <v>kuandi po la maana yegá, mujé andalo guetta i a sendalo frende ku ele.</v>
      </c>
      <c r="D126" s="7" t="str">
        <f>IFERROR(__xludf.DUMMYFUNCTION("REGEXREPLACE(C126, ""[.—]"", """")"),"kuandi po la maana yegá, mujé andalo guetta i a sendalo frende ku ele")</f>
        <v>kuandi po la maana yegá, mujé andalo guetta i a sendalo frende ku ele</v>
      </c>
      <c r="E126" s="1">
        <v>124.0</v>
      </c>
    </row>
    <row r="127" hidden="1">
      <c r="A127" s="1" t="s">
        <v>9</v>
      </c>
      <c r="C127" s="2" t="str">
        <f t="shared" si="1"/>
        <v/>
      </c>
      <c r="D127" s="7" t="str">
        <f>IFERROR(__xludf.DUMMYFUNCTION("REGEXREPLACE(C127, ""[.—]"", """")"),"")</f>
        <v/>
      </c>
      <c r="E127" s="1">
        <v>125.0</v>
      </c>
      <c r="F127" s="1"/>
    </row>
    <row r="128" hidden="1">
      <c r="A128" s="1" t="s">
        <v>9</v>
      </c>
      <c r="B128" s="2" t="s">
        <v>199</v>
      </c>
      <c r="C128" s="2" t="str">
        <f t="shared" si="1"/>
        <v>¡tan, tan tan!</v>
      </c>
      <c r="D128" s="7" t="str">
        <f>IFERROR(__xludf.DUMMYFUNCTION("REGEXREPLACE(C128, ""[.—]"", """")"),"¡tan, tan tan!")</f>
        <v>¡tan, tan tan!</v>
      </c>
      <c r="E128" s="1">
        <v>126.0</v>
      </c>
    </row>
    <row r="129" hidden="1">
      <c r="A129" s="1" t="s">
        <v>9</v>
      </c>
      <c r="B129" s="2" t="s">
        <v>200</v>
      </c>
      <c r="C129" s="2" t="str">
        <f t="shared" si="1"/>
        <v>ma besino, kuandi minalo a abrilo baya pa ele pasá po merio pa yega andi posendro, andi topeta tata ri ele lungao andi balentiela.</v>
      </c>
      <c r="D129" s="7" t="str">
        <f>IFERROR(__xludf.DUMMYFUNCTION("REGEXREPLACE(C129, ""[.—]"", """")"),"ma besino, kuandi minalo a abrilo baya pa ele pasá po merio pa yega andi posendro, andi topeta tata ri ele lungao andi balentiela")</f>
        <v>ma besino, kuandi minalo a abrilo baya pa ele pasá po merio pa yega andi posendro, andi topeta tata ri ele lungao andi balentiela</v>
      </c>
      <c r="E129" s="1">
        <v>127.0</v>
      </c>
    </row>
    <row r="130" hidden="1">
      <c r="A130" s="1" t="s">
        <v>9</v>
      </c>
      <c r="B130" s="2" t="s">
        <v>201</v>
      </c>
      <c r="C130" s="2" t="str">
        <f t="shared" si="1"/>
        <v>monasita amosa ri ngubá</v>
      </c>
      <c r="D130" s="7" t="str">
        <f>IFERROR(__xludf.DUMMYFUNCTION("REGEXREPLACE(C130, ""[.—]"", """")"),"monasita amosa ri ngubá")</f>
        <v>monasita amosa ri ngubá</v>
      </c>
      <c r="E130" s="1">
        <v>128.0</v>
      </c>
    </row>
    <row r="131" hidden="1">
      <c r="A131" s="1" t="s">
        <v>9</v>
      </c>
      <c r="B131" s="2" t="s">
        <v>202</v>
      </c>
      <c r="C131" s="2" t="str">
        <f t="shared" si="1"/>
        <v>ai po rasa sí ri ngubá</v>
      </c>
      <c r="D131" s="7" t="str">
        <f>IFERROR(__xludf.DUMMYFUNCTION("REGEXREPLACE(C131, ""[.—]"", """")"),"ai po rasa sí ri ngubá")</f>
        <v>ai po rasa sí ri ngubá</v>
      </c>
      <c r="E131" s="1">
        <v>129.0</v>
      </c>
    </row>
    <row r="132" hidden="1">
      <c r="A132" s="1" t="s">
        <v>9</v>
      </c>
      <c r="B132" s="2" t="s">
        <v>203</v>
      </c>
      <c r="C132" s="2" t="str">
        <f t="shared" si="1"/>
        <v>pa’ kuttibá ay ri ngubá</v>
      </c>
      <c r="D132" s="7" t="str">
        <f>IFERROR(__xludf.DUMMYFUNCTION("REGEXREPLACE(C132, ""[.—]"", """")"),"pa’ kuttibá ay ri ngubá")</f>
        <v>pa’ kuttibá ay ri ngubá</v>
      </c>
      <c r="E132" s="1">
        <v>130.0</v>
      </c>
    </row>
    <row r="133" hidden="1">
      <c r="A133" s="1" t="s">
        <v>9</v>
      </c>
      <c r="B133" s="2" t="s">
        <v>204</v>
      </c>
      <c r="C133" s="2" t="str">
        <f t="shared" si="1"/>
        <v>andi kabea sí ri ngubá</v>
      </c>
      <c r="D133" s="7" t="str">
        <f>IFERROR(__xludf.DUMMYFUNCTION("REGEXREPLACE(C133, ""[.—]"", """")"),"andi kabea sí ri ngubá")</f>
        <v>andi kabea sí ri ngubá</v>
      </c>
      <c r="E133" s="1">
        <v>131.0</v>
      </c>
    </row>
    <row r="134" hidden="1">
      <c r="A134" s="1" t="s">
        <v>9</v>
      </c>
      <c r="B134" s="2" t="s">
        <v>205</v>
      </c>
      <c r="C134" s="2" t="str">
        <f t="shared" si="1"/>
        <v>keda ma kamino ri ngubá</v>
      </c>
      <c r="D134" s="7" t="str">
        <f>IFERROR(__xludf.DUMMYFUNCTION("REGEXREPLACE(C134, ""[.—]"", """")"),"keda ma kamino ri ngubá")</f>
        <v>keda ma kamino ri ngubá</v>
      </c>
      <c r="E134" s="1">
        <v>132.0</v>
      </c>
    </row>
    <row r="135" hidden="1">
      <c r="A135" s="1" t="s">
        <v>9</v>
      </c>
      <c r="B135" s="2" t="s">
        <v>206</v>
      </c>
      <c r="C135" s="2" t="str">
        <f t="shared" si="1"/>
        <v>kamino gueno ri ngubá</v>
      </c>
      <c r="D135" s="7" t="str">
        <f>IFERROR(__xludf.DUMMYFUNCTION("REGEXREPLACE(C135, ""[.—]"", """")"),"kamino gueno ri ngubá")</f>
        <v>kamino gueno ri ngubá</v>
      </c>
      <c r="E135" s="1">
        <v>133.0</v>
      </c>
    </row>
    <row r="136" hidden="1">
      <c r="A136" s="1" t="s">
        <v>9</v>
      </c>
      <c r="B136" s="2" t="s">
        <v>207</v>
      </c>
      <c r="C136" s="2" t="str">
        <f t="shared" si="1"/>
        <v>ai pa’ seguílo ri ngubá</v>
      </c>
      <c r="D136" s="7" t="str">
        <f>IFERROR(__xludf.DUMMYFUNCTION("REGEXREPLACE(C136, ""[.—]"", """")"),"ai pa’ seguílo ri ngubá")</f>
        <v>ai pa’ seguílo ri ngubá</v>
      </c>
      <c r="E136" s="1">
        <v>134.0</v>
      </c>
    </row>
    <row r="137" hidden="1">
      <c r="A137" s="1" t="s">
        <v>9</v>
      </c>
      <c r="B137" s="2" t="s">
        <v>208</v>
      </c>
      <c r="C137" s="2" t="str">
        <f t="shared" si="1"/>
        <v>i pa’ insiñalo ri ngubá</v>
      </c>
      <c r="D137" s="7" t="str">
        <f>IFERROR(__xludf.DUMMYFUNCTION("REGEXREPLACE(C137, ""[.—]"", """")"),"i pa’ insiñalo ri ngubá")</f>
        <v>i pa’ insiñalo ri ngubá</v>
      </c>
      <c r="E137" s="1">
        <v>135.0</v>
      </c>
    </row>
    <row r="138" hidden="1">
      <c r="A138" s="1" t="s">
        <v>9</v>
      </c>
      <c r="B138" s="2" t="s">
        <v>209</v>
      </c>
      <c r="C138" s="2" t="str">
        <f t="shared" si="1"/>
        <v>a to’ jente sí ri ngubá</v>
      </c>
      <c r="D138" s="7" t="str">
        <f>IFERROR(__xludf.DUMMYFUNCTION("REGEXREPLACE(C138, ""[.—]"", """")"),"a to’ jente sí ri ngubá")</f>
        <v>a to’ jente sí ri ngubá</v>
      </c>
      <c r="E138" s="1">
        <v>136.0</v>
      </c>
    </row>
    <row r="139" hidden="1">
      <c r="A139" s="1" t="s">
        <v>9</v>
      </c>
      <c r="B139" s="2" t="s">
        <v>210</v>
      </c>
      <c r="C139" s="2" t="str">
        <f t="shared" si="1"/>
        <v>e retino sí ri ngubá</v>
      </c>
      <c r="D139" s="7" t="str">
        <f>IFERROR(__xludf.DUMMYFUNCTION("REGEXREPLACE(C139, ""[.—]"", """")"),"e retino sí ri ngubá")</f>
        <v>e retino sí ri ngubá</v>
      </c>
      <c r="E139" s="1">
        <v>137.0</v>
      </c>
    </row>
    <row r="140" hidden="1">
      <c r="A140" s="1" t="s">
        <v>9</v>
      </c>
      <c r="B140" s="2" t="s">
        <v>211</v>
      </c>
      <c r="C140" s="2" t="str">
        <f t="shared" si="1"/>
        <v>eeee eeee un a</v>
      </c>
      <c r="D140" s="7" t="str">
        <f>IFERROR(__xludf.DUMMYFUNCTION("REGEXREPLACE(C140, ""[.—]"", """")"),"eeee eeee un a")</f>
        <v>eeee eeee un a</v>
      </c>
      <c r="E140" s="1">
        <v>138.0</v>
      </c>
    </row>
    <row r="141" hidden="1">
      <c r="A141" s="1" t="s">
        <v>9</v>
      </c>
      <c r="B141" s="2" t="s">
        <v>212</v>
      </c>
      <c r="C141" s="2" t="str">
        <f t="shared" si="1"/>
        <v>elile elieee</v>
      </c>
      <c r="D141" s="7" t="str">
        <f>IFERROR(__xludf.DUMMYFUNCTION("REGEXREPLACE(C141, ""[.—]"", """")"),"elile elieee")</f>
        <v>elile elieee</v>
      </c>
      <c r="E141" s="1">
        <v>139.0</v>
      </c>
    </row>
    <row r="142" hidden="1">
      <c r="A142" s="1" t="s">
        <v>9</v>
      </c>
      <c r="B142" s="2" t="s">
        <v>213</v>
      </c>
      <c r="C142" s="2" t="str">
        <f t="shared" si="1"/>
        <v>baggame rio un a</v>
      </c>
      <c r="D142" s="7" t="str">
        <f>IFERROR(__xludf.DUMMYFUNCTION("REGEXREPLACE(C142, ""[.—]"", """")"),"baggame rio un a")</f>
        <v>baggame rio un a</v>
      </c>
      <c r="E142" s="1">
        <v>140.0</v>
      </c>
    </row>
    <row r="143" hidden="1">
      <c r="A143" s="1" t="s">
        <v>9</v>
      </c>
      <c r="B143" s="2" t="s">
        <v>214</v>
      </c>
      <c r="C143" s="2" t="str">
        <f t="shared" si="1"/>
        <v>insiña mí ño</v>
      </c>
      <c r="D143" s="7" t="str">
        <f>IFERROR(__xludf.DUMMYFUNCTION("REGEXREPLACE(C143, ""[.—]"", """")"),"insiña mí ño")</f>
        <v>insiña mí ño</v>
      </c>
      <c r="E143" s="1">
        <v>141.0</v>
      </c>
    </row>
    <row r="144" hidden="1">
      <c r="A144" s="1" t="s">
        <v>9</v>
      </c>
      <c r="B144" s="2" t="s">
        <v>215</v>
      </c>
      <c r="C144" s="2" t="str">
        <f t="shared" si="1"/>
        <v>tiela ri, siribí</v>
      </c>
      <c r="D144" s="7" t="str">
        <f>IFERROR(__xludf.DUMMYFUNCTION("REGEXREPLACE(C144, ""[.—]"", """")"),"tiela ri, siribí")</f>
        <v>tiela ri, siribí</v>
      </c>
      <c r="E144" s="1">
        <v>142.0</v>
      </c>
    </row>
    <row r="145" hidden="1">
      <c r="A145" s="1" t="s">
        <v>9</v>
      </c>
      <c r="B145" s="2" t="s">
        <v>216</v>
      </c>
      <c r="C145" s="2" t="str">
        <f t="shared" si="1"/>
        <v>pa simía ri ngubá</v>
      </c>
      <c r="D145" s="7" t="str">
        <f>IFERROR(__xludf.DUMMYFUNCTION("REGEXREPLACE(C145, ""[.—]"", """")"),"pa simía ri ngubá")</f>
        <v>pa simía ri ngubá</v>
      </c>
      <c r="E145" s="1">
        <v>143.0</v>
      </c>
    </row>
    <row r="146" hidden="1">
      <c r="A146" s="1" t="s">
        <v>9</v>
      </c>
      <c r="B146" s="2" t="s">
        <v>217</v>
      </c>
      <c r="C146" s="2" t="str">
        <f t="shared" si="1"/>
        <v>polé salí un a</v>
      </c>
      <c r="D146" s="7" t="str">
        <f>IFERROR(__xludf.DUMMYFUNCTION("REGEXREPLACE(C146, ""[.—]"", """")"),"polé salí un a")</f>
        <v>polé salí un a</v>
      </c>
      <c r="E146" s="1">
        <v>144.0</v>
      </c>
    </row>
    <row r="147" hidden="1">
      <c r="A147" s="1" t="s">
        <v>6</v>
      </c>
      <c r="B147" s="6" t="s">
        <v>218</v>
      </c>
      <c r="C147" s="2" t="str">
        <f t="shared" si="1"/>
        <v>[etefanía kaisero] manuel burgos cantor</v>
      </c>
      <c r="D147" s="7" t="str">
        <f>IFERROR(__xludf.DUMMYFUNCTION("REGEXREPLACE(C147, ""[.—]"", """")"),"[etefanía kaisero] manuel burgos cantor")</f>
        <v>[etefanía kaisero] manuel burgos cantor</v>
      </c>
      <c r="E147" s="1">
        <v>145.0</v>
      </c>
    </row>
    <row r="148" hidden="1">
      <c r="A148" s="1" t="s">
        <v>6</v>
      </c>
      <c r="B148" s="6" t="s">
        <v>219</v>
      </c>
      <c r="C148" s="2" t="str">
        <f t="shared" si="1"/>
        <v>renje piaso ri olaya errera boka ngande, pa tapá ku mboso ele a ma lo ke se bae pa piragua-poake biaje terrasa musiká ri katajena, a bera kamino ri san mattín, parajeturitiko i komedsiá pa onde seba bae ma jende.</v>
      </c>
      <c r="D148" s="7" t="str">
        <f>IFERROR(__xludf.DUMMYFUNCTION("REGEXREPLACE(C148, ""[.—]"", """")"),"renje piaso ri olaya errera boka ngande, pa tapá ku mboso ele a ma lo ke se bae pa piragua-poake biaje terrasa musiká ri katajena, a bera kamino ri san mattín, parajeturitiko i komedsiá pa onde seba bae ma jende")</f>
        <v>renje piaso ri olaya errera boka ngande, pa tapá ku mboso ele a ma lo ke se bae pa piragua-poake biaje terrasa musiká ri katajena, a bera kamino ri san mattín, parajeturitiko i komedsiá pa onde seba bae ma jende</v>
      </c>
      <c r="E148" s="1">
        <v>146.0</v>
      </c>
    </row>
    <row r="149" hidden="1">
      <c r="A149" s="1" t="s">
        <v>6</v>
      </c>
      <c r="B149" s="2" t="s">
        <v>220</v>
      </c>
      <c r="C149" s="2" t="str">
        <f t="shared" si="1"/>
        <v>ka fin semana, etefa-kumo ma kombilesa ele a sea ñamaloba-ele a seba motrá sanga lunga siguékandando "beddolaga".</v>
      </c>
      <c r="D149" s="7" t="str">
        <f>IFERROR(__xludf.DUMMYFUNCTION("REGEXREPLACE(C149, ""[.—]"", """")"),"ka fin semana, etefa-kumo ma kombilesa ele a sea ñamaloba-ele a seba motrá sanga lunga siguékandando ""beddolaga""")</f>
        <v>ka fin semana, etefa-kumo ma kombilesa ele a sea ñamaloba-ele a seba motrá sanga lunga siguékandando "beddolaga"</v>
      </c>
      <c r="E149" s="1">
        <v>147.0</v>
      </c>
    </row>
    <row r="150" hidden="1">
      <c r="A150" s="1" t="s">
        <v>6</v>
      </c>
      <c r="B150" s="2" t="s">
        <v>221</v>
      </c>
      <c r="C150" s="2" t="str">
        <f t="shared" si="1"/>
        <v>ma lo ke taba miná ke etable aseba ta ku ané ndando pamma, y pirindo ma i pirindo ma.uno ri e ma noche, repue ri ané kabá toká, ia chitiale ke un adtri ribogotá, konosío ri mi laura ngansia i uto ma jende ri katajena, ané tabaase un obra ri teatro kun petsonaje prinsipá ke taba pensá asé un fieta a benikarabayo ku mochila errera.</v>
      </c>
      <c r="D150" s="7" t="str">
        <f>IFERROR(__xludf.DUMMYFUNCTION("REGEXREPLACE(C150, ""[.—]"", """")"),"ma lo ke taba miná ke etable aseba ta ku ané ndando pamma, y pirindo ma i pirindo mauno ri e ma noche, repue ri ané kabá toká, ia chitiale ke un adtri ribogotá, konosío ri mi laura ngansia i uto ma jende ri katajena, ané tabaase un obra ri teatro kun pets"&amp;"onaje prinsipá ke taba pensá asé un fieta a benikarabayo ku mochila errera")</f>
        <v>ma lo ke taba miná ke etable aseba ta ku ané ndando pamma, y pirindo ma i pirindo mauno ri e ma noche, repue ri ané kabá toká, ia chitiale ke un adtri ribogotá, konosío ri mi laura ngansia i uto ma jende ri katajena, ané tabaase un obra ri teatro kun petsonaje prinsipá ke taba pensá asé un fieta a benikarabayo ku mochila errera</v>
      </c>
      <c r="E150" s="1">
        <v>148.0</v>
      </c>
    </row>
    <row r="151" hidden="1">
      <c r="A151" s="1" t="s">
        <v>6</v>
      </c>
      <c r="B151" s="2" t="s">
        <v>222</v>
      </c>
      <c r="C151" s="2" t="str">
        <f t="shared" si="1"/>
        <v>ndo pujilita lo ke jende ndao baló nu.</v>
      </c>
      <c r="D151" s="7" t="str">
        <f>IFERROR(__xludf.DUMMYFUNCTION("REGEXREPLACE(C151, ""[.—]"", """")"),"ndo pujilita lo ke jende ndao baló nu")</f>
        <v>ndo pujilita lo ke jende ndao baló nu</v>
      </c>
      <c r="E151" s="1">
        <v>149.0</v>
      </c>
    </row>
    <row r="152" hidden="1">
      <c r="A152" s="1" t="s">
        <v>6</v>
      </c>
      <c r="B152" s="2" t="s">
        <v>223</v>
      </c>
      <c r="C152" s="2" t="str">
        <f t="shared" si="1"/>
        <v>ele a kuchá ku juicio i repué a kontetá</v>
      </c>
      <c r="D152" s="7" t="str">
        <f>IFERROR(__xludf.DUMMYFUNCTION("REGEXREPLACE(C152, ""[.—]"", """")"),"ele a kuchá ku juicio i repué a kontetá")</f>
        <v>ele a kuchá ku juicio i repué a kontetá</v>
      </c>
      <c r="E152" s="1">
        <v>150.0</v>
      </c>
    </row>
    <row r="153" hidden="1">
      <c r="A153" s="1" t="s">
        <v>6</v>
      </c>
      <c r="B153" s="6" t="s">
        <v>224</v>
      </c>
      <c r="C153" s="2" t="str">
        <f t="shared" si="1"/>
        <v>"aja majaná ¿i eso ke jui ten ke miná kubuyerenge?".</v>
      </c>
      <c r="D153" s="7" t="str">
        <f>IFERROR(__xludf.DUMMYFUNCTION("REGEXREPLACE(C153, ""[.—]"", """")"),"""aja majaná ¿i eso ke jui ten ke miná kubuyerenge?""")</f>
        <v>"aja majaná ¿i eso ke jui ten ke miná kubuyerenge?"</v>
      </c>
      <c r="E153" s="1">
        <v>151.0</v>
      </c>
    </row>
    <row r="154" hidden="1">
      <c r="A154" s="1" t="s">
        <v>6</v>
      </c>
      <c r="B154" s="2" t="s">
        <v>225</v>
      </c>
      <c r="C154" s="2" t="str">
        <f t="shared" si="1"/>
        <v>i ke obra tamba siribilobama baile kandao.</v>
      </c>
      <c r="D154" s="7" t="str">
        <f>IFERROR(__xludf.DUMMYFUNCTION("REGEXREPLACE(C154, ""[.—]"", """")"),"i ke obra tamba siribilobama baile kandao")</f>
        <v>i ke obra tamba siribilobama baile kandao</v>
      </c>
      <c r="E154" s="1">
        <v>152.0</v>
      </c>
    </row>
    <row r="155" hidden="1">
      <c r="A155" s="1" t="s">
        <v>6</v>
      </c>
      <c r="B155" s="6" t="s">
        <v>226</v>
      </c>
      <c r="C155" s="2" t="str">
        <f t="shared" si="1"/>
        <v>ke e tamba sendaba piacha ri buyerenge ri un kuagro ri teatro.</v>
      </c>
      <c r="D155" s="7" t="str">
        <f>IFERROR(__xludf.DUMMYFUNCTION("REGEXREPLACE(C155, ""[.—]"", """")"),"ke e tamba sendaba piacha ri buyerenge ri un kuagro ri teatro")</f>
        <v>ke e tamba sendaba piacha ri buyerenge ri un kuagro ri teatro</v>
      </c>
      <c r="E155" s="1">
        <v>153.0</v>
      </c>
    </row>
    <row r="156" hidden="1">
      <c r="A156" s="1" t="s">
        <v>6</v>
      </c>
      <c r="B156" s="2" t="s">
        <v>227</v>
      </c>
      <c r="C156" s="2" t="str">
        <f t="shared" si="1"/>
        <v>sin jabla ndo biaje; piacha ku ¡juisio¡</v>
      </c>
      <c r="D156" s="7" t="str">
        <f>IFERROR(__xludf.DUMMYFUNCTION("REGEXREPLACE(C156, ""[.—]"", """")"),"sin jabla ndo biaje; piacha ku ¡juisio¡")</f>
        <v>sin jabla ndo biaje; piacha ku ¡juisio¡</v>
      </c>
      <c r="E156" s="1">
        <v>154.0</v>
      </c>
    </row>
    <row r="157" hidden="1">
      <c r="A157" s="1" t="s">
        <v>6</v>
      </c>
      <c r="B157" s="2" t="s">
        <v>228</v>
      </c>
      <c r="C157" s="2" t="str">
        <f t="shared" si="1"/>
        <v>a ta mu monasita, e tan lunga.</v>
      </c>
      <c r="D157" s="7" t="str">
        <f>IFERROR(__xludf.DUMMYFUNCTION("REGEXREPLACE(C157, ""[.—]"", """")"),"a ta mu monasita, e tan lunga")</f>
        <v>a ta mu monasita, e tan lunga</v>
      </c>
      <c r="E157" s="1">
        <v>155.0</v>
      </c>
    </row>
    <row r="158" hidden="1">
      <c r="A158" s="1" t="s">
        <v>6</v>
      </c>
      <c r="B158" s="2" t="s">
        <v>229</v>
      </c>
      <c r="C158" s="2" t="str">
        <f t="shared" si="1"/>
        <v>"e lungá nu ele ajabla mi buká un ma ojita ri beddolaga ku raí, semblalo, ke e se pega.</v>
      </c>
      <c r="D158" s="7" t="str">
        <f>IFERROR(__xludf.DUMMYFUNCTION("REGEXREPLACE(C158, ""[.—]"", """")"),"""e lungá nu ele ajabla mi buká un ma ojita ri beddolaga ku raí, semblalo, ke e se pega")</f>
        <v>"e lungá nu ele ajabla mi buká un ma ojita ri beddolaga ku raí, semblalo, ke e se pega</v>
      </c>
      <c r="E158" s="1">
        <v>156.0</v>
      </c>
    </row>
    <row r="159" hidden="1">
      <c r="A159" s="1" t="s">
        <v>6</v>
      </c>
      <c r="B159" s="2" t="s">
        <v>230</v>
      </c>
      <c r="C159" s="2" t="str">
        <f t="shared" si="1"/>
        <v>i ri ai jue beddolaga nasé.andi to ma tadde ri un me ku kaló ri 1981, etefanía ku ma kando ikarensia a yulá suto a asé itoria musiká ri ma bosiaró ir karibe, ele akombettí andi komagrona ri movimiento kopporá nuevo i sin pretesión riningún kusa, e la motrá ke a poleba poné musika a ma libreto ri mbila,solerá i muete, kumo un kotiko introrusión a ete ma jonná, ele a seba jablá:buyerenge a senda kusa sagrao.</v>
      </c>
      <c r="D159" s="7" t="str">
        <f>IFERROR(__xludf.DUMMYFUNCTION("REGEXREPLACE(C159, ""[.—]"", """")"),"i ri ai jue beddolaga naséandi to ma tadde ri un me ku kaló ri 1981, etefanía ku ma kando ikarensia a yulá suto a asé itoria musiká ri ma bosiaró ir karibe, ele akombettí andi komagrona ri movimiento kopporá nuevo i sin pretesión riningún kusa, e la motrá"&amp;" ke a poleba poné musika a ma libreto ri mbila,solerá i muete, kumo un kotiko introrusión a ete ma jonná, ele a seba jablá:buyerenge a senda kusa sagrao")</f>
        <v>i ri ai jue beddolaga naséandi to ma tadde ri un me ku kaló ri 1981, etefanía ku ma kando ikarensia a yulá suto a asé itoria musiká ri ma bosiaró ir karibe, ele akombettí andi komagrona ri movimiento kopporá nuevo i sin pretesión riningún kusa, e la motrá ke a poleba poné musika a ma libreto ri mbila,solerá i muete, kumo un kotiko introrusión a ete ma jonná, ele a seba jablá:buyerenge a senda kusa sagrao</v>
      </c>
      <c r="E159" s="1">
        <v>157.0</v>
      </c>
    </row>
    <row r="160" hidden="1">
      <c r="A160" s="1" t="s">
        <v>6</v>
      </c>
      <c r="B160" s="2" t="s">
        <v>231</v>
      </c>
      <c r="C160" s="2" t="str">
        <f t="shared" si="1"/>
        <v>si, buyerenge a senda ri sielo i miná fonmari onrá e kreensia.</v>
      </c>
      <c r="D160" s="7" t="str">
        <f>IFERROR(__xludf.DUMMYFUNCTION("REGEXREPLACE(C160, ""[.—]"", """")"),"si, buyerenge a senda ri sielo i miná fonmari onrá e kreensia")</f>
        <v>si, buyerenge a senda ri sielo i miná fonmari onrá e kreensia</v>
      </c>
      <c r="E160" s="1">
        <v>158.0</v>
      </c>
    </row>
    <row r="161" hidden="1">
      <c r="A161" s="1" t="s">
        <v>6</v>
      </c>
      <c r="B161" s="2" t="s">
        <v>232</v>
      </c>
      <c r="C161" s="2" t="str">
        <f t="shared" si="1"/>
        <v>ma esijensia ri ma baile kandao a supilitá montaje: sadsaku yá a trepá po riba buyerenge ku kumbia.</v>
      </c>
      <c r="D161" s="7" t="str">
        <f>IFERROR(__xludf.DUMMYFUNCTION("REGEXREPLACE(C161, ""[.—]"", """")"),"ma esijensia ri ma baile kandao a supilitá montaje: sadsaku yá a trepá po riba buyerenge ku kumbia")</f>
        <v>ma esijensia ri ma baile kandao a supilitá montaje: sadsaku yá a trepá po riba buyerenge ku kumbia</v>
      </c>
      <c r="E161" s="1">
        <v>159.0</v>
      </c>
    </row>
    <row r="162" hidden="1">
      <c r="A162" s="1" t="s">
        <v>6</v>
      </c>
      <c r="B162" s="2" t="s">
        <v>233</v>
      </c>
      <c r="C162" s="2" t="str">
        <f t="shared" si="1"/>
        <v>ai lo memo ke a sanbasilio, a seba kucha buyerenge, fandango, lumbalú i tambie a seba prattikari to ku baile mueto.</v>
      </c>
      <c r="D162" s="7" t="str">
        <f>IFERROR(__xludf.DUMMYFUNCTION("REGEXREPLACE(C162, ""[.—]"", """")"),"ai lo memo ke a sanbasilio, a seba kucha buyerenge, fandango, lumbalú i tambie a seba prattikari to ku baile mueto")</f>
        <v>ai lo memo ke a sanbasilio, a seba kucha buyerenge, fandango, lumbalú i tambie a seba prattikari to ku baile mueto</v>
      </c>
      <c r="E162" s="1">
        <v>160.0</v>
      </c>
    </row>
    <row r="163" hidden="1">
      <c r="A163" s="1" t="s">
        <v>6</v>
      </c>
      <c r="B163" s="2" t="s">
        <v>234</v>
      </c>
      <c r="C163" s="2" t="str">
        <f t="shared" si="1"/>
        <v>andi ese ma paraje e la prende ma arelike ri lo ke seyolá po burú i ele a asentua mboso ele trite ri ma kansión.etefanía a yegá chambakú minío ri zona ri kaná ri rike, renje aonde ele akuttibá libettá lo ke tatá ele a ndale i ke ele nda a ma lo ke taba kumé.</v>
      </c>
      <c r="D163" s="7" t="str">
        <f>IFERROR(__xludf.DUMMYFUNCTION("REGEXREPLACE(C163, ""[.—]"", """")"),"andi ese ma paraje e la prende ma arelike ri lo ke seyolá po burú i ele a asentua mboso ele trite ri ma kansiónetefanía a yegá chambakú minío ri zona ri kaná ri rike, renje aonde ele akuttibá libettá lo ke tatá ele a ndale i ke ele nda a ma lo ke taba kum"&amp;"é")</f>
        <v>andi ese ma paraje e la prende ma arelike ri lo ke seyolá po burú i ele a asentua mboso ele trite ri ma kansiónetefanía a yegá chambakú minío ri zona ri kaná ri rike, renje aonde ele akuttibá libettá lo ke tatá ele a ndale i ke ele nda a ma lo ke taba kumé</v>
      </c>
      <c r="E163" s="1">
        <v>161.0</v>
      </c>
    </row>
    <row r="164" hidden="1">
      <c r="A164" s="1" t="s">
        <v>6</v>
      </c>
      <c r="B164" s="2" t="s">
        <v>235</v>
      </c>
      <c r="C164" s="2" t="str">
        <f t="shared" si="1"/>
        <v>eso ase miná ndi fonma ri e se kondá kuando e la empesá a kandá:¡ia teneba 13 año kuandí empesá kandá a malagana, a majate, a galera samba; po to esema pate ku 13 año¡.</v>
      </c>
      <c r="D164" s="7" t="str">
        <f>IFERROR(__xludf.DUMMYFUNCTION("REGEXREPLACE(C164, ""[.—]"", """")"),"eso ase miná ndi fonma ri e se kondá kuando e la empesá a kandá:¡ia teneba 13 año kuandí empesá kandá a malagana, a majate, a galera samba; po to esema pate ku 13 año¡")</f>
        <v>eso ase miná ndi fonma ri e se kondá kuando e la empesá a kandá:¡ia teneba 13 año kuandí empesá kandá a malagana, a majate, a galera samba; po to esema pate ku 13 año¡</v>
      </c>
      <c r="E164" s="1">
        <v>162.0</v>
      </c>
    </row>
    <row r="165" hidden="1">
      <c r="A165" s="1" t="s">
        <v>6</v>
      </c>
      <c r="B165" s="2" t="s">
        <v>236</v>
      </c>
      <c r="C165" s="2" t="str">
        <f t="shared" si="1"/>
        <v>ia teneba ke trepá ndi un tabrete pa ané kuchá boso mi, eso ir sendabaerensia, pokke tatá mi a sendaba kataró ku juicio.</v>
      </c>
      <c r="D165" s="7" t="str">
        <f>IFERROR(__xludf.DUMMYFUNCTION("REGEXREPLACE(C165, ""[.—]"", """")"),"ia teneba ke trepá ndi un tabrete pa ané kuchá boso mi, eso ir sendabaerensia, pokke tatá mi a sendaba kataró ku juicio")</f>
        <v>ia teneba ke trepá ndi un tabrete pa ané kuchá boso mi, eso ir sendabaerensia, pokke tatá mi a sendaba kataró ku juicio</v>
      </c>
      <c r="E165" s="1">
        <v>163.0</v>
      </c>
    </row>
    <row r="166" hidden="1">
      <c r="A166" s="1" t="s">
        <v>6</v>
      </c>
      <c r="B166" s="2" t="s">
        <v>237</v>
      </c>
      <c r="C166" s="2" t="str">
        <f t="shared" si="1"/>
        <v>ele seba kanda ikke "andi linia" ¿kualinia?¿la ri ferrokarí?</v>
      </c>
      <c r="D166" s="7" t="str">
        <f>IFERROR(__xludf.DUMMYFUNCTION("REGEXREPLACE(C166, ""[.—]"", """")"),"ele seba kanda ikke ""andi linia"" ¿kualinia?¿la ri ferrokarí?")</f>
        <v>ele seba kanda ikke "andi linia" ¿kualinia?¿la ri ferrokarí?</v>
      </c>
      <c r="E166" s="1">
        <v>164.0</v>
      </c>
    </row>
    <row r="167" hidden="1">
      <c r="A167" s="1" t="s">
        <v>6</v>
      </c>
      <c r="B167" s="2" t="s">
        <v>238</v>
      </c>
      <c r="C167" s="2" t="str">
        <f t="shared" si="1"/>
        <v>ponde suto ta ngalá.estefanía sendaba un buyerengera lo ke seba miná to ma kusa ri to ma ríapa polé asé ma kansión ele.</v>
      </c>
      <c r="D167" s="7" t="str">
        <f>IFERROR(__xludf.DUMMYFUNCTION("REGEXREPLACE(C167, ""[.—]"", """")"),"ponde suto ta ngaláestefanía sendaba un buyerengera lo ke seba miná to ma kusa ri to ma ríapa polé asé ma kansión ele")</f>
        <v>ponde suto ta ngaláestefanía sendaba un buyerengera lo ke seba miná to ma kusa ri to ma ríapa polé asé ma kansión ele</v>
      </c>
      <c r="E167" s="1">
        <v>165.0</v>
      </c>
    </row>
    <row r="168" hidden="1">
      <c r="A168" s="1" t="s">
        <v>6</v>
      </c>
      <c r="B168" s="2" t="s">
        <v>239</v>
      </c>
      <c r="C168" s="2" t="str">
        <f t="shared" si="1"/>
        <v>"beddolaga", "manduko", "i a pilá aló" ané emuetra ri eso.</v>
      </c>
      <c r="D168" s="7" t="str">
        <f>IFERROR(__xludf.DUMMYFUNCTION("REGEXREPLACE(C168, ""[.—]"", """")"),"""beddolaga"", ""manduko"", ""i a pilá aló"" ané emuetra ri eso")</f>
        <v>"beddolaga", "manduko", "i a pilá aló" ané emuetra ri eso</v>
      </c>
      <c r="E168" s="1">
        <v>166.0</v>
      </c>
    </row>
    <row r="169" hidden="1">
      <c r="A169" s="1" t="s">
        <v>6</v>
      </c>
      <c r="B169" s="2" t="s">
        <v>240</v>
      </c>
      <c r="C169" s="2" t="str">
        <f t="shared" si="1"/>
        <v>e ma kansión tambie uto ma jende a gobbe grabalo kumo:totó la momposina, yoe arroyo, maría riba i etelbina maldonado.ma tono ele a salí minando mbila to ma ría.</v>
      </c>
      <c r="D169" s="7" t="str">
        <f>IFERROR(__xludf.DUMMYFUNCTION("REGEXREPLACE(C169, ""[.—]"", """")"),"e ma kansión tambie uto ma jende a gobbe grabalo kumo:totó la momposina, yoe arroyo, maría riba i etelbina maldonadoma tono ele a salí minando mbila to ma ría")</f>
        <v>e ma kansión tambie uto ma jende a gobbe grabalo kumo:totó la momposina, yoe arroyo, maría riba i etelbina maldonadoma tono ele a salí minando mbila to ma ría</v>
      </c>
      <c r="E169" s="1">
        <v>167.0</v>
      </c>
    </row>
    <row r="170" hidden="1">
      <c r="A170" s="1" t="s">
        <v>6</v>
      </c>
      <c r="B170" s="2" t="s">
        <v>241</v>
      </c>
      <c r="C170" s="2" t="str">
        <f t="shared" si="1"/>
        <v>mientra e taba asenduele, elea seba kombetti andi kandaora ku rrepondona memo tiembo.</v>
      </c>
      <c r="D170" s="7" t="str">
        <f>IFERROR(__xludf.DUMMYFUNCTION("REGEXREPLACE(C170, ""[.—]"", """")"),"mientra e taba asenduele, elea seba kombetti andi kandaora ku rrepondona memo tiembo")</f>
        <v>mientra e taba asenduele, elea seba kombetti andi kandaora ku rrepondona memo tiembo</v>
      </c>
      <c r="E170" s="1">
        <v>168.0</v>
      </c>
    </row>
    <row r="171" hidden="1">
      <c r="A171" s="1" t="s">
        <v>6</v>
      </c>
      <c r="B171" s="2" t="s">
        <v>242</v>
      </c>
      <c r="C171" s="2" t="str">
        <f t="shared" si="1"/>
        <v>ma kando ele a peseba kando mueto.</v>
      </c>
      <c r="D171" s="7" t="str">
        <f>IFERROR(__xludf.DUMMYFUNCTION("REGEXREPLACE(C171, ""[.—]"", """")"),"ma kando ele a peseba kando mueto")</f>
        <v>ma kando ele a peseba kando mueto</v>
      </c>
      <c r="E171" s="1">
        <v>169.0</v>
      </c>
    </row>
    <row r="172" hidden="1">
      <c r="A172" s="1" t="s">
        <v>6</v>
      </c>
      <c r="B172" s="2" t="s">
        <v>243</v>
      </c>
      <c r="C172" s="2" t="str">
        <f t="shared" si="1"/>
        <v>boso ele potente a nda buyerenge tono ri lo ke seyolá sin gana, ri ma kandaora ri pueto kundilo ku abbolte.utitmo begá lo ke i mínalo riba tarima ele a taba jundo ku totómomposina.fundación ri tiatro la kandelaria a imbitá ané pa kanda jundo kumo unfonma ri nda ané edsito a uropa.</v>
      </c>
      <c r="D172" s="7" t="str">
        <f>IFERROR(__xludf.DUMMYFUNCTION("REGEXREPLACE(C172, ""[.—]"", """")"),"boso ele potente a nda buyerenge tono ri lo ke seyolá sin gana, ri ma kandaora ri pueto kundilo ku abbolteutitmo begá lo ke i mínalo riba tarima ele a taba jundo ku totómomposinafundación ri tiatro la kandelaria a imbitá ané pa kanda jundo kumo unfonma ri"&amp;" nda ané edsito a uropa")</f>
        <v>boso ele potente a nda buyerenge tono ri lo ke seyolá sin gana, ri ma kandaora ri pueto kundilo ku abbolteutitmo begá lo ke i mínalo riba tarima ele a taba jundo ku totómomposinafundación ri tiatro la kandelaria a imbitá ané pa kanda jundo kumo unfonma ri nda ané edsito a uropa</v>
      </c>
      <c r="E172" s="1">
        <v>170.0</v>
      </c>
    </row>
    <row r="173" hidden="1">
      <c r="A173" s="1" t="s">
        <v>6</v>
      </c>
      <c r="B173" s="2" t="s">
        <v>244</v>
      </c>
      <c r="C173" s="2" t="str">
        <f t="shared" si="1"/>
        <v>ele a sendaba kandaora i totó rrepondona.asenda un jonná pa nu obbirá: piacha ku etulé, kandaora ku rrepondona,kombilsa andi tarima i andi uto pate, ané a lusí kambiando un pitó trapo.teatro a sendaba kandela biba.</v>
      </c>
      <c r="D173" s="7" t="str">
        <f>IFERROR(__xludf.DUMMYFUNCTION("REGEXREPLACE(C173, ""[.—]"", """")"),"ele a sendaba kandaora i totó rrepondonaasenda un jonná pa nu obbirá: piacha ku etulé, kandaora ku rrepondona,kombilsa andi tarima i andi uto pate, ané a lusí kambiando un pitó trapoteatro a sendaba kandela biba")</f>
        <v>ele a sendaba kandaora i totó rrepondonaasenda un jonná pa nu obbirá: piacha ku etulé, kandaora ku rrepondona,kombilsa andi tarima i andi uto pate, ané a lusí kambiando un pitó trapoteatro a sendaba kandela biba</v>
      </c>
      <c r="E173" s="1">
        <v>171.0</v>
      </c>
    </row>
    <row r="174" hidden="1">
      <c r="A174" s="1" t="s">
        <v>6</v>
      </c>
      <c r="B174" s="2" t="s">
        <v>245</v>
      </c>
      <c r="C174" s="2" t="str">
        <f t="shared" si="1"/>
        <v>e año ri 1985, etefanía a kolé ma kaddumepo andi etule ri ele a rejá makka.e noche kandaora ri talaigua nuebo a jablá etefanía: kucha, manita, bojue numana mi, bo jue numana, ata malagana.</v>
      </c>
      <c r="D174" s="7" t="str">
        <f>IFERROR(__xludf.DUMMYFUNCTION("REGEXREPLACE(C174, ""[.—]"", """")"),"e año ri 1985, etefanía a kolé ma kaddumepo andi etule ri ele a rejá makkae noche kandaora ri talaigua nuebo a jablá etefanía: kucha, manita, bojue numana mi, bo jue numana, ata malagana")</f>
        <v>e año ri 1985, etefanía a kolé ma kaddumepo andi etule ri ele a rejá makkae noche kandaora ri talaigua nuebo a jablá etefanía: kucha, manita, bojue numana mi, bo jue numana, ata malagana</v>
      </c>
      <c r="E174" s="1">
        <v>172.0</v>
      </c>
    </row>
    <row r="175" hidden="1">
      <c r="A175" s="1" t="s">
        <v>6</v>
      </c>
      <c r="B175" s="2" t="s">
        <v>246</v>
      </c>
      <c r="C175" s="2" t="str">
        <f t="shared" si="1"/>
        <v>si a tá bonito</v>
      </c>
      <c r="D175" s="7" t="str">
        <f>IFERROR(__xludf.DUMMYFUNCTION("REGEXREPLACE(C175, ""[.—]"", """")"),"si a tá bonito")</f>
        <v>si a tá bonito</v>
      </c>
      <c r="E175" s="1">
        <v>173.0</v>
      </c>
    </row>
    <row r="176" hidden="1">
      <c r="A176" s="1" t="s">
        <v>6</v>
      </c>
      <c r="B176" s="2" t="s">
        <v>247</v>
      </c>
      <c r="C176" s="2" t="str">
        <f t="shared" si="1"/>
        <v>a senda bonito i a senda bonito e beddolaga</v>
      </c>
      <c r="D176" s="7" t="str">
        <f>IFERROR(__xludf.DUMMYFUNCTION("REGEXREPLACE(C176, ""[.—]"", """")"),"a senda bonito i a senda bonito e beddolaga")</f>
        <v>a senda bonito i a senda bonito e beddolaga</v>
      </c>
      <c r="E176" s="1">
        <v>174.0</v>
      </c>
    </row>
    <row r="177" hidden="1">
      <c r="A177" s="1" t="s">
        <v>6</v>
      </c>
      <c r="B177" s="2" t="s">
        <v>248</v>
      </c>
      <c r="C177" s="2" t="str">
        <f t="shared" si="1"/>
        <v>po suelo.</v>
      </c>
      <c r="D177" s="7" t="str">
        <f>IFERROR(__xludf.DUMMYFUNCTION("REGEXREPLACE(C177, ""[.—]"", """")"),"po suelo")</f>
        <v>po suelo</v>
      </c>
      <c r="E177" s="1">
        <v>175.0</v>
      </c>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row r="991">
      <c r="B991" s="8"/>
      <c r="C991" s="8"/>
      <c r="D991" s="8"/>
    </row>
    <row r="992">
      <c r="B992" s="8"/>
      <c r="C992" s="8"/>
      <c r="D992" s="8"/>
    </row>
    <row r="993">
      <c r="B993" s="8"/>
      <c r="C993" s="8"/>
      <c r="D993" s="8"/>
    </row>
    <row r="994">
      <c r="B994" s="8"/>
      <c r="C994" s="8"/>
      <c r="D994" s="8"/>
    </row>
    <row r="995">
      <c r="B995" s="8"/>
      <c r="C995" s="8"/>
      <c r="D995" s="8"/>
    </row>
    <row r="996">
      <c r="B996" s="8"/>
      <c r="C996" s="8"/>
      <c r="D996" s="8"/>
    </row>
    <row r="997">
      <c r="B997" s="8"/>
      <c r="C997" s="8"/>
      <c r="D997" s="8"/>
    </row>
    <row r="998">
      <c r="B998" s="8"/>
      <c r="C998" s="8"/>
      <c r="D998" s="8"/>
    </row>
    <row r="999">
      <c r="B999" s="8"/>
      <c r="C999" s="8"/>
      <c r="D999" s="8"/>
    </row>
    <row r="1000">
      <c r="B1000" s="8"/>
      <c r="C1000" s="8"/>
      <c r="D1000" s="8"/>
    </row>
    <row r="1001">
      <c r="B1001" s="8"/>
      <c r="C1001" s="8"/>
      <c r="D1001" s="8"/>
    </row>
    <row r="1002">
      <c r="B1002" s="8"/>
      <c r="C1002" s="8"/>
      <c r="D1002" s="8"/>
    </row>
    <row r="1003">
      <c r="B1003" s="8"/>
      <c r="C1003" s="8"/>
      <c r="D1003" s="8"/>
    </row>
    <row r="1004">
      <c r="B1004" s="8"/>
      <c r="C1004" s="8"/>
      <c r="D1004" s="8"/>
    </row>
    <row r="1005">
      <c r="B1005" s="8"/>
      <c r="C1005" s="8"/>
      <c r="D1005" s="8"/>
    </row>
    <row r="1006">
      <c r="B1006" s="8"/>
      <c r="C1006" s="8"/>
      <c r="D1006" s="8"/>
    </row>
    <row r="1007">
      <c r="B1007" s="8"/>
      <c r="C1007" s="8"/>
      <c r="D1007" s="8"/>
    </row>
    <row r="1008">
      <c r="B1008" s="8"/>
      <c r="C1008" s="8"/>
      <c r="D1008" s="8"/>
    </row>
    <row r="1009">
      <c r="B1009" s="8"/>
      <c r="C1009" s="8"/>
      <c r="D1009" s="8"/>
    </row>
    <row r="1010">
      <c r="B1010" s="8"/>
      <c r="C1010" s="8"/>
      <c r="D1010" s="8"/>
    </row>
    <row r="1011">
      <c r="B1011" s="8"/>
      <c r="C1011" s="8"/>
      <c r="D1011" s="8"/>
    </row>
    <row r="1012">
      <c r="B1012" s="8"/>
      <c r="C1012" s="8"/>
      <c r="D1012" s="8"/>
    </row>
    <row r="1013">
      <c r="B1013" s="8"/>
      <c r="C1013" s="8"/>
      <c r="D1013" s="8"/>
    </row>
    <row r="1014">
      <c r="B1014" s="8"/>
      <c r="C1014" s="8"/>
      <c r="D1014" s="8"/>
    </row>
    <row r="1015">
      <c r="B1015" s="8"/>
      <c r="C1015" s="8"/>
      <c r="D1015" s="8"/>
    </row>
    <row r="1016">
      <c r="B1016" s="8"/>
      <c r="C1016" s="8"/>
      <c r="D1016" s="8"/>
    </row>
    <row r="1017">
      <c r="B1017" s="8"/>
      <c r="C1017" s="8"/>
      <c r="D1017" s="8"/>
    </row>
    <row r="1018">
      <c r="B1018" s="8"/>
      <c r="C1018" s="8"/>
      <c r="D1018" s="8"/>
    </row>
    <row r="1019">
      <c r="B1019" s="8"/>
      <c r="C1019" s="8"/>
      <c r="D1019" s="8"/>
    </row>
    <row r="1020">
      <c r="B1020" s="8"/>
      <c r="C1020" s="8"/>
      <c r="D1020" s="8"/>
    </row>
    <row r="1021">
      <c r="B1021" s="8"/>
      <c r="C1021" s="8"/>
      <c r="D1021" s="8"/>
    </row>
  </sheetData>
  <autoFilter ref="$A$1:$G$177">
    <filterColumn colId="5">
      <filters>
        <filter val="salurá"/>
        <filter val="ngalá"/>
        <filter val="prepará"/>
        <filter val="bae"/>
        <filter val="epliká"/>
        <filter val="ngritá"/>
        <filter val="eperá"/>
        <filter val="lambía"/>
        <filter val="sottá"/>
        <filter val="mblasá"/>
        <filter val="kondá"/>
        <filter val="kobá"/>
        <filter val="saka"/>
        <filter val="santiguá"/>
        <filter val="komensá"/>
        <filter val="trabesá"/>
        <filter val="fijá"/>
        <filter val="adsá"/>
        <filter val="ten"/>
        <filter val="seká"/>
        <filter val="sabé"/>
        <filter val="ichá"/>
        <filter val="asekká"/>
        <filter val="krusá"/>
        <filter val="tre"/>
        <filter val="kabá"/>
        <filter val="siguí"/>
        <filter val="onrrá"/>
        <filter val="chitiá"/>
        <filter val="gue"/>
        <filter val="nyolá"/>
        <filter val="makaniá"/>
        <filter val="jablá"/>
        <filter val="kandá"/>
        <filter val="prundá"/>
        <filter val="montrá"/>
        <filter val="pasá"/>
        <filter val="jundá"/>
        <filter val="poné"/>
        <filter val="resití"/>
        <filter val="lendrá"/>
        <filter val="konfiá"/>
        <filter val="protegé"/>
        <filter val="kaí"/>
        <filter val="konosé"/>
        <filter val="notá"/>
        <filter val="sendá"/>
        <filter val="yegá"/>
        <filter val="topetá"/>
        <filter val="kuchá"/>
        <filter val="miní"/>
        <filter val="é"/>
        <filter val="floresé"/>
        <filter val="nda"/>
        <filter val="selá"/>
        <filter val="fetejá"/>
        <filter val="kumplí"/>
        <filter val="inturrumpí"/>
        <filter val="asé"/>
        <filter val="nasé"/>
        <filter val="salí"/>
        <filter val="insiñá"/>
        <filter val="jue"/>
        <filter val="bibí"/>
        <filter val="miná"/>
        <filter val="kelá"/>
        <filter val="sali"/>
      </filters>
    </filterColumn>
    <sortState ref="A1:G177">
      <sortCondition ref="F1:F177"/>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1" t="s">
        <v>5</v>
      </c>
      <c r="F1" s="1" t="s">
        <v>249</v>
      </c>
      <c r="G1" s="1" t="s">
        <v>250</v>
      </c>
    </row>
    <row r="2">
      <c r="A2" s="1" t="s">
        <v>6</v>
      </c>
      <c r="B2" s="2" t="s">
        <v>28</v>
      </c>
      <c r="C2" s="2" t="s">
        <v>251</v>
      </c>
      <c r="D2" s="4" t="s">
        <v>252</v>
      </c>
      <c r="E2" s="1" t="s">
        <v>27</v>
      </c>
      <c r="F2" s="2" t="str">
        <f>IFERROR(__xludf.DUMMYFUNCTION("LEFT(REGEXREPLACE(D2, ""\s"", """"), 15)"),"etielasíémuguen")</f>
        <v>etielasíémuguen</v>
      </c>
      <c r="G2" s="3">
        <f t="array" ref="G2">XLOOKUP(F2,'Full 3'!$D$1:$D$100,'Full 3'!$E$1:$E$100,"falta")</f>
        <v>1</v>
      </c>
    </row>
    <row r="3">
      <c r="A3" s="1" t="s">
        <v>9</v>
      </c>
      <c r="B3" s="2" t="s">
        <v>26</v>
      </c>
      <c r="C3" s="2" t="s">
        <v>253</v>
      </c>
      <c r="D3" s="4" t="s">
        <v>253</v>
      </c>
      <c r="E3" s="1" t="s">
        <v>27</v>
      </c>
      <c r="F3" s="2" t="str">
        <f>IFERROR(__xludf.DUMMYFUNCTION("LEFT(REGEXREPLACE(D3, ""\s"", """"), 15)"),"boéekojíaringub")</f>
        <v>boéekojíaringub</v>
      </c>
      <c r="G3" s="3">
        <f t="array" ref="G3">XLOOKUP(F3,'Full 3'!$D$1:$D$100,'Full 3'!$E$1:$E$100,"falta")</f>
        <v>1</v>
      </c>
    </row>
    <row r="4">
      <c r="A4" s="1" t="s">
        <v>9</v>
      </c>
      <c r="B4" s="2" t="s">
        <v>43</v>
      </c>
      <c r="C4" s="2" t="s">
        <v>254</v>
      </c>
      <c r="D4" s="4" t="s">
        <v>255</v>
      </c>
      <c r="E4" s="1" t="s">
        <v>44</v>
      </c>
      <c r="F4" s="2" t="str">
        <f>IFERROR(__xludf.DUMMYFUNCTION("LEFT(REGEXREPLACE(D4, ""\s"", """"), 15)"),"gueno,monasitam")</f>
        <v>gueno,monasitam</v>
      </c>
      <c r="G4" s="3">
        <f t="array" ref="G4">XLOOKUP(F4,'Full 3'!$D$1:$D$100,'Full 3'!$E$1:$E$100,"falta")</f>
        <v>1</v>
      </c>
    </row>
    <row r="5">
      <c r="A5" s="1" t="s">
        <v>6</v>
      </c>
      <c r="B5" s="2" t="s">
        <v>47</v>
      </c>
      <c r="C5" s="2" t="s">
        <v>47</v>
      </c>
      <c r="D5" s="4" t="s">
        <v>47</v>
      </c>
      <c r="E5" s="1" t="s">
        <v>48</v>
      </c>
      <c r="F5" s="2" t="str">
        <f>IFERROR(__xludf.DUMMYFUNCTION("LEFT(REGEXREPLACE(D5, ""\s"", """"), 15)"),"iajablalokutete")</f>
        <v>iajablalokutete</v>
      </c>
      <c r="G5" s="3">
        <f t="array" ref="G5">XLOOKUP(F5,'Full 3'!$D$1:$D$100,'Full 3'!$E$1:$E$100,"falta")</f>
        <v>1</v>
      </c>
    </row>
    <row r="6">
      <c r="A6" s="1" t="s">
        <v>9</v>
      </c>
      <c r="B6" s="2" t="s">
        <v>55</v>
      </c>
      <c r="C6" s="2" t="s">
        <v>256</v>
      </c>
      <c r="D6" s="4" t="s">
        <v>257</v>
      </c>
      <c r="E6" s="1" t="s">
        <v>56</v>
      </c>
      <c r="F6" s="2" t="str">
        <f>IFERROR(__xludf.DUMMYFUNCTION("LEFT(REGEXREPLACE(D6, ""\s"", """"), 15)"),"kuandimotiaokab")</f>
        <v>kuandimotiaokab</v>
      </c>
      <c r="G6" s="3">
        <f t="array" ref="G6">XLOOKUP(F6,'Full 3'!$D$1:$D$100,'Full 3'!$E$1:$E$100,"falta")</f>
        <v>1</v>
      </c>
    </row>
    <row r="7">
      <c r="A7" s="1" t="s">
        <v>9</v>
      </c>
      <c r="B7" s="5" t="s">
        <v>57</v>
      </c>
      <c r="C7" s="2" t="s">
        <v>57</v>
      </c>
      <c r="D7" s="4" t="s">
        <v>258</v>
      </c>
      <c r="E7" s="1" t="s">
        <v>58</v>
      </c>
      <c r="F7" s="2" t="str">
        <f>IFERROR(__xludf.DUMMYFUNCTION("LEFT(REGEXREPLACE(D7, ""\s"", """"), 15)"),"akaíunchocháagu")</f>
        <v>akaíunchocháagu</v>
      </c>
      <c r="G7" s="3">
        <f t="array" ref="G7">XLOOKUP(F7,'Full 3'!$D$1:$D$100,'Full 3'!$E$1:$E$100,"falta")</f>
        <v>1</v>
      </c>
    </row>
    <row r="8">
      <c r="A8" s="1" t="s">
        <v>9</v>
      </c>
      <c r="B8" s="2" t="s">
        <v>65</v>
      </c>
      <c r="C8" s="2" t="s">
        <v>259</v>
      </c>
      <c r="D8" s="4" t="s">
        <v>260</v>
      </c>
      <c r="E8" s="1" t="s">
        <v>66</v>
      </c>
      <c r="F8" s="2" t="str">
        <f>IFERROR(__xludf.DUMMYFUNCTION("LEFT(REGEXREPLACE(D8, ""\s"", """"), 15)"),"mae,¿kuandosuto")</f>
        <v>mae,¿kuandosuto</v>
      </c>
      <c r="G8" s="3">
        <f t="array" ref="G8">XLOOKUP(F8,'Full 3'!$D$1:$D$100,'Full 3'!$E$1:$E$100,"falta")</f>
        <v>1</v>
      </c>
    </row>
    <row r="9">
      <c r="A9" s="1" t="s">
        <v>9</v>
      </c>
      <c r="B9" s="2" t="s">
        <v>81</v>
      </c>
      <c r="C9" s="2" t="s">
        <v>261</v>
      </c>
      <c r="D9" s="4" t="s">
        <v>261</v>
      </c>
      <c r="E9" s="1" t="s">
        <v>82</v>
      </c>
      <c r="F9" s="2" t="str">
        <f>IFERROR(__xludf.DUMMYFUNCTION("LEFT(REGEXREPLACE(D9, ""\s"", """"), 15)"),"monasitalambía,")</f>
        <v>monasitalambía,</v>
      </c>
      <c r="G9" s="3">
        <f t="array" ref="G9">XLOOKUP(F9,'Full 3'!$D$1:$D$100,'Full 3'!$E$1:$E$100,"falta")</f>
        <v>1</v>
      </c>
    </row>
    <row r="10">
      <c r="A10" s="1" t="s">
        <v>9</v>
      </c>
      <c r="B10" s="2" t="s">
        <v>87</v>
      </c>
      <c r="C10" s="2" t="s">
        <v>262</v>
      </c>
      <c r="D10" s="4" t="s">
        <v>263</v>
      </c>
      <c r="E10" s="1" t="s">
        <v>88</v>
      </c>
      <c r="F10" s="2" t="str">
        <f>IFERROR(__xludf.DUMMYFUNCTION("LEFT(REGEXREPLACE(D10, ""\s"", """"), 15)"),"salomóntatárimo")</f>
        <v>salomóntatárimo</v>
      </c>
      <c r="G10" s="3">
        <f t="array" ref="G10">XLOOKUP(F10,'Full 3'!$D$1:$D$100,'Full 3'!$E$1:$E$100,"falta")</f>
        <v>1</v>
      </c>
    </row>
    <row r="11">
      <c r="A11" s="1" t="s">
        <v>9</v>
      </c>
      <c r="B11" s="2" t="s">
        <v>109</v>
      </c>
      <c r="C11" s="2" t="s">
        <v>264</v>
      </c>
      <c r="D11" s="4" t="s">
        <v>265</v>
      </c>
      <c r="E11" s="1" t="s">
        <v>110</v>
      </c>
      <c r="F11" s="2" t="str">
        <f>IFERROR(__xludf.DUMMYFUNCTION("LEFT(REGEXREPLACE(D11, ""\s"", """"), 15)"),"santababbaraben")</f>
        <v>santababbaraben</v>
      </c>
      <c r="G11" s="3">
        <f t="array" ref="G11">XLOOKUP(F11,'Full 3'!$D$1:$D$100,'Full 3'!$E$1:$E$100,"falta")</f>
        <v>1</v>
      </c>
    </row>
    <row r="12">
      <c r="A12" s="1" t="s">
        <v>9</v>
      </c>
      <c r="B12" s="2" t="s">
        <v>120</v>
      </c>
      <c r="C12" s="2" t="s">
        <v>266</v>
      </c>
      <c r="D12" s="4" t="s">
        <v>267</v>
      </c>
      <c r="E12" s="1" t="s">
        <v>118</v>
      </c>
      <c r="F12" s="2" t="str">
        <f>IFERROR(__xludf.DUMMYFUNCTION("LEFT(REGEXREPLACE(D12, ""\s"", """"), 15)"),"apasátambiénueb")</f>
        <v>apasátambiénueb</v>
      </c>
      <c r="G12" s="3">
        <f t="array" ref="G12">XLOOKUP(F12,'Full 3'!$D$1:$D$100,'Full 3'!$E$1:$E$100,"falta")</f>
        <v>1</v>
      </c>
    </row>
    <row r="13">
      <c r="A13" s="1" t="s">
        <v>9</v>
      </c>
      <c r="B13" s="2" t="s">
        <v>162</v>
      </c>
      <c r="C13" s="2" t="s">
        <v>268</v>
      </c>
      <c r="D13" s="4" t="s">
        <v>268</v>
      </c>
      <c r="E13" s="1" t="s">
        <v>163</v>
      </c>
      <c r="F13" s="2" t="str">
        <f>IFERROR(__xludf.DUMMYFUNCTION("LEFT(REGEXREPLACE(D13, ""\s"", """"), 15)"),"repuéasottaloka")</f>
        <v>repuéasottaloka</v>
      </c>
      <c r="G13" s="3">
        <f t="array" ref="G13">XLOOKUP(F13,'Full 3'!$D$1:$D$100,'Full 3'!$E$1:$E$100,"falta")</f>
        <v>1</v>
      </c>
    </row>
    <row r="14">
      <c r="A14" s="1" t="s">
        <v>9</v>
      </c>
      <c r="B14" s="2" t="s">
        <v>10</v>
      </c>
      <c r="C14" s="2" t="s">
        <v>269</v>
      </c>
      <c r="D14" s="4" t="s">
        <v>270</v>
      </c>
      <c r="E14" s="1" t="s">
        <v>11</v>
      </c>
      <c r="F14" s="2" t="str">
        <f>IFERROR(__xludf.DUMMYFUNCTION("LEFT(REGEXREPLACE(D14, ""\s"", """"), 15)"),"kumotaasémífata")</f>
        <v>kumotaasémífata</v>
      </c>
      <c r="G14" s="3">
        <f t="array" ref="G14">XLOOKUP(F14,'Full 3'!$D$1:$D$100,'Full 3'!$E$1:$E$100,"falta")</f>
        <v>1</v>
      </c>
    </row>
    <row r="15">
      <c r="A15" s="1" t="s">
        <v>6</v>
      </c>
      <c r="B15" s="5" t="s">
        <v>14</v>
      </c>
      <c r="C15" s="2" t="s">
        <v>271</v>
      </c>
      <c r="D15" s="4" t="s">
        <v>272</v>
      </c>
      <c r="E15" s="1" t="s">
        <v>11</v>
      </c>
      <c r="F15" s="2" t="str">
        <f>IFERROR(__xludf.DUMMYFUNCTION("LEFT(REGEXREPLACE(D15, ""\s"", """"), 15)"),"asinaíaaselo")</f>
        <v>asinaíaaselo</v>
      </c>
      <c r="G15" s="3">
        <f t="array" ref="G15">XLOOKUP(F15,'Full 3'!$D$1:$D$100,'Full 3'!$E$1:$E$100,"falta")</f>
        <v>1</v>
      </c>
    </row>
    <row r="16">
      <c r="A16" s="1" t="s">
        <v>6</v>
      </c>
      <c r="B16" s="5" t="s">
        <v>19</v>
      </c>
      <c r="C16" s="2" t="s">
        <v>273</v>
      </c>
      <c r="D16" s="4" t="s">
        <v>274</v>
      </c>
      <c r="E16" s="1" t="s">
        <v>20</v>
      </c>
      <c r="F16" s="2" t="str">
        <f>IFERROR(__xludf.DUMMYFUNCTION("LEFT(REGEXREPLACE(D16, ""\s"", """"), 15)"),"anteritenposáao")</f>
        <v>anteritenposáao</v>
      </c>
      <c r="G16" s="3">
        <f t="array" ref="G16">XLOOKUP(F16,'Full 3'!$D$1:$D$100,'Full 3'!$E$1:$E$100,"falta")</f>
        <v>1</v>
      </c>
    </row>
    <row r="17">
      <c r="A17" s="1" t="s">
        <v>9</v>
      </c>
      <c r="B17" s="2" t="s">
        <v>23</v>
      </c>
      <c r="C17" s="2" t="s">
        <v>275</v>
      </c>
      <c r="D17" s="4" t="s">
        <v>276</v>
      </c>
      <c r="E17" s="1" t="s">
        <v>22</v>
      </c>
      <c r="F17" s="2" t="str">
        <f>IFERROR(__xludf.DUMMYFUNCTION("LEFT(REGEXREPLACE(D17, ""\s"", """"), 15)"),"ningunorianéseb")</f>
        <v>ningunorianéseb</v>
      </c>
      <c r="G17" s="3">
        <f t="array" ref="G17">XLOOKUP(F17,'Full 3'!$D$1:$D$100,'Full 3'!$E$1:$E$100,"falta")</f>
        <v>1</v>
      </c>
    </row>
    <row r="18">
      <c r="A18" s="1" t="s">
        <v>9</v>
      </c>
      <c r="B18" s="5" t="s">
        <v>24</v>
      </c>
      <c r="C18" s="2" t="s">
        <v>277</v>
      </c>
      <c r="D18" s="4" t="s">
        <v>278</v>
      </c>
      <c r="E18" s="1" t="s">
        <v>22</v>
      </c>
      <c r="F18" s="2" t="str">
        <f>IFERROR(__xludf.DUMMYFUNCTION("LEFT(REGEXREPLACE(D18, ""\s"", """"), 15)"),"changainaachiti")</f>
        <v>changainaachiti</v>
      </c>
      <c r="G18" s="3">
        <f t="array" ref="G18">XLOOKUP(F18,'Full 3'!$D$1:$D$100,'Full 3'!$E$1:$E$100,"falta")</f>
        <v>1</v>
      </c>
    </row>
    <row r="19">
      <c r="A19" s="1" t="s">
        <v>9</v>
      </c>
      <c r="B19" s="5" t="s">
        <v>25</v>
      </c>
      <c r="C19" s="2" t="s">
        <v>279</v>
      </c>
      <c r="D19" s="4" t="s">
        <v>280</v>
      </c>
      <c r="E19" s="1" t="s">
        <v>22</v>
      </c>
      <c r="F19" s="2" t="str">
        <f>IFERROR(__xludf.DUMMYFUNCTION("LEFT(REGEXREPLACE(D19, ""\s"", """"), 15)"),"benitaachitíaku")</f>
        <v>benitaachitíaku</v>
      </c>
      <c r="G19" s="3">
        <f t="array" ref="G19">XLOOKUP(F19,'Full 3'!$D$1:$D$100,'Full 3'!$E$1:$E$100,"falta")</f>
        <v>1</v>
      </c>
    </row>
    <row r="20">
      <c r="A20" s="1" t="s">
        <v>6</v>
      </c>
      <c r="B20" s="5" t="s">
        <v>33</v>
      </c>
      <c r="C20" s="2" t="s">
        <v>281</v>
      </c>
      <c r="D20" s="4" t="s">
        <v>282</v>
      </c>
      <c r="E20" s="1" t="s">
        <v>34</v>
      </c>
      <c r="F20" s="2" t="str">
        <f>IFERROR(__xludf.DUMMYFUNCTION("LEFT(REGEXREPLACE(D20, ""\s"", """"), 15)"),"etratokuetefaní")</f>
        <v>etratokuetefaní</v>
      </c>
      <c r="G20" s="3">
        <f t="array" ref="G20">XLOOKUP(F20,'Full 3'!$D$1:$D$100,'Full 3'!$E$1:$E$100,"falta")</f>
        <v>1</v>
      </c>
    </row>
    <row r="21">
      <c r="A21" s="1" t="s">
        <v>9</v>
      </c>
      <c r="B21" s="2" t="s">
        <v>59</v>
      </c>
      <c r="C21" s="2" t="s">
        <v>283</v>
      </c>
      <c r="D21" s="4" t="s">
        <v>284</v>
      </c>
      <c r="E21" s="1" t="s">
        <v>58</v>
      </c>
      <c r="F21" s="2" t="str">
        <f>IFERROR(__xludf.DUMMYFUNCTION("LEFT(REGEXREPLACE(D21, ""\s"", """"), 15)"),"iandiplenomakan")</f>
        <v>iandiplenomakan</v>
      </c>
      <c r="G21" s="3">
        <f t="array" ref="G21">XLOOKUP(F21,'Full 3'!$D$1:$D$100,'Full 3'!$E$1:$E$100,"falta")</f>
        <v>1</v>
      </c>
    </row>
    <row r="22">
      <c r="A22" s="1" t="s">
        <v>9</v>
      </c>
      <c r="B22" s="2" t="s">
        <v>63</v>
      </c>
      <c r="C22" s="2" t="s">
        <v>285</v>
      </c>
      <c r="D22" s="4" t="s">
        <v>286</v>
      </c>
      <c r="E22" s="1" t="s">
        <v>64</v>
      </c>
      <c r="F22" s="2" t="str">
        <f>IFERROR(__xludf.DUMMYFUNCTION("LEFT(REGEXREPLACE(D22, ""\s"", """"), 15)"),"iabenitaakelalo")</f>
        <v>iabenitaakelalo</v>
      </c>
      <c r="G22" s="3">
        <f t="array" ref="G22">XLOOKUP(F22,'Full 3'!$D$1:$D$100,'Full 3'!$E$1:$E$100,"falta")</f>
        <v>1</v>
      </c>
    </row>
    <row r="23">
      <c r="A23" s="1" t="s">
        <v>9</v>
      </c>
      <c r="B23" s="2" t="s">
        <v>69</v>
      </c>
      <c r="C23" s="2" t="s">
        <v>287</v>
      </c>
      <c r="D23" s="4" t="s">
        <v>288</v>
      </c>
      <c r="E23" s="1" t="s">
        <v>70</v>
      </c>
      <c r="F23" s="2" t="str">
        <f>IFERROR(__xludf.DUMMYFUNCTION("LEFT(REGEXREPLACE(D23, ""\s"", """"), 15)"),"aguelomíakondám")</f>
        <v>aguelomíakondám</v>
      </c>
      <c r="G23" s="3">
        <f t="array" ref="G23">XLOOKUP(F23,'Full 3'!$D$1:$D$100,'Full 3'!$E$1:$E$100,"falta")</f>
        <v>1</v>
      </c>
    </row>
    <row r="24">
      <c r="A24" s="1" t="s">
        <v>9</v>
      </c>
      <c r="B24" s="5" t="s">
        <v>89</v>
      </c>
      <c r="C24" s="2" t="s">
        <v>89</v>
      </c>
      <c r="D24" s="4" t="s">
        <v>89</v>
      </c>
      <c r="E24" s="1" t="s">
        <v>90</v>
      </c>
      <c r="F24" s="2" t="str">
        <f>IFERROR(__xludf.DUMMYFUNCTION("LEFT(REGEXREPLACE(D24, ""\s"", """"), 15)"),"¿akienebomináas")</f>
        <v>¿akienebomináas</v>
      </c>
      <c r="G24" s="3">
        <f t="array" ref="G24">XLOOKUP(F24,'Full 3'!$D$1:$D$100,'Full 3'!$E$1:$E$100,"falta")</f>
        <v>1</v>
      </c>
    </row>
    <row r="25">
      <c r="A25" s="1" t="s">
        <v>9</v>
      </c>
      <c r="B25" s="2" t="s">
        <v>113</v>
      </c>
      <c r="C25" s="2" t="s">
        <v>289</v>
      </c>
      <c r="D25" s="4" t="s">
        <v>290</v>
      </c>
      <c r="E25" s="1" t="s">
        <v>114</v>
      </c>
      <c r="F25" s="2" t="str">
        <f>IFERROR(__xludf.DUMMYFUNCTION("LEFT(REGEXREPLACE(D25, ""\s"", """"), 15)"),"andisala,mamujé")</f>
        <v>andisala,mamujé</v>
      </c>
      <c r="G25" s="3">
        <f t="array" ref="G25">XLOOKUP(F25,'Full 3'!$D$1:$D$100,'Full 3'!$E$1:$E$100,"falta")</f>
        <v>1</v>
      </c>
    </row>
    <row r="26">
      <c r="A26" s="1" t="s">
        <v>9</v>
      </c>
      <c r="B26" s="5" t="s">
        <v>121</v>
      </c>
      <c r="C26" s="2" t="s">
        <v>121</v>
      </c>
      <c r="D26" s="4" t="s">
        <v>121</v>
      </c>
      <c r="E26" s="1" t="s">
        <v>122</v>
      </c>
      <c r="F26" s="2" t="str">
        <f>IFERROR(__xludf.DUMMYFUNCTION("LEFT(REGEXREPLACE(D26, ""\s"", """"), 15)"),"¿isisutoloponée")</f>
        <v>¿isisutoloponée</v>
      </c>
      <c r="G26" s="3">
        <f t="array" ref="G26">XLOOKUP(F26,'Full 3'!$D$1:$D$100,'Full 3'!$E$1:$E$100,"falta")</f>
        <v>1</v>
      </c>
    </row>
    <row r="27">
      <c r="A27" s="1" t="s">
        <v>6</v>
      </c>
      <c r="B27" s="2" t="s">
        <v>130</v>
      </c>
      <c r="C27" s="2" t="s">
        <v>291</v>
      </c>
      <c r="D27" s="4" t="s">
        <v>291</v>
      </c>
      <c r="E27" s="1" t="s">
        <v>129</v>
      </c>
      <c r="F27" s="2" t="str">
        <f>IFERROR(__xludf.DUMMYFUNCTION("LEFT(REGEXREPLACE(D27, ""\s"", """"), 15)"),"iaprundáele:¿ku")</f>
        <v>iaprundáele:¿ku</v>
      </c>
      <c r="G27" s="3">
        <f t="array" ref="G27">XLOOKUP(F27,'Full 3'!$D$1:$D$100,'Full 3'!$E$1:$E$100,"falta")</f>
        <v>1</v>
      </c>
    </row>
    <row r="28">
      <c r="A28" s="1" t="s">
        <v>9</v>
      </c>
      <c r="B28" s="2" t="s">
        <v>152</v>
      </c>
      <c r="C28" s="2" t="s">
        <v>292</v>
      </c>
      <c r="D28" s="4" t="s">
        <v>293</v>
      </c>
      <c r="E28" s="1" t="s">
        <v>151</v>
      </c>
      <c r="F28" s="2" t="str">
        <f>IFERROR(__xludf.DUMMYFUNCTION("LEFT(REGEXREPLACE(D28, ""\s"", """"), 15)"),"ajaa,esotansend")</f>
        <v>ajaa,esotansend</v>
      </c>
      <c r="G28" s="3">
        <f t="array" ref="G28">XLOOKUP(F28,'Full 3'!$D$1:$D$100,'Full 3'!$E$1:$E$100,"falta")</f>
        <v>1</v>
      </c>
    </row>
    <row r="29">
      <c r="A29" s="1" t="s">
        <v>6</v>
      </c>
      <c r="B29" s="2" t="s">
        <v>6</v>
      </c>
      <c r="C29" s="2" t="s">
        <v>294</v>
      </c>
      <c r="D29" s="4" t="s">
        <v>294</v>
      </c>
      <c r="E29" s="1" t="s">
        <v>151</v>
      </c>
      <c r="F29" s="2" t="str">
        <f>IFERROR(__xludf.DUMMYFUNCTION("LEFT(REGEXREPLACE(D29, ""\s"", """"), 15)"),"buyerengeasenda")</f>
        <v>buyerengeasenda</v>
      </c>
      <c r="G29" s="3">
        <f t="array" ref="G29">XLOOKUP(F29,'Full 3'!$D$1:$D$100,'Full 3'!$E$1:$E$100,"falta")</f>
        <v>1</v>
      </c>
    </row>
    <row r="30">
      <c r="A30" s="1" t="s">
        <v>9</v>
      </c>
      <c r="B30" s="2" t="s">
        <v>159</v>
      </c>
      <c r="C30" s="2" t="s">
        <v>295</v>
      </c>
      <c r="D30" s="4" t="s">
        <v>296</v>
      </c>
      <c r="E30" s="1" t="s">
        <v>160</v>
      </c>
      <c r="F30" s="2" t="str">
        <f>IFERROR(__xludf.DUMMYFUNCTION("LEFT(REGEXREPLACE(D30, ""\s"", """"), 15)"),"ibabbabaritakum")</f>
        <v>ibabbabaritakum</v>
      </c>
      <c r="G30" s="3">
        <f t="array" ref="G30">XLOOKUP(F30,'Full 3'!$D$1:$D$100,'Full 3'!$E$1:$E$100,"falta")</f>
        <v>1</v>
      </c>
    </row>
    <row r="31">
      <c r="A31" s="1" t="s">
        <v>9</v>
      </c>
      <c r="B31" s="2" t="s">
        <v>161</v>
      </c>
      <c r="C31" s="2" t="s">
        <v>297</v>
      </c>
      <c r="D31" s="4" t="s">
        <v>298</v>
      </c>
      <c r="E31" s="1" t="s">
        <v>160</v>
      </c>
      <c r="F31" s="2" t="str">
        <f>IFERROR(__xludf.DUMMYFUNCTION("LEFT(REGEXREPLACE(D31, ""\s"", """"), 15)"),"maékumonarielea")</f>
        <v>maékumonarielea</v>
      </c>
      <c r="G31" s="3">
        <f t="array" ref="G31">XLOOKUP(F31,'Full 3'!$D$1:$D$100,'Full 3'!$E$1:$E$100,"falta")</f>
        <v>1</v>
      </c>
    </row>
    <row r="32">
      <c r="A32" s="1" t="s">
        <v>9</v>
      </c>
      <c r="B32" s="2" t="s">
        <v>166</v>
      </c>
      <c r="C32" s="2" t="s">
        <v>299</v>
      </c>
      <c r="D32" s="4" t="s">
        <v>299</v>
      </c>
      <c r="E32" s="1" t="s">
        <v>165</v>
      </c>
      <c r="F32" s="2" t="str">
        <f>IFERROR(__xludf.DUMMYFUNCTION("LEFT(REGEXREPLACE(D32, ""\s"", """"), 15)"),"repuéboatenkerr")</f>
        <v>repuéboatenkerr</v>
      </c>
      <c r="G32" s="3">
        <f t="array" ref="G32">XLOOKUP(F32,'Full 3'!$D$1:$D$100,'Full 3'!$E$1:$E$100,"falta")</f>
        <v>1</v>
      </c>
    </row>
    <row r="33">
      <c r="A33" s="1" t="s">
        <v>9</v>
      </c>
      <c r="B33" s="2" t="s">
        <v>167</v>
      </c>
      <c r="C33" s="2" t="s">
        <v>300</v>
      </c>
      <c r="D33" s="4" t="s">
        <v>301</v>
      </c>
      <c r="E33" s="1" t="s">
        <v>165</v>
      </c>
      <c r="F33" s="2" t="str">
        <f>IFERROR(__xludf.DUMMYFUNCTION("LEFT(REGEXREPLACE(D33, ""\s"", """"), 15)"),"repuéringubáken")</f>
        <v>repuéringubáken</v>
      </c>
      <c r="G33" s="3">
        <f t="array" ref="G33">XLOOKUP(F33,'Full 3'!$D$1:$D$100,'Full 3'!$E$1:$E$100,"falta")</f>
        <v>1</v>
      </c>
    </row>
    <row r="34">
      <c r="A34" s="1" t="s">
        <v>6</v>
      </c>
      <c r="B34" s="2" t="s">
        <v>7</v>
      </c>
      <c r="C34" s="2" t="s">
        <v>302</v>
      </c>
      <c r="D34" s="4" t="s">
        <v>302</v>
      </c>
      <c r="E34" s="1" t="s">
        <v>8</v>
      </c>
      <c r="F34" s="2" t="str">
        <f>IFERROR(__xludf.DUMMYFUNCTION("LEFT(REGEXREPLACE(D34, ""\s"", """"), 15)"),"repueeleasebaad")</f>
        <v>repueeleasebaad</v>
      </c>
      <c r="G34" s="3">
        <f t="array" ref="G34">XLOOKUP(F34,'Full 3'!$D$1:$D$100,'Full 3'!$E$1:$E$100,"falta")</f>
        <v>1</v>
      </c>
    </row>
    <row r="35">
      <c r="A35" s="1" t="s">
        <v>9</v>
      </c>
      <c r="B35" s="2" t="s">
        <v>12</v>
      </c>
      <c r="C35" s="2" t="s">
        <v>303</v>
      </c>
      <c r="D35" s="4" t="s">
        <v>304</v>
      </c>
      <c r="E35" s="1" t="s">
        <v>11</v>
      </c>
      <c r="F35" s="2" t="str">
        <f>IFERROR(__xludf.DUMMYFUNCTION("LEFT(REGEXREPLACE(D35, ""\s"", """"), 15)"),"sabóriépipitaaa")</f>
        <v>sabóriépipitaaa</v>
      </c>
      <c r="G35" s="3">
        <f t="array" ref="G35">XLOOKUP(F35,'Full 3'!$D$1:$D$100,'Full 3'!$E$1:$E$100,"falta")</f>
        <v>1</v>
      </c>
    </row>
    <row r="36">
      <c r="A36" s="1" t="s">
        <v>9</v>
      </c>
      <c r="B36" s="2" t="s">
        <v>13</v>
      </c>
      <c r="C36" s="2" t="s">
        <v>305</v>
      </c>
      <c r="D36" s="4" t="s">
        <v>305</v>
      </c>
      <c r="E36" s="1" t="s">
        <v>11</v>
      </c>
      <c r="F36" s="2" t="str">
        <f>IFERROR(__xludf.DUMMYFUNCTION("LEFT(REGEXREPLACE(D36, ""\s"", """"), 15)"),"¿ketaasépuaí?")</f>
        <v>¿ketaasépuaí?</v>
      </c>
      <c r="G36" s="3">
        <f t="array" ref="G36">XLOOKUP(F36,'Full 3'!$D$1:$D$100,'Full 3'!$E$1:$E$100,"falta")</f>
        <v>1</v>
      </c>
    </row>
    <row r="37">
      <c r="A37" s="1" t="s">
        <v>9</v>
      </c>
      <c r="B37" s="2" t="s">
        <v>29</v>
      </c>
      <c r="C37" s="2" t="s">
        <v>306</v>
      </c>
      <c r="D37" s="4" t="s">
        <v>307</v>
      </c>
      <c r="E37" s="1" t="s">
        <v>30</v>
      </c>
      <c r="F37" s="2" t="str">
        <f>IFERROR(__xludf.DUMMYFUNCTION("LEFT(REGEXREPLACE(D37, ""\s"", """"), 15)"),"aaa,monasitamí,")</f>
        <v>aaa,monasitamí,</v>
      </c>
      <c r="G37" s="3">
        <f t="array" ref="G37">XLOOKUP(F37,'Full 3'!$D$1:$D$100,'Full 3'!$E$1:$E$100,"falta")</f>
        <v>1</v>
      </c>
    </row>
    <row r="38">
      <c r="A38" s="1" t="s">
        <v>9</v>
      </c>
      <c r="B38" s="2" t="s">
        <v>35</v>
      </c>
      <c r="C38" s="2" t="s">
        <v>308</v>
      </c>
      <c r="D38" s="4" t="s">
        <v>309</v>
      </c>
      <c r="E38" s="1" t="s">
        <v>36</v>
      </c>
      <c r="F38" s="2" t="str">
        <f>IFERROR(__xludf.DUMMYFUNCTION("LEFT(REGEXREPLACE(D38, ""\s"", """"), 15)"),"babbarita,ritra")</f>
        <v>babbarita,ritra</v>
      </c>
      <c r="G38" s="3">
        <f t="array" ref="G38">XLOOKUP(F38,'Full 3'!$D$1:$D$100,'Full 3'!$E$1:$E$100,"falta")</f>
        <v>1</v>
      </c>
    </row>
    <row r="39">
      <c r="A39" s="1" t="s">
        <v>6</v>
      </c>
      <c r="B39" s="2" t="s">
        <v>41</v>
      </c>
      <c r="C39" s="2" t="s">
        <v>41</v>
      </c>
      <c r="D39" s="4" t="s">
        <v>310</v>
      </c>
      <c r="E39" s="1" t="s">
        <v>42</v>
      </c>
      <c r="F39" s="2" t="str">
        <f>IFERROR(__xludf.DUMMYFUNCTION("LEFT(REGEXREPLACE(D39, ""\s"", """"), 15)"),"iaíiaichákoteam")</f>
        <v>iaíiaichákoteam</v>
      </c>
      <c r="G39" s="3">
        <f t="array" ref="G39">XLOOKUP(F39,'Full 3'!$D$1:$D$100,'Full 3'!$E$1:$E$100,"falta")</f>
        <v>1</v>
      </c>
    </row>
    <row r="40">
      <c r="A40" s="1" t="s">
        <v>9</v>
      </c>
      <c r="B40" s="2" t="s">
        <v>79</v>
      </c>
      <c r="C40" s="2" t="s">
        <v>311</v>
      </c>
      <c r="D40" s="4" t="s">
        <v>312</v>
      </c>
      <c r="E40" s="1" t="s">
        <v>80</v>
      </c>
      <c r="F40" s="2" t="str">
        <f>IFERROR(__xludf.DUMMYFUNCTION("LEFT(REGEXREPLACE(D40, ""\s"", """"), 15)"),"kuandibabbarita")</f>
        <v>kuandibabbarita</v>
      </c>
      <c r="G40" s="3">
        <f t="array" ref="G40">XLOOKUP(F40,'Full 3'!$D$1:$D$100,'Full 3'!$E$1:$E$100,"falta")</f>
        <v>1</v>
      </c>
    </row>
    <row r="41">
      <c r="A41" s="1" t="s">
        <v>9</v>
      </c>
      <c r="B41" s="2" t="s">
        <v>102</v>
      </c>
      <c r="C41" s="2" t="s">
        <v>102</v>
      </c>
      <c r="D41" s="4" t="s">
        <v>102</v>
      </c>
      <c r="E41" s="1" t="s">
        <v>101</v>
      </c>
      <c r="F41" s="2" t="str">
        <f>IFERROR(__xludf.DUMMYFUNCTION("LEFT(REGEXREPLACE(D41, ""\s"", """"), 15)"),"kunéboanaséring")</f>
        <v>kunéboanaséring</v>
      </c>
      <c r="G41" s="3">
        <f t="array" ref="G41">XLOOKUP(F41,'Full 3'!$D$1:$D$100,'Full 3'!$E$1:$E$100,"falta")</f>
        <v>1</v>
      </c>
    </row>
    <row r="42">
      <c r="A42" s="1" t="s">
        <v>9</v>
      </c>
      <c r="B42" s="2" t="s">
        <v>106</v>
      </c>
      <c r="C42" s="2" t="s">
        <v>313</v>
      </c>
      <c r="D42" s="4" t="s">
        <v>314</v>
      </c>
      <c r="E42" s="1" t="s">
        <v>107</v>
      </c>
      <c r="F42" s="2" t="str">
        <f>IFERROR(__xludf.DUMMYFUNCTION("LEFT(REGEXREPLACE(D42, ""\s"", """"), 15)"),"monasita,jaroch")</f>
        <v>monasita,jaroch</v>
      </c>
      <c r="G42" s="3">
        <f t="array" ref="G42">XLOOKUP(F42,'Full 3'!$D$1:$D$100,'Full 3'!$E$1:$E$100,"falta")</f>
        <v>1</v>
      </c>
    </row>
    <row r="43">
      <c r="A43" s="1" t="s">
        <v>6</v>
      </c>
      <c r="B43" s="2" t="s">
        <v>108</v>
      </c>
      <c r="C43" s="2" t="s">
        <v>108</v>
      </c>
      <c r="D43" s="4" t="s">
        <v>315</v>
      </c>
      <c r="E43" s="1" t="s">
        <v>107</v>
      </c>
      <c r="F43" s="2" t="str">
        <f>IFERROR(__xludf.DUMMYFUNCTION("LEFT(REGEXREPLACE(D43, ""\s"", """"), 15)"),"íangalámataribe")</f>
        <v>íangalámataribe</v>
      </c>
      <c r="G43" s="3">
        <f t="array" ref="G43">XLOOKUP(F43,'Full 3'!$D$1:$D$100,'Full 3'!$E$1:$E$100,"falta")</f>
        <v>1</v>
      </c>
    </row>
    <row r="44">
      <c r="A44" s="1" t="s">
        <v>9</v>
      </c>
      <c r="B44" s="2" t="s">
        <v>119</v>
      </c>
      <c r="C44" s="2" t="s">
        <v>316</v>
      </c>
      <c r="D44" s="4" t="s">
        <v>317</v>
      </c>
      <c r="E44" s="1" t="s">
        <v>118</v>
      </c>
      <c r="F44" s="2" t="str">
        <f>IFERROR(__xludf.DUMMYFUNCTION("LEFT(REGEXREPLACE(D44, ""\s"", """"), 15)"),"manuebenocherir")</f>
        <v>manuebenocherir</v>
      </c>
      <c r="G44" s="3">
        <f t="array" ref="G44">XLOOKUP(F44,'Full 3'!$D$1:$D$100,'Full 3'!$E$1:$E$100,"falta")</f>
        <v>1</v>
      </c>
    </row>
    <row r="45">
      <c r="A45" s="1" t="s">
        <v>6</v>
      </c>
      <c r="B45" s="2" t="s">
        <v>123</v>
      </c>
      <c r="C45" s="2" t="s">
        <v>318</v>
      </c>
      <c r="D45" s="4" t="s">
        <v>318</v>
      </c>
      <c r="E45" s="1" t="s">
        <v>122</v>
      </c>
      <c r="F45" s="2" t="str">
        <f>IFERROR(__xludf.DUMMYFUNCTION("LEFT(REGEXREPLACE(D45, ""\s"", """"), 15)"),"irepuémakaniand")</f>
        <v>irepuémakaniand</v>
      </c>
      <c r="G45" s="3">
        <f t="array" ref="G45">XLOOKUP(F45,'Full 3'!$D$1:$D$100,'Full 3'!$E$1:$E$100,"falta")</f>
        <v>1</v>
      </c>
    </row>
    <row r="46">
      <c r="A46" s="1" t="s">
        <v>9</v>
      </c>
      <c r="B46" s="2" t="s">
        <v>124</v>
      </c>
      <c r="C46" s="2" t="s">
        <v>319</v>
      </c>
      <c r="D46" s="4" t="s">
        <v>320</v>
      </c>
      <c r="E46" s="1" t="s">
        <v>125</v>
      </c>
      <c r="F46" s="2" t="str">
        <f>IFERROR(__xludf.DUMMYFUNCTION("LEFT(REGEXREPLACE(D46, ""\s"", """"), 15)"),"tielamíooohtiel")</f>
        <v>tielamíooohtiel</v>
      </c>
      <c r="G46" s="3">
        <f t="array" ref="G46">XLOOKUP(F46,'Full 3'!$D$1:$D$100,'Full 3'!$E$1:$E$100,"falta")</f>
        <v>1</v>
      </c>
    </row>
    <row r="47">
      <c r="A47" s="1" t="s">
        <v>9</v>
      </c>
      <c r="B47" s="2" t="s">
        <v>131</v>
      </c>
      <c r="C47" s="2" t="s">
        <v>131</v>
      </c>
      <c r="D47" s="4" t="s">
        <v>321</v>
      </c>
      <c r="E47" s="1" t="s">
        <v>132</v>
      </c>
      <c r="F47" s="2" t="str">
        <f>IFERROR(__xludf.DUMMYFUNCTION("LEFT(REGEXREPLACE(D47, ""\s"", """"), 15)"),"kunéboaresitíri")</f>
        <v>kunéboaresitíri</v>
      </c>
      <c r="G47" s="3">
        <f t="array" ref="G47">XLOOKUP(F47,'Full 3'!$D$1:$D$100,'Full 3'!$E$1:$E$100,"falta")</f>
        <v>1</v>
      </c>
    </row>
    <row r="48">
      <c r="A48" s="1" t="s">
        <v>6</v>
      </c>
      <c r="B48" s="2" t="s">
        <v>135</v>
      </c>
      <c r="C48" s="2" t="s">
        <v>322</v>
      </c>
      <c r="D48" s="4" t="s">
        <v>322</v>
      </c>
      <c r="E48" s="1" t="s">
        <v>134</v>
      </c>
      <c r="F48" s="2" t="str">
        <f>IFERROR(__xludf.DUMMYFUNCTION("LEFT(REGEXREPLACE(D48, ""\s"", """"), 15)"),"¡isabélokeetefa")</f>
        <v>¡isabélokeetefa</v>
      </c>
      <c r="G48" s="3">
        <f t="array" ref="G48">XLOOKUP(F48,'Full 3'!$D$1:$D$100,'Full 3'!$E$1:$E$100,"falta")</f>
        <v>1</v>
      </c>
    </row>
    <row r="49">
      <c r="A49" s="1" t="s">
        <v>9</v>
      </c>
      <c r="B49" s="2" t="s">
        <v>133</v>
      </c>
      <c r="C49" s="2" t="s">
        <v>323</v>
      </c>
      <c r="D49" s="4" t="s">
        <v>324</v>
      </c>
      <c r="E49" s="1" t="s">
        <v>134</v>
      </c>
      <c r="F49" s="2" t="str">
        <f>IFERROR(__xludf.DUMMYFUNCTION("LEFT(REGEXREPLACE(D49, ""\s"", """"), 15)"),"andibongatomund")</f>
        <v>andibongatomund</v>
      </c>
      <c r="G49" s="3">
        <f t="array" ref="G49">XLOOKUP(F49,'Full 3'!$D$1:$D$100,'Full 3'!$E$1:$E$100,"falta")</f>
        <v>1</v>
      </c>
    </row>
    <row r="50">
      <c r="A50" s="1" t="s">
        <v>9</v>
      </c>
      <c r="B50" s="2" t="s">
        <v>138</v>
      </c>
      <c r="C50" s="2" t="s">
        <v>325</v>
      </c>
      <c r="D50" s="4" t="s">
        <v>326</v>
      </c>
      <c r="E50" s="1" t="s">
        <v>139</v>
      </c>
      <c r="F50" s="2" t="str">
        <f>IFERROR(__xludf.DUMMYFUNCTION("LEFT(REGEXREPLACE(D50, ""\s"", """"), 15)"),"émemoría,salomó")</f>
        <v>émemoría,salomó</v>
      </c>
      <c r="G50" s="3">
        <f t="array" ref="G50">XLOOKUP(F50,'Full 3'!$D$1:$D$100,'Full 3'!$E$1:$E$100,"falta")</f>
        <v>1</v>
      </c>
    </row>
    <row r="51">
      <c r="A51" s="1" t="s">
        <v>9</v>
      </c>
      <c r="B51" s="2" t="s">
        <v>140</v>
      </c>
      <c r="C51" s="2" t="s">
        <v>327</v>
      </c>
      <c r="D51" s="4" t="s">
        <v>328</v>
      </c>
      <c r="E51" s="1" t="s">
        <v>141</v>
      </c>
      <c r="F51" s="2" t="str">
        <f>IFERROR(__xludf.DUMMYFUNCTION("LEFT(REGEXREPLACE(D51, ""\s"", """"), 15)"),"kuendimanesé,el")</f>
        <v>kuendimanesé,el</v>
      </c>
      <c r="G51" s="3">
        <f t="array" ref="G51">XLOOKUP(F51,'Full 3'!$D$1:$D$100,'Full 3'!$E$1:$E$100,"falta")</f>
        <v>1</v>
      </c>
    </row>
    <row r="52">
      <c r="A52" s="1" t="s">
        <v>6</v>
      </c>
      <c r="B52" s="2" t="s">
        <v>142</v>
      </c>
      <c r="C52" s="2" t="s">
        <v>329</v>
      </c>
      <c r="D52" s="4" t="s">
        <v>330</v>
      </c>
      <c r="E52" s="1" t="s">
        <v>143</v>
      </c>
      <c r="F52" s="2" t="str">
        <f>IFERROR(__xludf.DUMMYFUNCTION("LEFT(REGEXREPLACE(D52, ""\s"", """"), 15)"),"iasaluraloiabae")</f>
        <v>iasaluraloiabae</v>
      </c>
      <c r="G52" s="3">
        <f t="array" ref="G52">XLOOKUP(F52,'Full 3'!$D$1:$D$100,'Full 3'!$E$1:$E$100,"falta")</f>
        <v>1</v>
      </c>
    </row>
    <row r="53">
      <c r="A53" s="1" t="s">
        <v>9</v>
      </c>
      <c r="B53" s="2" t="s">
        <v>144</v>
      </c>
      <c r="C53" s="2" t="s">
        <v>331</v>
      </c>
      <c r="D53" s="4" t="s">
        <v>332</v>
      </c>
      <c r="E53" s="1" t="s">
        <v>145</v>
      </c>
      <c r="F53" s="2" t="str">
        <f>IFERROR(__xludf.DUMMYFUNCTION("LEFT(REGEXREPLACE(D53, ""\s"", """"), 15)"),"komagrona,anate")</f>
        <v>komagrona,anate</v>
      </c>
      <c r="G53" s="3">
        <f t="array" ref="G53">XLOOKUP(F53,'Full 3'!$D$1:$D$100,'Full 3'!$E$1:$E$100,"falta")</f>
        <v>1</v>
      </c>
    </row>
    <row r="54">
      <c r="A54" s="1" t="s">
        <v>6</v>
      </c>
      <c r="B54" s="2" t="s">
        <v>148</v>
      </c>
      <c r="C54" s="2" t="s">
        <v>148</v>
      </c>
      <c r="D54" s="4" t="s">
        <v>333</v>
      </c>
      <c r="E54" s="1" t="s">
        <v>149</v>
      </c>
      <c r="F54" s="2" t="str">
        <f>IFERROR(__xludf.DUMMYFUNCTION("LEFT(REGEXREPLACE(D54, ""\s"", """"), 15)"),"irepuépakomplas")</f>
        <v>irepuépakomplas</v>
      </c>
      <c r="G54" s="3">
        <f t="array" ref="G54">XLOOKUP(F54,'Full 3'!$D$1:$D$100,'Full 3'!$E$1:$E$100,"falta")</f>
        <v>1</v>
      </c>
    </row>
    <row r="55">
      <c r="A55" s="1" t="s">
        <v>9</v>
      </c>
      <c r="B55" s="2" t="s">
        <v>154</v>
      </c>
      <c r="C55" s="2" t="s">
        <v>334</v>
      </c>
      <c r="D55" s="4" t="s">
        <v>335</v>
      </c>
      <c r="E55" s="1" t="s">
        <v>151</v>
      </c>
      <c r="F55" s="2" t="str">
        <f>IFERROR(__xludf.DUMMYFUNCTION("LEFT(REGEXREPLACE(D55, ""\s"", """"), 15)"),"monasita,esease")</f>
        <v>monasita,esease</v>
      </c>
      <c r="G55" s="3">
        <f t="array" ref="G55">XLOOKUP(F55,'Full 3'!$D$1:$D$100,'Full 3'!$E$1:$E$100,"falta")</f>
        <v>1</v>
      </c>
    </row>
    <row r="56">
      <c r="A56" s="1" t="s">
        <v>6</v>
      </c>
      <c r="B56" s="2" t="s">
        <v>158</v>
      </c>
      <c r="C56" s="2" t="s">
        <v>158</v>
      </c>
      <c r="D56" s="4" t="s">
        <v>158</v>
      </c>
      <c r="E56" s="1" t="s">
        <v>151</v>
      </c>
      <c r="F56" s="2" t="str">
        <f>IFERROR(__xludf.DUMMYFUNCTION("LEFT(REGEXREPLACE(D56, ""\s"", """"), 15)"),"siasendátanboni")</f>
        <v>siasendátanboni</v>
      </c>
      <c r="G56" s="3">
        <f t="array" ref="G56">XLOOKUP(F56,'Full 3'!$D$1:$D$100,'Full 3'!$E$1:$E$100,"falta")</f>
        <v>1</v>
      </c>
    </row>
    <row r="57">
      <c r="A57" s="1" t="s">
        <v>9</v>
      </c>
      <c r="B57" s="2" t="s">
        <v>156</v>
      </c>
      <c r="C57" s="2" t="s">
        <v>336</v>
      </c>
      <c r="D57" s="4" t="s">
        <v>337</v>
      </c>
      <c r="E57" s="1" t="s">
        <v>151</v>
      </c>
      <c r="F57" s="2" t="str">
        <f>IFERROR(__xludf.DUMMYFUNCTION("LEFT(REGEXREPLACE(D57, ""\s"", """"), 15)"),"asendaba14rimer")</f>
        <v>asendaba14rimer</v>
      </c>
      <c r="G57" s="3">
        <f t="array" ref="G57">XLOOKUP(F57,'Full 3'!$D$1:$D$100,'Full 3'!$E$1:$E$100,"falta")</f>
        <v>1</v>
      </c>
    </row>
    <row r="58">
      <c r="A58" s="1" t="s">
        <v>9</v>
      </c>
      <c r="B58" s="2" t="s">
        <v>168</v>
      </c>
      <c r="C58" s="2" t="s">
        <v>338</v>
      </c>
      <c r="D58" s="4" t="s">
        <v>339</v>
      </c>
      <c r="E58" s="1" t="s">
        <v>165</v>
      </c>
      <c r="F58" s="2" t="str">
        <f>IFERROR(__xludf.DUMMYFUNCTION("LEFT(REGEXREPLACE(D58, ""\s"", """"), 15)"),"atenkerrapátiel")</f>
        <v>atenkerrapátiel</v>
      </c>
      <c r="G58" s="3">
        <f t="array" ref="G58">XLOOKUP(F58,'Full 3'!$D$1:$D$100,'Full 3'!$E$1:$E$100,"falta")</f>
        <v>1</v>
      </c>
    </row>
    <row r="59">
      <c r="A59" s="1" t="s">
        <v>9</v>
      </c>
      <c r="B59" s="2" t="s">
        <v>15</v>
      </c>
      <c r="C59" s="2" t="s">
        <v>340</v>
      </c>
      <c r="D59" s="4" t="s">
        <v>341</v>
      </c>
      <c r="E59" s="6" t="s">
        <v>16</v>
      </c>
      <c r="F59" s="2" t="str">
        <f>IFERROR(__xludf.DUMMYFUNCTION("LEFT(REGEXREPLACE(D59, ""\s"", """"), 15)"),"monasita,kurese")</f>
        <v>monasita,kurese</v>
      </c>
      <c r="G59" s="3">
        <f t="array" ref="G59">XLOOKUP(F59,'Full 3'!$D$1:$D$100,'Full 3'!$E$1:$E$100,"falta")</f>
        <v>1</v>
      </c>
    </row>
    <row r="60">
      <c r="A60" s="1" t="s">
        <v>9</v>
      </c>
      <c r="B60" s="2" t="s">
        <v>17</v>
      </c>
      <c r="C60" s="2" t="s">
        <v>342</v>
      </c>
      <c r="D60" s="4" t="s">
        <v>343</v>
      </c>
      <c r="E60" s="1" t="s">
        <v>18</v>
      </c>
      <c r="F60" s="2" t="str">
        <f>IFERROR(__xludf.DUMMYFUNCTION("LEFT(REGEXREPLACE(D60, ""\s"", """"), 15)"),"andifinárijonná")</f>
        <v>andifinárijonná</v>
      </c>
      <c r="G60" s="3">
        <f t="array" ref="G60">XLOOKUP(F60,'Full 3'!$D$1:$D$100,'Full 3'!$E$1:$E$100,"falta")</f>
        <v>1</v>
      </c>
    </row>
    <row r="61">
      <c r="A61" s="1" t="s">
        <v>9</v>
      </c>
      <c r="B61" s="5" t="s">
        <v>21</v>
      </c>
      <c r="C61" s="2" t="s">
        <v>21</v>
      </c>
      <c r="D61" s="4" t="s">
        <v>344</v>
      </c>
      <c r="E61" s="1" t="s">
        <v>22</v>
      </c>
      <c r="F61" s="2" t="str">
        <f>IFERROR(__xludf.DUMMYFUNCTION("LEFT(REGEXREPLACE(D61, ""\s"", """"), 15)"),"eleachitialo")</f>
        <v>eleachitialo</v>
      </c>
      <c r="G61" s="3">
        <f t="array" ref="G61">XLOOKUP(F61,'Full 3'!$D$1:$D$100,'Full 3'!$E$1:$E$100,"falta")</f>
        <v>1</v>
      </c>
    </row>
    <row r="62">
      <c r="A62" s="1" t="s">
        <v>6</v>
      </c>
      <c r="B62" s="2" t="s">
        <v>31</v>
      </c>
      <c r="C62" s="2" t="s">
        <v>345</v>
      </c>
      <c r="D62" s="4" t="s">
        <v>346</v>
      </c>
      <c r="E62" s="1" t="s">
        <v>32</v>
      </c>
      <c r="F62" s="2" t="str">
        <f>IFERROR(__xludf.DUMMYFUNCTION("LEFT(REGEXREPLACE(D62, ""\s"", """"), 15)"),"iaeplikalokeobr")</f>
        <v>iaeplikalokeobr</v>
      </c>
      <c r="G62" s="3">
        <f t="array" ref="G62">XLOOKUP(F62,'Full 3'!$D$1:$D$100,'Full 3'!$E$1:$E$100,"falta")</f>
        <v>1</v>
      </c>
    </row>
    <row r="63">
      <c r="A63" s="1" t="s">
        <v>9</v>
      </c>
      <c r="B63" s="2" t="s">
        <v>37</v>
      </c>
      <c r="C63" s="2" t="s">
        <v>347</v>
      </c>
      <c r="D63" s="4" t="s">
        <v>348</v>
      </c>
      <c r="E63" s="1" t="s">
        <v>38</v>
      </c>
      <c r="F63" s="2" t="str">
        <f>IFERROR(__xludf.DUMMYFUNCTION("LEFT(REGEXREPLACE(D63, ""\s"", """"), 15)"),"marretoñoaseflo")</f>
        <v>marretoñoaseflo</v>
      </c>
      <c r="G63" s="3">
        <f t="array" ref="G63">XLOOKUP(F63,'Full 3'!$D$1:$D$100,'Full 3'!$E$1:$E$100,"falta")</f>
        <v>1</v>
      </c>
    </row>
    <row r="64">
      <c r="A64" s="1" t="s">
        <v>9</v>
      </c>
      <c r="B64" s="2" t="s">
        <v>39</v>
      </c>
      <c r="C64" s="2" t="s">
        <v>349</v>
      </c>
      <c r="D64" s="4" t="s">
        <v>350</v>
      </c>
      <c r="E64" s="1" t="s">
        <v>40</v>
      </c>
      <c r="F64" s="2" t="str">
        <f>IFERROR(__xludf.DUMMYFUNCTION("LEFT(REGEXREPLACE(D64, ""\s"", """"), 15)"),"nombremíguebern")</f>
        <v>nombremíguebern</v>
      </c>
      <c r="G64" s="3">
        <f t="array" ref="G64">XLOOKUP(F64,'Full 3'!$D$1:$D$100,'Full 3'!$E$1:$E$100,"falta")</f>
        <v>1</v>
      </c>
    </row>
    <row r="65">
      <c r="A65" s="1" t="s">
        <v>6</v>
      </c>
      <c r="B65" s="5" t="s">
        <v>49</v>
      </c>
      <c r="C65" s="2" t="s">
        <v>351</v>
      </c>
      <c r="D65" s="4" t="s">
        <v>351</v>
      </c>
      <c r="E65" s="1" t="s">
        <v>48</v>
      </c>
      <c r="F65" s="2" t="str">
        <f>IFERROR(__xludf.DUMMYFUNCTION("LEFT(REGEXREPLACE(D65, ""\s"", """"), 15)"),"eleajablákesipe")</f>
        <v>eleajablákesipe</v>
      </c>
      <c r="G65" s="3">
        <f t="array" ref="G65">XLOOKUP(F65,'Full 3'!$D$1:$D$100,'Full 3'!$E$1:$E$100,"falta")</f>
        <v>1</v>
      </c>
    </row>
    <row r="66">
      <c r="A66" s="1" t="s">
        <v>9</v>
      </c>
      <c r="B66" s="2" t="s">
        <v>50</v>
      </c>
      <c r="C66" s="2" t="s">
        <v>352</v>
      </c>
      <c r="D66" s="4" t="s">
        <v>353</v>
      </c>
      <c r="E66" s="1" t="s">
        <v>51</v>
      </c>
      <c r="F66" s="2" t="str">
        <f>IFERROR(__xludf.DUMMYFUNCTION("LEFT(REGEXREPLACE(D66, ""\s"", """"), 15)"),"éjueríarimasofo")</f>
        <v>éjueríarimasofo</v>
      </c>
      <c r="G66" s="3">
        <f t="array" ref="G66">XLOOKUP(F66,'Full 3'!$D$1:$D$100,'Full 3'!$E$1:$E$100,"falta")</f>
        <v>1</v>
      </c>
    </row>
    <row r="67">
      <c r="A67" s="1" t="s">
        <v>9</v>
      </c>
      <c r="B67" s="2" t="s">
        <v>52</v>
      </c>
      <c r="C67" s="2" t="s">
        <v>354</v>
      </c>
      <c r="D67" s="4" t="s">
        <v>354</v>
      </c>
      <c r="E67" s="1" t="s">
        <v>53</v>
      </c>
      <c r="F67" s="2" t="str">
        <f>IFERROR(__xludf.DUMMYFUNCTION("LEFT(REGEXREPLACE(D67, ""\s"", """"), 15)"),"amakaneorianéri")</f>
        <v>amakaneorianéri</v>
      </c>
      <c r="G67" s="3">
        <f t="array" ref="G67">XLOOKUP(F67,'Full 3'!$D$1:$D$100,'Full 3'!$E$1:$E$100,"falta")</f>
        <v>1</v>
      </c>
    </row>
    <row r="68">
      <c r="A68" s="1" t="s">
        <v>9</v>
      </c>
      <c r="B68" s="2" t="s">
        <v>54</v>
      </c>
      <c r="C68" s="2" t="s">
        <v>355</v>
      </c>
      <c r="D68" s="4" t="s">
        <v>356</v>
      </c>
      <c r="E68" s="1" t="s">
        <v>53</v>
      </c>
      <c r="F68" s="2" t="str">
        <f>IFERROR(__xludf.DUMMYFUNCTION("LEFT(REGEXREPLACE(D68, ""\s"", """"), 15)"),"asinakandandoik")</f>
        <v>asinakandandoik</v>
      </c>
      <c r="G68" s="3">
        <f t="array" ref="G68">XLOOKUP(F68,'Full 3'!$D$1:$D$100,'Full 3'!$E$1:$E$100,"falta")</f>
        <v>1</v>
      </c>
    </row>
    <row r="69">
      <c r="A69" s="1" t="s">
        <v>9</v>
      </c>
      <c r="B69" s="5" t="s">
        <v>60</v>
      </c>
      <c r="C69" s="2" t="s">
        <v>60</v>
      </c>
      <c r="D69" s="4" t="s">
        <v>60</v>
      </c>
      <c r="E69" s="1" t="s">
        <v>61</v>
      </c>
      <c r="F69" s="2" t="str">
        <f>IFERROR(__xludf.DUMMYFUNCTION("LEFT(REGEXREPLACE(D69, ""\s"", """"), 15)"),"¿pokkébotakandá")</f>
        <v>¿pokkébotakandá</v>
      </c>
      <c r="G69" s="3">
        <f t="array" ref="G69">XLOOKUP(F69,'Full 3'!$D$1:$D$100,'Full 3'!$E$1:$E$100,"falta")</f>
        <v>1</v>
      </c>
    </row>
    <row r="70">
      <c r="A70" s="1" t="s">
        <v>9</v>
      </c>
      <c r="B70" s="5" t="s">
        <v>62</v>
      </c>
      <c r="C70" s="2" t="s">
        <v>62</v>
      </c>
      <c r="D70" s="4" t="s">
        <v>357</v>
      </c>
      <c r="E70" s="1" t="s">
        <v>61</v>
      </c>
      <c r="F70" s="2" t="str">
        <f>IFERROR(__xludf.DUMMYFUNCTION("LEFT(REGEXREPLACE(D70, ""\s"", """"), 15)"),"anetakandájaroc")</f>
        <v>anetakandájaroc</v>
      </c>
      <c r="G70" s="3">
        <f t="array" ref="G70">XLOOKUP(F70,'Full 3'!$D$1:$D$100,'Full 3'!$E$1:$E$100,"falta")</f>
        <v>1</v>
      </c>
    </row>
    <row r="71">
      <c r="A71" s="1" t="s">
        <v>9</v>
      </c>
      <c r="B71" s="2" t="s">
        <v>67</v>
      </c>
      <c r="C71" s="2" t="s">
        <v>358</v>
      </c>
      <c r="D71" s="4" t="s">
        <v>359</v>
      </c>
      <c r="E71" s="1" t="s">
        <v>68</v>
      </c>
      <c r="F71" s="2" t="str">
        <f>IFERROR(__xludf.DUMMYFUNCTION("LEFT(REGEXREPLACE(D71, ""\s"", """"), 15)"),"repuésinkabáriy")</f>
        <v>repuésinkabáriy</v>
      </c>
      <c r="G71" s="3">
        <f t="array" ref="G71">XLOOKUP(F71,'Full 3'!$D$1:$D$100,'Full 3'!$E$1:$E$100,"falta")</f>
        <v>1</v>
      </c>
    </row>
    <row r="72">
      <c r="A72" s="1" t="s">
        <v>9</v>
      </c>
      <c r="B72" s="2" t="s">
        <v>71</v>
      </c>
      <c r="C72" s="2" t="s">
        <v>360</v>
      </c>
      <c r="D72" s="4" t="s">
        <v>361</v>
      </c>
      <c r="E72" s="1" t="s">
        <v>72</v>
      </c>
      <c r="F72" s="2" t="str">
        <f>IFERROR(__xludf.DUMMYFUNCTION("LEFT(REGEXREPLACE(D72, ""\s"", """"), 15)"),"chitoachito,bab")</f>
        <v>chitoachito,bab</v>
      </c>
      <c r="G72" s="3">
        <f t="array" ref="G72">XLOOKUP(F72,'Full 3'!$D$1:$D$100,'Full 3'!$E$1:$E$100,"falta")</f>
        <v>1</v>
      </c>
    </row>
    <row r="73">
      <c r="A73" s="1" t="s">
        <v>9</v>
      </c>
      <c r="B73" s="2" t="s">
        <v>73</v>
      </c>
      <c r="C73" s="2" t="s">
        <v>362</v>
      </c>
      <c r="D73" s="4" t="s">
        <v>363</v>
      </c>
      <c r="E73" s="1" t="s">
        <v>74</v>
      </c>
      <c r="F73" s="2" t="str">
        <f>IFERROR(__xludf.DUMMYFUNCTION("LEFT(REGEXREPLACE(D73, ""\s"", """"), 15)"),"andietepitotiel")</f>
        <v>andietepitotiel</v>
      </c>
      <c r="G73" s="3">
        <f t="array" ref="G73">XLOOKUP(F73,'Full 3'!$D$1:$D$100,'Full 3'!$E$1:$E$100,"falta")</f>
        <v>1</v>
      </c>
    </row>
    <row r="74">
      <c r="A74" s="1" t="s">
        <v>9</v>
      </c>
      <c r="B74" s="2" t="s">
        <v>75</v>
      </c>
      <c r="C74" s="2" t="s">
        <v>364</v>
      </c>
      <c r="D74" s="4" t="s">
        <v>365</v>
      </c>
      <c r="E74" s="1" t="s">
        <v>76</v>
      </c>
      <c r="F74" s="2" t="str">
        <f>IFERROR(__xludf.DUMMYFUNCTION("LEFT(REGEXREPLACE(D74, ""\s"", """"), 15)"),"iunmieroakrusal")</f>
        <v>iunmieroakrusal</v>
      </c>
      <c r="G74" s="3">
        <f t="array" ref="G74">XLOOKUP(F74,'Full 3'!$D$1:$D$100,'Full 3'!$E$1:$E$100,"falta")</f>
        <v>1</v>
      </c>
    </row>
    <row r="75">
      <c r="A75" s="1" t="s">
        <v>9</v>
      </c>
      <c r="B75" s="2" t="s">
        <v>77</v>
      </c>
      <c r="C75" s="2" t="s">
        <v>366</v>
      </c>
      <c r="D75" s="4" t="s">
        <v>367</v>
      </c>
      <c r="E75" s="1" t="s">
        <v>78</v>
      </c>
      <c r="F75" s="2" t="str">
        <f>IFERROR(__xludf.DUMMYFUNCTION("LEFT(REGEXREPLACE(D75, ""\s"", """"), 15)"),"rirepente,eleak")</f>
        <v>rirepente,eleak</v>
      </c>
      <c r="G75" s="3">
        <f t="array" ref="G75">XLOOKUP(F75,'Full 3'!$D$1:$D$100,'Full 3'!$E$1:$E$100,"falta")</f>
        <v>1</v>
      </c>
    </row>
    <row r="76">
      <c r="A76" s="1" t="s">
        <v>9</v>
      </c>
      <c r="B76" s="2" t="s">
        <v>83</v>
      </c>
      <c r="C76" s="2" t="s">
        <v>368</v>
      </c>
      <c r="D76" s="4" t="s">
        <v>369</v>
      </c>
      <c r="E76" s="1" t="s">
        <v>84</v>
      </c>
      <c r="F76" s="2" t="str">
        <f>IFERROR(__xludf.DUMMYFUNCTION("LEFT(REGEXREPLACE(D76, ""\s"", """"), 15)"),"alendralounsoyo")</f>
        <v>alendralounsoyo</v>
      </c>
      <c r="G76" s="3">
        <f t="array" ref="G76">XLOOKUP(F76,'Full 3'!$D$1:$D$100,'Full 3'!$E$1:$E$100,"falta")</f>
        <v>1</v>
      </c>
    </row>
    <row r="77">
      <c r="A77" s="1" t="s">
        <v>9</v>
      </c>
      <c r="B77" s="2" t="s">
        <v>92</v>
      </c>
      <c r="C77" s="2" t="s">
        <v>370</v>
      </c>
      <c r="D77" s="4" t="s">
        <v>371</v>
      </c>
      <c r="E77" s="6" t="s">
        <v>90</v>
      </c>
      <c r="F77" s="2" t="str">
        <f>IFERROR(__xludf.DUMMYFUNCTION("LEFT(REGEXREPLACE(D77, ""\s"", """"), 15)"),"peropomitarikam")</f>
        <v>peropomitarikam</v>
      </c>
      <c r="G77" s="3">
        <f t="array" ref="G77">XLOOKUP(F77,'Full 3'!$D$1:$D$100,'Full 3'!$E$1:$E$100,"falta")</f>
        <v>1</v>
      </c>
    </row>
    <row r="78">
      <c r="A78" s="1" t="s">
        <v>9</v>
      </c>
      <c r="B78" s="2" t="s">
        <v>93</v>
      </c>
      <c r="C78" s="2" t="s">
        <v>372</v>
      </c>
      <c r="D78" s="4" t="s">
        <v>373</v>
      </c>
      <c r="E78" s="6" t="s">
        <v>94</v>
      </c>
      <c r="F78" s="2" t="str">
        <f>IFERROR(__xludf.DUMMYFUNCTION("LEFT(REGEXREPLACE(D78, ""\s"", """"), 15)"),"riseasémí,sindí")</f>
        <v>riseasémí,sindí</v>
      </c>
      <c r="G78" s="3">
        <f t="array" ref="G78">XLOOKUP(F78,'Full 3'!$D$1:$D$100,'Full 3'!$E$1:$E$100,"falta")</f>
        <v>1</v>
      </c>
    </row>
    <row r="79">
      <c r="A79" s="1" t="s">
        <v>9</v>
      </c>
      <c r="B79" s="2" t="s">
        <v>95</v>
      </c>
      <c r="C79" s="2" t="s">
        <v>374</v>
      </c>
      <c r="D79" s="4" t="s">
        <v>375</v>
      </c>
      <c r="E79" s="1" t="s">
        <v>94</v>
      </c>
      <c r="F79" s="2" t="str">
        <f>IFERROR(__xludf.DUMMYFUNCTION("LEFT(REGEXREPLACE(D79, ""\s"", """"), 15)"),"babbarita,monám")</f>
        <v>babbarita,monám</v>
      </c>
      <c r="G79" s="3">
        <f t="array" ref="G79">XLOOKUP(F79,'Full 3'!$D$1:$D$100,'Full 3'!$E$1:$E$100,"falta")</f>
        <v>1</v>
      </c>
    </row>
    <row r="80">
      <c r="A80" s="1" t="s">
        <v>9</v>
      </c>
      <c r="B80" s="2" t="s">
        <v>97</v>
      </c>
      <c r="C80" s="2" t="s">
        <v>97</v>
      </c>
      <c r="D80" s="4" t="s">
        <v>97</v>
      </c>
      <c r="E80" s="1" t="s">
        <v>94</v>
      </c>
      <c r="F80" s="2" t="str">
        <f>IFERROR(__xludf.DUMMYFUNCTION("LEFT(REGEXREPLACE(D80, ""\s"", """"), 15)"),"kueleboaminírin")</f>
        <v>kueleboaminírin</v>
      </c>
      <c r="G80" s="3">
        <f t="array" ref="G80">XLOOKUP(F80,'Full 3'!$D$1:$D$100,'Full 3'!$E$1:$E$100,"falta")</f>
        <v>1</v>
      </c>
    </row>
    <row r="81">
      <c r="A81" s="1" t="s">
        <v>9</v>
      </c>
      <c r="B81" s="2" t="s">
        <v>96</v>
      </c>
      <c r="C81" s="2" t="s">
        <v>376</v>
      </c>
      <c r="D81" s="4" t="s">
        <v>377</v>
      </c>
      <c r="E81" s="1" t="s">
        <v>94</v>
      </c>
      <c r="F81" s="2" t="str">
        <f>IFERROR(__xludf.DUMMYFUNCTION("LEFT(REGEXREPLACE(D81, ""\s"", """"), 15)"),"oa,mija,iaminía")</f>
        <v>oa,mija,iaminía</v>
      </c>
      <c r="G81" s="3">
        <f t="array" ref="G81">XLOOKUP(F81,'Full 3'!$D$1:$D$100,'Full 3'!$E$1:$E$100,"falta")</f>
        <v>1</v>
      </c>
    </row>
    <row r="82">
      <c r="A82" s="1" t="s">
        <v>6</v>
      </c>
      <c r="B82" s="2" t="s">
        <v>98</v>
      </c>
      <c r="C82" s="2" t="s">
        <v>378</v>
      </c>
      <c r="D82" s="4" t="s">
        <v>378</v>
      </c>
      <c r="E82" s="1" t="s">
        <v>99</v>
      </c>
      <c r="F82" s="2" t="str">
        <f>IFERROR(__xludf.DUMMYFUNCTION("LEFT(REGEXREPLACE(D82, ""\s"", """"), 15)"),"repuúriuntiembo")</f>
        <v>repuúriuntiembo</v>
      </c>
      <c r="G82" s="3">
        <f t="array" ref="G82">XLOOKUP(F82,'Full 3'!$D$1:$D$100,'Full 3'!$E$1:$E$100,"falta")</f>
        <v>1</v>
      </c>
    </row>
    <row r="83">
      <c r="A83" s="1" t="s">
        <v>9</v>
      </c>
      <c r="B83" s="2" t="s">
        <v>100</v>
      </c>
      <c r="C83" s="2" t="s">
        <v>379</v>
      </c>
      <c r="D83" s="4" t="s">
        <v>380</v>
      </c>
      <c r="E83" s="3" t="s">
        <v>101</v>
      </c>
      <c r="F83" s="2" t="str">
        <f>IFERROR(__xludf.DUMMYFUNCTION("LEFT(REGEXREPLACE(D83, ""\s"", """"), 15)"),"íanaséandibonga")</f>
        <v>íanaséandibonga</v>
      </c>
      <c r="G83" s="3">
        <f t="array" ref="G83">XLOOKUP(F83,'Full 3'!$D$1:$D$100,'Full 3'!$E$1:$E$100,"falta")</f>
        <v>1</v>
      </c>
    </row>
    <row r="84">
      <c r="A84" s="1" t="s">
        <v>9</v>
      </c>
      <c r="B84" s="2" t="s">
        <v>105</v>
      </c>
      <c r="C84" s="2" t="s">
        <v>381</v>
      </c>
      <c r="D84" s="4" t="s">
        <v>382</v>
      </c>
      <c r="E84" s="1" t="s">
        <v>104</v>
      </c>
      <c r="F84" s="2" t="str">
        <f>IFERROR(__xludf.DUMMYFUNCTION("LEFT(REGEXREPLACE(D84, ""\s"", """"), 15)"),"rirepenteeleand")</f>
        <v>rirepenteeleand</v>
      </c>
      <c r="G84" s="3">
        <f t="array" ref="G84">XLOOKUP(F84,'Full 3'!$D$1:$D$100,'Full 3'!$E$1:$E$100,"falta")</f>
        <v>1</v>
      </c>
    </row>
    <row r="85">
      <c r="A85" s="1" t="s">
        <v>9</v>
      </c>
      <c r="B85" s="2" t="s">
        <v>111</v>
      </c>
      <c r="C85" s="2" t="s">
        <v>383</v>
      </c>
      <c r="D85" s="4" t="s">
        <v>384</v>
      </c>
      <c r="E85" s="1" t="s">
        <v>112</v>
      </c>
      <c r="F85" s="2" t="str">
        <f>IFERROR(__xludf.DUMMYFUNCTION("LEFT(REGEXREPLACE(D85, ""\s"", """"), 15)"),"anotáunlúrikolá")</f>
        <v>anotáunlúrikolá</v>
      </c>
      <c r="G85" s="3">
        <f t="array" ref="G85">XLOOKUP(F85,'Full 3'!$D$1:$D$100,'Full 3'!$E$1:$E$100,"falta")</f>
        <v>1</v>
      </c>
    </row>
    <row r="86">
      <c r="A86" s="1" t="s">
        <v>9</v>
      </c>
      <c r="B86" s="2" t="s">
        <v>115</v>
      </c>
      <c r="C86" s="2" t="s">
        <v>385</v>
      </c>
      <c r="D86" s="4" t="s">
        <v>386</v>
      </c>
      <c r="E86" s="6" t="s">
        <v>116</v>
      </c>
      <c r="F86" s="2" t="str">
        <f>IFERROR(__xludf.DUMMYFUNCTION("LEFT(REGEXREPLACE(D86, ""\s"", """"), 15)"),"anendoaonrrague")</f>
        <v>anendoaonrrague</v>
      </c>
      <c r="G86" s="3">
        <f t="array" ref="G86">XLOOKUP(F86,'Full 3'!$D$1:$D$100,'Full 3'!$E$1:$E$100,"falta")</f>
        <v>1</v>
      </c>
    </row>
    <row r="87">
      <c r="A87" s="1" t="s">
        <v>9</v>
      </c>
      <c r="B87" s="2" t="s">
        <v>117</v>
      </c>
      <c r="C87" s="2" t="s">
        <v>387</v>
      </c>
      <c r="D87" s="4" t="s">
        <v>388</v>
      </c>
      <c r="E87" s="1" t="s">
        <v>118</v>
      </c>
      <c r="F87" s="2" t="str">
        <f>IFERROR(__xludf.DUMMYFUNCTION("LEFT(REGEXREPLACE(D87, ""\s"", """"), 15)"),"benitatapasáman")</f>
        <v>benitatapasáman</v>
      </c>
      <c r="G87" s="3">
        <f t="array" ref="G87">XLOOKUP(F87,'Full 3'!$D$1:$D$100,'Full 3'!$E$1:$E$100,"falta")</f>
        <v>1</v>
      </c>
    </row>
    <row r="88">
      <c r="A88" s="1" t="s">
        <v>9</v>
      </c>
      <c r="B88" s="2" t="s">
        <v>126</v>
      </c>
      <c r="C88" s="2" t="s">
        <v>389</v>
      </c>
      <c r="D88" s="4" t="s">
        <v>390</v>
      </c>
      <c r="E88" s="1" t="s">
        <v>127</v>
      </c>
      <c r="F88" s="2" t="str">
        <f>IFERROR(__xludf.DUMMYFUNCTION("LEFT(REGEXREPLACE(D88, ""\s"", """"), 15)"),"rioso,sanbasili")</f>
        <v>rioso,sanbasili</v>
      </c>
      <c r="G88" s="3">
        <f t="array" ref="G88">XLOOKUP(F88,'Full 3'!$D$1:$D$100,'Full 3'!$E$1:$E$100,"falta")</f>
        <v>1</v>
      </c>
    </row>
    <row r="89">
      <c r="A89" s="1" t="s">
        <v>9</v>
      </c>
      <c r="B89" s="5" t="s">
        <v>128</v>
      </c>
      <c r="C89" s="2" t="s">
        <v>391</v>
      </c>
      <c r="D89" s="4" t="s">
        <v>392</v>
      </c>
      <c r="E89" s="1" t="s">
        <v>129</v>
      </c>
      <c r="F89" s="2" t="str">
        <f>IFERROR(__xludf.DUMMYFUNCTION("LEFT(REGEXREPLACE(D89, ""\s"", """"), 15)"),"babbaritaaprund")</f>
        <v>babbaritaaprund</v>
      </c>
      <c r="G89" s="3">
        <f t="array" ref="G89">XLOOKUP(F89,'Full 3'!$D$1:$D$100,'Full 3'!$E$1:$E$100,"falta")</f>
        <v>1</v>
      </c>
    </row>
    <row r="90">
      <c r="A90" s="1" t="s">
        <v>9</v>
      </c>
      <c r="B90" s="2" t="s">
        <v>146</v>
      </c>
      <c r="C90" s="2" t="s">
        <v>393</v>
      </c>
      <c r="D90" s="4" t="s">
        <v>394</v>
      </c>
      <c r="E90" s="1" t="s">
        <v>147</v>
      </c>
      <c r="F90" s="2" t="str">
        <f>IFERROR(__xludf.DUMMYFUNCTION("LEFT(REGEXREPLACE(D90, ""\s"", """"), 15)"),"repuéemaflóamar")</f>
        <v>repuéemaflóamar</v>
      </c>
      <c r="G90" s="3">
        <f t="array" ref="G90">XLOOKUP(F90,'Full 3'!$D$1:$D$100,'Full 3'!$E$1:$E$100,"falta")</f>
        <v>1</v>
      </c>
    </row>
    <row r="91">
      <c r="A91" s="1" t="s">
        <v>9</v>
      </c>
      <c r="B91" s="2" t="s">
        <v>150</v>
      </c>
      <c r="C91" s="2" t="s">
        <v>395</v>
      </c>
      <c r="D91" s="4" t="s">
        <v>396</v>
      </c>
      <c r="E91" s="1" t="s">
        <v>151</v>
      </c>
      <c r="F91" s="2" t="str">
        <f>IFERROR(__xludf.DUMMYFUNCTION("LEFT(REGEXREPLACE(D91, ""\s"", """"), 15)"),"iriepitotielaía")</f>
        <v>iriepitotielaía</v>
      </c>
      <c r="G91" s="3">
        <f t="array" ref="G91">XLOOKUP(F91,'Full 3'!$D$1:$D$100,'Full 3'!$E$1:$E$100,"falta")</f>
        <v>1</v>
      </c>
    </row>
    <row r="92">
      <c r="A92" s="1" t="s">
        <v>9</v>
      </c>
      <c r="B92" s="2" t="s">
        <v>155</v>
      </c>
      <c r="C92" s="2" t="s">
        <v>397</v>
      </c>
      <c r="D92" s="4" t="s">
        <v>398</v>
      </c>
      <c r="E92" s="1" t="s">
        <v>151</v>
      </c>
      <c r="F92" s="2" t="str">
        <f>IFERROR(__xludf.DUMMYFUNCTION("LEFT(REGEXREPLACE(D92, ""\s"", """"), 15)"),"esesendabapueto")</f>
        <v>esesendabapueto</v>
      </c>
      <c r="G92" s="3">
        <f t="array" ref="G92">XLOOKUP(F92,'Full 3'!$D$1:$D$100,'Full 3'!$E$1:$E$100,"falta")</f>
        <v>1</v>
      </c>
    </row>
    <row r="93">
      <c r="A93" s="1" t="s">
        <v>6</v>
      </c>
      <c r="B93" s="2" t="s">
        <v>157</v>
      </c>
      <c r="C93" s="2" t="s">
        <v>399</v>
      </c>
      <c r="D93" s="4" t="s">
        <v>400</v>
      </c>
      <c r="E93" s="1" t="s">
        <v>151</v>
      </c>
      <c r="F93" s="2" t="str">
        <f>IFERROR(__xludf.DUMMYFUNCTION("LEFT(REGEXREPLACE(D93, ""\s"", """"), 15)"),"atarimaeleasend")</f>
        <v>atarimaeleasend</v>
      </c>
      <c r="G93" s="3">
        <f t="array" ref="G93">XLOOKUP(F93,'Full 3'!$D$1:$D$100,'Full 3'!$E$1:$E$100,"falta")</f>
        <v>1</v>
      </c>
    </row>
    <row r="94">
      <c r="A94" s="1" t="s">
        <v>9</v>
      </c>
      <c r="B94" s="2" t="s">
        <v>164</v>
      </c>
      <c r="C94" s="2" t="s">
        <v>401</v>
      </c>
      <c r="D94" s="4" t="s">
        <v>402</v>
      </c>
      <c r="E94" s="1" t="s">
        <v>165</v>
      </c>
      <c r="F94" s="2" t="str">
        <f>IFERROR(__xludf.DUMMYFUNCTION("LEFT(REGEXREPLACE(D94, ""\s"", """"), 15)"),"primóboatenkepi")</f>
        <v>primóboatenkepi</v>
      </c>
      <c r="G94" s="3">
        <f t="array" ref="G94">XLOOKUP(F94,'Full 3'!$D$1:$D$100,'Full 3'!$E$1:$E$100,"falta")</f>
        <v>1</v>
      </c>
    </row>
    <row r="95">
      <c r="A95" s="1" t="s">
        <v>9</v>
      </c>
      <c r="B95" s="2" t="s">
        <v>169</v>
      </c>
      <c r="C95" s="2" t="s">
        <v>403</v>
      </c>
      <c r="D95" s="4" t="s">
        <v>404</v>
      </c>
      <c r="E95" s="1" t="s">
        <v>165</v>
      </c>
      <c r="F95" s="2" t="str">
        <f>IFERROR(__xludf.DUMMYFUNCTION("LEFT(REGEXREPLACE(D95, ""\s"", """"), 15)"),"kuandibabbarita")</f>
        <v>kuandibabbarita</v>
      </c>
      <c r="G95" s="3">
        <f t="array" ref="G95">XLOOKUP(F95,'Full 3'!$D$1:$D$100,'Full 3'!$E$1:$E$100,"falta")</f>
        <v>1</v>
      </c>
    </row>
    <row r="96">
      <c r="A96" s="1" t="s">
        <v>9</v>
      </c>
      <c r="B96" s="2" t="s">
        <v>170</v>
      </c>
      <c r="C96" s="2" t="s">
        <v>405</v>
      </c>
      <c r="D96" s="4" t="s">
        <v>406</v>
      </c>
      <c r="E96" s="1" t="s">
        <v>165</v>
      </c>
      <c r="F96" s="2" t="str">
        <f>IFERROR(__xludf.DUMMYFUNCTION("LEFT(REGEXREPLACE(D96, ""\s"", """"), 15)"),"miní,mija,keiat")</f>
        <v>miní,mija,keiat</v>
      </c>
      <c r="G96" s="3">
        <f t="array" ref="G96">XLOOKUP(F96,'Full 3'!$D$1:$D$100,'Full 3'!$E$1:$E$100,"falta")</f>
        <v>1</v>
      </c>
    </row>
    <row r="97">
      <c r="A97" s="1" t="s">
        <v>6</v>
      </c>
      <c r="B97" s="5" t="s">
        <v>173</v>
      </c>
      <c r="C97" s="2" t="s">
        <v>407</v>
      </c>
      <c r="D97" s="4" t="s">
        <v>407</v>
      </c>
      <c r="E97" s="1" t="s">
        <v>174</v>
      </c>
      <c r="F97" s="2" t="str">
        <f>IFERROR(__xludf.DUMMYFUNCTION("LEFT(REGEXREPLACE(D97, ""\s"", """"), 15)"),"etefaníakaisero")</f>
        <v>etefaníakaisero</v>
      </c>
      <c r="G97" s="3">
        <f t="array" ref="G97">XLOOKUP(F97,'Full 3'!$D$1:$D$100,'Full 3'!$E$1:$E$100,"falta")</f>
        <v>1</v>
      </c>
    </row>
    <row r="98">
      <c r="A98" s="1" t="s">
        <v>9</v>
      </c>
      <c r="B98" s="2" t="s">
        <v>177</v>
      </c>
      <c r="C98" s="2" t="s">
        <v>408</v>
      </c>
      <c r="D98" s="4" t="s">
        <v>409</v>
      </c>
      <c r="E98" s="1" t="s">
        <v>178</v>
      </c>
      <c r="F98" s="2" t="str">
        <f>IFERROR(__xludf.DUMMYFUNCTION("LEFT(REGEXREPLACE(D98, ""\s"", """"), 15)"),"kuandibabbarita")</f>
        <v>kuandibabbarita</v>
      </c>
      <c r="G98" s="3">
        <f t="array" ref="G98">XLOOKUP(F98,'Full 3'!$D$1:$D$100,'Full 3'!$E$1:$E$100,"falta")</f>
        <v>1</v>
      </c>
    </row>
    <row r="99">
      <c r="A99" s="1" t="s">
        <v>6</v>
      </c>
      <c r="B99" s="2" t="s">
        <v>179</v>
      </c>
      <c r="C99" s="2" t="s">
        <v>410</v>
      </c>
      <c r="D99" s="4" t="s">
        <v>411</v>
      </c>
      <c r="E99" s="1" t="s">
        <v>178</v>
      </c>
      <c r="F99" s="2" t="str">
        <f>IFERROR(__xludf.DUMMYFUNCTION("LEFT(REGEXREPLACE(D99, ""\s"", """"), 15)"),"iayegáaposáeler")</f>
        <v>iayegáaposáeler</v>
      </c>
      <c r="G99" s="3">
        <f t="array" ref="G99">XLOOKUP(F99,'Full 3'!$D$1:$D$100,'Full 3'!$E$1:$E$100,"falta")</f>
        <v>1</v>
      </c>
    </row>
    <row r="100">
      <c r="A100" s="1" t="s">
        <v>6</v>
      </c>
      <c r="B100" s="5" t="s">
        <v>180</v>
      </c>
      <c r="C100" s="2" t="s">
        <v>412</v>
      </c>
      <c r="D100" s="4" t="s">
        <v>413</v>
      </c>
      <c r="E100" s="1" t="s">
        <v>178</v>
      </c>
      <c r="F100" s="2" t="str">
        <f>IFERROR(__xludf.DUMMYFUNCTION("LEFT(REGEXREPLACE(D100, ""\s"", """"), 15)"),"antoseunbesinam")</f>
        <v>antoseunbesinam</v>
      </c>
      <c r="G100" s="3">
        <f t="array" ref="G100">XLOOKUP(F100,'Full 3'!$D$1:$D$100,'Full 3'!$E$1:$E$100,"falta")</f>
        <v>1</v>
      </c>
    </row>
    <row r="101">
      <c r="A101" s="1" t="s">
        <v>6</v>
      </c>
      <c r="B101" s="5" t="s">
        <v>136</v>
      </c>
      <c r="C101" s="2" t="s">
        <v>136</v>
      </c>
      <c r="D101" s="4" t="s">
        <v>414</v>
      </c>
      <c r="E101" s="1" t="s">
        <v>137</v>
      </c>
      <c r="F101" s="2" t="str">
        <f>IFERROR(__xludf.DUMMYFUNCTION("LEFT(REGEXREPLACE(D101, ""\s"", """"), 15)"),"""guenomijobomes")</f>
        <v>"guenomijobomes</v>
      </c>
      <c r="G101" s="3">
        <f t="array" ref="G101">XLOOKUP(F101,'Full 3'!$D$1:$D$100,'Full 3'!$E$1:$E$100,"falta")</f>
        <v>1</v>
      </c>
    </row>
    <row r="102">
      <c r="A102" s="1" t="s">
        <v>9</v>
      </c>
      <c r="B102" s="2" t="s">
        <v>91</v>
      </c>
      <c r="C102" s="2" t="s">
        <v>415</v>
      </c>
      <c r="D102" s="4" t="s">
        <v>416</v>
      </c>
      <c r="E102" s="1" t="s">
        <v>90</v>
      </c>
      <c r="F102" s="2" t="str">
        <f>IFERROR(__xludf.DUMMYFUNCTION("LEFT(REGEXREPLACE(D102, ""\s"", """"), 15)"),"unpokobegá,beni")</f>
        <v>unpokobegá,beni</v>
      </c>
      <c r="G102" s="3" t="str">
        <f t="array" ref="G102">XLOOKUP(F102,'Full 3'!$D$1:$D$100,'Full 3'!$E$1:$E$100,"falta")</f>
        <v>falta</v>
      </c>
    </row>
    <row r="103">
      <c r="A103" s="1" t="s">
        <v>9</v>
      </c>
      <c r="B103" s="2" t="s">
        <v>45</v>
      </c>
      <c r="C103" s="2" t="s">
        <v>417</v>
      </c>
      <c r="D103" s="4" t="s">
        <v>417</v>
      </c>
      <c r="E103" s="1" t="s">
        <v>46</v>
      </c>
      <c r="F103" s="2" t="str">
        <f>IFERROR(__xludf.DUMMYFUNCTION("LEFT(REGEXREPLACE(D103, ""\s"", """"), 15)"),"peroyubiakumbok")</f>
        <v>peroyubiakumbok</v>
      </c>
      <c r="G103" s="3" t="str">
        <f t="array" ref="G103">XLOOKUP(F103,'Full 3'!$D$1:$D$100,'Full 3'!$E$1:$E$100,"falta")</f>
        <v>falta</v>
      </c>
    </row>
    <row r="104">
      <c r="A104" s="1" t="s">
        <v>9</v>
      </c>
      <c r="B104" s="5" t="s">
        <v>85</v>
      </c>
      <c r="C104" s="2" t="s">
        <v>418</v>
      </c>
      <c r="D104" s="4" t="s">
        <v>419</v>
      </c>
      <c r="E104" s="1" t="s">
        <v>86</v>
      </c>
      <c r="F104" s="2" t="str">
        <f>IFERROR(__xludf.DUMMYFUNCTION("LEFT(REGEXREPLACE(D104, ""\s"", """"), 15)"),"antosemientrasu")</f>
        <v>antosemientrasu</v>
      </c>
      <c r="G104" s="3" t="str">
        <f t="array" ref="G104">XLOOKUP(F104,'Full 3'!$D$1:$D$100,'Full 3'!$E$1:$E$100,"falta")</f>
        <v>falta</v>
      </c>
    </row>
    <row r="105">
      <c r="A105" s="1" t="s">
        <v>9</v>
      </c>
      <c r="B105" s="2" t="s">
        <v>103</v>
      </c>
      <c r="C105" s="2" t="s">
        <v>420</v>
      </c>
      <c r="D105" s="4" t="s">
        <v>421</v>
      </c>
      <c r="E105" s="1" t="s">
        <v>104</v>
      </c>
      <c r="F105" s="2" t="str">
        <f>IFERROR(__xludf.DUMMYFUNCTION("LEFT(REGEXREPLACE(D105, ""\s"", """"), 15)"),"perokolákembilá")</f>
        <v>perokolákembilá</v>
      </c>
      <c r="G105" s="3" t="str">
        <f t="array" ref="G105">XLOOKUP(F105,'Full 3'!$D$1:$D$100,'Full 3'!$E$1:$E$100,"falta")</f>
        <v>falta</v>
      </c>
    </row>
    <row r="106">
      <c r="A106" s="1" t="s">
        <v>9</v>
      </c>
      <c r="B106" s="2" t="s">
        <v>153</v>
      </c>
      <c r="C106" s="2" t="s">
        <v>422</v>
      </c>
      <c r="D106" s="4" t="s">
        <v>423</v>
      </c>
      <c r="E106" s="1" t="s">
        <v>151</v>
      </c>
      <c r="F106" s="2" t="str">
        <f>IFERROR(__xludf.DUMMYFUNCTION("LEFT(REGEXREPLACE(D106, ""\s"", """"), 15)"),"asinakeeseasend")</f>
        <v>asinakeeseasend</v>
      </c>
      <c r="G106" s="3" t="str">
        <f t="array" ref="G106">XLOOKUP(F106,'Full 3'!$D$1:$D$100,'Full 3'!$E$1:$E$100,"falta")</f>
        <v>falta</v>
      </c>
    </row>
    <row r="107">
      <c r="A107" s="1" t="s">
        <v>9</v>
      </c>
      <c r="B107" s="2" t="s">
        <v>171</v>
      </c>
      <c r="C107" s="2" t="s">
        <v>424</v>
      </c>
      <c r="D107" s="4" t="s">
        <v>425</v>
      </c>
      <c r="E107" s="1" t="s">
        <v>172</v>
      </c>
      <c r="F107" s="2" t="str">
        <f>IFERROR(__xludf.DUMMYFUNCTION("LEFT(REGEXREPLACE(D107, ""\s"", """"), 15)"),"kuanditopetámaé")</f>
        <v>kuanditopetámaé</v>
      </c>
      <c r="G107" s="3" t="str">
        <f t="array" ref="G107">XLOOKUP(F107,'Full 3'!$D$1:$D$100,'Full 3'!$E$1:$E$100,"falta")</f>
        <v>falta</v>
      </c>
    </row>
    <row r="108">
      <c r="A108" s="1" t="s">
        <v>9</v>
      </c>
      <c r="B108" s="2" t="s">
        <v>175</v>
      </c>
      <c r="C108" s="2" t="s">
        <v>426</v>
      </c>
      <c r="D108" s="4" t="s">
        <v>427</v>
      </c>
      <c r="E108" s="1" t="s">
        <v>176</v>
      </c>
      <c r="F108" s="2" t="str">
        <f>IFERROR(__xludf.DUMMYFUNCTION("LEFT(REGEXREPLACE(D108, ""\s"", """"), 15)"),"emonasitatantre")</f>
        <v>emonasitatantre</v>
      </c>
      <c r="G108" s="3" t="str">
        <f t="array" ref="G108">XLOOKUP(F108,'Full 3'!$D$1:$D$100,'Full 3'!$E$1:$E$100,"falta")</f>
        <v>falta</v>
      </c>
    </row>
  </sheetData>
  <autoFilter ref="$A$1:$G$108">
    <sortState ref="A1:G108">
      <sortCondition ref="G1:G108"/>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97</v>
      </c>
      <c r="B1" s="8" t="str">
        <f>IFERROR(__xludf.DUMMYFUNCTION("REGEXREPLACE(A1, ""\s"", """")"),"kueleboaminíringubá")</f>
        <v>kueleboaminíringubá</v>
      </c>
      <c r="C1" s="3" t="str">
        <f t="shared" ref="C1:C100" si="1">left(B1,10)</f>
        <v>kueleboami</v>
      </c>
      <c r="D1" s="3" t="str">
        <f>IFERROR(__xludf.DUMMYFUNCTION("LEFT(REGEXREPLACE(A1, ""\s"", """"), 15)"),"kueleboaminírin")</f>
        <v>kueleboaminírin</v>
      </c>
      <c r="E1" s="1">
        <v>1.0</v>
      </c>
      <c r="F1" s="1">
        <v>1.0</v>
      </c>
    </row>
    <row r="2">
      <c r="A2" s="2" t="s">
        <v>158</v>
      </c>
      <c r="B2" s="8" t="str">
        <f>IFERROR(__xludf.DUMMYFUNCTION("REGEXREPLACE(A2, ""\s"", """")"),"siasendátanbonitoebeddolaga")</f>
        <v>siasendátanbonitoebeddolaga</v>
      </c>
      <c r="C2" s="3" t="str">
        <f t="shared" si="1"/>
        <v>siasendáta</v>
      </c>
      <c r="D2" s="3" t="str">
        <f>IFERROR(__xludf.DUMMYFUNCTION("LEFT(REGEXREPLACE(A2, ""\s"", """"), 15)"),"siasendátanboni")</f>
        <v>siasendátanboni</v>
      </c>
      <c r="E2" s="1">
        <v>1.0</v>
      </c>
      <c r="F2" s="1">
        <v>2.0</v>
      </c>
    </row>
    <row r="3">
      <c r="A3" s="2" t="s">
        <v>404</v>
      </c>
      <c r="B3" s="8" t="str">
        <f>IFERROR(__xludf.DUMMYFUNCTION("REGEXREPLACE(A3, ""\s"", """")"),"kuandibabbaritatenebaunmaochoaño,unnoche,polebandrumínú,ieleandrumíchakoso")</f>
        <v>kuandibabbaritatenebaunmaochoaño,unnoche,polebandrumínú,ieleandrumíchakoso</v>
      </c>
      <c r="C3" s="3" t="str">
        <f t="shared" si="1"/>
        <v>kuandibabb</v>
      </c>
      <c r="D3" s="3" t="str">
        <f>IFERROR(__xludf.DUMMYFUNCTION("LEFT(REGEXREPLACE(A3, ""\s"", """"), 15)"),"kuandibabbarita")</f>
        <v>kuandibabbarita</v>
      </c>
      <c r="E3" s="1">
        <v>1.0</v>
      </c>
      <c r="F3" s="1">
        <v>3.0</v>
      </c>
    </row>
    <row r="4">
      <c r="A4" s="2" t="s">
        <v>332</v>
      </c>
      <c r="B4" s="8" t="str">
        <f>IFERROR(__xludf.DUMMYFUNCTION("REGEXREPLACE(A4, ""\s"", """")"),"komagrona,anateresa,risendabanumanasalomón,repuériyulábenitakunasimientorimonasita,asantigualoiaminámaojopenenérimonasita")</f>
        <v>komagrona,anateresa,risendabanumanasalomón,repuériyulábenitakunasimientorimonasita,asantigualoiaminámaojopenenérimonasita</v>
      </c>
      <c r="C4" s="3" t="str">
        <f t="shared" si="1"/>
        <v>komagrona,</v>
      </c>
      <c r="D4" s="3" t="str">
        <f>IFERROR(__xludf.DUMMYFUNCTION("LEFT(REGEXREPLACE(A4, ""\s"", """"), 15)"),"komagrona,anate")</f>
        <v>komagrona,anate</v>
      </c>
      <c r="E4" s="1">
        <v>1.0</v>
      </c>
      <c r="F4" s="1">
        <v>4.0</v>
      </c>
    </row>
    <row r="5">
      <c r="A5" s="2" t="s">
        <v>253</v>
      </c>
      <c r="B5" s="8" t="str">
        <f>IFERROR(__xludf.DUMMYFUNCTION("REGEXREPLACE(A5, ""\s"", """")"),"boéekojíaringubá")</f>
        <v>boéekojíaringubá</v>
      </c>
      <c r="C5" s="3" t="str">
        <f t="shared" si="1"/>
        <v>boéekojíar</v>
      </c>
      <c r="D5" s="3" t="str">
        <f>IFERROR(__xludf.DUMMYFUNCTION("LEFT(REGEXREPLACE(A5, ""\s"", """"), 15)"),"boéekojíaringub")</f>
        <v>boéekojíaringub</v>
      </c>
      <c r="E5" s="1">
        <v>1.0</v>
      </c>
      <c r="F5" s="1">
        <v>5.0</v>
      </c>
    </row>
    <row r="6">
      <c r="A6" s="2" t="s">
        <v>272</v>
      </c>
      <c r="B6" s="8" t="str">
        <f>IFERROR(__xludf.DUMMYFUNCTION("REGEXREPLACE(A6, ""\s"", """")"),"asinaíaaselo")</f>
        <v>asinaíaaselo</v>
      </c>
      <c r="C6" s="3" t="str">
        <f t="shared" si="1"/>
        <v>asinaíaase</v>
      </c>
      <c r="D6" s="3" t="str">
        <f>IFERROR(__xludf.DUMMYFUNCTION("LEFT(REGEXREPLACE(A6, ""\s"", """"), 15)"),"asinaíaaselo")</f>
        <v>asinaíaaselo</v>
      </c>
      <c r="E6" s="1">
        <v>1.0</v>
      </c>
      <c r="F6" s="1">
        <v>6.0</v>
      </c>
    </row>
    <row r="7">
      <c r="A7" s="2" t="s">
        <v>346</v>
      </c>
      <c r="B7" s="8" t="str">
        <f>IFERROR(__xludf.DUMMYFUNCTION("REGEXREPLACE(A7, ""\s"", """")"),"iaeplikalokeobraasendabarimusikaiporeomaattoatenebakepreparápakandáisarangiáaítarima")</f>
        <v>iaeplikalokeobraasendabarimusikaiporeomaattoatenebakepreparápakandáisarangiáaítarima</v>
      </c>
      <c r="C7" s="3" t="str">
        <f t="shared" si="1"/>
        <v>iaeplikalo</v>
      </c>
      <c r="D7" s="3" t="str">
        <f>IFERROR(__xludf.DUMMYFUNCTION("LEFT(REGEXREPLACE(A7, ""\s"", """"), 15)"),"iaeplikalokeobr")</f>
        <v>iaeplikalokeobr</v>
      </c>
      <c r="E7" s="1">
        <v>1.0</v>
      </c>
      <c r="F7" s="1">
        <v>7.0</v>
      </c>
    </row>
    <row r="8">
      <c r="A8" s="2" t="s">
        <v>356</v>
      </c>
      <c r="B8" s="8" t="str">
        <f>IFERROR(__xludf.DUMMYFUNCTION("REGEXREPLACE(A8, ""\s"", """")"),"asinakandandoikurrapátiela,babbaritaajundákukuagrorimamujérilabonga,pasembláirrekojéngubá")</f>
        <v>asinakandandoikurrapátiela,babbaritaajundákukuagrorimamujérilabonga,pasembláirrekojéngubá</v>
      </c>
      <c r="C8" s="3" t="str">
        <f t="shared" si="1"/>
        <v>asinakanda</v>
      </c>
      <c r="D8" s="3" t="str">
        <f>IFERROR(__xludf.DUMMYFUNCTION("LEFT(REGEXREPLACE(A8, ""\s"", """"), 15)"),"asinakandandoik")</f>
        <v>asinakandandoik</v>
      </c>
      <c r="E8" s="1">
        <v>1.0</v>
      </c>
      <c r="F8" s="1">
        <v>8.0</v>
      </c>
    </row>
    <row r="9">
      <c r="A9" s="2" t="s">
        <v>369</v>
      </c>
      <c r="B9" s="8" t="str">
        <f>IFERROR(__xludf.DUMMYFUNCTION("REGEXREPLACE(A9, ""\s"", """")"),"alendralounsoyosokayao,kumoéaguaseroloketréaniñababbaria,monasitarieleakonsolalokuunsimíaringubá")</f>
        <v>alendralounsoyosokayao,kumoéaguaseroloketréaniñababbaria,monasitarieleakonsolalokuunsimíaringubá</v>
      </c>
      <c r="C9" s="3" t="str">
        <f t="shared" si="1"/>
        <v>alendralou</v>
      </c>
      <c r="D9" s="3" t="str">
        <f>IFERROR(__xludf.DUMMYFUNCTION("LEFT(REGEXREPLACE(A9, ""\s"", """"), 15)"),"alendralounsoyo")</f>
        <v>alendralounsoyo</v>
      </c>
      <c r="E9" s="1">
        <v>1.0</v>
      </c>
      <c r="F9" s="1">
        <v>9.0</v>
      </c>
    </row>
    <row r="10">
      <c r="A10" s="2" t="s">
        <v>298</v>
      </c>
      <c r="B10" s="8" t="str">
        <f>IFERROR(__xludf.DUMMYFUNCTION("REGEXREPLACE(A10, ""\s"", """")"),"maékumonarieleasiguíkutrarisió")</f>
        <v>maékumonarieleasiguíkutrarisió</v>
      </c>
      <c r="C10" s="3" t="str">
        <f t="shared" si="1"/>
        <v>maékumonar</v>
      </c>
      <c r="D10" s="3" t="str">
        <f>IFERROR(__xludf.DUMMYFUNCTION("LEFT(REGEXREPLACE(A10, ""\s"", """"), 15)"),"maékumonarielea")</f>
        <v>maékumonarielea</v>
      </c>
      <c r="E10" s="1">
        <v>1.0</v>
      </c>
      <c r="F10" s="1">
        <v>10.0</v>
      </c>
    </row>
    <row r="11">
      <c r="A11" s="2" t="s">
        <v>357</v>
      </c>
      <c r="B11" s="8" t="str">
        <f>IFERROR(__xludf.DUMMYFUNCTION("REGEXREPLACE(A11, ""\s"", """")"),"anetakandájarocho,makandorimaní;kandoloketaasé,kemasimiatakapurísalindoelesoloritiela")</f>
        <v>anetakandájarocho,makandorimaní;kandoloketaasé,kemasimiatakapurísalindoelesoloritiela</v>
      </c>
      <c r="C11" s="3" t="str">
        <f t="shared" si="1"/>
        <v>anetakandá</v>
      </c>
      <c r="D11" s="3" t="str">
        <f>IFERROR(__xludf.DUMMYFUNCTION("LEFT(REGEXREPLACE(A11, ""\s"", """"), 15)"),"anetakandájaroc")</f>
        <v>anetakandájaroc</v>
      </c>
      <c r="E11" s="1">
        <v>1.0</v>
      </c>
      <c r="F11" s="1">
        <v>11.0</v>
      </c>
    </row>
    <row r="12">
      <c r="A12" s="2" t="s">
        <v>276</v>
      </c>
      <c r="B12" s="8" t="str">
        <f>IFERROR(__xludf.DUMMYFUNCTION("REGEXREPLACE(A12, ""\s"", """")"),"ningunorianésebachitialondulonu,peroapesebakekalakumbosobabbaritaasebaflojátiela,keatasimíaasebasalíesolo,pirindopamamonasitokumamujéngalalo")</f>
        <v>ningunorianésebachitialondulonu,peroapesebakekalakumbosobabbaritaasebaflojátiela,keatasimíaasebasalíesolo,pirindopamamonasitokumamujéngalalo</v>
      </c>
      <c r="C12" s="3" t="str">
        <f t="shared" si="1"/>
        <v>ningunoria</v>
      </c>
      <c r="D12" s="3" t="str">
        <f>IFERROR(__xludf.DUMMYFUNCTION("LEFT(REGEXREPLACE(A12, ""\s"", """"), 15)"),"ningunorianéseb")</f>
        <v>ningunorianéseb</v>
      </c>
      <c r="E12" s="1">
        <v>1.0</v>
      </c>
      <c r="F12" s="1">
        <v>12.0</v>
      </c>
    </row>
    <row r="13">
      <c r="A13" s="2" t="s">
        <v>296</v>
      </c>
      <c r="B13" s="8" t="str">
        <f>IFERROR(__xludf.DUMMYFUNCTION("REGEXREPLACE(A13, ""\s"", """")"),"ibabbabaritakumaériele,apesárindoló,asiguíkandandoirapandomajenerosatielarilabonga")</f>
        <v>ibabbabaritakumaériele,apesárindoló,asiguíkandandoirapandomajenerosatielarilabonga</v>
      </c>
      <c r="C13" s="3" t="str">
        <f t="shared" si="1"/>
        <v>ibabbabari</v>
      </c>
      <c r="D13" s="3" t="str">
        <f>IFERROR(__xludf.DUMMYFUNCTION("LEFT(REGEXREPLACE(A13, ""\s"", """"), 15)"),"ibabbabaritakum")</f>
        <v>ibabbabaritakum</v>
      </c>
      <c r="E13" s="1">
        <v>1.0</v>
      </c>
      <c r="F13" s="1">
        <v>13.0</v>
      </c>
    </row>
    <row r="14">
      <c r="A14" s="2" t="s">
        <v>257</v>
      </c>
      <c r="B14" s="8" t="str">
        <f>IFERROR(__xludf.DUMMYFUNCTION("REGEXREPLACE(A14, ""\s"", """")"),"kuandimotiaokabá,mujéandalounbositakusimíaringubáababbaritaiachitialo:boatréfettiliráaparajesí,babbarita")</f>
        <v>kuandimotiaokabá,mujéandalounbositakusimíaringubáababbaritaiachitialo:boatréfettiliráaparajesí,babbarita</v>
      </c>
      <c r="C14" s="3" t="str">
        <f t="shared" si="1"/>
        <v>kuandimoti</v>
      </c>
      <c r="D14" s="3" t="str">
        <f>IFERROR(__xludf.DUMMYFUNCTION("LEFT(REGEXREPLACE(A14, ""\s"", """"), 15)"),"kuandimotiaokab")</f>
        <v>kuandimotiaokab</v>
      </c>
      <c r="E14" s="1">
        <v>1.0</v>
      </c>
      <c r="F14" s="1">
        <v>14.0</v>
      </c>
    </row>
    <row r="15">
      <c r="A15" s="2" t="s">
        <v>263</v>
      </c>
      <c r="B15" s="8" t="str">
        <f>IFERROR(__xludf.DUMMYFUNCTION("REGEXREPLACE(A15, ""\s"", """")"),"salomóntatárimonasitaritabanaséememooraamblasáabirikuetaeleparíamblandita")</f>
        <v>salomóntatárimonasitaritabanaséememooraamblasáabirikuetaeleparíamblandita</v>
      </c>
      <c r="C15" s="3" t="str">
        <f t="shared" si="1"/>
        <v>salomóntat</v>
      </c>
      <c r="D15" s="3" t="str">
        <f>IFERROR(__xludf.DUMMYFUNCTION("LEFT(REGEXREPLACE(A15, ""\s"", """"), 15)"),"salomóntatárimo")</f>
        <v>salomóntatárimo</v>
      </c>
      <c r="E15" s="1">
        <v>1.0</v>
      </c>
      <c r="F15" s="1">
        <v>15.0</v>
      </c>
    </row>
    <row r="16">
      <c r="A16" s="2" t="s">
        <v>317</v>
      </c>
      <c r="B16" s="8" t="str">
        <f>IFERROR(__xludf.DUMMYFUNCTION("REGEXREPLACE(A16, ""\s"", """")"),"manuebenocheririfuntoapasá")</f>
        <v>manuebenocheririfuntoapasá</v>
      </c>
      <c r="C16" s="3" t="str">
        <f t="shared" si="1"/>
        <v>manuebenoc</v>
      </c>
      <c r="D16" s="3" t="str">
        <f>IFERROR(__xludf.DUMMYFUNCTION("LEFT(REGEXREPLACE(A16, ""\s"", """"), 15)"),"manuebenocherir")</f>
        <v>manuebenocherir</v>
      </c>
      <c r="E16" s="1">
        <v>1.0</v>
      </c>
      <c r="F16" s="1">
        <v>16.0</v>
      </c>
    </row>
    <row r="17">
      <c r="A17" s="2" t="s">
        <v>282</v>
      </c>
      <c r="B17" s="8" t="str">
        <f>IFERROR(__xludf.DUMMYFUNCTION("REGEXREPLACE(A17, ""\s"", """")"),"etratokuetefanía,sutoafetejalounmerioríakunsóchokao,aolayaerreraandietababibíataelungá")</f>
        <v>etratokuetefanía,sutoafetejalounmerioríakunsóchokao,aolayaerreraandietababibíataelungá</v>
      </c>
      <c r="C17" s="3" t="str">
        <f t="shared" si="1"/>
        <v>etratokuet</v>
      </c>
      <c r="D17" s="3" t="str">
        <f>IFERROR(__xludf.DUMMYFUNCTION("LEFT(REGEXREPLACE(A17, ""\s"", """"), 15)"),"etratokuetefaní")</f>
        <v>etratokuetefaní</v>
      </c>
      <c r="E17" s="1">
        <v>1.0</v>
      </c>
      <c r="F17" s="1">
        <v>17.0</v>
      </c>
    </row>
    <row r="18">
      <c r="A18" s="2" t="s">
        <v>291</v>
      </c>
      <c r="B18" s="8" t="str">
        <f>IFERROR(__xludf.DUMMYFUNCTION("REGEXREPLACE(A18, ""\s"", """")"),"iaprundáele:¿kukeitanmantenelo?")</f>
        <v>iaprundáele:¿kukeitanmantenelo?</v>
      </c>
      <c r="C18" s="3" t="str">
        <f t="shared" si="1"/>
        <v>iaprundáel</v>
      </c>
      <c r="D18" s="3" t="str">
        <f>IFERROR(__xludf.DUMMYFUNCTION("LEFT(REGEXREPLACE(A18, ""\s"", """"), 15)"),"iaprundáele:¿ku")</f>
        <v>iaprundáele:¿ku</v>
      </c>
      <c r="E18" s="1">
        <v>1.0</v>
      </c>
      <c r="F18" s="1">
        <v>18.0</v>
      </c>
    </row>
    <row r="19">
      <c r="A19" s="2" t="s">
        <v>261</v>
      </c>
      <c r="B19" s="8" t="str">
        <f>IFERROR(__xludf.DUMMYFUNCTION("REGEXREPLACE(A19, ""\s"", """")"),"monasitalambía,")</f>
        <v>monasitalambía,</v>
      </c>
      <c r="C19" s="3" t="str">
        <f t="shared" si="1"/>
        <v>monasitala</v>
      </c>
      <c r="D19" s="3" t="str">
        <f>IFERROR(__xludf.DUMMYFUNCTION("LEFT(REGEXREPLACE(A19, ""\s"", """"), 15)"),"monasitalambía,")</f>
        <v>monasitalambía,</v>
      </c>
      <c r="E19" s="1">
        <v>1.0</v>
      </c>
      <c r="F19" s="1">
        <v>19.0</v>
      </c>
    </row>
    <row r="20">
      <c r="A20" s="2" t="s">
        <v>386</v>
      </c>
      <c r="B20" s="8" t="str">
        <f>IFERROR(__xludf.DUMMYFUNCTION("REGEXREPLACE(A20, ""\s"", """")"),"anendoaonrraguetalokembilaasendá,asendolokemásenngutaane,kumojuesemblamaní")</f>
        <v>anendoaonrraguetalokembilaasendá,asendolokemásenngutaane,kumojuesemblamaní</v>
      </c>
      <c r="C20" s="3" t="str">
        <f t="shared" si="1"/>
        <v>anendoaonr</v>
      </c>
      <c r="D20" s="3" t="str">
        <f>IFERROR(__xludf.DUMMYFUNCTION("LEFT(REGEXREPLACE(A20, ""\s"", """"), 15)"),"anendoaonrrague")</f>
        <v>anendoaonrrague</v>
      </c>
      <c r="E20" s="1">
        <v>1.0</v>
      </c>
      <c r="F20" s="1">
        <v>20.0</v>
      </c>
    </row>
    <row r="21">
      <c r="A21" s="2" t="s">
        <v>390</v>
      </c>
      <c r="B21" s="8" t="str">
        <f>IFERROR(__xludf.DUMMYFUNCTION("REGEXREPLACE(A21, ""\s"", """")"),"rioso,sanbasiliokusantababbaratanprotegébomonasitamíkomagronaachitiá,repuéeleasigí:uuummm,uuju")</f>
        <v>rioso,sanbasiliokusantababbaratanprotegébomonasitamíkomagronaachitiá,repuéeleasigí:uuummm,uuju</v>
      </c>
      <c r="C21" s="3" t="str">
        <f t="shared" si="1"/>
        <v>rioso,sanb</v>
      </c>
      <c r="D21" s="3" t="str">
        <f>IFERROR(__xludf.DUMMYFUNCTION("LEFT(REGEXREPLACE(A21, ""\s"", """"), 15)"),"rioso,sanbasili")</f>
        <v>rioso,sanbasili</v>
      </c>
      <c r="E21" s="1">
        <v>1.0</v>
      </c>
      <c r="F21" s="1">
        <v>21.0</v>
      </c>
    </row>
    <row r="22">
      <c r="A22" s="2" t="s">
        <v>309</v>
      </c>
      <c r="B22" s="8" t="str">
        <f>IFERROR(__xludf.DUMMYFUNCTION("REGEXREPLACE(A22, ""\s"", """")"),"babbarita,ritraiakuña,elefijánukenochetabakujelo")</f>
        <v>babbarita,ritraiakuña,elefijánukenochetabakujelo</v>
      </c>
      <c r="C22" s="3" t="str">
        <f t="shared" si="1"/>
        <v>babbarita,</v>
      </c>
      <c r="D22" s="3" t="str">
        <f>IFERROR(__xludf.DUMMYFUNCTION("LEFT(REGEXREPLACE(A22, ""\s"", """"), 15)"),"babbarita,ritra")</f>
        <v>babbarita,ritra</v>
      </c>
      <c r="E22" s="1">
        <v>1.0</v>
      </c>
      <c r="F22" s="1">
        <v>22.0</v>
      </c>
    </row>
    <row r="23">
      <c r="A23" s="2" t="s">
        <v>267</v>
      </c>
      <c r="B23" s="8" t="str">
        <f>IFERROR(__xludf.DUMMYFUNCTION("REGEXREPLACE(A23, ""\s"", """")"),"apasátambiénuebeaguaserokayaoku14rimatso")</f>
        <v>apasátambiénuebeaguaserokayaoku14rimatso</v>
      </c>
      <c r="C23" s="3" t="str">
        <f t="shared" si="1"/>
        <v>apasátambi</v>
      </c>
      <c r="D23" s="3" t="str">
        <f>IFERROR(__xludf.DUMMYFUNCTION("LEFT(REGEXREPLACE(A23, ""\s"", """"), 15)"),"apasátambiénueb")</f>
        <v>apasátambiénueb</v>
      </c>
      <c r="E23" s="1">
        <v>1.0</v>
      </c>
      <c r="F23" s="1">
        <v>23.0</v>
      </c>
    </row>
    <row r="24">
      <c r="A24" s="2" t="s">
        <v>324</v>
      </c>
      <c r="B24" s="8" t="str">
        <f>IFERROR(__xludf.DUMMYFUNCTION("REGEXREPLACE(A24, ""\s"", """")"),"andibongatomundoasabebakesalomónasendabaunpiachaandimasekretoritiela,pomasiemblariyuka,maí,ñamekuplandaandilosaele")</f>
        <v>andibongatomundoasabebakesalomónasendabaunpiachaandimasekretoritiela,pomasiemblariyuka,maí,ñamekuplandaandilosaele</v>
      </c>
      <c r="C24" s="3" t="str">
        <f t="shared" si="1"/>
        <v>andibongat</v>
      </c>
      <c r="D24" s="3" t="str">
        <f>IFERROR(__xludf.DUMMYFUNCTION("LEFT(REGEXREPLACE(A24, ""\s"", """"), 15)"),"andibongatomund")</f>
        <v>andibongatomund</v>
      </c>
      <c r="E24" s="1">
        <v>1.0</v>
      </c>
      <c r="F24" s="1">
        <v>24.0</v>
      </c>
    </row>
    <row r="25">
      <c r="A25" s="2" t="s">
        <v>268</v>
      </c>
      <c r="B25" s="8" t="str">
        <f>IFERROR(__xludf.DUMMYFUNCTION("REGEXREPLACE(A25, ""\s"", """")"),"repuéasottalokabeoialankáamotialo,kandandó:")</f>
        <v>repuéasottalokabeoialankáamotialo,kandandó:</v>
      </c>
      <c r="C25" s="3" t="str">
        <f t="shared" si="1"/>
        <v>repuéasott</v>
      </c>
      <c r="D25" s="3" t="str">
        <f>IFERROR(__xludf.DUMMYFUNCTION("LEFT(REGEXREPLACE(A25, ""\s"", """"), 15)"),"repuéasottaloka")</f>
        <v>repuéasottaloka</v>
      </c>
      <c r="E25" s="1">
        <v>1.0</v>
      </c>
      <c r="F25" s="1">
        <v>25.0</v>
      </c>
    </row>
    <row r="26">
      <c r="A26" s="2" t="s">
        <v>398</v>
      </c>
      <c r="B26" s="8" t="str">
        <f>IFERROR(__xludf.DUMMYFUNCTION("REGEXREPLACE(A26, ""\s"", """")"),"esesendabapuetopreferíoandibonga,palorikarakolíriele,andieleasebatrepátómataddekuendíelesendabamonasita")</f>
        <v>esesendabapuetopreferíoandibonga,palorikarakolíriele,andieleasebatrepátómataddekuendíelesendabamonasita</v>
      </c>
      <c r="C26" s="3" t="str">
        <f t="shared" si="1"/>
        <v>esesendaba</v>
      </c>
      <c r="D26" s="3" t="str">
        <f>IFERROR(__xludf.DUMMYFUNCTION("LEFT(REGEXREPLACE(A26, ""\s"", """"), 15)"),"esesendabapueto")</f>
        <v>esesendabapueto</v>
      </c>
      <c r="E26" s="1">
        <v>1.0</v>
      </c>
      <c r="F26" s="1">
        <v>26.0</v>
      </c>
    </row>
    <row r="27">
      <c r="A27" s="2" t="s">
        <v>382</v>
      </c>
      <c r="B27" s="8" t="str">
        <f>IFERROR(__xludf.DUMMYFUNCTION("REGEXREPLACE(A27, ""\s"", """")"),"rirepenteeleandakuendariunmotiao,ritinto,andikabeorimonariele,perounmotiaokeelendakuendarikienejue,unmotiaokesendabaenmapabiejo,kukaminopandipalorikarakolí")</f>
        <v>rirepenteeleandakuendariunmotiao,ritinto,andikabeorimonariele,perounmotiaokeelendakuendarikienejue,unmotiaokesendabaenmapabiejo,kukaminopandipalorikarakolí</v>
      </c>
      <c r="C27" s="3" t="str">
        <f t="shared" si="1"/>
        <v>rirepentee</v>
      </c>
      <c r="D27" s="3" t="str">
        <f>IFERROR(__xludf.DUMMYFUNCTION("LEFT(REGEXREPLACE(A27, ""\s"", """"), 15)"),"rirepenteeleand")</f>
        <v>rirepenteeleand</v>
      </c>
      <c r="E27" s="1">
        <v>1.0</v>
      </c>
      <c r="F27" s="1">
        <v>27.0</v>
      </c>
    </row>
    <row r="28">
      <c r="A28" s="2" t="s">
        <v>361</v>
      </c>
      <c r="B28" s="8" t="str">
        <f>IFERROR(__xludf.DUMMYFUNCTION("REGEXREPLACE(A28, ""\s"", """")"),"chitoachito,babbaritaakonfiá")</f>
        <v>chitoachito,babbaritaakonfiá</v>
      </c>
      <c r="C28" s="3" t="str">
        <f t="shared" si="1"/>
        <v>chitoachit</v>
      </c>
      <c r="D28" s="3" t="str">
        <f>IFERROR(__xludf.DUMMYFUNCTION("LEFT(REGEXREPLACE(A28, ""\s"", """"), 15)"),"chitoachito,bab")</f>
        <v>chitoachito,bab</v>
      </c>
      <c r="E28" s="1">
        <v>1.0</v>
      </c>
      <c r="F28" s="1">
        <v>28.0</v>
      </c>
    </row>
    <row r="29">
      <c r="A29" s="2" t="s">
        <v>384</v>
      </c>
      <c r="B29" s="8" t="str">
        <f>IFERROR(__xludf.DUMMYFUNCTION("REGEXREPLACE(A29, ""\s"", """")"),"anotáunlúrikolámakukuyorisealumbrámamondeandimeripakua")</f>
        <v>anotáunlúrikolámakukuyorisealumbrámamondeandimeripakua</v>
      </c>
      <c r="C29" s="3" t="str">
        <f t="shared" si="1"/>
        <v>anotáunlúr</v>
      </c>
      <c r="D29" s="3" t="str">
        <f>IFERROR(__xludf.DUMMYFUNCTION("LEFT(REGEXREPLACE(A29, ""\s"", """"), 15)"),"anotáunlúrikolá")</f>
        <v>anotáunlúrikolá</v>
      </c>
      <c r="E29" s="1">
        <v>1.0</v>
      </c>
      <c r="F29" s="1">
        <v>29.0</v>
      </c>
    </row>
    <row r="30">
      <c r="A30" s="2" t="s">
        <v>312</v>
      </c>
      <c r="B30" s="8" t="str">
        <f>IFERROR(__xludf.DUMMYFUNCTION("REGEXREPLACE(A30, ""\s"", """")"),"kuandibabbaritaakumplí5año,asebajuguákumuñekaikuchokoritokumomautomonasita,perokuandoetabaaposáesoloasebangalásokitoiasebabaepakolaoakobákurrekojéunmasimiitapaichaloandiuntutumita")</f>
        <v>kuandibabbaritaakumplí5año,asebajuguákumuñekaikuchokoritokumomautomonasita,perokuandoetabaaposáesoloasebangalásokitoiasebabaepakolaoakobákurrekojéunmasimiitapaichaloandiuntutumita</v>
      </c>
      <c r="C30" s="3" t="str">
        <f t="shared" si="1"/>
        <v>kuandibabb</v>
      </c>
      <c r="D30" s="3" t="str">
        <f>IFERROR(__xludf.DUMMYFUNCTION("LEFT(REGEXREPLACE(A30, ""\s"", """"), 15)"),"kuandibabbarita")</f>
        <v>kuandibabbarita</v>
      </c>
      <c r="E30" s="1">
        <v>1.0</v>
      </c>
      <c r="F30" s="1">
        <v>30.0</v>
      </c>
    </row>
    <row r="31">
      <c r="A31" s="2" t="s">
        <v>304</v>
      </c>
      <c r="B31" s="8" t="str">
        <f>IFERROR(__xludf.DUMMYFUNCTION("REGEXREPLACE(A31, ""\s"", """")"),"sabóriépipitaaaselokolá,benita,ngubáritiembokuandiétabamonasita,ikapurísinsabépokke,eleasindímejó")</f>
        <v>sabóriépipitaaaselokolá,benita,ngubáritiembokuandiétabamonasita,ikapurísinsabépokke,eleasindímejó</v>
      </c>
      <c r="C31" s="3" t="str">
        <f t="shared" si="1"/>
        <v>sabóriépip</v>
      </c>
      <c r="D31" s="3" t="str">
        <f>IFERROR(__xludf.DUMMYFUNCTION("LEFT(REGEXREPLACE(A31, ""\s"", """"), 15)"),"sabóriépipitaaa")</f>
        <v>sabóriépipitaaa</v>
      </c>
      <c r="E31" s="1">
        <v>1.0</v>
      </c>
      <c r="F31" s="1">
        <v>31.0</v>
      </c>
    </row>
    <row r="32">
      <c r="A32" s="2" t="s">
        <v>350</v>
      </c>
      <c r="B32" s="8" t="str">
        <f>IFERROR(__xludf.DUMMYFUNCTION("REGEXREPLACE(A32, ""\s"", """")"),"nombremíguebernardinopérezimakombilesaaseñamámímopli")</f>
        <v>nombremíguebernardinopérezimakombilesaaseñamámímopli</v>
      </c>
      <c r="C32" s="3" t="str">
        <f t="shared" si="1"/>
        <v>nombremígu</v>
      </c>
      <c r="D32" s="3" t="str">
        <f>IFERROR(__xludf.DUMMYFUNCTION("LEFT(REGEXREPLACE(A32, ""\s"", """"), 15)"),"nombremíguebern")</f>
        <v>nombremíguebern</v>
      </c>
      <c r="E32" s="1">
        <v>1.0</v>
      </c>
      <c r="F32" s="1">
        <v>32.0</v>
      </c>
    </row>
    <row r="33">
      <c r="A33" s="2" t="s">
        <v>402</v>
      </c>
      <c r="B33" s="8" t="str">
        <f>IFERROR(__xludf.DUMMYFUNCTION("REGEXREPLACE(A33, ""\s"", """")"),"primóboatenkepirípapoléndakuguentiela,freko,sekkitariloyo")</f>
        <v>primóboatenkepirípapoléndakuguentiela,freko,sekkitariloyo</v>
      </c>
      <c r="C33" s="3" t="str">
        <f t="shared" si="1"/>
        <v>primóboate</v>
      </c>
      <c r="D33" s="3" t="str">
        <f>IFERROR(__xludf.DUMMYFUNCTION("LEFT(REGEXREPLACE(A33, ""\s"", """"), 15)"),"primóboatenkepi")</f>
        <v>primóboatenkepi</v>
      </c>
      <c r="E33" s="1">
        <v>1.0</v>
      </c>
      <c r="F33" s="1">
        <v>33.0</v>
      </c>
    </row>
    <row r="34">
      <c r="A34" s="2" t="s">
        <v>407</v>
      </c>
      <c r="B34" s="8" t="str">
        <f>IFERROR(__xludf.DUMMYFUNCTION("REGEXREPLACE(A34, ""\s"", """")"),"etefaníakaiserotabatrabesásiurárikatajena")</f>
        <v>etefaníakaiserotabatrabesásiurárikatajena</v>
      </c>
      <c r="C34" s="3" t="str">
        <f t="shared" si="1"/>
        <v>etefaníaka</v>
      </c>
      <c r="D34" s="3" t="str">
        <f>IFERROR(__xludf.DUMMYFUNCTION("LEFT(REGEXREPLACE(A34, ""\s"", """"), 15)"),"etefaníakaisero")</f>
        <v>etefaníakaisero</v>
      </c>
      <c r="E34" s="1">
        <v>1.0</v>
      </c>
      <c r="F34" s="1">
        <v>34.0</v>
      </c>
    </row>
    <row r="35">
      <c r="A35" s="2" t="s">
        <v>409</v>
      </c>
      <c r="B35" s="8" t="str">
        <f>IFERROR(__xludf.DUMMYFUNCTION("REGEXREPLACE(A35, ""\s"", """")"),"kuandibabbaritaayegáandiposáriele,atopetaloyenoriunchochárijende")</f>
        <v>kuandibabbaritaayegáandiposáriele,atopetaloyenoriunchochárijende</v>
      </c>
      <c r="C35" s="3" t="str">
        <f t="shared" si="1"/>
        <v>kuandibabb</v>
      </c>
      <c r="D35" s="3" t="str">
        <f>IFERROR(__xludf.DUMMYFUNCTION("LEFT(REGEXREPLACE(A35, ""\s"", """"), 15)"),"kuandibabbarita")</f>
        <v>kuandibabbarita</v>
      </c>
      <c r="E35" s="1">
        <v>1.0</v>
      </c>
      <c r="F35" s="1">
        <v>35.0</v>
      </c>
    </row>
    <row r="36">
      <c r="A36" s="2" t="s">
        <v>330</v>
      </c>
      <c r="B36" s="8" t="str">
        <f>IFERROR(__xludf.DUMMYFUNCTION("REGEXREPLACE(A36, ""\s"", """")"),"iasaluraloiabaepakolaópaminakumojuebabeddolagasearregababeddolagajuerisebarepresentáetefanía,apatio,aímbosoeleetableatabafloriaountiemborepuéiakucháunchiteandietefaníaajablájojengansiaitoriarikolaoyenoribeddolaga,keasendámemoitoriaribuyerengekeaseñamáasin"&amp;"autoría,katalinoparra,lokesendafokloritalomemokeyo,atremiunkotearitiela")</f>
        <v>iasaluraloiabaepakolaópaminakumojuebabeddolagasearregababeddolagajuerisebarepresentáetefanía,apatio,aímbosoeleetableatabafloriaountiemborepuéiakucháunchiteandietefaníaajablájojengansiaitoriarikolaoyenoribeddolaga,keasendámemoitoriaribuyerengekeaseñamáasinautoría,katalinoparra,lokesendafokloritalomemokeyo,atremiunkotearitiela</v>
      </c>
      <c r="C36" s="3" t="str">
        <f t="shared" si="1"/>
        <v>iasaluralo</v>
      </c>
      <c r="D36" s="3" t="str">
        <f>IFERROR(__xludf.DUMMYFUNCTION("LEFT(REGEXREPLACE(A36, ""\s"", """"), 15)"),"iasaluraloiabae")</f>
        <v>iasaluraloiabae</v>
      </c>
      <c r="E36" s="1">
        <v>1.0</v>
      </c>
      <c r="F36" s="1">
        <v>36.0</v>
      </c>
    </row>
    <row r="37">
      <c r="A37" s="2" t="s">
        <v>388</v>
      </c>
      <c r="B37" s="8" t="str">
        <f>IFERROR(__xludf.DUMMYFUNCTION("REGEXREPLACE(A37, ""\s"", """")"),"benitatapasámanoriépokabesababbarita,kumopaasegurákeelenúngalarakaddumepabaeutobegá")</f>
        <v>benitatapasámanoriépokabesababbarita,kumopaasegurákeelenúngalarakaddumepabaeutobegá</v>
      </c>
      <c r="C37" s="3" t="str">
        <f t="shared" si="1"/>
        <v>benitatapa</v>
      </c>
      <c r="D37" s="3" t="str">
        <f>IFERROR(__xludf.DUMMYFUNCTION("LEFT(REGEXREPLACE(A37, ""\s"", """"), 15)"),"benitatapasáman")</f>
        <v>benitatapasáman</v>
      </c>
      <c r="E37" s="1">
        <v>1.0</v>
      </c>
      <c r="F37" s="1">
        <v>37.0</v>
      </c>
    </row>
    <row r="38">
      <c r="A38" s="2" t="s">
        <v>377</v>
      </c>
      <c r="B38" s="8" t="str">
        <f>IFERROR(__xludf.DUMMYFUNCTION("REGEXREPLACE(A38, ""\s"", """")"),"oa,mija,iaminíamotrákaddumesí")</f>
        <v>oa,mija,iaminíamotrákaddumesí</v>
      </c>
      <c r="C38" s="3" t="str">
        <f t="shared" si="1"/>
        <v>oa,mija,ia</v>
      </c>
      <c r="D38" s="3" t="str">
        <f>IFERROR(__xludf.DUMMYFUNCTION("LEFT(REGEXREPLACE(A38, ""\s"", """"), 15)"),"oa,mija,iaminía")</f>
        <v>oa,mija,iaminía</v>
      </c>
      <c r="E38" s="1">
        <v>1.0</v>
      </c>
      <c r="F38" s="1">
        <v>38.0</v>
      </c>
    </row>
    <row r="39">
      <c r="A39" s="2" t="s">
        <v>294</v>
      </c>
      <c r="B39" s="8" t="str">
        <f>IFERROR(__xludf.DUMMYFUNCTION("REGEXREPLACE(A39, ""\s"", """")"),"buyerengeasendarisielo")</f>
        <v>buyerengeasendarisielo</v>
      </c>
      <c r="C39" s="3" t="str">
        <f t="shared" si="1"/>
        <v>buyerengea</v>
      </c>
      <c r="D39" s="3" t="str">
        <f>IFERROR(__xludf.DUMMYFUNCTION("LEFT(REGEXREPLACE(A39, ""\s"", """"), 15)"),"buyerengeasenda")</f>
        <v>buyerengeasenda</v>
      </c>
      <c r="E39" s="1">
        <v>1.0</v>
      </c>
      <c r="F39" s="1">
        <v>39.0</v>
      </c>
    </row>
    <row r="40">
      <c r="A40" s="2" t="s">
        <v>351</v>
      </c>
      <c r="B40" s="8" t="str">
        <f>IFERROR(__xludf.DUMMYFUNCTION("REGEXREPLACE(A40, ""\s"", """")"),"eleajablákesiperokunkondisión")</f>
        <v>eleajablákesiperokunkondisión</v>
      </c>
      <c r="C40" s="3" t="str">
        <f t="shared" si="1"/>
        <v>eleajablák</v>
      </c>
      <c r="D40" s="3" t="str">
        <f>IFERROR(__xludf.DUMMYFUNCTION("LEFT(REGEXREPLACE(A40, ""\s"", """"), 15)"),"eleajablákesipe")</f>
        <v>eleajablákesipe</v>
      </c>
      <c r="E40" s="1">
        <v>1.0</v>
      </c>
      <c r="F40" s="1">
        <v>40.0</v>
      </c>
    </row>
    <row r="41">
      <c r="A41" s="2" t="s">
        <v>121</v>
      </c>
      <c r="B41" s="8" t="str">
        <f>IFERROR(__xludf.DUMMYFUNCTION("REGEXREPLACE(A41, ""\s"", """")"),"¿isisutoloponéenombreamonasitasuto?")</f>
        <v>¿isisutoloponéenombreamonasitasuto?</v>
      </c>
      <c r="C41" s="3" t="str">
        <f t="shared" si="1"/>
        <v>¿isisutolo</v>
      </c>
      <c r="D41" s="3" t="str">
        <f>IFERROR(__xludf.DUMMYFUNCTION("LEFT(REGEXREPLACE(A41, ""\s"", """"), 15)"),"¿isisutoloponée")</f>
        <v>¿isisutoloponée</v>
      </c>
      <c r="E41" s="1">
        <v>1.0</v>
      </c>
      <c r="F41" s="1">
        <v>41.0</v>
      </c>
    </row>
    <row r="42">
      <c r="A42" s="2" t="s">
        <v>89</v>
      </c>
      <c r="B42" s="8" t="str">
        <f>IFERROR(__xludf.DUMMYFUNCTION("REGEXREPLACE(A42, ""\s"", """")"),"¿akienebomináasendoeso?")</f>
        <v>¿akienebomináasendoeso?</v>
      </c>
      <c r="C42" s="3" t="str">
        <f t="shared" si="1"/>
        <v>¿akienebom</v>
      </c>
      <c r="D42" s="3" t="str">
        <f>IFERROR(__xludf.DUMMYFUNCTION("LEFT(REGEXREPLACE(A42, ""\s"", """"), 15)"),"¿akienebomináas")</f>
        <v>¿akienebomináas</v>
      </c>
      <c r="E42" s="1">
        <v>1.0</v>
      </c>
      <c r="F42" s="1">
        <v>42.0</v>
      </c>
    </row>
    <row r="43">
      <c r="A43" s="2" t="s">
        <v>333</v>
      </c>
      <c r="B43" s="8" t="str">
        <f>IFERROR(__xludf.DUMMYFUNCTION("REGEXREPLACE(A43, ""\s"", """")"),"irepuépakomplaséamaparrokianoeleaseselabaku""apiláaló""")</f>
        <v>irepuépakomplaséamaparrokianoeleaseselabaku"apiláaló"</v>
      </c>
      <c r="C43" s="3" t="str">
        <f t="shared" si="1"/>
        <v>irepuépako</v>
      </c>
      <c r="D43" s="3" t="str">
        <f>IFERROR(__xludf.DUMMYFUNCTION("LEFT(REGEXREPLACE(A43, ""\s"", """"), 15)"),"irepuépakomplas")</f>
        <v>irepuépakomplas</v>
      </c>
      <c r="E43" s="1">
        <v>1.0</v>
      </c>
      <c r="F43" s="1">
        <v>43.0</v>
      </c>
    </row>
    <row r="44">
      <c r="A44" s="2" t="s">
        <v>322</v>
      </c>
      <c r="B44" s="8" t="str">
        <f>IFERROR(__xludf.DUMMYFUNCTION("REGEXREPLACE(A44, ""\s"", """")"),"¡isabélokeetefaníasindínuncanu!")</f>
        <v>¡isabélokeetefaníasindínuncanu!</v>
      </c>
      <c r="C44" s="3" t="str">
        <f t="shared" si="1"/>
        <v>¡isabéloke</v>
      </c>
      <c r="D44" s="3" t="str">
        <f>IFERROR(__xludf.DUMMYFUNCTION("LEFT(REGEXREPLACE(A44, ""\s"", """"), 15)"),"¡isabélokeetefa")</f>
        <v>¡isabélokeetefa</v>
      </c>
      <c r="E44" s="1">
        <v>1.0</v>
      </c>
      <c r="F44" s="1">
        <v>44.0</v>
      </c>
    </row>
    <row r="45">
      <c r="A45" s="2" t="s">
        <v>288</v>
      </c>
      <c r="B45" s="8" t="str">
        <f>IFERROR(__xludf.DUMMYFUNCTION("REGEXREPLACE(A45, ""\s"", """")"),"aguelomíakondámíbié,kumolabonga,aentritesépotopate,achitiamiendioreotabasindímuchoangutiakureseperasió")</f>
        <v>aguelomíakondámíbié,kumolabonga,aentritesépotopate,achitiamiendioreotabasindímuchoangutiakureseperasió</v>
      </c>
      <c r="C45" s="3" t="str">
        <f t="shared" si="1"/>
        <v>aguelomíak</v>
      </c>
      <c r="D45" s="3" t="str">
        <f>IFERROR(__xludf.DUMMYFUNCTION("LEFT(REGEXREPLACE(A45, ""\s"", """"), 15)"),"aguelomíakondám")</f>
        <v>aguelomíakondám</v>
      </c>
      <c r="E45" s="1">
        <v>1.0</v>
      </c>
      <c r="F45" s="1">
        <v>45.0</v>
      </c>
    </row>
    <row r="46">
      <c r="A46" s="2" t="s">
        <v>392</v>
      </c>
      <c r="B46" s="8" t="str">
        <f>IFERROR(__xludf.DUMMYFUNCTION("REGEXREPLACE(A46, ""\s"", """")"),"babbaritaaprundá")</f>
        <v>babbaritaaprundá</v>
      </c>
      <c r="C46" s="3" t="str">
        <f t="shared" si="1"/>
        <v>babbaritaa</v>
      </c>
      <c r="D46" s="3" t="str">
        <f>IFERROR(__xludf.DUMMYFUNCTION("LEFT(REGEXREPLACE(A46, ""\s"", """"), 15)"),"babbaritaaprund")</f>
        <v>babbaritaaprund</v>
      </c>
      <c r="E46" s="1">
        <v>1.0</v>
      </c>
      <c r="F46" s="1">
        <v>46.0</v>
      </c>
    </row>
    <row r="47">
      <c r="A47" s="2" t="s">
        <v>255</v>
      </c>
      <c r="B47" s="8" t="str">
        <f>IFERROR(__xludf.DUMMYFUNCTION("REGEXREPLACE(A47, ""\s"", """")"),"gueno,monasitamí,renjeaguéitaninsiñábomasekretoringubá,abríoleja")</f>
        <v>gueno,monasitamí,renjeaguéitaninsiñábomasekretoringubá,abríoleja</v>
      </c>
      <c r="C47" s="3" t="str">
        <f t="shared" si="1"/>
        <v>gueno,mona</v>
      </c>
      <c r="D47" s="3" t="str">
        <f>IFERROR(__xludf.DUMMYFUNCTION("LEFT(REGEXREPLACE(A47, ""\s"", """"), 15)"),"gueno,monasitam")</f>
        <v>gueno,monasitam</v>
      </c>
      <c r="E47" s="1">
        <v>1.0</v>
      </c>
      <c r="F47" s="1">
        <v>47.0</v>
      </c>
    </row>
    <row r="48">
      <c r="A48" s="2" t="s">
        <v>293</v>
      </c>
      <c r="B48" s="8" t="str">
        <f>IFERROR(__xludf.DUMMYFUNCTION("REGEXREPLACE(A48, ""\s"", """")"),"ajaa,esotansendákaddumesí")</f>
        <v>ajaa,esotansendákaddumesí</v>
      </c>
      <c r="C48" s="3" t="str">
        <f t="shared" si="1"/>
        <v>ajaa,esota</v>
      </c>
      <c r="D48" s="3" t="str">
        <f>IFERROR(__xludf.DUMMYFUNCTION("LEFT(REGEXREPLACE(A48, ""\s"", """"), 15)"),"ajaa,esotansend")</f>
        <v>ajaa,esotansend</v>
      </c>
      <c r="E48" s="1">
        <v>1.0</v>
      </c>
      <c r="F48" s="1">
        <v>48.0</v>
      </c>
    </row>
    <row r="49">
      <c r="A49" s="2" t="s">
        <v>290</v>
      </c>
      <c r="B49" s="8" t="str">
        <f>IFERROR(__xludf.DUMMYFUNCTION("REGEXREPLACE(A49, ""\s"", """")"),"andisala,mamujé,rilabongatanyoláikukandálumbalú,pakumplíuttimoperíolokelungaoasé")</f>
        <v>andisala,mamujé,rilabongatanyoláikukandálumbalú,pakumplíuttimoperíolokelungaoasé</v>
      </c>
      <c r="C49" s="3" t="str">
        <f t="shared" si="1"/>
        <v>andisala,m</v>
      </c>
      <c r="D49" s="3" t="str">
        <f>IFERROR(__xludf.DUMMYFUNCTION("LEFT(REGEXREPLACE(A49, ""\s"", """"), 15)"),"andisala,mamujé")</f>
        <v>andisala,mamujé</v>
      </c>
      <c r="E49" s="1">
        <v>1.0</v>
      </c>
      <c r="F49" s="1">
        <v>49.0</v>
      </c>
    </row>
    <row r="50">
      <c r="A50" s="2" t="s">
        <v>335</v>
      </c>
      <c r="B50" s="8" t="str">
        <f>IFERROR(__xludf.DUMMYFUNCTION("REGEXREPLACE(A50, ""\s"", """")"),"monasita,eseasendáprinsipiopasemblángubá")</f>
        <v>monasita,eseasendáprinsipiopasemblángubá</v>
      </c>
      <c r="C50" s="3" t="str">
        <f t="shared" si="1"/>
        <v>monasita,e</v>
      </c>
      <c r="D50" s="3" t="str">
        <f>IFERROR(__xludf.DUMMYFUNCTION("LEFT(REGEXREPLACE(A50, ""\s"", """"), 15)"),"monasita,esease")</f>
        <v>monasita,esease</v>
      </c>
      <c r="E50" s="1">
        <v>1.0</v>
      </c>
      <c r="F50" s="1">
        <v>50.0</v>
      </c>
    </row>
    <row r="51">
      <c r="A51" s="2" t="s">
        <v>301</v>
      </c>
      <c r="B51" s="8" t="str">
        <f>IFERROR(__xludf.DUMMYFUNCTION("REGEXREPLACE(A51, ""\s"", """")"),"repuéringubákenaséatenkerrapalokungutóisigíkandandoelepapoléicháunchochánglano")</f>
        <v>repuéringubákenaséatenkerrapalokungutóisigíkandandoelepapoléicháunchochánglano</v>
      </c>
      <c r="C51" s="3" t="str">
        <f t="shared" si="1"/>
        <v>repuéringu</v>
      </c>
      <c r="D51" s="3" t="str">
        <f>IFERROR(__xludf.DUMMYFUNCTION("LEFT(REGEXREPLACE(A51, ""\s"", """"), 15)"),"repuéringubáken")</f>
        <v>repuéringubáken</v>
      </c>
      <c r="E51" s="1">
        <v>1.0</v>
      </c>
      <c r="F51" s="1">
        <v>51.0</v>
      </c>
    </row>
    <row r="52">
      <c r="A52" s="2" t="s">
        <v>348</v>
      </c>
      <c r="B52" s="8" t="str">
        <f>IFERROR(__xludf.DUMMYFUNCTION("REGEXREPLACE(A52, ""\s"", """")"),"marretoñoasefloresékumaprimóserenorimatso")</f>
        <v>marretoñoasefloresékumaprimóserenorimatso</v>
      </c>
      <c r="C52" s="3" t="str">
        <f t="shared" si="1"/>
        <v>marretoñoa</v>
      </c>
      <c r="D52" s="3" t="str">
        <f>IFERROR(__xludf.DUMMYFUNCTION("LEFT(REGEXREPLACE(A52, ""\s"", """"), 15)"),"marretoñoaseflo")</f>
        <v>marretoñoaseflo</v>
      </c>
      <c r="E52" s="1">
        <v>1.0</v>
      </c>
      <c r="F52" s="1">
        <v>52.0</v>
      </c>
    </row>
    <row r="53">
      <c r="A53" s="2" t="s">
        <v>341</v>
      </c>
      <c r="B53" s="8" t="str">
        <f>IFERROR(__xludf.DUMMYFUNCTION("REGEXREPLACE(A53, ""\s"", """")"),"monasita,kureselo,aasekkákutemblóandimapieele")</f>
        <v>monasita,kureselo,aasekkákutemblóandimapieele</v>
      </c>
      <c r="C53" s="3" t="str">
        <f t="shared" si="1"/>
        <v>monasita,k</v>
      </c>
      <c r="D53" s="3" t="str">
        <f>IFERROR(__xludf.DUMMYFUNCTION("LEFT(REGEXREPLACE(A53, ""\s"", """"), 15)"),"monasita,kurese")</f>
        <v>monasita,kurese</v>
      </c>
      <c r="E53" s="1">
        <v>1.0</v>
      </c>
      <c r="F53" s="1">
        <v>53.0</v>
      </c>
    </row>
    <row r="54">
      <c r="A54" s="2" t="s">
        <v>396</v>
      </c>
      <c r="B54" s="8" t="str">
        <f>IFERROR(__xludf.DUMMYFUNCTION("REGEXREPLACE(A54, ""\s"", """")"),"iriepitotielaíasendá")</f>
        <v>iriepitotielaíasendá</v>
      </c>
      <c r="C54" s="3" t="str">
        <f t="shared" si="1"/>
        <v>iriepitoti</v>
      </c>
      <c r="D54" s="3" t="str">
        <f>IFERROR(__xludf.DUMMYFUNCTION("LEFT(REGEXREPLACE(A54, ""\s"", """"), 15)"),"iriepitotielaía")</f>
        <v>iriepitotielaía</v>
      </c>
      <c r="E54" s="1">
        <v>1.0</v>
      </c>
      <c r="F54" s="1">
        <v>54.0</v>
      </c>
    </row>
    <row r="55">
      <c r="A55" s="2" t="s">
        <v>359</v>
      </c>
      <c r="B55" s="8" t="str">
        <f>IFERROR(__xludf.DUMMYFUNCTION("REGEXREPLACE(A55, ""\s"", """")"),"repuésinkabáriyobéakomensáayegámambesinopakonoséababbarita,simíariunngongorokokarrusianokietoijondoriatiembo,keajundábenitakusalomón")</f>
        <v>repuésinkabáriyobéakomensáayegámambesinopakonoséababbarita,simíariunngongorokokarrusianokietoijondoriatiembo,keajundábenitakusalomón</v>
      </c>
      <c r="C55" s="3" t="str">
        <f t="shared" si="1"/>
        <v>repuésinka</v>
      </c>
      <c r="D55" s="3" t="str">
        <f>IFERROR(__xludf.DUMMYFUNCTION("LEFT(REGEXREPLACE(A55, ""\s"", """"), 15)"),"repuésinkabáriy")</f>
        <v>repuésinkabáriy</v>
      </c>
      <c r="E55" s="1">
        <v>1.0</v>
      </c>
      <c r="F55" s="1">
        <v>55.0</v>
      </c>
    </row>
    <row r="56">
      <c r="A56" s="2" t="s">
        <v>339</v>
      </c>
      <c r="B56" s="8" t="str">
        <f>IFERROR(__xludf.DUMMYFUNCTION("REGEXREPLACE(A56, ""\s"", """")"),"atenkerrapátielautobiajema,ikumamujéimamonasitojuerisutotankobángubá")</f>
        <v>atenkerrapátielautobiajema,ikumamujéimamonasitojuerisutotankobángubá</v>
      </c>
      <c r="C56" s="3" t="str">
        <f t="shared" si="1"/>
        <v>atenkerrap</v>
      </c>
      <c r="D56" s="3" t="str">
        <f>IFERROR(__xludf.DUMMYFUNCTION("LEFT(REGEXREPLACE(A56, ""\s"", """"), 15)"),"atenkerrapátiel")</f>
        <v>atenkerrapátiel</v>
      </c>
      <c r="E56" s="1">
        <v>1.0</v>
      </c>
      <c r="F56" s="1">
        <v>56.0</v>
      </c>
    </row>
    <row r="57">
      <c r="A57" s="2" t="s">
        <v>378</v>
      </c>
      <c r="B57" s="8" t="str">
        <f>IFERROR(__xludf.DUMMYFUNCTION("REGEXREPLACE(A57, ""\s"", """")"),"repuúriuntiembo,eleamotráarrepentíapolokenuasé,")</f>
        <v>repuúriuntiembo,eleamotráarrepentíapolokenuasé,</v>
      </c>
      <c r="C57" s="3" t="str">
        <f t="shared" si="1"/>
        <v>repuúriunt</v>
      </c>
      <c r="D57" s="3" t="str">
        <f>IFERROR(__xludf.DUMMYFUNCTION("LEFT(REGEXREPLACE(A57, ""\s"", """"), 15)"),"repuúriuntiembo")</f>
        <v>repuúriuntiembo</v>
      </c>
      <c r="E57" s="1">
        <v>1.0</v>
      </c>
      <c r="F57" s="1">
        <v>57.0</v>
      </c>
    </row>
    <row r="58">
      <c r="A58" s="2" t="s">
        <v>270</v>
      </c>
      <c r="B58" s="8" t="str">
        <f>IFERROR(__xludf.DUMMYFUNCTION("REGEXREPLACE(A58, ""\s"", """")"),"kumotaasémífatakietúrisí,bonga,pitotielaripalenge")</f>
        <v>kumotaasémífatakietúrisí,bonga,pitotielaripalenge</v>
      </c>
      <c r="C58" s="3" t="str">
        <f t="shared" si="1"/>
        <v>kumotaasém</v>
      </c>
      <c r="D58" s="3" t="str">
        <f>IFERROR(__xludf.DUMMYFUNCTION("LEFT(REGEXREPLACE(A58, ""\s"", """"), 15)"),"kumotaasémífata")</f>
        <v>kumotaasémífata</v>
      </c>
      <c r="E58" s="1">
        <v>1.0</v>
      </c>
      <c r="F58" s="1">
        <v>58.0</v>
      </c>
    </row>
    <row r="59">
      <c r="A59" s="2" t="s">
        <v>363</v>
      </c>
      <c r="B59" s="8" t="str">
        <f>IFERROR(__xludf.DUMMYFUNCTION("REGEXREPLACE(A59, ""\s"", """")"),"andietepitotielarijenderingutalonda,anditosutoakonosé,andiatamanimaoasendámaasinaríapolamaana,kumarrebunno,kumasibbíokeaserretirámaenejíamalo")</f>
        <v>andietepitotielarijenderingutalonda,anditosutoakonosé,andiatamanimaoasendámaasinaríapolamaana,kumarrebunno,kumasibbíokeaserretirámaenejíamalo</v>
      </c>
      <c r="C59" s="3" t="str">
        <f t="shared" si="1"/>
        <v>andietepit</v>
      </c>
      <c r="D59" s="3" t="str">
        <f>IFERROR(__xludf.DUMMYFUNCTION("LEFT(REGEXREPLACE(A59, ""\s"", """"), 15)"),"andietepitotiel")</f>
        <v>andietepitotiel</v>
      </c>
      <c r="E59" s="1">
        <v>1.0</v>
      </c>
      <c r="F59" s="1">
        <v>59.0</v>
      </c>
    </row>
    <row r="60">
      <c r="A60" s="2" t="s">
        <v>307</v>
      </c>
      <c r="B60" s="8" t="str">
        <f>IFERROR(__xludf.DUMMYFUNCTION("REGEXREPLACE(A60, ""\s"", """")"),"aaa,monasitamí,andiposásítaeperábounndolójóndo,peroyebáésimíakubóibatábié")</f>
        <v>aaa,monasitamí,andiposásítaeperábounndolójóndo,peroyebáésimíakubóibatábié</v>
      </c>
      <c r="C60" s="3" t="str">
        <f t="shared" si="1"/>
        <v>aaa,monasi</v>
      </c>
      <c r="D60" s="3" t="str">
        <f>IFERROR(__xludf.DUMMYFUNCTION("LEFT(REGEXREPLACE(A60, ""\s"", """"), 15)"),"aaa,monasitamí,")</f>
        <v>aaa,monasitamí,</v>
      </c>
      <c r="E60" s="1">
        <v>1.0</v>
      </c>
      <c r="F60" s="1">
        <v>60.0</v>
      </c>
    </row>
    <row r="61">
      <c r="A61" s="2" t="s">
        <v>252</v>
      </c>
      <c r="B61" s="8" t="str">
        <f>IFERROR(__xludf.DUMMYFUNCTION("REGEXREPLACE(A61, ""\s"", """")"),"etielasíémugueno")</f>
        <v>etielasíémugueno</v>
      </c>
      <c r="C61" s="3" t="str">
        <f t="shared" si="1"/>
        <v>etielasíém</v>
      </c>
      <c r="D61" s="3" t="str">
        <f>IFERROR(__xludf.DUMMYFUNCTION("LEFT(REGEXREPLACE(A61, ""\s"", """"), 15)"),"etielasíémuguen")</f>
        <v>etielasíémuguen</v>
      </c>
      <c r="E61" s="1">
        <v>1.0</v>
      </c>
      <c r="F61" s="1">
        <v>61.0</v>
      </c>
    </row>
    <row r="62">
      <c r="A62" s="2" t="s">
        <v>321</v>
      </c>
      <c r="B62" s="8" t="str">
        <f>IFERROR(__xludf.DUMMYFUNCTION("REGEXREPLACE(A62, ""\s"", """")"),"kunéboaresitíringubá")</f>
        <v>kunéboaresitíringubá</v>
      </c>
      <c r="C62" s="3" t="str">
        <f t="shared" si="1"/>
        <v>kunéboares</v>
      </c>
      <c r="D62" s="3" t="str">
        <f>IFERROR(__xludf.DUMMYFUNCTION("LEFT(REGEXREPLACE(A62, ""\s"", """"), 15)"),"kunéboaresitíri")</f>
        <v>kunéboaresitíri</v>
      </c>
      <c r="E62" s="1">
        <v>1.0</v>
      </c>
      <c r="F62" s="1">
        <v>62.0</v>
      </c>
    </row>
    <row r="63">
      <c r="A63" s="2" t="s">
        <v>284</v>
      </c>
      <c r="B63" s="8" t="str">
        <f>IFERROR(__xludf.DUMMYFUNCTION("REGEXREPLACE(A63, ""\s"", """")"),"iandiplenomakaneo,unramariunpalo,kepeseba,ketabaeperandoele,akaíribariele,ialungalo")</f>
        <v>iandiplenomakaneo,unramariunpalo,kepeseba,ketabaeperandoele,akaíribariele,ialungalo</v>
      </c>
      <c r="C63" s="3" t="str">
        <f t="shared" si="1"/>
        <v>iandipleno</v>
      </c>
      <c r="D63" s="3" t="str">
        <f>IFERROR(__xludf.DUMMYFUNCTION("LEFT(REGEXREPLACE(A63, ""\s"", """"), 15)"),"iandiplenomakan")</f>
        <v>iandiplenomakan</v>
      </c>
      <c r="E63" s="1">
        <v>1.0</v>
      </c>
      <c r="F63" s="1">
        <v>63.0</v>
      </c>
    </row>
    <row r="64">
      <c r="A64" s="2" t="s">
        <v>400</v>
      </c>
      <c r="B64" s="8" t="str">
        <f>IFERROR(__xludf.DUMMYFUNCTION("REGEXREPLACE(A64, ""\s"", """")"),"atarimaeleasendabakandaorairepondona")</f>
        <v>atarimaeleasendabakandaorairepondona</v>
      </c>
      <c r="C64" s="3" t="str">
        <f t="shared" si="1"/>
        <v>atarimaele</v>
      </c>
      <c r="D64" s="3" t="str">
        <f>IFERROR(__xludf.DUMMYFUNCTION("LEFT(REGEXREPLACE(A64, ""\s"", """"), 15)"),"atarimaeleasend")</f>
        <v>atarimaeleasend</v>
      </c>
      <c r="E64" s="1">
        <v>1.0</v>
      </c>
      <c r="F64" s="1">
        <v>64.0</v>
      </c>
    </row>
    <row r="65">
      <c r="A65" s="2" t="s">
        <v>380</v>
      </c>
      <c r="B65" s="8" t="str">
        <f>IFERROR(__xludf.DUMMYFUNCTION("REGEXREPLACE(A65, ""\s"", """")"),"íanaséandibongataasé51año,jundokumapalongande,maloyoanchoimaumedábonito")</f>
        <v>íanaséandibongataasé51año,jundokumapalongande,maloyoanchoimaumedábonito</v>
      </c>
      <c r="C65" s="3" t="str">
        <f t="shared" si="1"/>
        <v>íanaséandi</v>
      </c>
      <c r="D65" s="3" t="str">
        <f>IFERROR(__xludf.DUMMYFUNCTION("LEFT(REGEXREPLACE(A65, ""\s"", """"), 15)"),"íanaséandibonga")</f>
        <v>íanaséandibonga</v>
      </c>
      <c r="E65" s="1">
        <v>1.0</v>
      </c>
      <c r="F65" s="1">
        <v>65.0</v>
      </c>
    </row>
    <row r="66">
      <c r="A66" s="2" t="s">
        <v>337</v>
      </c>
      <c r="B66" s="8" t="str">
        <f>IFERROR(__xludf.DUMMYFUNCTION("REGEXREPLACE(A66, ""\s"", """")"),"asendaba14rimerimatso,taasé80añokapurí,kuandiakaíunyubiangandeetraño")</f>
        <v>asendaba14rimerimatso,taasé80añokapurí,kuandiakaíunyubiangandeetraño</v>
      </c>
      <c r="C66" s="3" t="str">
        <f t="shared" si="1"/>
        <v>asendaba14</v>
      </c>
      <c r="D66" s="3" t="str">
        <f>IFERROR(__xludf.DUMMYFUNCTION("LEFT(REGEXREPLACE(A66, ""\s"", """"), 15)"),"asendaba14rimer")</f>
        <v>asendaba14rimer</v>
      </c>
      <c r="E66" s="1">
        <v>1.0</v>
      </c>
      <c r="F66" s="1">
        <v>66.0</v>
      </c>
    </row>
    <row r="67">
      <c r="A67" s="2" t="s">
        <v>344</v>
      </c>
      <c r="B67" s="8" t="str">
        <f>IFERROR(__xludf.DUMMYFUNCTION("REGEXREPLACE(A67, ""\s"", """")"),"eleachitialo")</f>
        <v>eleachitialo</v>
      </c>
      <c r="C67" s="3" t="str">
        <f t="shared" si="1"/>
        <v>eleachitia</v>
      </c>
      <c r="D67" s="3" t="str">
        <f>IFERROR(__xludf.DUMMYFUNCTION("LEFT(REGEXREPLACE(A67, ""\s"", """"), 15)"),"eleachitialo")</f>
        <v>eleachitialo</v>
      </c>
      <c r="E67" s="1">
        <v>1.0</v>
      </c>
      <c r="F67" s="1">
        <v>67.0</v>
      </c>
    </row>
    <row r="68">
      <c r="A68" s="2" t="s">
        <v>302</v>
      </c>
      <c r="B68" s="8" t="str">
        <f>IFERROR(__xludf.DUMMYFUNCTION("REGEXREPLACE(A68, ""\s"", """")"),"repueeleasebaadsámboso""mandukopaporriá""")</f>
        <v>repueeleasebaadsámboso"mandukopaporriá"</v>
      </c>
      <c r="C68" s="3" t="str">
        <f t="shared" si="1"/>
        <v>repueeleas</v>
      </c>
      <c r="D68" s="3" t="str">
        <f>IFERROR(__xludf.DUMMYFUNCTION("LEFT(REGEXREPLACE(A68, ""\s"", """"), 15)"),"repueeleasebaad")</f>
        <v>repueeleasebaad</v>
      </c>
      <c r="E68" s="1">
        <v>1.0</v>
      </c>
      <c r="F68" s="1">
        <v>68.0</v>
      </c>
    </row>
    <row r="69">
      <c r="A69" s="2" t="s">
        <v>406</v>
      </c>
      <c r="B69" s="8" t="str">
        <f>IFERROR(__xludf.DUMMYFUNCTION("REGEXREPLACE(A69, ""\s"", """")"),"miní,mija,keiatenunkusapamotrábó")</f>
        <v>miní,mija,keiatenunkusapamotrábó</v>
      </c>
      <c r="C69" s="3" t="str">
        <f t="shared" si="1"/>
        <v>miní,mija,</v>
      </c>
      <c r="D69" s="3" t="str">
        <f>IFERROR(__xludf.DUMMYFUNCTION("LEFT(REGEXREPLACE(A69, ""\s"", """"), 15)"),"miní,mija,keiat")</f>
        <v>miní,mija,keiat</v>
      </c>
      <c r="E69" s="1">
        <v>1.0</v>
      </c>
      <c r="F69" s="1">
        <v>69.0</v>
      </c>
    </row>
    <row r="70">
      <c r="A70" s="2" t="s">
        <v>315</v>
      </c>
      <c r="B70" s="8" t="str">
        <f>IFERROR(__xludf.DUMMYFUNCTION("REGEXREPLACE(A70, ""\s"", """")"),"íangalámataribeddolagarílaotraríetarioiantoseiasemblalo")</f>
        <v>íangalámataribeddolagarílaotraríetarioiantoseiasemblalo</v>
      </c>
      <c r="C70" s="3" t="str">
        <f t="shared" si="1"/>
        <v>íangalámat</v>
      </c>
      <c r="D70" s="3" t="str">
        <f>IFERROR(__xludf.DUMMYFUNCTION("LEFT(REGEXREPLACE(A70, ""\s"", """"), 15)"),"íangalámataribe")</f>
        <v>íangalámataribe</v>
      </c>
      <c r="E70" s="1">
        <v>1.0</v>
      </c>
      <c r="F70" s="1">
        <v>70.0</v>
      </c>
    </row>
    <row r="71">
      <c r="A71" s="2" t="s">
        <v>258</v>
      </c>
      <c r="B71" s="8" t="str">
        <f>IFERROR(__xludf.DUMMYFUNCTION("REGEXREPLACE(A71, ""\s"", """")"),"akaíunchocháaguakeayenáloyoiaaseloreboddáyenandomabera,labandomabayeataekelátaponaoriunmayebbaripo’akí,kumoyuya,bebbena,anamú,anjikakusinkogoyo")</f>
        <v>akaíunchocháaguakeayenáloyoiaaseloreboddáyenandomabera,labandomabayeataekelátaponaoriunmayebbaripo’akí,kumoyuya,bebbena,anamú,anjikakusinkogoyo</v>
      </c>
      <c r="C71" s="3" t="str">
        <f t="shared" si="1"/>
        <v>akaíunchoc</v>
      </c>
      <c r="D71" s="3" t="str">
        <f>IFERROR(__xludf.DUMMYFUNCTION("LEFT(REGEXREPLACE(A71, ""\s"", """"), 15)"),"akaíunchocháagu")</f>
        <v>akaíunchocháagu</v>
      </c>
      <c r="E71" s="1">
        <v>1.0</v>
      </c>
      <c r="F71" s="1">
        <v>71.0</v>
      </c>
    </row>
    <row r="72">
      <c r="A72" s="2" t="s">
        <v>365</v>
      </c>
      <c r="B72" s="8" t="str">
        <f>IFERROR(__xludf.DUMMYFUNCTION("REGEXREPLACE(A72, ""\s"", """")"),"iunmieroakrusalotókuepo,asinakeeleaabríripalo,siguindogopperitabalá")</f>
        <v>iunmieroakrusalotókuepo,asinakeeleaabríripalo,siguindogopperitabalá</v>
      </c>
      <c r="C72" s="3" t="str">
        <f t="shared" si="1"/>
        <v>iunmieroak</v>
      </c>
      <c r="D72" s="3" t="str">
        <f>IFERROR(__xludf.DUMMYFUNCTION("LEFT(REGEXREPLACE(A72, ""\s"", """"), 15)"),"iunmieroakrusal")</f>
        <v>iunmieroakrusal</v>
      </c>
      <c r="E72" s="1">
        <v>1.0</v>
      </c>
      <c r="F72" s="1">
        <v>72.0</v>
      </c>
    </row>
    <row r="73">
      <c r="A73" s="2" t="s">
        <v>60</v>
      </c>
      <c r="B73" s="8" t="str">
        <f>IFERROR(__xludf.DUMMYFUNCTION("REGEXREPLACE(A73, ""\s"", """")"),"¿pokkébotakandásisutotandopamonde?")</f>
        <v>¿pokkébotakandásisutotandopamonde?</v>
      </c>
      <c r="C73" s="3" t="str">
        <f t="shared" si="1"/>
        <v>¿pokkébota</v>
      </c>
      <c r="D73" s="3" t="str">
        <f>IFERROR(__xludf.DUMMYFUNCTION("LEFT(REGEXREPLACE(A73, ""\s"", """"), 15)"),"¿pokkébotakandá")</f>
        <v>¿pokkébotakandá</v>
      </c>
      <c r="E73" s="1">
        <v>1.0</v>
      </c>
      <c r="F73" s="1">
        <v>73.0</v>
      </c>
    </row>
    <row r="74">
      <c r="A74" s="2" t="s">
        <v>371</v>
      </c>
      <c r="B74" s="8" t="str">
        <f>IFERROR(__xludf.DUMMYFUNCTION("REGEXREPLACE(A74, ""\s"", """")"),"peropomitarikaminoamináunlúsoketababriyálendromamatrojo")</f>
        <v>peropomitarikaminoamináunlúsoketababriyálendromamatrojo</v>
      </c>
      <c r="C74" s="3" t="str">
        <f t="shared" si="1"/>
        <v>peropomita</v>
      </c>
      <c r="D74" s="3" t="str">
        <f>IFERROR(__xludf.DUMMYFUNCTION("LEFT(REGEXREPLACE(A74, ""\s"", """"), 15)"),"peropomitarikam")</f>
        <v>peropomitarikam</v>
      </c>
      <c r="E74" s="1">
        <v>1.0</v>
      </c>
      <c r="F74" s="1">
        <v>74.0</v>
      </c>
    </row>
    <row r="75">
      <c r="A75" s="2" t="s">
        <v>310</v>
      </c>
      <c r="B75" s="8" t="str">
        <f>IFERROR(__xludf.DUMMYFUNCTION("REGEXREPLACE(A75, ""\s"", """")"),"iaíiaichákoteami")</f>
        <v>iaíiaichákoteami</v>
      </c>
      <c r="C75" s="3" t="str">
        <f t="shared" si="1"/>
        <v>iaíiaichák</v>
      </c>
      <c r="D75" s="3" t="str">
        <f>IFERROR(__xludf.DUMMYFUNCTION("LEFT(REGEXREPLACE(A75, ""\s"", """"), 15)"),"iaíiaichákoteam")</f>
        <v>iaíiaichákoteam</v>
      </c>
      <c r="E75" s="1">
        <v>1.0</v>
      </c>
      <c r="F75" s="1">
        <v>75.0</v>
      </c>
    </row>
    <row r="76">
      <c r="A76" s="2" t="s">
        <v>328</v>
      </c>
      <c r="B76" s="8" t="str">
        <f>IFERROR(__xludf.DUMMYFUNCTION("REGEXREPLACE(A76, ""\s"", """")"),"kuendimanesé,eleasalíriposáeleikumotómamonasitoriaibonga,abaeakujealókukafeandiaguelariele")</f>
        <v>kuendimanesé,eleasalíriposáeleikumotómamonasitoriaibonga,abaeakujealókukafeandiaguelariele</v>
      </c>
      <c r="C76" s="3" t="str">
        <f t="shared" si="1"/>
        <v>kuendimane</v>
      </c>
      <c r="D76" s="3" t="str">
        <f>IFERROR(__xludf.DUMMYFUNCTION("LEFT(REGEXREPLACE(A76, ""\s"", """"), 15)"),"kuendimanesé,el")</f>
        <v>kuendimanesé,el</v>
      </c>
      <c r="E76" s="1">
        <v>1.0</v>
      </c>
      <c r="F76" s="1">
        <v>76.0</v>
      </c>
    </row>
    <row r="77">
      <c r="A77" s="2" t="s">
        <v>102</v>
      </c>
      <c r="B77" s="8" t="str">
        <f>IFERROR(__xludf.DUMMYFUNCTION("REGEXREPLACE(A77, ""\s"", """")"),"kunéboanaséringubá")</f>
        <v>kunéboanaséringubá</v>
      </c>
      <c r="C77" s="3" t="str">
        <f t="shared" si="1"/>
        <v>kunéboanas</v>
      </c>
      <c r="D77" s="3" t="str">
        <f>IFERROR(__xludf.DUMMYFUNCTION("LEFT(REGEXREPLACE(A77, ""\s"", """"), 15)"),"kunéboanaséring")</f>
        <v>kunéboanaséring</v>
      </c>
      <c r="E77" s="1">
        <v>1.0</v>
      </c>
      <c r="F77" s="1">
        <v>77.0</v>
      </c>
    </row>
    <row r="78">
      <c r="A78" s="2" t="s">
        <v>353</v>
      </c>
      <c r="B78" s="8" t="str">
        <f>IFERROR(__xludf.DUMMYFUNCTION("REGEXREPLACE(A78, ""\s"", """")"),"éjueríarimasofokorimbilaribenita,étabaakongojaonumanu,sinukutritesatambíe,polungamientorimailoele,sinotambiépokkemonasitaaparesebanú")</f>
        <v>éjueríarimasofokorimbilaribenita,étabaakongojaonumanu,sinukutritesatambíe,polungamientorimailoele,sinotambiépokkemonasitaaparesebanú</v>
      </c>
      <c r="C78" s="3" t="str">
        <f t="shared" si="1"/>
        <v>éjueríarim</v>
      </c>
      <c r="D78" s="3" t="str">
        <f>IFERROR(__xludf.DUMMYFUNCTION("LEFT(REGEXREPLACE(A78, ""\s"", """"), 15)"),"éjueríarimasofo")</f>
        <v>éjueríarimasofo</v>
      </c>
      <c r="E78" s="1">
        <v>1.0</v>
      </c>
      <c r="F78" s="1">
        <v>78.0</v>
      </c>
    </row>
    <row r="79">
      <c r="A79" s="2" t="s">
        <v>305</v>
      </c>
      <c r="B79" s="8" t="str">
        <f>IFERROR(__xludf.DUMMYFUNCTION("REGEXREPLACE(A79, ""\s"", """")"),"¿ketaasépuaí?")</f>
        <v>¿ketaasépuaí?</v>
      </c>
      <c r="C79" s="3" t="str">
        <f t="shared" si="1"/>
        <v>¿ketaasépu</v>
      </c>
      <c r="D79" s="3" t="str">
        <f>IFERROR(__xludf.DUMMYFUNCTION("LEFT(REGEXREPLACE(A79, ""\s"", """"), 15)"),"¿ketaasépuaí?")</f>
        <v>¿ketaasépuaí?</v>
      </c>
      <c r="E79" s="1">
        <v>1.0</v>
      </c>
      <c r="F79" s="1">
        <v>79.0</v>
      </c>
    </row>
    <row r="80">
      <c r="A80" s="2" t="s">
        <v>326</v>
      </c>
      <c r="B80" s="8" t="str">
        <f>IFERROR(__xludf.DUMMYFUNCTION("REGEXREPLACE(A80, ""\s"", """")"),"émemoría,salomónasalímatemprano,kemonárielepandimónde")</f>
        <v>émemoría,salomónasalímatemprano,kemonárielepandimónde</v>
      </c>
      <c r="C80" s="3" t="str">
        <f t="shared" si="1"/>
        <v>émemoría,s</v>
      </c>
      <c r="D80" s="3" t="str">
        <f>IFERROR(__xludf.DUMMYFUNCTION("LEFT(REGEXREPLACE(A80, ""\s"", """"), 15)"),"émemoría,salomó")</f>
        <v>émemoría,salomó</v>
      </c>
      <c r="E80" s="1">
        <v>1.0</v>
      </c>
      <c r="F80" s="1">
        <v>80.0</v>
      </c>
    </row>
    <row r="81">
      <c r="A81" s="2" t="s">
        <v>428</v>
      </c>
      <c r="B81" s="8" t="str">
        <f>IFERROR(__xludf.DUMMYFUNCTION("REGEXREPLACE(A81, ""\s"", """")"),"babbarita,monámí,miníaka")</f>
        <v>babbarita,monámí,miníaka</v>
      </c>
      <c r="C81" s="3" t="str">
        <f t="shared" si="1"/>
        <v>babbarita,</v>
      </c>
      <c r="D81" s="3" t="str">
        <f>IFERROR(__xludf.DUMMYFUNCTION("LEFT(REGEXREPLACE(A81, ""\s"", """"), 15)"),"babbarita,monám")</f>
        <v>babbarita,monám</v>
      </c>
      <c r="E81" s="1">
        <v>1.0</v>
      </c>
      <c r="F81" s="1">
        <v>81.0</v>
      </c>
    </row>
    <row r="82">
      <c r="A82" s="2" t="s">
        <v>314</v>
      </c>
      <c r="B82" s="8" t="str">
        <f>IFERROR(__xludf.DUMMYFUNCTION("REGEXREPLACE(A82, ""\s"", """")"),"monasita,jarocha,angalásokitoasalítramamaele")</f>
        <v>monasita,jarocha,angalásokitoasalítramamaele</v>
      </c>
      <c r="C82" s="3" t="str">
        <f t="shared" si="1"/>
        <v>monasita,j</v>
      </c>
      <c r="D82" s="3" t="str">
        <f>IFERROR(__xludf.DUMMYFUNCTION("LEFT(REGEXREPLACE(A82, ""\s"", """"), 15)"),"monasita,jaroch")</f>
        <v>monasita,jaroch</v>
      </c>
      <c r="E82" s="1">
        <v>1.0</v>
      </c>
      <c r="F82" s="1">
        <v>82.0</v>
      </c>
    </row>
    <row r="83">
      <c r="A83" s="2" t="s">
        <v>343</v>
      </c>
      <c r="B83" s="8" t="str">
        <f>IFERROR(__xludf.DUMMYFUNCTION("REGEXREPLACE(A83, ""\s"", """")"),"andifinárijonnárimakaneo,repueriunguenkosecha,babbaritakumamonasitoabae,pandipalorikarakolí,andianetajugá,takandáitamotiamakabeo,paimbentámakaddumenuebo")</f>
        <v>andifinárijonnárimakaneo,repueriunguenkosecha,babbaritakumamonasitoabae,pandipalorikarakolí,andianetajugá,takandáitamotiamakabeo,paimbentámakaddumenuebo</v>
      </c>
      <c r="C83" s="3" t="str">
        <f t="shared" si="1"/>
        <v>andifinári</v>
      </c>
      <c r="D83" s="3" t="str">
        <f>IFERROR(__xludf.DUMMYFUNCTION("LEFT(REGEXREPLACE(A83, ""\s"", """"), 15)"),"andifinárijonná")</f>
        <v>andifinárijonná</v>
      </c>
      <c r="E83" s="1">
        <v>1.0</v>
      </c>
      <c r="F83" s="1">
        <v>83.0</v>
      </c>
    </row>
    <row r="84">
      <c r="A84" s="2" t="s">
        <v>47</v>
      </c>
      <c r="B84" s="8" t="str">
        <f>IFERROR(__xludf.DUMMYFUNCTION("REGEXREPLACE(A84, ""\s"", """")"),"iajablalokutetemblákeiasendabaloketambandaefechariunpropueta")</f>
        <v>iajablalokutetemblákeiasendabaloketambandaefechariunpropueta</v>
      </c>
      <c r="C84" s="3" t="str">
        <f t="shared" si="1"/>
        <v>iajablalok</v>
      </c>
      <c r="D84" s="3" t="str">
        <f>IFERROR(__xludf.DUMMYFUNCTION("LEFT(REGEXREPLACE(A84, ""\s"", """"), 15)"),"iajablalokutete")</f>
        <v>iajablalokutete</v>
      </c>
      <c r="E84" s="1">
        <v>1.0</v>
      </c>
      <c r="F84" s="1">
        <v>84.0</v>
      </c>
    </row>
    <row r="85">
      <c r="A85" s="2" t="s">
        <v>413</v>
      </c>
      <c r="B85" s="8" t="str">
        <f>IFERROR(__xludf.DUMMYFUNCTION("REGEXREPLACE(A85, ""\s"", """")"),"antoseunbesinamiayegáiajabláasina:ekeatabonitoibonitoiasendábonitoebeddolaga/posuelo…pokkeatabaregaóposuelo")</f>
        <v>antoseunbesinamiayegáiajabláasina:ekeatabonitoibonitoiasendábonitoebeddolaga/posuelo…pokkeatabaregaóposuelo</v>
      </c>
      <c r="C85" s="3" t="str">
        <f t="shared" si="1"/>
        <v>antoseunbe</v>
      </c>
      <c r="D85" s="3" t="str">
        <f>IFERROR(__xludf.DUMMYFUNCTION("LEFT(REGEXREPLACE(A85, ""\s"", """"), 15)"),"antoseunbesinam")</f>
        <v>antoseunbesinam</v>
      </c>
      <c r="E85" s="1">
        <v>1.0</v>
      </c>
      <c r="F85" s="1">
        <v>85.0</v>
      </c>
    </row>
    <row r="86">
      <c r="A86" s="2" t="s">
        <v>373</v>
      </c>
      <c r="B86" s="8" t="str">
        <f>IFERROR(__xludf.DUMMYFUNCTION("REGEXREPLACE(A86, ""\s"", """")"),"riseasémí,sindíjarocho,riepitotielariicháchochásimía,taminíeítoriakeitankondá,ítoriarierensiaribabbarita")</f>
        <v>riseasémí,sindíjarocho,riepitotielariicháchochásimía,taminíeítoriakeitankondá,ítoriarierensiaribabbarita</v>
      </c>
      <c r="C86" s="3" t="str">
        <f t="shared" si="1"/>
        <v>riseasémí,</v>
      </c>
      <c r="D86" s="3" t="str">
        <f>IFERROR(__xludf.DUMMYFUNCTION("LEFT(REGEXREPLACE(A86, ""\s"", """"), 15)"),"riseasémí,sindí")</f>
        <v>riseasémí,sindí</v>
      </c>
      <c r="E86" s="1">
        <v>1.0</v>
      </c>
      <c r="F86" s="1">
        <v>86.0</v>
      </c>
    </row>
    <row r="87">
      <c r="A87" s="2" t="s">
        <v>274</v>
      </c>
      <c r="B87" s="8" t="str">
        <f>IFERROR(__xludf.DUMMYFUNCTION("REGEXREPLACE(A87, ""\s"", """")"),"anteritenposáaolayaerreraetefaníaasebabibíachambakúunorimaparajerimajenderipalengemangandeirkatajena")</f>
        <v>anteritenposáaolayaerreraetefaníaasebabibíachambakúunorimaparajerimajenderipalengemangandeirkatajena</v>
      </c>
      <c r="C87" s="3" t="str">
        <f t="shared" si="1"/>
        <v>anteritenp</v>
      </c>
      <c r="D87" s="3" t="str">
        <f>IFERROR(__xludf.DUMMYFUNCTION("LEFT(REGEXREPLACE(A87, ""\s"", """"), 15)"),"anteritenposáao")</f>
        <v>anteritenposáao</v>
      </c>
      <c r="E87" s="1">
        <v>1.0</v>
      </c>
      <c r="F87" s="1">
        <v>87.0</v>
      </c>
    </row>
    <row r="88">
      <c r="A88" s="2" t="s">
        <v>260</v>
      </c>
      <c r="B88" s="8" t="str">
        <f>IFERROR(__xludf.DUMMYFUNCTION("REGEXREPLACE(A88, ""\s"", """")"),"mae,¿kuandosutotankobángubá?")</f>
        <v>mae,¿kuandosutotankobángubá?</v>
      </c>
      <c r="C88" s="3" t="str">
        <f t="shared" si="1"/>
        <v>mae,¿kuand</v>
      </c>
      <c r="D88" s="3" t="str">
        <f>IFERROR(__xludf.DUMMYFUNCTION("LEFT(REGEXREPLACE(A88, ""\s"", """"), 15)"),"mae,¿kuandosuto")</f>
        <v>mae,¿kuandosuto</v>
      </c>
      <c r="E88" s="1">
        <v>1.0</v>
      </c>
      <c r="F88" s="1">
        <v>88.0</v>
      </c>
    </row>
    <row r="89">
      <c r="A89" s="2" t="s">
        <v>320</v>
      </c>
      <c r="B89" s="8" t="str">
        <f>IFERROR(__xludf.DUMMYFUNCTION("REGEXREPLACE(A89, ""\s"", """")"),"tielamíooohtielamíítapreparábokumobomeresépandachochángubákumosutokelé")</f>
        <v>tielamíooohtielamíítapreparábokumobomeresépandachochángubákumosutokelé</v>
      </c>
      <c r="C89" s="3" t="str">
        <f t="shared" si="1"/>
        <v>tielamíooo</v>
      </c>
      <c r="D89" s="3" t="str">
        <f>IFERROR(__xludf.DUMMYFUNCTION("LEFT(REGEXREPLACE(A89, ""\s"", """"), 15)"),"tielamíooohtiel")</f>
        <v>tielamíooohtiel</v>
      </c>
      <c r="E89" s="1">
        <v>1.0</v>
      </c>
      <c r="F89" s="1">
        <v>89.0</v>
      </c>
    </row>
    <row r="90">
      <c r="A90" s="2" t="s">
        <v>299</v>
      </c>
      <c r="B90" s="8" t="str">
        <f>IFERROR(__xludf.DUMMYFUNCTION("REGEXREPLACE(A90, ""\s"", """")"),"repuéboatenkerrapátielakujuisio,panukelábiruta;")</f>
        <v>repuéboatenkerrapátielakujuisio,panukelábiruta;</v>
      </c>
      <c r="C90" s="3" t="str">
        <f t="shared" si="1"/>
        <v>repuéboate</v>
      </c>
      <c r="D90" s="3" t="str">
        <f>IFERROR(__xludf.DUMMYFUNCTION("LEFT(REGEXREPLACE(A90, ""\s"", """"), 15)"),"repuéboatenkerr")</f>
        <v>repuéboatenkerr</v>
      </c>
      <c r="E90" s="1">
        <v>1.0</v>
      </c>
      <c r="F90" s="1">
        <v>90.0</v>
      </c>
    </row>
    <row r="91">
      <c r="A91" s="2" t="s">
        <v>367</v>
      </c>
      <c r="B91" s="8" t="str">
        <f>IFERROR(__xludf.DUMMYFUNCTION("REGEXREPLACE(A91, ""\s"", """")"),"rirepente,eleakuchárrepikeripechiche")</f>
        <v>rirepente,eleakuchárrepikeripechiche</v>
      </c>
      <c r="C91" s="3" t="str">
        <f t="shared" si="1"/>
        <v>rirepente,</v>
      </c>
      <c r="D91" s="3" t="str">
        <f>IFERROR(__xludf.DUMMYFUNCTION("LEFT(REGEXREPLACE(A91, ""\s"", """"), 15)"),"rirepente,eleak")</f>
        <v>rirepente,eleak</v>
      </c>
      <c r="E91" s="1">
        <v>1.0</v>
      </c>
      <c r="F91" s="1">
        <v>91.0</v>
      </c>
    </row>
    <row r="92">
      <c r="A92" s="2" t="s">
        <v>318</v>
      </c>
      <c r="B92" s="8" t="str">
        <f>IFERROR(__xludf.DUMMYFUNCTION("REGEXREPLACE(A92, ""\s"", """")"),"irepuémakaniandoaposámiiaponéakandá:")</f>
        <v>irepuémakaniandoaposámiiaponéakandá:</v>
      </c>
      <c r="C92" s="3" t="str">
        <f t="shared" si="1"/>
        <v>irepuémaka</v>
      </c>
      <c r="D92" s="3" t="str">
        <f>IFERROR(__xludf.DUMMYFUNCTION("LEFT(REGEXREPLACE(A92, ""\s"", """"), 15)"),"irepuémakaniand")</f>
        <v>irepuémakaniand</v>
      </c>
      <c r="E92" s="1">
        <v>1.0</v>
      </c>
      <c r="F92" s="1">
        <v>92.0</v>
      </c>
    </row>
    <row r="93">
      <c r="A93" s="2" t="s">
        <v>411</v>
      </c>
      <c r="B93" s="8" t="str">
        <f>IFERROR(__xludf.DUMMYFUNCTION("REGEXREPLACE(A93, ""\s"", """")"),"iayegáaposáelerindoagua,kuflendepindaokuká,ipolendrosinembarráikunmatabretekumounjenderiorijebantú")</f>
        <v>iayegáaposáelerindoagua,kuflendepindaokuká,ipolendrosinembarráikunmatabretekumounjenderiorijebantú</v>
      </c>
      <c r="C93" s="3" t="str">
        <f t="shared" si="1"/>
        <v>iayegáapos</v>
      </c>
      <c r="D93" s="3" t="str">
        <f>IFERROR(__xludf.DUMMYFUNCTION("LEFT(REGEXREPLACE(A93, ""\s"", """"), 15)"),"iayegáaposáeler")</f>
        <v>iayegáaposáeler</v>
      </c>
      <c r="E93" s="1">
        <v>1.0</v>
      </c>
      <c r="F93" s="1">
        <v>93.0</v>
      </c>
    </row>
    <row r="94">
      <c r="A94" s="2" t="s">
        <v>280</v>
      </c>
      <c r="B94" s="8" t="str">
        <f>IFERROR(__xludf.DUMMYFUNCTION("REGEXREPLACE(A94, ""\s"", """")"),"benitaachitíakuandoeminaloasendoeso")</f>
        <v>benitaachitíakuandoeminaloasendoeso</v>
      </c>
      <c r="C94" s="3" t="str">
        <f t="shared" si="1"/>
        <v>benitaachi</v>
      </c>
      <c r="D94" s="3" t="str">
        <f>IFERROR(__xludf.DUMMYFUNCTION("LEFT(REGEXREPLACE(A94, ""\s"", """"), 15)"),"benitaachitíaku")</f>
        <v>benitaachitíaku</v>
      </c>
      <c r="E94" s="1">
        <v>1.0</v>
      </c>
      <c r="F94" s="1">
        <v>94.0</v>
      </c>
    </row>
    <row r="95">
      <c r="A95" s="2" t="s">
        <v>354</v>
      </c>
      <c r="B95" s="8" t="str">
        <f>IFERROR(__xludf.DUMMYFUNCTION("REGEXREPLACE(A95, ""\s"", """")"),"amakaneorianérisembla,ajundámamonasitokumamonasitaketansiguíindikasióribabbarita")</f>
        <v>amakaneorianérisembla,ajundámamonasitokumamonasitaketansiguíindikasióribabbarita</v>
      </c>
      <c r="C95" s="3" t="str">
        <f t="shared" si="1"/>
        <v>amakaneori</v>
      </c>
      <c r="D95" s="3" t="str">
        <f>IFERROR(__xludf.DUMMYFUNCTION("LEFT(REGEXREPLACE(A95, ""\s"", """"), 15)"),"amakaneorianéri")</f>
        <v>amakaneorianéri</v>
      </c>
      <c r="E95" s="1">
        <v>1.0</v>
      </c>
      <c r="F95" s="1">
        <v>95.0</v>
      </c>
    </row>
    <row r="96">
      <c r="A96" s="2" t="s">
        <v>429</v>
      </c>
      <c r="B96" s="8" t="str">
        <f>IFERROR(__xludf.DUMMYFUNCTION("REGEXREPLACE(A96, ""\s"", """")"),"""guenomijobomesakariposámiiboatenkegobbétremi")</f>
        <v>"guenomijobomesakariposámiiboatenkegobbétremi</v>
      </c>
      <c r="C96" s="3" t="str">
        <f t="shared" si="1"/>
        <v>"guenomijo</v>
      </c>
      <c r="D96" s="3" t="str">
        <f>IFERROR(__xludf.DUMMYFUNCTION("LEFT(REGEXREPLACE(A96, ""\s"", """"), 15)"),"""guenomijobomes")</f>
        <v>"guenomijobomes</v>
      </c>
      <c r="E96" s="1">
        <v>1.0</v>
      </c>
      <c r="F96" s="1">
        <v>96.0</v>
      </c>
    </row>
    <row r="97">
      <c r="A97" s="2" t="s">
        <v>286</v>
      </c>
      <c r="B97" s="8" t="str">
        <f>IFERROR(__xludf.DUMMYFUNCTION("REGEXREPLACE(A97, ""\s"", """")"),"iabenitaakelalorinatomamaelefofojénpasemblángubá,asinakesendabaetrañonukebabaritalengalalaamóamonde")</f>
        <v>iabenitaakelalorinatomamaelefofojénpasemblángubá,asinakesendabaetrañonukebabaritalengalalaamóamonde</v>
      </c>
      <c r="C97" s="3" t="str">
        <f t="shared" si="1"/>
        <v>iabenitaak</v>
      </c>
      <c r="D97" s="3" t="str">
        <f>IFERROR(__xludf.DUMMYFUNCTION("LEFT(REGEXREPLACE(A97, ""\s"", """"), 15)"),"iabenitaakelalo")</f>
        <v>iabenitaakelalo</v>
      </c>
      <c r="E97" s="1">
        <v>1.0</v>
      </c>
      <c r="F97" s="1">
        <v>97.0</v>
      </c>
    </row>
    <row r="98">
      <c r="A98" s="2" t="s">
        <v>394</v>
      </c>
      <c r="B98" s="8" t="str">
        <f>IFERROR(__xludf.DUMMYFUNCTION("REGEXREPLACE(A98, ""\s"", """")"),"repuéemaflóamaríoaseseká,antoseaíjueandikosechatanlanká")</f>
        <v>repuéemaflóamaríoaseseká,antoseaíjueandikosechatanlanká</v>
      </c>
      <c r="C98" s="3" t="str">
        <f t="shared" si="1"/>
        <v>repuéemafl</v>
      </c>
      <c r="D98" s="3" t="str">
        <f>IFERROR(__xludf.DUMMYFUNCTION("LEFT(REGEXREPLACE(A98, ""\s"", """"), 15)"),"repuéemaflóamar")</f>
        <v>repuéemaflóamar</v>
      </c>
      <c r="E98" s="1">
        <v>1.0</v>
      </c>
      <c r="F98" s="1">
        <v>98.0</v>
      </c>
    </row>
    <row r="99">
      <c r="A99" s="2" t="s">
        <v>265</v>
      </c>
      <c r="B99" s="8" t="str">
        <f>IFERROR(__xludf.DUMMYFUNCTION("REGEXREPLACE(A99, ""\s"", """")"),"santababbarabenditatoanéalabongaangritá")</f>
        <v>santababbarabenditatoanéalabongaangritá</v>
      </c>
      <c r="C99" s="3" t="str">
        <f t="shared" si="1"/>
        <v>santababba</v>
      </c>
      <c r="D99" s="3" t="str">
        <f>IFERROR(__xludf.DUMMYFUNCTION("LEFT(REGEXREPLACE(A99, ""\s"", """"), 15)"),"santababbaraben")</f>
        <v>santababbaraben</v>
      </c>
      <c r="E99" s="1">
        <v>1.0</v>
      </c>
      <c r="F99" s="1">
        <v>99.0</v>
      </c>
    </row>
    <row r="100">
      <c r="A100" s="2" t="s">
        <v>278</v>
      </c>
      <c r="B100" s="8" t="str">
        <f>IFERROR(__xludf.DUMMYFUNCTION("REGEXREPLACE(A100, ""\s"", """")"),"changainaachitiáasina,kumosiékonosebábabbaritaritombilariele")</f>
        <v>changainaachitiáasina,kumosiékonosebábabbaritaritombilariele</v>
      </c>
      <c r="C100" s="3" t="str">
        <f t="shared" si="1"/>
        <v>changainaa</v>
      </c>
      <c r="D100" s="3" t="str">
        <f>IFERROR(__xludf.DUMMYFUNCTION("LEFT(REGEXREPLACE(A100, ""\s"", """"), 15)"),"changainaachiti")</f>
        <v>changainaachiti</v>
      </c>
      <c r="E100" s="1">
        <v>1.0</v>
      </c>
      <c r="F100" s="1">
        <v>100.0</v>
      </c>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430</v>
      </c>
      <c r="B1" s="1" t="s">
        <v>431</v>
      </c>
      <c r="C1" s="2" t="s">
        <v>432</v>
      </c>
      <c r="D1" s="2" t="s">
        <v>433</v>
      </c>
      <c r="E1" s="2" t="s">
        <v>3</v>
      </c>
      <c r="F1" s="1" t="s">
        <v>434</v>
      </c>
    </row>
    <row r="2">
      <c r="A2" s="3">
        <v>1.0</v>
      </c>
      <c r="B2" s="1" t="s">
        <v>9</v>
      </c>
      <c r="C2" s="2" t="s">
        <v>97</v>
      </c>
      <c r="D2" s="2" t="s">
        <v>97</v>
      </c>
      <c r="E2" s="4" t="s">
        <v>97</v>
      </c>
      <c r="F2" s="1" t="s">
        <v>94</v>
      </c>
      <c r="G2" s="3">
        <f t="shared" ref="G2:G101" si="1">A3-A2</f>
        <v>1</v>
      </c>
    </row>
    <row r="3">
      <c r="A3" s="3">
        <v>2.0</v>
      </c>
      <c r="B3" s="1" t="s">
        <v>6</v>
      </c>
      <c r="C3" s="2" t="s">
        <v>158</v>
      </c>
      <c r="D3" s="2" t="s">
        <v>158</v>
      </c>
      <c r="E3" s="4" t="s">
        <v>158</v>
      </c>
      <c r="F3" s="1" t="s">
        <v>151</v>
      </c>
      <c r="G3" s="3">
        <f t="shared" si="1"/>
        <v>1</v>
      </c>
    </row>
    <row r="4">
      <c r="A4" s="3">
        <v>3.0</v>
      </c>
      <c r="B4" s="1" t="s">
        <v>9</v>
      </c>
      <c r="C4" s="2" t="s">
        <v>169</v>
      </c>
      <c r="D4" s="2" t="s">
        <v>403</v>
      </c>
      <c r="E4" s="4" t="s">
        <v>404</v>
      </c>
      <c r="F4" s="1" t="s">
        <v>165</v>
      </c>
      <c r="G4" s="3">
        <f t="shared" si="1"/>
        <v>0</v>
      </c>
    </row>
    <row r="5">
      <c r="A5" s="3">
        <v>3.0</v>
      </c>
      <c r="B5" s="1" t="s">
        <v>9</v>
      </c>
      <c r="C5" s="2" t="s">
        <v>79</v>
      </c>
      <c r="D5" s="2" t="s">
        <v>311</v>
      </c>
      <c r="E5" s="4" t="s">
        <v>312</v>
      </c>
      <c r="F5" s="1" t="s">
        <v>80</v>
      </c>
      <c r="G5" s="3">
        <f t="shared" si="1"/>
        <v>0</v>
      </c>
    </row>
    <row r="6">
      <c r="A6" s="3">
        <v>3.0</v>
      </c>
      <c r="B6" s="1" t="s">
        <v>9</v>
      </c>
      <c r="C6" s="2" t="s">
        <v>177</v>
      </c>
      <c r="D6" s="2" t="s">
        <v>408</v>
      </c>
      <c r="E6" s="4" t="s">
        <v>409</v>
      </c>
      <c r="F6" s="1" t="s">
        <v>178</v>
      </c>
      <c r="G6" s="3">
        <f t="shared" si="1"/>
        <v>1</v>
      </c>
    </row>
    <row r="7">
      <c r="A7" s="3">
        <v>4.0</v>
      </c>
      <c r="B7" s="1" t="s">
        <v>9</v>
      </c>
      <c r="C7" s="2" t="s">
        <v>144</v>
      </c>
      <c r="D7" s="2" t="s">
        <v>331</v>
      </c>
      <c r="E7" s="4" t="s">
        <v>332</v>
      </c>
      <c r="F7" s="1" t="s">
        <v>145</v>
      </c>
      <c r="G7" s="3">
        <f t="shared" si="1"/>
        <v>1</v>
      </c>
    </row>
    <row r="8">
      <c r="A8" s="3">
        <v>5.0</v>
      </c>
      <c r="B8" s="1" t="s">
        <v>9</v>
      </c>
      <c r="C8" s="2" t="s">
        <v>26</v>
      </c>
      <c r="D8" s="2" t="s">
        <v>253</v>
      </c>
      <c r="E8" s="4" t="s">
        <v>253</v>
      </c>
      <c r="F8" s="1" t="s">
        <v>27</v>
      </c>
      <c r="G8" s="3">
        <f t="shared" si="1"/>
        <v>1</v>
      </c>
    </row>
    <row r="9">
      <c r="A9" s="3">
        <v>6.0</v>
      </c>
      <c r="B9" s="1" t="s">
        <v>6</v>
      </c>
      <c r="C9" s="5" t="s">
        <v>14</v>
      </c>
      <c r="D9" s="2" t="s">
        <v>271</v>
      </c>
      <c r="E9" s="4" t="s">
        <v>272</v>
      </c>
      <c r="F9" s="1" t="s">
        <v>11</v>
      </c>
      <c r="G9" s="3">
        <f t="shared" si="1"/>
        <v>1</v>
      </c>
    </row>
    <row r="10">
      <c r="A10" s="3">
        <v>7.0</v>
      </c>
      <c r="B10" s="1" t="s">
        <v>6</v>
      </c>
      <c r="C10" s="2" t="s">
        <v>31</v>
      </c>
      <c r="D10" s="2" t="s">
        <v>345</v>
      </c>
      <c r="E10" s="4" t="s">
        <v>346</v>
      </c>
      <c r="F10" s="1" t="s">
        <v>32</v>
      </c>
      <c r="G10" s="3">
        <f t="shared" si="1"/>
        <v>1</v>
      </c>
    </row>
    <row r="11">
      <c r="A11" s="3">
        <v>8.0</v>
      </c>
      <c r="B11" s="1" t="s">
        <v>9</v>
      </c>
      <c r="C11" s="2" t="s">
        <v>54</v>
      </c>
      <c r="D11" s="2" t="s">
        <v>355</v>
      </c>
      <c r="E11" s="4" t="s">
        <v>356</v>
      </c>
      <c r="F11" s="1" t="s">
        <v>53</v>
      </c>
      <c r="G11" s="3">
        <f t="shared" si="1"/>
        <v>1</v>
      </c>
    </row>
    <row r="12">
      <c r="A12" s="3">
        <v>9.0</v>
      </c>
      <c r="B12" s="1" t="s">
        <v>9</v>
      </c>
      <c r="C12" s="2" t="s">
        <v>83</v>
      </c>
      <c r="D12" s="2" t="s">
        <v>368</v>
      </c>
      <c r="E12" s="4" t="s">
        <v>369</v>
      </c>
      <c r="F12" s="1" t="s">
        <v>84</v>
      </c>
      <c r="G12" s="3">
        <f t="shared" si="1"/>
        <v>1</v>
      </c>
    </row>
    <row r="13">
      <c r="A13" s="3">
        <v>10.0</v>
      </c>
      <c r="B13" s="1" t="s">
        <v>9</v>
      </c>
      <c r="C13" s="2" t="s">
        <v>161</v>
      </c>
      <c r="D13" s="2" t="s">
        <v>297</v>
      </c>
      <c r="E13" s="4" t="s">
        <v>298</v>
      </c>
      <c r="F13" s="1" t="s">
        <v>160</v>
      </c>
      <c r="G13" s="3">
        <f t="shared" si="1"/>
        <v>1</v>
      </c>
    </row>
    <row r="14">
      <c r="A14" s="3">
        <v>11.0</v>
      </c>
      <c r="B14" s="1" t="s">
        <v>9</v>
      </c>
      <c r="C14" s="5" t="s">
        <v>62</v>
      </c>
      <c r="D14" s="2" t="s">
        <v>62</v>
      </c>
      <c r="E14" s="4" t="s">
        <v>357</v>
      </c>
      <c r="F14" s="1" t="s">
        <v>61</v>
      </c>
      <c r="G14" s="3">
        <f t="shared" si="1"/>
        <v>1</v>
      </c>
    </row>
    <row r="15">
      <c r="A15" s="3">
        <v>12.0</v>
      </c>
      <c r="B15" s="1" t="s">
        <v>9</v>
      </c>
      <c r="C15" s="2" t="s">
        <v>23</v>
      </c>
      <c r="D15" s="2" t="s">
        <v>275</v>
      </c>
      <c r="E15" s="4" t="s">
        <v>276</v>
      </c>
      <c r="F15" s="1" t="s">
        <v>22</v>
      </c>
      <c r="G15" s="3">
        <f t="shared" si="1"/>
        <v>1</v>
      </c>
    </row>
    <row r="16">
      <c r="A16" s="3">
        <v>13.0</v>
      </c>
      <c r="B16" s="1" t="s">
        <v>9</v>
      </c>
      <c r="C16" s="2" t="s">
        <v>159</v>
      </c>
      <c r="D16" s="2" t="s">
        <v>295</v>
      </c>
      <c r="E16" s="4" t="s">
        <v>296</v>
      </c>
      <c r="F16" s="1" t="s">
        <v>160</v>
      </c>
      <c r="G16" s="3">
        <f t="shared" si="1"/>
        <v>1</v>
      </c>
    </row>
    <row r="17">
      <c r="A17" s="3">
        <v>14.0</v>
      </c>
      <c r="B17" s="1" t="s">
        <v>9</v>
      </c>
      <c r="C17" s="2" t="s">
        <v>55</v>
      </c>
      <c r="D17" s="2" t="s">
        <v>256</v>
      </c>
      <c r="E17" s="4" t="s">
        <v>257</v>
      </c>
      <c r="F17" s="1" t="s">
        <v>56</v>
      </c>
      <c r="G17" s="3">
        <f t="shared" si="1"/>
        <v>1</v>
      </c>
    </row>
    <row r="18">
      <c r="A18" s="3">
        <v>15.0</v>
      </c>
      <c r="B18" s="1" t="s">
        <v>9</v>
      </c>
      <c r="C18" s="2" t="s">
        <v>87</v>
      </c>
      <c r="D18" s="2" t="s">
        <v>262</v>
      </c>
      <c r="E18" s="4" t="s">
        <v>263</v>
      </c>
      <c r="F18" s="1" t="s">
        <v>88</v>
      </c>
      <c r="G18" s="3">
        <f t="shared" si="1"/>
        <v>1</v>
      </c>
    </row>
    <row r="19">
      <c r="A19" s="3">
        <v>16.0</v>
      </c>
      <c r="B19" s="1" t="s">
        <v>9</v>
      </c>
      <c r="C19" s="2" t="s">
        <v>119</v>
      </c>
      <c r="D19" s="2" t="s">
        <v>316</v>
      </c>
      <c r="E19" s="4" t="s">
        <v>317</v>
      </c>
      <c r="F19" s="1" t="s">
        <v>118</v>
      </c>
      <c r="G19" s="3">
        <f t="shared" si="1"/>
        <v>1</v>
      </c>
    </row>
    <row r="20">
      <c r="A20" s="3">
        <v>17.0</v>
      </c>
      <c r="B20" s="1" t="s">
        <v>6</v>
      </c>
      <c r="C20" s="5" t="s">
        <v>33</v>
      </c>
      <c r="D20" s="2" t="s">
        <v>281</v>
      </c>
      <c r="E20" s="4" t="s">
        <v>282</v>
      </c>
      <c r="F20" s="1" t="s">
        <v>34</v>
      </c>
      <c r="G20" s="3">
        <f t="shared" si="1"/>
        <v>1</v>
      </c>
    </row>
    <row r="21">
      <c r="A21" s="3">
        <v>18.0</v>
      </c>
      <c r="B21" s="1" t="s">
        <v>6</v>
      </c>
      <c r="C21" s="2" t="s">
        <v>130</v>
      </c>
      <c r="D21" s="2" t="s">
        <v>291</v>
      </c>
      <c r="E21" s="4" t="s">
        <v>291</v>
      </c>
      <c r="F21" s="1" t="s">
        <v>129</v>
      </c>
      <c r="G21" s="3">
        <f t="shared" si="1"/>
        <v>1</v>
      </c>
    </row>
    <row r="22">
      <c r="A22" s="3">
        <v>19.0</v>
      </c>
      <c r="B22" s="1" t="s">
        <v>9</v>
      </c>
      <c r="C22" s="2" t="s">
        <v>81</v>
      </c>
      <c r="D22" s="2" t="s">
        <v>261</v>
      </c>
      <c r="E22" s="4" t="s">
        <v>261</v>
      </c>
      <c r="F22" s="1" t="s">
        <v>82</v>
      </c>
      <c r="G22" s="3">
        <f t="shared" si="1"/>
        <v>1</v>
      </c>
    </row>
    <row r="23">
      <c r="A23" s="3">
        <v>20.0</v>
      </c>
      <c r="B23" s="1" t="s">
        <v>9</v>
      </c>
      <c r="C23" s="2" t="s">
        <v>115</v>
      </c>
      <c r="D23" s="2" t="s">
        <v>385</v>
      </c>
      <c r="E23" s="4" t="s">
        <v>386</v>
      </c>
      <c r="F23" s="6" t="s">
        <v>116</v>
      </c>
      <c r="G23" s="3">
        <f t="shared" si="1"/>
        <v>1</v>
      </c>
    </row>
    <row r="24">
      <c r="A24" s="3">
        <v>21.0</v>
      </c>
      <c r="B24" s="1" t="s">
        <v>9</v>
      </c>
      <c r="C24" s="2" t="s">
        <v>126</v>
      </c>
      <c r="D24" s="2" t="s">
        <v>389</v>
      </c>
      <c r="E24" s="4" t="s">
        <v>390</v>
      </c>
      <c r="F24" s="1" t="s">
        <v>127</v>
      </c>
      <c r="G24" s="3">
        <f t="shared" si="1"/>
        <v>1</v>
      </c>
    </row>
    <row r="25">
      <c r="A25" s="3">
        <v>22.0</v>
      </c>
      <c r="B25" s="1" t="s">
        <v>9</v>
      </c>
      <c r="C25" s="2" t="s">
        <v>35</v>
      </c>
      <c r="D25" s="2" t="s">
        <v>308</v>
      </c>
      <c r="E25" s="4" t="s">
        <v>309</v>
      </c>
      <c r="F25" s="1" t="s">
        <v>36</v>
      </c>
      <c r="G25" s="3">
        <f t="shared" si="1"/>
        <v>1</v>
      </c>
    </row>
    <row r="26">
      <c r="A26" s="3">
        <v>23.0</v>
      </c>
      <c r="B26" s="1" t="s">
        <v>9</v>
      </c>
      <c r="C26" s="2" t="s">
        <v>120</v>
      </c>
      <c r="D26" s="2" t="s">
        <v>266</v>
      </c>
      <c r="E26" s="4" t="s">
        <v>267</v>
      </c>
      <c r="F26" s="1" t="s">
        <v>118</v>
      </c>
      <c r="G26" s="3">
        <f t="shared" si="1"/>
        <v>1</v>
      </c>
    </row>
    <row r="27">
      <c r="A27" s="3">
        <v>24.0</v>
      </c>
      <c r="B27" s="1" t="s">
        <v>9</v>
      </c>
      <c r="C27" s="2" t="s">
        <v>133</v>
      </c>
      <c r="D27" s="2" t="s">
        <v>323</v>
      </c>
      <c r="E27" s="4" t="s">
        <v>324</v>
      </c>
      <c r="F27" s="1" t="s">
        <v>134</v>
      </c>
      <c r="G27" s="3">
        <f t="shared" si="1"/>
        <v>1</v>
      </c>
    </row>
    <row r="28">
      <c r="A28" s="3">
        <v>25.0</v>
      </c>
      <c r="B28" s="1" t="s">
        <v>9</v>
      </c>
      <c r="C28" s="2" t="s">
        <v>162</v>
      </c>
      <c r="D28" s="2" t="s">
        <v>268</v>
      </c>
      <c r="E28" s="4" t="s">
        <v>268</v>
      </c>
      <c r="F28" s="1" t="s">
        <v>163</v>
      </c>
      <c r="G28" s="3">
        <f t="shared" si="1"/>
        <v>1</v>
      </c>
    </row>
    <row r="29">
      <c r="A29" s="3">
        <v>26.0</v>
      </c>
      <c r="B29" s="1" t="s">
        <v>9</v>
      </c>
      <c r="C29" s="2" t="s">
        <v>155</v>
      </c>
      <c r="D29" s="2" t="s">
        <v>397</v>
      </c>
      <c r="E29" s="4" t="s">
        <v>398</v>
      </c>
      <c r="F29" s="1" t="s">
        <v>151</v>
      </c>
      <c r="G29" s="3">
        <f t="shared" si="1"/>
        <v>1</v>
      </c>
    </row>
    <row r="30">
      <c r="A30" s="3">
        <v>27.0</v>
      </c>
      <c r="B30" s="1" t="s">
        <v>9</v>
      </c>
      <c r="C30" s="2" t="s">
        <v>105</v>
      </c>
      <c r="D30" s="2" t="s">
        <v>381</v>
      </c>
      <c r="E30" s="4" t="s">
        <v>382</v>
      </c>
      <c r="F30" s="1" t="s">
        <v>104</v>
      </c>
      <c r="G30" s="3">
        <f t="shared" si="1"/>
        <v>1</v>
      </c>
    </row>
    <row r="31">
      <c r="A31" s="3">
        <v>28.0</v>
      </c>
      <c r="B31" s="1" t="s">
        <v>9</v>
      </c>
      <c r="C31" s="2" t="s">
        <v>71</v>
      </c>
      <c r="D31" s="2" t="s">
        <v>360</v>
      </c>
      <c r="E31" s="4" t="s">
        <v>361</v>
      </c>
      <c r="F31" s="1" t="s">
        <v>72</v>
      </c>
      <c r="G31" s="3">
        <f t="shared" si="1"/>
        <v>1</v>
      </c>
    </row>
    <row r="32">
      <c r="A32" s="3">
        <v>29.0</v>
      </c>
      <c r="B32" s="1" t="s">
        <v>9</v>
      </c>
      <c r="C32" s="2" t="s">
        <v>111</v>
      </c>
      <c r="D32" s="2" t="s">
        <v>383</v>
      </c>
      <c r="E32" s="4" t="s">
        <v>384</v>
      </c>
      <c r="F32" s="1" t="s">
        <v>112</v>
      </c>
      <c r="G32" s="3">
        <f t="shared" si="1"/>
        <v>2</v>
      </c>
    </row>
    <row r="33">
      <c r="A33" s="3">
        <v>31.0</v>
      </c>
      <c r="B33" s="1" t="s">
        <v>9</v>
      </c>
      <c r="C33" s="2" t="s">
        <v>12</v>
      </c>
      <c r="D33" s="2" t="s">
        <v>303</v>
      </c>
      <c r="E33" s="4" t="s">
        <v>304</v>
      </c>
      <c r="F33" s="1" t="s">
        <v>11</v>
      </c>
      <c r="G33" s="3">
        <f t="shared" si="1"/>
        <v>1</v>
      </c>
    </row>
    <row r="34">
      <c r="A34" s="3">
        <v>32.0</v>
      </c>
      <c r="B34" s="1" t="s">
        <v>9</v>
      </c>
      <c r="C34" s="2" t="s">
        <v>39</v>
      </c>
      <c r="D34" s="2" t="s">
        <v>349</v>
      </c>
      <c r="E34" s="4" t="s">
        <v>350</v>
      </c>
      <c r="F34" s="1" t="s">
        <v>40</v>
      </c>
      <c r="G34" s="3">
        <f t="shared" si="1"/>
        <v>1</v>
      </c>
    </row>
    <row r="35">
      <c r="A35" s="3">
        <v>33.0</v>
      </c>
      <c r="B35" s="1" t="s">
        <v>9</v>
      </c>
      <c r="C35" s="2" t="s">
        <v>164</v>
      </c>
      <c r="D35" s="2" t="s">
        <v>401</v>
      </c>
      <c r="E35" s="4" t="s">
        <v>402</v>
      </c>
      <c r="F35" s="1" t="s">
        <v>165</v>
      </c>
      <c r="G35" s="3">
        <f t="shared" si="1"/>
        <v>1</v>
      </c>
    </row>
    <row r="36">
      <c r="A36" s="3">
        <v>34.0</v>
      </c>
      <c r="B36" s="1" t="s">
        <v>6</v>
      </c>
      <c r="C36" s="5" t="s">
        <v>173</v>
      </c>
      <c r="D36" s="2" t="s">
        <v>407</v>
      </c>
      <c r="E36" s="4" t="s">
        <v>407</v>
      </c>
      <c r="F36" s="1" t="s">
        <v>174</v>
      </c>
      <c r="G36" s="3">
        <f t="shared" si="1"/>
        <v>2</v>
      </c>
    </row>
    <row r="37">
      <c r="A37" s="3">
        <v>36.0</v>
      </c>
      <c r="B37" s="1" t="s">
        <v>6</v>
      </c>
      <c r="C37" s="2" t="s">
        <v>142</v>
      </c>
      <c r="D37" s="2" t="s">
        <v>329</v>
      </c>
      <c r="E37" s="4" t="s">
        <v>330</v>
      </c>
      <c r="F37" s="1" t="s">
        <v>143</v>
      </c>
      <c r="G37" s="3">
        <f t="shared" si="1"/>
        <v>1</v>
      </c>
    </row>
    <row r="38">
      <c r="A38" s="3">
        <v>37.0</v>
      </c>
      <c r="B38" s="1" t="s">
        <v>9</v>
      </c>
      <c r="C38" s="2" t="s">
        <v>117</v>
      </c>
      <c r="D38" s="2" t="s">
        <v>387</v>
      </c>
      <c r="E38" s="4" t="s">
        <v>388</v>
      </c>
      <c r="F38" s="1" t="s">
        <v>118</v>
      </c>
      <c r="G38" s="3">
        <f t="shared" si="1"/>
        <v>1</v>
      </c>
    </row>
    <row r="39">
      <c r="A39" s="3">
        <v>38.0</v>
      </c>
      <c r="B39" s="1" t="s">
        <v>9</v>
      </c>
      <c r="C39" s="2" t="s">
        <v>96</v>
      </c>
      <c r="D39" s="2" t="s">
        <v>376</v>
      </c>
      <c r="E39" s="4" t="s">
        <v>377</v>
      </c>
      <c r="F39" s="1" t="s">
        <v>94</v>
      </c>
      <c r="G39" s="3">
        <f t="shared" si="1"/>
        <v>1</v>
      </c>
    </row>
    <row r="40">
      <c r="A40" s="3">
        <v>39.0</v>
      </c>
      <c r="B40" s="1" t="s">
        <v>6</v>
      </c>
      <c r="C40" s="2" t="s">
        <v>6</v>
      </c>
      <c r="D40" s="2" t="s">
        <v>294</v>
      </c>
      <c r="E40" s="4" t="s">
        <v>294</v>
      </c>
      <c r="F40" s="1" t="s">
        <v>151</v>
      </c>
      <c r="G40" s="3">
        <f t="shared" si="1"/>
        <v>1</v>
      </c>
    </row>
    <row r="41">
      <c r="A41" s="3">
        <v>40.0</v>
      </c>
      <c r="B41" s="1" t="s">
        <v>6</v>
      </c>
      <c r="C41" s="5" t="s">
        <v>49</v>
      </c>
      <c r="D41" s="2" t="s">
        <v>351</v>
      </c>
      <c r="E41" s="4" t="s">
        <v>351</v>
      </c>
      <c r="F41" s="1" t="s">
        <v>48</v>
      </c>
      <c r="G41" s="3">
        <f t="shared" si="1"/>
        <v>1</v>
      </c>
    </row>
    <row r="42">
      <c r="A42" s="3">
        <v>41.0</v>
      </c>
      <c r="B42" s="1" t="s">
        <v>9</v>
      </c>
      <c r="C42" s="5" t="s">
        <v>121</v>
      </c>
      <c r="D42" s="2" t="s">
        <v>121</v>
      </c>
      <c r="E42" s="4" t="s">
        <v>121</v>
      </c>
      <c r="F42" s="1" t="s">
        <v>122</v>
      </c>
      <c r="G42" s="3">
        <f t="shared" si="1"/>
        <v>1</v>
      </c>
    </row>
    <row r="43">
      <c r="A43" s="3">
        <v>42.0</v>
      </c>
      <c r="B43" s="1" t="s">
        <v>9</v>
      </c>
      <c r="C43" s="5" t="s">
        <v>89</v>
      </c>
      <c r="D43" s="2" t="s">
        <v>89</v>
      </c>
      <c r="E43" s="4" t="s">
        <v>89</v>
      </c>
      <c r="F43" s="1" t="s">
        <v>90</v>
      </c>
      <c r="G43" s="3">
        <f t="shared" si="1"/>
        <v>1</v>
      </c>
    </row>
    <row r="44">
      <c r="A44" s="3">
        <v>43.0</v>
      </c>
      <c r="B44" s="1" t="s">
        <v>6</v>
      </c>
      <c r="C44" s="2" t="s">
        <v>148</v>
      </c>
      <c r="D44" s="2" t="s">
        <v>148</v>
      </c>
      <c r="E44" s="4" t="s">
        <v>333</v>
      </c>
      <c r="F44" s="1" t="s">
        <v>149</v>
      </c>
      <c r="G44" s="3">
        <f t="shared" si="1"/>
        <v>1</v>
      </c>
    </row>
    <row r="45">
      <c r="A45" s="3">
        <v>44.0</v>
      </c>
      <c r="B45" s="1" t="s">
        <v>6</v>
      </c>
      <c r="C45" s="2" t="s">
        <v>135</v>
      </c>
      <c r="D45" s="2" t="s">
        <v>322</v>
      </c>
      <c r="E45" s="4" t="s">
        <v>322</v>
      </c>
      <c r="F45" s="1" t="s">
        <v>134</v>
      </c>
      <c r="G45" s="3">
        <f t="shared" si="1"/>
        <v>1</v>
      </c>
    </row>
    <row r="46">
      <c r="A46" s="3">
        <v>45.0</v>
      </c>
      <c r="B46" s="1" t="s">
        <v>9</v>
      </c>
      <c r="C46" s="2" t="s">
        <v>69</v>
      </c>
      <c r="D46" s="2" t="s">
        <v>287</v>
      </c>
      <c r="E46" s="4" t="s">
        <v>288</v>
      </c>
      <c r="F46" s="1" t="s">
        <v>70</v>
      </c>
      <c r="G46" s="3">
        <f t="shared" si="1"/>
        <v>1</v>
      </c>
    </row>
    <row r="47">
      <c r="A47" s="3">
        <v>46.0</v>
      </c>
      <c r="B47" s="1" t="s">
        <v>9</v>
      </c>
      <c r="C47" s="5" t="s">
        <v>128</v>
      </c>
      <c r="D47" s="2" t="s">
        <v>391</v>
      </c>
      <c r="E47" s="4" t="s">
        <v>392</v>
      </c>
      <c r="F47" s="1" t="s">
        <v>129</v>
      </c>
      <c r="G47" s="3">
        <f t="shared" si="1"/>
        <v>1</v>
      </c>
    </row>
    <row r="48">
      <c r="A48" s="3">
        <v>47.0</v>
      </c>
      <c r="B48" s="1" t="s">
        <v>9</v>
      </c>
      <c r="C48" s="2" t="s">
        <v>43</v>
      </c>
      <c r="D48" s="2" t="s">
        <v>254</v>
      </c>
      <c r="E48" s="4" t="s">
        <v>255</v>
      </c>
      <c r="F48" s="1" t="s">
        <v>44</v>
      </c>
      <c r="G48" s="3">
        <f t="shared" si="1"/>
        <v>1</v>
      </c>
    </row>
    <row r="49">
      <c r="A49" s="3">
        <v>48.0</v>
      </c>
      <c r="B49" s="1" t="s">
        <v>9</v>
      </c>
      <c r="C49" s="2" t="s">
        <v>152</v>
      </c>
      <c r="D49" s="2" t="s">
        <v>292</v>
      </c>
      <c r="E49" s="4" t="s">
        <v>293</v>
      </c>
      <c r="F49" s="1" t="s">
        <v>151</v>
      </c>
      <c r="G49" s="3">
        <f t="shared" si="1"/>
        <v>1</v>
      </c>
    </row>
    <row r="50">
      <c r="A50" s="3">
        <v>49.0</v>
      </c>
      <c r="B50" s="1" t="s">
        <v>9</v>
      </c>
      <c r="C50" s="2" t="s">
        <v>113</v>
      </c>
      <c r="D50" s="2" t="s">
        <v>289</v>
      </c>
      <c r="E50" s="4" t="s">
        <v>290</v>
      </c>
      <c r="F50" s="1" t="s">
        <v>114</v>
      </c>
      <c r="G50" s="3">
        <f t="shared" si="1"/>
        <v>1</v>
      </c>
    </row>
    <row r="51">
      <c r="A51" s="3">
        <v>50.0</v>
      </c>
      <c r="B51" s="1" t="s">
        <v>9</v>
      </c>
      <c r="C51" s="2" t="s">
        <v>154</v>
      </c>
      <c r="D51" s="2" t="s">
        <v>334</v>
      </c>
      <c r="E51" s="4" t="s">
        <v>335</v>
      </c>
      <c r="F51" s="1" t="s">
        <v>151</v>
      </c>
      <c r="G51" s="3">
        <f t="shared" si="1"/>
        <v>1</v>
      </c>
    </row>
    <row r="52">
      <c r="A52" s="3">
        <v>51.0</v>
      </c>
      <c r="B52" s="1" t="s">
        <v>9</v>
      </c>
      <c r="C52" s="2" t="s">
        <v>167</v>
      </c>
      <c r="D52" s="2" t="s">
        <v>300</v>
      </c>
      <c r="E52" s="4" t="s">
        <v>301</v>
      </c>
      <c r="F52" s="1" t="s">
        <v>165</v>
      </c>
      <c r="G52" s="3">
        <f t="shared" si="1"/>
        <v>1</v>
      </c>
    </row>
    <row r="53">
      <c r="A53" s="3">
        <v>52.0</v>
      </c>
      <c r="B53" s="1" t="s">
        <v>9</v>
      </c>
      <c r="C53" s="2" t="s">
        <v>37</v>
      </c>
      <c r="D53" s="2" t="s">
        <v>347</v>
      </c>
      <c r="E53" s="4" t="s">
        <v>348</v>
      </c>
      <c r="F53" s="1" t="s">
        <v>38</v>
      </c>
      <c r="G53" s="3">
        <f t="shared" si="1"/>
        <v>1</v>
      </c>
    </row>
    <row r="54">
      <c r="A54" s="3">
        <v>53.0</v>
      </c>
      <c r="B54" s="1" t="s">
        <v>9</v>
      </c>
      <c r="C54" s="2" t="s">
        <v>15</v>
      </c>
      <c r="D54" s="2" t="s">
        <v>340</v>
      </c>
      <c r="E54" s="4" t="s">
        <v>341</v>
      </c>
      <c r="F54" s="6" t="s">
        <v>16</v>
      </c>
      <c r="G54" s="3">
        <f t="shared" si="1"/>
        <v>1</v>
      </c>
    </row>
    <row r="55">
      <c r="A55" s="3">
        <v>54.0</v>
      </c>
      <c r="B55" s="1" t="s">
        <v>9</v>
      </c>
      <c r="C55" s="2" t="s">
        <v>150</v>
      </c>
      <c r="D55" s="2" t="s">
        <v>395</v>
      </c>
      <c r="E55" s="4" t="s">
        <v>396</v>
      </c>
      <c r="F55" s="1" t="s">
        <v>151</v>
      </c>
      <c r="G55" s="3">
        <f t="shared" si="1"/>
        <v>1</v>
      </c>
    </row>
    <row r="56">
      <c r="A56" s="3">
        <v>55.0</v>
      </c>
      <c r="B56" s="1" t="s">
        <v>9</v>
      </c>
      <c r="C56" s="2" t="s">
        <v>67</v>
      </c>
      <c r="D56" s="2" t="s">
        <v>358</v>
      </c>
      <c r="E56" s="4" t="s">
        <v>359</v>
      </c>
      <c r="F56" s="1" t="s">
        <v>68</v>
      </c>
      <c r="G56" s="3">
        <f t="shared" si="1"/>
        <v>1</v>
      </c>
    </row>
    <row r="57">
      <c r="A57" s="3">
        <v>56.0</v>
      </c>
      <c r="B57" s="1" t="s">
        <v>9</v>
      </c>
      <c r="C57" s="2" t="s">
        <v>168</v>
      </c>
      <c r="D57" s="2" t="s">
        <v>338</v>
      </c>
      <c r="E57" s="4" t="s">
        <v>339</v>
      </c>
      <c r="F57" s="1" t="s">
        <v>165</v>
      </c>
      <c r="G57" s="3">
        <f t="shared" si="1"/>
        <v>1</v>
      </c>
    </row>
    <row r="58">
      <c r="A58" s="3">
        <v>57.0</v>
      </c>
      <c r="B58" s="1" t="s">
        <v>6</v>
      </c>
      <c r="C58" s="2" t="s">
        <v>98</v>
      </c>
      <c r="D58" s="2" t="s">
        <v>378</v>
      </c>
      <c r="E58" s="4" t="s">
        <v>378</v>
      </c>
      <c r="F58" s="1" t="s">
        <v>99</v>
      </c>
      <c r="G58" s="3">
        <f t="shared" si="1"/>
        <v>1</v>
      </c>
    </row>
    <row r="59">
      <c r="A59" s="3">
        <v>58.0</v>
      </c>
      <c r="B59" s="1" t="s">
        <v>9</v>
      </c>
      <c r="C59" s="2" t="s">
        <v>10</v>
      </c>
      <c r="D59" s="2" t="s">
        <v>269</v>
      </c>
      <c r="E59" s="4" t="s">
        <v>270</v>
      </c>
      <c r="F59" s="1" t="s">
        <v>11</v>
      </c>
      <c r="G59" s="3">
        <f t="shared" si="1"/>
        <v>1</v>
      </c>
    </row>
    <row r="60">
      <c r="A60" s="3">
        <v>59.0</v>
      </c>
      <c r="B60" s="1" t="s">
        <v>9</v>
      </c>
      <c r="C60" s="2" t="s">
        <v>73</v>
      </c>
      <c r="D60" s="2" t="s">
        <v>362</v>
      </c>
      <c r="E60" s="4" t="s">
        <v>363</v>
      </c>
      <c r="F60" s="1" t="s">
        <v>74</v>
      </c>
      <c r="G60" s="3">
        <f t="shared" si="1"/>
        <v>1</v>
      </c>
    </row>
    <row r="61">
      <c r="A61" s="3">
        <v>60.0</v>
      </c>
      <c r="B61" s="1" t="s">
        <v>9</v>
      </c>
      <c r="C61" s="2" t="s">
        <v>29</v>
      </c>
      <c r="D61" s="2" t="s">
        <v>306</v>
      </c>
      <c r="E61" s="4" t="s">
        <v>307</v>
      </c>
      <c r="F61" s="1" t="s">
        <v>30</v>
      </c>
      <c r="G61" s="3">
        <f t="shared" si="1"/>
        <v>1</v>
      </c>
    </row>
    <row r="62">
      <c r="A62" s="3">
        <v>61.0</v>
      </c>
      <c r="B62" s="1" t="s">
        <v>6</v>
      </c>
      <c r="C62" s="2" t="s">
        <v>28</v>
      </c>
      <c r="D62" s="2" t="s">
        <v>251</v>
      </c>
      <c r="E62" s="4" t="s">
        <v>252</v>
      </c>
      <c r="F62" s="1" t="s">
        <v>27</v>
      </c>
      <c r="G62" s="3">
        <f t="shared" si="1"/>
        <v>1</v>
      </c>
    </row>
    <row r="63">
      <c r="A63" s="3">
        <v>62.0</v>
      </c>
      <c r="B63" s="1" t="s">
        <v>9</v>
      </c>
      <c r="C63" s="2" t="s">
        <v>131</v>
      </c>
      <c r="D63" s="2" t="s">
        <v>131</v>
      </c>
      <c r="E63" s="4" t="s">
        <v>321</v>
      </c>
      <c r="F63" s="1" t="s">
        <v>132</v>
      </c>
      <c r="G63" s="3">
        <f t="shared" si="1"/>
        <v>1</v>
      </c>
    </row>
    <row r="64">
      <c r="A64" s="3">
        <v>63.0</v>
      </c>
      <c r="B64" s="1" t="s">
        <v>9</v>
      </c>
      <c r="C64" s="2" t="s">
        <v>59</v>
      </c>
      <c r="D64" s="2" t="s">
        <v>283</v>
      </c>
      <c r="E64" s="4" t="s">
        <v>284</v>
      </c>
      <c r="F64" s="1" t="s">
        <v>58</v>
      </c>
      <c r="G64" s="3">
        <f t="shared" si="1"/>
        <v>1</v>
      </c>
    </row>
    <row r="65">
      <c r="A65" s="3">
        <v>64.0</v>
      </c>
      <c r="B65" s="1" t="s">
        <v>6</v>
      </c>
      <c r="C65" s="2" t="s">
        <v>157</v>
      </c>
      <c r="D65" s="2" t="s">
        <v>399</v>
      </c>
      <c r="E65" s="4" t="s">
        <v>400</v>
      </c>
      <c r="F65" s="1" t="s">
        <v>151</v>
      </c>
      <c r="G65" s="3">
        <f t="shared" si="1"/>
        <v>1</v>
      </c>
    </row>
    <row r="66">
      <c r="A66" s="3">
        <v>65.0</v>
      </c>
      <c r="B66" s="1" t="s">
        <v>9</v>
      </c>
      <c r="C66" s="2" t="s">
        <v>100</v>
      </c>
      <c r="D66" s="2" t="s">
        <v>379</v>
      </c>
      <c r="E66" s="4" t="s">
        <v>380</v>
      </c>
      <c r="F66" s="3" t="s">
        <v>101</v>
      </c>
      <c r="G66" s="3">
        <f t="shared" si="1"/>
        <v>1</v>
      </c>
    </row>
    <row r="67">
      <c r="A67" s="3">
        <v>66.0</v>
      </c>
      <c r="B67" s="1" t="s">
        <v>9</v>
      </c>
      <c r="C67" s="2" t="s">
        <v>156</v>
      </c>
      <c r="D67" s="2" t="s">
        <v>336</v>
      </c>
      <c r="E67" s="4" t="s">
        <v>337</v>
      </c>
      <c r="F67" s="1" t="s">
        <v>151</v>
      </c>
      <c r="G67" s="3">
        <f t="shared" si="1"/>
        <v>1</v>
      </c>
    </row>
    <row r="68">
      <c r="A68" s="3">
        <v>67.0</v>
      </c>
      <c r="B68" s="1" t="s">
        <v>9</v>
      </c>
      <c r="C68" s="5" t="s">
        <v>21</v>
      </c>
      <c r="D68" s="2" t="s">
        <v>21</v>
      </c>
      <c r="E68" s="4" t="s">
        <v>344</v>
      </c>
      <c r="F68" s="1" t="s">
        <v>22</v>
      </c>
      <c r="G68" s="3">
        <f t="shared" si="1"/>
        <v>1</v>
      </c>
    </row>
    <row r="69">
      <c r="A69" s="3">
        <v>68.0</v>
      </c>
      <c r="B69" s="1" t="s">
        <v>6</v>
      </c>
      <c r="C69" s="2" t="s">
        <v>7</v>
      </c>
      <c r="D69" s="2" t="s">
        <v>302</v>
      </c>
      <c r="E69" s="4" t="s">
        <v>302</v>
      </c>
      <c r="F69" s="1" t="s">
        <v>8</v>
      </c>
      <c r="G69" s="3">
        <f t="shared" si="1"/>
        <v>1</v>
      </c>
    </row>
    <row r="70">
      <c r="A70" s="3">
        <v>69.0</v>
      </c>
      <c r="B70" s="1" t="s">
        <v>9</v>
      </c>
      <c r="C70" s="2" t="s">
        <v>170</v>
      </c>
      <c r="D70" s="2" t="s">
        <v>405</v>
      </c>
      <c r="E70" s="4" t="s">
        <v>406</v>
      </c>
      <c r="F70" s="1" t="s">
        <v>165</v>
      </c>
      <c r="G70" s="3">
        <f t="shared" si="1"/>
        <v>1</v>
      </c>
    </row>
    <row r="71">
      <c r="A71" s="3">
        <v>70.0</v>
      </c>
      <c r="B71" s="1" t="s">
        <v>6</v>
      </c>
      <c r="C71" s="2" t="s">
        <v>108</v>
      </c>
      <c r="D71" s="2" t="s">
        <v>108</v>
      </c>
      <c r="E71" s="4" t="s">
        <v>315</v>
      </c>
      <c r="F71" s="1" t="s">
        <v>107</v>
      </c>
      <c r="G71" s="3">
        <f t="shared" si="1"/>
        <v>1</v>
      </c>
    </row>
    <row r="72">
      <c r="A72" s="3">
        <v>71.0</v>
      </c>
      <c r="B72" s="1" t="s">
        <v>9</v>
      </c>
      <c r="C72" s="5" t="s">
        <v>57</v>
      </c>
      <c r="D72" s="2" t="s">
        <v>57</v>
      </c>
      <c r="E72" s="4" t="s">
        <v>258</v>
      </c>
      <c r="F72" s="1" t="s">
        <v>58</v>
      </c>
      <c r="G72" s="3">
        <f t="shared" si="1"/>
        <v>1</v>
      </c>
    </row>
    <row r="73">
      <c r="A73" s="3">
        <v>72.0</v>
      </c>
      <c r="B73" s="1" t="s">
        <v>9</v>
      </c>
      <c r="C73" s="2" t="s">
        <v>75</v>
      </c>
      <c r="D73" s="2" t="s">
        <v>364</v>
      </c>
      <c r="E73" s="4" t="s">
        <v>365</v>
      </c>
      <c r="F73" s="1" t="s">
        <v>76</v>
      </c>
      <c r="G73" s="3">
        <f t="shared" si="1"/>
        <v>1</v>
      </c>
    </row>
    <row r="74">
      <c r="A74" s="3">
        <v>73.0</v>
      </c>
      <c r="B74" s="1" t="s">
        <v>9</v>
      </c>
      <c r="C74" s="5" t="s">
        <v>60</v>
      </c>
      <c r="D74" s="2" t="s">
        <v>60</v>
      </c>
      <c r="E74" s="4" t="s">
        <v>60</v>
      </c>
      <c r="F74" s="1" t="s">
        <v>61</v>
      </c>
      <c r="G74" s="3">
        <f t="shared" si="1"/>
        <v>1</v>
      </c>
    </row>
    <row r="75">
      <c r="A75" s="3">
        <v>74.0</v>
      </c>
      <c r="B75" s="1" t="s">
        <v>9</v>
      </c>
      <c r="C75" s="2" t="s">
        <v>92</v>
      </c>
      <c r="D75" s="2" t="s">
        <v>370</v>
      </c>
      <c r="E75" s="4" t="s">
        <v>371</v>
      </c>
      <c r="F75" s="6" t="s">
        <v>90</v>
      </c>
      <c r="G75" s="3">
        <f t="shared" si="1"/>
        <v>1</v>
      </c>
    </row>
    <row r="76">
      <c r="A76" s="3">
        <v>75.0</v>
      </c>
      <c r="B76" s="1" t="s">
        <v>6</v>
      </c>
      <c r="C76" s="2" t="s">
        <v>41</v>
      </c>
      <c r="D76" s="2" t="s">
        <v>41</v>
      </c>
      <c r="E76" s="4" t="s">
        <v>310</v>
      </c>
      <c r="F76" s="1" t="s">
        <v>42</v>
      </c>
      <c r="G76" s="3">
        <f t="shared" si="1"/>
        <v>1</v>
      </c>
    </row>
    <row r="77">
      <c r="A77" s="3">
        <v>76.0</v>
      </c>
      <c r="B77" s="1" t="s">
        <v>9</v>
      </c>
      <c r="C77" s="2" t="s">
        <v>140</v>
      </c>
      <c r="D77" s="2" t="s">
        <v>327</v>
      </c>
      <c r="E77" s="4" t="s">
        <v>328</v>
      </c>
      <c r="F77" s="1" t="s">
        <v>141</v>
      </c>
      <c r="G77" s="3">
        <f t="shared" si="1"/>
        <v>1</v>
      </c>
    </row>
    <row r="78">
      <c r="A78" s="3">
        <v>77.0</v>
      </c>
      <c r="B78" s="1" t="s">
        <v>9</v>
      </c>
      <c r="C78" s="2" t="s">
        <v>102</v>
      </c>
      <c r="D78" s="2" t="s">
        <v>102</v>
      </c>
      <c r="E78" s="4" t="s">
        <v>102</v>
      </c>
      <c r="F78" s="1" t="s">
        <v>101</v>
      </c>
      <c r="G78" s="3">
        <f t="shared" si="1"/>
        <v>1</v>
      </c>
    </row>
    <row r="79">
      <c r="A79" s="3">
        <v>78.0</v>
      </c>
      <c r="B79" s="1" t="s">
        <v>9</v>
      </c>
      <c r="C79" s="2" t="s">
        <v>50</v>
      </c>
      <c r="D79" s="2" t="s">
        <v>352</v>
      </c>
      <c r="E79" s="4" t="s">
        <v>353</v>
      </c>
      <c r="F79" s="1" t="s">
        <v>51</v>
      </c>
      <c r="G79" s="3">
        <f t="shared" si="1"/>
        <v>1</v>
      </c>
    </row>
    <row r="80">
      <c r="A80" s="3">
        <v>79.0</v>
      </c>
      <c r="B80" s="1" t="s">
        <v>9</v>
      </c>
      <c r="C80" s="2" t="s">
        <v>13</v>
      </c>
      <c r="D80" s="2" t="s">
        <v>305</v>
      </c>
      <c r="E80" s="4" t="s">
        <v>305</v>
      </c>
      <c r="F80" s="1" t="s">
        <v>11</v>
      </c>
      <c r="G80" s="3">
        <f t="shared" si="1"/>
        <v>1</v>
      </c>
    </row>
    <row r="81">
      <c r="A81" s="3">
        <v>80.0</v>
      </c>
      <c r="B81" s="1" t="s">
        <v>9</v>
      </c>
      <c r="C81" s="2" t="s">
        <v>138</v>
      </c>
      <c r="D81" s="2" t="s">
        <v>325</v>
      </c>
      <c r="E81" s="4" t="s">
        <v>326</v>
      </c>
      <c r="F81" s="1" t="s">
        <v>139</v>
      </c>
      <c r="G81" s="3">
        <f t="shared" si="1"/>
        <v>1</v>
      </c>
    </row>
    <row r="82">
      <c r="A82" s="3">
        <v>81.0</v>
      </c>
      <c r="B82" s="1" t="s">
        <v>9</v>
      </c>
      <c r="C82" s="2" t="s">
        <v>95</v>
      </c>
      <c r="D82" s="2" t="s">
        <v>374</v>
      </c>
      <c r="E82" s="4" t="s">
        <v>375</v>
      </c>
      <c r="F82" s="1" t="s">
        <v>94</v>
      </c>
      <c r="G82" s="3">
        <f t="shared" si="1"/>
        <v>1</v>
      </c>
    </row>
    <row r="83">
      <c r="A83" s="3">
        <v>82.0</v>
      </c>
      <c r="B83" s="1" t="s">
        <v>9</v>
      </c>
      <c r="C83" s="2" t="s">
        <v>106</v>
      </c>
      <c r="D83" s="2" t="s">
        <v>313</v>
      </c>
      <c r="E83" s="4" t="s">
        <v>314</v>
      </c>
      <c r="F83" s="1" t="s">
        <v>107</v>
      </c>
      <c r="G83" s="3">
        <f t="shared" si="1"/>
        <v>1</v>
      </c>
    </row>
    <row r="84">
      <c r="A84" s="3">
        <v>83.0</v>
      </c>
      <c r="B84" s="1" t="s">
        <v>9</v>
      </c>
      <c r="C84" s="2" t="s">
        <v>17</v>
      </c>
      <c r="D84" s="2" t="s">
        <v>342</v>
      </c>
      <c r="E84" s="4" t="s">
        <v>343</v>
      </c>
      <c r="F84" s="1" t="s">
        <v>18</v>
      </c>
      <c r="G84" s="3">
        <f t="shared" si="1"/>
        <v>1</v>
      </c>
    </row>
    <row r="85">
      <c r="A85" s="3">
        <v>84.0</v>
      </c>
      <c r="B85" s="1" t="s">
        <v>6</v>
      </c>
      <c r="C85" s="2" t="s">
        <v>47</v>
      </c>
      <c r="D85" s="2" t="s">
        <v>47</v>
      </c>
      <c r="E85" s="4" t="s">
        <v>47</v>
      </c>
      <c r="F85" s="1" t="s">
        <v>48</v>
      </c>
      <c r="G85" s="3">
        <f t="shared" si="1"/>
        <v>1</v>
      </c>
    </row>
    <row r="86">
      <c r="A86" s="3">
        <v>85.0</v>
      </c>
      <c r="B86" s="1" t="s">
        <v>6</v>
      </c>
      <c r="C86" s="5" t="s">
        <v>180</v>
      </c>
      <c r="D86" s="2" t="s">
        <v>412</v>
      </c>
      <c r="E86" s="4" t="s">
        <v>413</v>
      </c>
      <c r="F86" s="1" t="s">
        <v>178</v>
      </c>
      <c r="G86" s="3">
        <f t="shared" si="1"/>
        <v>1</v>
      </c>
    </row>
    <row r="87">
      <c r="A87" s="3">
        <v>86.0</v>
      </c>
      <c r="B87" s="1" t="s">
        <v>9</v>
      </c>
      <c r="C87" s="2" t="s">
        <v>93</v>
      </c>
      <c r="D87" s="2" t="s">
        <v>372</v>
      </c>
      <c r="E87" s="4" t="s">
        <v>373</v>
      </c>
      <c r="F87" s="6" t="s">
        <v>94</v>
      </c>
      <c r="G87" s="3">
        <f t="shared" si="1"/>
        <v>1</v>
      </c>
    </row>
    <row r="88">
      <c r="A88" s="3">
        <v>87.0</v>
      </c>
      <c r="B88" s="1" t="s">
        <v>6</v>
      </c>
      <c r="C88" s="5" t="s">
        <v>19</v>
      </c>
      <c r="D88" s="2" t="s">
        <v>273</v>
      </c>
      <c r="E88" s="4" t="s">
        <v>274</v>
      </c>
      <c r="F88" s="1" t="s">
        <v>20</v>
      </c>
      <c r="G88" s="3">
        <f t="shared" si="1"/>
        <v>1</v>
      </c>
    </row>
    <row r="89">
      <c r="A89" s="3">
        <v>88.0</v>
      </c>
      <c r="B89" s="1" t="s">
        <v>9</v>
      </c>
      <c r="C89" s="2" t="s">
        <v>65</v>
      </c>
      <c r="D89" s="2" t="s">
        <v>259</v>
      </c>
      <c r="E89" s="4" t="s">
        <v>260</v>
      </c>
      <c r="F89" s="1" t="s">
        <v>66</v>
      </c>
      <c r="G89" s="3">
        <f t="shared" si="1"/>
        <v>1</v>
      </c>
    </row>
    <row r="90">
      <c r="A90" s="3">
        <v>89.0</v>
      </c>
      <c r="B90" s="1" t="s">
        <v>9</v>
      </c>
      <c r="C90" s="2" t="s">
        <v>124</v>
      </c>
      <c r="D90" s="2" t="s">
        <v>319</v>
      </c>
      <c r="E90" s="4" t="s">
        <v>320</v>
      </c>
      <c r="F90" s="1" t="s">
        <v>125</v>
      </c>
      <c r="G90" s="3">
        <f t="shared" si="1"/>
        <v>1</v>
      </c>
    </row>
    <row r="91">
      <c r="A91" s="3">
        <v>90.0</v>
      </c>
      <c r="B91" s="1" t="s">
        <v>9</v>
      </c>
      <c r="C91" s="2" t="s">
        <v>166</v>
      </c>
      <c r="D91" s="2" t="s">
        <v>299</v>
      </c>
      <c r="E91" s="4" t="s">
        <v>299</v>
      </c>
      <c r="F91" s="1" t="s">
        <v>165</v>
      </c>
      <c r="G91" s="3">
        <f t="shared" si="1"/>
        <v>1</v>
      </c>
    </row>
    <row r="92">
      <c r="A92" s="3">
        <v>91.0</v>
      </c>
      <c r="B92" s="1" t="s">
        <v>9</v>
      </c>
      <c r="C92" s="2" t="s">
        <v>77</v>
      </c>
      <c r="D92" s="2" t="s">
        <v>366</v>
      </c>
      <c r="E92" s="4" t="s">
        <v>367</v>
      </c>
      <c r="F92" s="1" t="s">
        <v>78</v>
      </c>
      <c r="G92" s="3">
        <f t="shared" si="1"/>
        <v>1</v>
      </c>
    </row>
    <row r="93">
      <c r="A93" s="3">
        <v>92.0</v>
      </c>
      <c r="B93" s="1" t="s">
        <v>6</v>
      </c>
      <c r="C93" s="2" t="s">
        <v>123</v>
      </c>
      <c r="D93" s="2" t="s">
        <v>318</v>
      </c>
      <c r="E93" s="4" t="s">
        <v>318</v>
      </c>
      <c r="F93" s="1" t="s">
        <v>122</v>
      </c>
      <c r="G93" s="3">
        <f t="shared" si="1"/>
        <v>1</v>
      </c>
    </row>
    <row r="94">
      <c r="A94" s="3">
        <v>93.0</v>
      </c>
      <c r="B94" s="1" t="s">
        <v>6</v>
      </c>
      <c r="C94" s="2" t="s">
        <v>179</v>
      </c>
      <c r="D94" s="2" t="s">
        <v>410</v>
      </c>
      <c r="E94" s="4" t="s">
        <v>411</v>
      </c>
      <c r="F94" s="1" t="s">
        <v>178</v>
      </c>
      <c r="G94" s="3">
        <f t="shared" si="1"/>
        <v>1</v>
      </c>
    </row>
    <row r="95">
      <c r="A95" s="3">
        <v>94.0</v>
      </c>
      <c r="B95" s="1" t="s">
        <v>9</v>
      </c>
      <c r="C95" s="5" t="s">
        <v>25</v>
      </c>
      <c r="D95" s="2" t="s">
        <v>279</v>
      </c>
      <c r="E95" s="4" t="s">
        <v>280</v>
      </c>
      <c r="F95" s="1" t="s">
        <v>22</v>
      </c>
      <c r="G95" s="3">
        <f t="shared" si="1"/>
        <v>1</v>
      </c>
    </row>
    <row r="96">
      <c r="A96" s="3">
        <v>95.0</v>
      </c>
      <c r="B96" s="1" t="s">
        <v>9</v>
      </c>
      <c r="C96" s="2" t="s">
        <v>52</v>
      </c>
      <c r="D96" s="2" t="s">
        <v>354</v>
      </c>
      <c r="E96" s="4" t="s">
        <v>354</v>
      </c>
      <c r="F96" s="1" t="s">
        <v>53</v>
      </c>
      <c r="G96" s="3">
        <f t="shared" si="1"/>
        <v>1</v>
      </c>
    </row>
    <row r="97">
      <c r="A97" s="3">
        <v>96.0</v>
      </c>
      <c r="B97" s="1" t="s">
        <v>6</v>
      </c>
      <c r="C97" s="5" t="s">
        <v>136</v>
      </c>
      <c r="D97" s="2" t="s">
        <v>136</v>
      </c>
      <c r="E97" s="4" t="s">
        <v>414</v>
      </c>
      <c r="F97" s="1" t="s">
        <v>137</v>
      </c>
      <c r="G97" s="3">
        <f t="shared" si="1"/>
        <v>1</v>
      </c>
    </row>
    <row r="98">
      <c r="A98" s="3">
        <v>97.0</v>
      </c>
      <c r="B98" s="1" t="s">
        <v>9</v>
      </c>
      <c r="C98" s="2" t="s">
        <v>63</v>
      </c>
      <c r="D98" s="2" t="s">
        <v>285</v>
      </c>
      <c r="E98" s="4" t="s">
        <v>286</v>
      </c>
      <c r="F98" s="1" t="s">
        <v>64</v>
      </c>
      <c r="G98" s="3">
        <f t="shared" si="1"/>
        <v>1</v>
      </c>
    </row>
    <row r="99">
      <c r="A99" s="3">
        <v>98.0</v>
      </c>
      <c r="B99" s="1" t="s">
        <v>9</v>
      </c>
      <c r="C99" s="2" t="s">
        <v>146</v>
      </c>
      <c r="D99" s="2" t="s">
        <v>393</v>
      </c>
      <c r="E99" s="4" t="s">
        <v>394</v>
      </c>
      <c r="F99" s="1" t="s">
        <v>147</v>
      </c>
      <c r="G99" s="3">
        <f t="shared" si="1"/>
        <v>1</v>
      </c>
    </row>
    <row r="100">
      <c r="A100" s="3">
        <v>99.0</v>
      </c>
      <c r="B100" s="1" t="s">
        <v>9</v>
      </c>
      <c r="C100" s="2" t="s">
        <v>109</v>
      </c>
      <c r="D100" s="2" t="s">
        <v>264</v>
      </c>
      <c r="E100" s="4" t="s">
        <v>265</v>
      </c>
      <c r="F100" s="1" t="s">
        <v>110</v>
      </c>
      <c r="G100" s="3">
        <f t="shared" si="1"/>
        <v>1</v>
      </c>
    </row>
    <row r="101">
      <c r="A101" s="3">
        <v>100.0</v>
      </c>
      <c r="B101" s="1" t="s">
        <v>9</v>
      </c>
      <c r="C101" s="5" t="s">
        <v>24</v>
      </c>
      <c r="D101" s="2" t="s">
        <v>277</v>
      </c>
      <c r="E101" s="4" t="s">
        <v>278</v>
      </c>
      <c r="F101" s="1" t="s">
        <v>22</v>
      </c>
      <c r="G101" s="3">
        <f t="shared" si="1"/>
        <v>-100</v>
      </c>
    </row>
  </sheetData>
  <autoFilter ref="$A$1:$F$10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430</v>
      </c>
      <c r="B1" s="1" t="s">
        <v>431</v>
      </c>
      <c r="C1" s="1" t="s">
        <v>432</v>
      </c>
      <c r="D1" s="1" t="s">
        <v>433</v>
      </c>
      <c r="E1" s="1" t="s">
        <v>3</v>
      </c>
      <c r="F1" s="1" t="s">
        <v>434</v>
      </c>
    </row>
    <row r="2">
      <c r="A2" s="1">
        <v>1.0</v>
      </c>
      <c r="B2" s="3" t="s">
        <v>9</v>
      </c>
      <c r="C2" s="3" t="s">
        <v>97</v>
      </c>
      <c r="D2" s="3" t="s">
        <v>97</v>
      </c>
      <c r="E2" s="3" t="s">
        <v>97</v>
      </c>
      <c r="F2" s="3" t="s">
        <v>94</v>
      </c>
    </row>
    <row r="3">
      <c r="A3" s="1">
        <v>2.0</v>
      </c>
      <c r="B3" s="3" t="s">
        <v>6</v>
      </c>
      <c r="C3" s="3" t="s">
        <v>158</v>
      </c>
      <c r="D3" s="3" t="s">
        <v>158</v>
      </c>
      <c r="E3" s="3" t="s">
        <v>158</v>
      </c>
      <c r="F3" s="3" t="s">
        <v>151</v>
      </c>
    </row>
    <row r="4">
      <c r="A4" s="1">
        <v>3.0</v>
      </c>
      <c r="B4" s="3" t="s">
        <v>9</v>
      </c>
      <c r="C4" s="3" t="s">
        <v>79</v>
      </c>
      <c r="D4" s="3" t="s">
        <v>311</v>
      </c>
      <c r="E4" s="3" t="s">
        <v>312</v>
      </c>
      <c r="F4" s="3" t="s">
        <v>80</v>
      </c>
    </row>
    <row r="5">
      <c r="A5" s="1">
        <v>4.0</v>
      </c>
      <c r="B5" s="3" t="s">
        <v>9</v>
      </c>
      <c r="C5" s="3" t="s">
        <v>144</v>
      </c>
      <c r="D5" s="3" t="s">
        <v>331</v>
      </c>
      <c r="E5" s="3" t="s">
        <v>332</v>
      </c>
      <c r="F5" s="3" t="s">
        <v>145</v>
      </c>
    </row>
    <row r="6">
      <c r="A6" s="1">
        <v>5.0</v>
      </c>
      <c r="B6" s="3" t="s">
        <v>9</v>
      </c>
      <c r="C6" s="3" t="s">
        <v>26</v>
      </c>
      <c r="D6" s="3" t="s">
        <v>253</v>
      </c>
      <c r="E6" s="3" t="s">
        <v>253</v>
      </c>
      <c r="F6" s="3" t="s">
        <v>27</v>
      </c>
    </row>
    <row r="7">
      <c r="A7" s="1">
        <v>6.0</v>
      </c>
      <c r="B7" s="3" t="s">
        <v>6</v>
      </c>
      <c r="C7" s="3" t="s">
        <v>14</v>
      </c>
      <c r="D7" s="3" t="s">
        <v>271</v>
      </c>
      <c r="E7" s="3" t="s">
        <v>272</v>
      </c>
      <c r="F7" s="3" t="s">
        <v>11</v>
      </c>
    </row>
    <row r="8">
      <c r="A8" s="1">
        <v>7.0</v>
      </c>
      <c r="B8" s="3" t="s">
        <v>6</v>
      </c>
      <c r="C8" s="3" t="s">
        <v>31</v>
      </c>
      <c r="D8" s="3" t="s">
        <v>345</v>
      </c>
      <c r="E8" s="3" t="s">
        <v>346</v>
      </c>
      <c r="F8" s="3" t="s">
        <v>32</v>
      </c>
    </row>
    <row r="9">
      <c r="A9" s="1">
        <v>8.0</v>
      </c>
      <c r="B9" s="3" t="s">
        <v>9</v>
      </c>
      <c r="C9" s="3" t="s">
        <v>54</v>
      </c>
      <c r="D9" s="3" t="s">
        <v>355</v>
      </c>
      <c r="E9" s="3" t="s">
        <v>356</v>
      </c>
      <c r="F9" s="3" t="s">
        <v>53</v>
      </c>
    </row>
    <row r="10">
      <c r="A10" s="1">
        <v>9.0</v>
      </c>
      <c r="B10" s="3" t="s">
        <v>9</v>
      </c>
      <c r="C10" s="3" t="s">
        <v>83</v>
      </c>
      <c r="D10" s="3" t="s">
        <v>368</v>
      </c>
      <c r="E10" s="3" t="s">
        <v>369</v>
      </c>
      <c r="F10" s="3" t="s">
        <v>84</v>
      </c>
    </row>
    <row r="11">
      <c r="A11" s="1">
        <v>10.0</v>
      </c>
      <c r="B11" s="3" t="s">
        <v>9</v>
      </c>
      <c r="C11" s="3" t="s">
        <v>161</v>
      </c>
      <c r="D11" s="3" t="s">
        <v>297</v>
      </c>
      <c r="E11" s="3" t="s">
        <v>298</v>
      </c>
      <c r="F11" s="3" t="s">
        <v>160</v>
      </c>
    </row>
    <row r="12">
      <c r="A12" s="1">
        <v>11.0</v>
      </c>
      <c r="B12" s="3" t="s">
        <v>9</v>
      </c>
      <c r="C12" s="3" t="s">
        <v>62</v>
      </c>
      <c r="D12" s="3" t="s">
        <v>62</v>
      </c>
      <c r="E12" s="3" t="s">
        <v>357</v>
      </c>
      <c r="F12" s="3" t="s">
        <v>61</v>
      </c>
    </row>
    <row r="13">
      <c r="A13" s="1">
        <v>12.0</v>
      </c>
      <c r="B13" s="3" t="s">
        <v>9</v>
      </c>
      <c r="C13" s="3" t="s">
        <v>23</v>
      </c>
      <c r="D13" s="3" t="s">
        <v>275</v>
      </c>
      <c r="E13" s="3" t="s">
        <v>276</v>
      </c>
      <c r="F13" s="3" t="s">
        <v>22</v>
      </c>
    </row>
    <row r="14">
      <c r="A14" s="1">
        <v>13.0</v>
      </c>
      <c r="B14" s="3" t="s">
        <v>9</v>
      </c>
      <c r="C14" s="3" t="s">
        <v>159</v>
      </c>
      <c r="D14" s="3" t="s">
        <v>295</v>
      </c>
      <c r="E14" s="3" t="s">
        <v>296</v>
      </c>
      <c r="F14" s="3" t="s">
        <v>160</v>
      </c>
    </row>
    <row r="15">
      <c r="A15" s="1">
        <v>14.0</v>
      </c>
      <c r="B15" s="3" t="s">
        <v>9</v>
      </c>
      <c r="C15" s="3" t="s">
        <v>55</v>
      </c>
      <c r="D15" s="3" t="s">
        <v>256</v>
      </c>
      <c r="E15" s="3" t="s">
        <v>257</v>
      </c>
      <c r="F15" s="3" t="s">
        <v>56</v>
      </c>
    </row>
    <row r="16">
      <c r="A16" s="1">
        <v>15.0</v>
      </c>
      <c r="B16" s="3" t="s">
        <v>9</v>
      </c>
      <c r="C16" s="3" t="s">
        <v>87</v>
      </c>
      <c r="D16" s="3" t="s">
        <v>262</v>
      </c>
      <c r="E16" s="3" t="s">
        <v>263</v>
      </c>
      <c r="F16" s="3" t="s">
        <v>88</v>
      </c>
    </row>
    <row r="17">
      <c r="A17" s="1">
        <v>16.0</v>
      </c>
      <c r="B17" s="3" t="s">
        <v>9</v>
      </c>
      <c r="C17" s="3" t="s">
        <v>119</v>
      </c>
      <c r="D17" s="3" t="s">
        <v>316</v>
      </c>
      <c r="E17" s="3" t="s">
        <v>317</v>
      </c>
      <c r="F17" s="3" t="s">
        <v>118</v>
      </c>
    </row>
    <row r="18">
      <c r="A18" s="1">
        <v>17.0</v>
      </c>
      <c r="B18" s="3" t="s">
        <v>6</v>
      </c>
      <c r="C18" s="3" t="s">
        <v>33</v>
      </c>
      <c r="D18" s="3" t="s">
        <v>281</v>
      </c>
      <c r="E18" s="3" t="s">
        <v>282</v>
      </c>
      <c r="F18" s="3" t="s">
        <v>34</v>
      </c>
    </row>
    <row r="19">
      <c r="A19" s="1">
        <v>18.0</v>
      </c>
      <c r="B19" s="3" t="s">
        <v>6</v>
      </c>
      <c r="C19" s="3" t="s">
        <v>130</v>
      </c>
      <c r="D19" s="3" t="s">
        <v>291</v>
      </c>
      <c r="E19" s="3" t="s">
        <v>291</v>
      </c>
      <c r="F19" s="3" t="s">
        <v>129</v>
      </c>
    </row>
    <row r="20">
      <c r="A20" s="1">
        <v>19.0</v>
      </c>
      <c r="B20" s="3" t="s">
        <v>9</v>
      </c>
      <c r="C20" s="3" t="s">
        <v>81</v>
      </c>
      <c r="D20" s="3" t="s">
        <v>261</v>
      </c>
      <c r="E20" s="3" t="s">
        <v>261</v>
      </c>
      <c r="F20" s="3" t="s">
        <v>82</v>
      </c>
    </row>
    <row r="21">
      <c r="A21" s="1">
        <v>20.0</v>
      </c>
      <c r="B21" s="3" t="s">
        <v>9</v>
      </c>
      <c r="C21" s="3" t="s">
        <v>115</v>
      </c>
      <c r="D21" s="3" t="s">
        <v>385</v>
      </c>
      <c r="E21" s="3" t="s">
        <v>386</v>
      </c>
      <c r="F21" s="3" t="s">
        <v>116</v>
      </c>
    </row>
    <row r="22">
      <c r="A22" s="1">
        <v>21.0</v>
      </c>
      <c r="B22" s="3" t="s">
        <v>9</v>
      </c>
      <c r="C22" s="3" t="s">
        <v>126</v>
      </c>
      <c r="D22" s="3" t="s">
        <v>389</v>
      </c>
      <c r="E22" s="3" t="s">
        <v>390</v>
      </c>
      <c r="F22" s="3" t="s">
        <v>127</v>
      </c>
    </row>
    <row r="23">
      <c r="A23" s="1">
        <v>22.0</v>
      </c>
      <c r="B23" s="3" t="s">
        <v>9</v>
      </c>
      <c r="C23" s="3" t="s">
        <v>35</v>
      </c>
      <c r="D23" s="3" t="s">
        <v>308</v>
      </c>
      <c r="E23" s="3" t="s">
        <v>309</v>
      </c>
      <c r="F23" s="3" t="s">
        <v>36</v>
      </c>
    </row>
    <row r="24">
      <c r="A24" s="1">
        <v>23.0</v>
      </c>
      <c r="B24" s="3" t="s">
        <v>9</v>
      </c>
      <c r="C24" s="3" t="s">
        <v>120</v>
      </c>
      <c r="D24" s="3" t="s">
        <v>266</v>
      </c>
      <c r="E24" s="3" t="s">
        <v>267</v>
      </c>
      <c r="F24" s="3" t="s">
        <v>118</v>
      </c>
    </row>
    <row r="25">
      <c r="A25" s="1">
        <v>24.0</v>
      </c>
      <c r="B25" s="3" t="s">
        <v>9</v>
      </c>
      <c r="C25" s="3" t="s">
        <v>133</v>
      </c>
      <c r="D25" s="3" t="s">
        <v>323</v>
      </c>
      <c r="E25" s="3" t="s">
        <v>324</v>
      </c>
      <c r="F25" s="3" t="s">
        <v>134</v>
      </c>
    </row>
    <row r="26">
      <c r="A26" s="1">
        <v>25.0</v>
      </c>
      <c r="B26" s="3" t="s">
        <v>9</v>
      </c>
      <c r="C26" s="3" t="s">
        <v>162</v>
      </c>
      <c r="D26" s="3" t="s">
        <v>268</v>
      </c>
      <c r="E26" s="3" t="s">
        <v>268</v>
      </c>
      <c r="F26" s="3" t="s">
        <v>163</v>
      </c>
    </row>
    <row r="27">
      <c r="A27" s="1">
        <v>26.0</v>
      </c>
      <c r="B27" s="3" t="s">
        <v>9</v>
      </c>
      <c r="C27" s="3" t="s">
        <v>155</v>
      </c>
      <c r="D27" s="3" t="s">
        <v>397</v>
      </c>
      <c r="E27" s="3" t="s">
        <v>398</v>
      </c>
      <c r="F27" s="3" t="s">
        <v>151</v>
      </c>
    </row>
    <row r="28">
      <c r="A28" s="1">
        <v>27.0</v>
      </c>
      <c r="B28" s="3" t="s">
        <v>9</v>
      </c>
      <c r="C28" s="3" t="s">
        <v>105</v>
      </c>
      <c r="D28" s="3" t="s">
        <v>381</v>
      </c>
      <c r="E28" s="3" t="s">
        <v>382</v>
      </c>
      <c r="F28" s="3" t="s">
        <v>104</v>
      </c>
    </row>
    <row r="29">
      <c r="A29" s="1">
        <v>28.0</v>
      </c>
      <c r="B29" s="3" t="s">
        <v>9</v>
      </c>
      <c r="C29" s="3" t="s">
        <v>71</v>
      </c>
      <c r="D29" s="3" t="s">
        <v>360</v>
      </c>
      <c r="E29" s="3" t="s">
        <v>361</v>
      </c>
      <c r="F29" s="3" t="s">
        <v>72</v>
      </c>
    </row>
    <row r="30">
      <c r="A30" s="1">
        <v>29.0</v>
      </c>
      <c r="B30" s="3" t="s">
        <v>9</v>
      </c>
      <c r="C30" s="3" t="s">
        <v>111</v>
      </c>
      <c r="D30" s="3" t="s">
        <v>383</v>
      </c>
      <c r="E30" s="3" t="s">
        <v>384</v>
      </c>
      <c r="F30" s="3" t="s">
        <v>112</v>
      </c>
    </row>
    <row r="31">
      <c r="A31" s="1">
        <v>30.0</v>
      </c>
      <c r="B31" s="3" t="s">
        <v>9</v>
      </c>
      <c r="C31" s="3" t="s">
        <v>79</v>
      </c>
      <c r="D31" s="3" t="s">
        <v>311</v>
      </c>
      <c r="E31" s="3" t="s">
        <v>312</v>
      </c>
      <c r="F31" s="3" t="s">
        <v>80</v>
      </c>
    </row>
    <row r="32">
      <c r="A32" s="1">
        <v>31.0</v>
      </c>
      <c r="B32" s="3" t="s">
        <v>9</v>
      </c>
      <c r="C32" s="3" t="s">
        <v>12</v>
      </c>
      <c r="D32" s="3" t="s">
        <v>303</v>
      </c>
      <c r="E32" s="3" t="s">
        <v>304</v>
      </c>
      <c r="F32" s="3" t="s">
        <v>11</v>
      </c>
    </row>
    <row r="33">
      <c r="A33" s="1">
        <v>32.0</v>
      </c>
      <c r="B33" s="3" t="s">
        <v>9</v>
      </c>
      <c r="C33" s="3" t="s">
        <v>39</v>
      </c>
      <c r="D33" s="3" t="s">
        <v>349</v>
      </c>
      <c r="E33" s="3" t="s">
        <v>350</v>
      </c>
      <c r="F33" s="3" t="s">
        <v>40</v>
      </c>
    </row>
    <row r="34">
      <c r="A34" s="1">
        <v>33.0</v>
      </c>
      <c r="B34" s="3" t="s">
        <v>9</v>
      </c>
      <c r="C34" s="3" t="s">
        <v>164</v>
      </c>
      <c r="D34" s="3" t="s">
        <v>401</v>
      </c>
      <c r="E34" s="3" t="s">
        <v>402</v>
      </c>
      <c r="F34" s="3" t="s">
        <v>165</v>
      </c>
    </row>
    <row r="35">
      <c r="A35" s="1">
        <v>34.0</v>
      </c>
      <c r="B35" s="3" t="s">
        <v>6</v>
      </c>
      <c r="C35" s="3" t="s">
        <v>173</v>
      </c>
      <c r="D35" s="3" t="s">
        <v>407</v>
      </c>
      <c r="E35" s="3" t="s">
        <v>407</v>
      </c>
      <c r="F35" s="3" t="s">
        <v>174</v>
      </c>
    </row>
    <row r="36">
      <c r="A36" s="1">
        <v>35.0</v>
      </c>
      <c r="B36" s="3" t="s">
        <v>9</v>
      </c>
      <c r="C36" s="3" t="s">
        <v>79</v>
      </c>
      <c r="D36" s="3" t="s">
        <v>311</v>
      </c>
      <c r="E36" s="3" t="s">
        <v>312</v>
      </c>
      <c r="F36" s="3" t="s">
        <v>80</v>
      </c>
    </row>
    <row r="37">
      <c r="A37" s="1">
        <v>36.0</v>
      </c>
      <c r="B37" s="3" t="s">
        <v>6</v>
      </c>
      <c r="C37" s="3" t="s">
        <v>142</v>
      </c>
      <c r="D37" s="3" t="s">
        <v>329</v>
      </c>
      <c r="E37" s="3" t="s">
        <v>330</v>
      </c>
      <c r="F37" s="3" t="s">
        <v>143</v>
      </c>
    </row>
    <row r="38">
      <c r="A38" s="1">
        <v>37.0</v>
      </c>
      <c r="B38" s="3" t="s">
        <v>9</v>
      </c>
      <c r="C38" s="3" t="s">
        <v>117</v>
      </c>
      <c r="D38" s="3" t="s">
        <v>387</v>
      </c>
      <c r="E38" s="3" t="s">
        <v>388</v>
      </c>
      <c r="F38" s="3" t="s">
        <v>118</v>
      </c>
    </row>
    <row r="39">
      <c r="A39" s="1">
        <v>38.0</v>
      </c>
      <c r="B39" s="3" t="s">
        <v>9</v>
      </c>
      <c r="C39" s="3" t="s">
        <v>96</v>
      </c>
      <c r="D39" s="3" t="s">
        <v>376</v>
      </c>
      <c r="E39" s="3" t="s">
        <v>377</v>
      </c>
      <c r="F39" s="3" t="s">
        <v>94</v>
      </c>
    </row>
    <row r="40">
      <c r="A40" s="1">
        <v>39.0</v>
      </c>
      <c r="B40" s="3" t="s">
        <v>6</v>
      </c>
      <c r="C40" s="3" t="s">
        <v>6</v>
      </c>
      <c r="D40" s="3" t="s">
        <v>294</v>
      </c>
      <c r="E40" s="3" t="s">
        <v>294</v>
      </c>
      <c r="F40" s="3" t="s">
        <v>151</v>
      </c>
    </row>
    <row r="41">
      <c r="A41" s="1">
        <v>40.0</v>
      </c>
      <c r="B41" s="3" t="s">
        <v>6</v>
      </c>
      <c r="C41" s="3" t="s">
        <v>49</v>
      </c>
      <c r="D41" s="3" t="s">
        <v>351</v>
      </c>
      <c r="E41" s="3" t="s">
        <v>351</v>
      </c>
      <c r="F41" s="3" t="s">
        <v>48</v>
      </c>
    </row>
    <row r="42">
      <c r="A42" s="1">
        <v>41.0</v>
      </c>
      <c r="B42" s="3" t="s">
        <v>9</v>
      </c>
      <c r="C42" s="3" t="s">
        <v>121</v>
      </c>
      <c r="D42" s="3" t="s">
        <v>121</v>
      </c>
      <c r="E42" s="3" t="s">
        <v>121</v>
      </c>
      <c r="F42" s="3" t="s">
        <v>122</v>
      </c>
    </row>
    <row r="43">
      <c r="A43" s="1">
        <v>42.0</v>
      </c>
      <c r="B43" s="3" t="s">
        <v>9</v>
      </c>
      <c r="C43" s="3" t="s">
        <v>89</v>
      </c>
      <c r="D43" s="3" t="s">
        <v>89</v>
      </c>
      <c r="E43" s="3" t="s">
        <v>89</v>
      </c>
      <c r="F43" s="3" t="s">
        <v>90</v>
      </c>
    </row>
    <row r="44">
      <c r="A44" s="1">
        <v>43.0</v>
      </c>
      <c r="B44" s="3" t="s">
        <v>6</v>
      </c>
      <c r="C44" s="3" t="s">
        <v>148</v>
      </c>
      <c r="D44" s="3" t="s">
        <v>148</v>
      </c>
      <c r="E44" s="3" t="s">
        <v>333</v>
      </c>
      <c r="F44" s="3" t="s">
        <v>149</v>
      </c>
    </row>
    <row r="45">
      <c r="A45" s="1">
        <v>44.0</v>
      </c>
      <c r="B45" s="3" t="s">
        <v>6</v>
      </c>
      <c r="C45" s="3" t="s">
        <v>135</v>
      </c>
      <c r="D45" s="3" t="s">
        <v>322</v>
      </c>
      <c r="E45" s="3" t="s">
        <v>322</v>
      </c>
      <c r="F45" s="3" t="s">
        <v>134</v>
      </c>
    </row>
    <row r="46">
      <c r="A46" s="1">
        <v>45.0</v>
      </c>
      <c r="B46" s="3" t="s">
        <v>9</v>
      </c>
      <c r="C46" s="3" t="s">
        <v>69</v>
      </c>
      <c r="D46" s="3" t="s">
        <v>287</v>
      </c>
      <c r="E46" s="3" t="s">
        <v>288</v>
      </c>
      <c r="F46" s="3" t="s">
        <v>70</v>
      </c>
    </row>
    <row r="47">
      <c r="A47" s="1">
        <v>46.0</v>
      </c>
      <c r="B47" s="3" t="s">
        <v>9</v>
      </c>
      <c r="C47" s="3" t="s">
        <v>128</v>
      </c>
      <c r="D47" s="3" t="s">
        <v>391</v>
      </c>
      <c r="E47" s="3" t="s">
        <v>392</v>
      </c>
      <c r="F47" s="3" t="s">
        <v>129</v>
      </c>
    </row>
    <row r="48">
      <c r="A48" s="1">
        <v>47.0</v>
      </c>
      <c r="B48" s="3" t="s">
        <v>9</v>
      </c>
      <c r="C48" s="3" t="s">
        <v>43</v>
      </c>
      <c r="D48" s="3" t="s">
        <v>254</v>
      </c>
      <c r="E48" s="3" t="s">
        <v>255</v>
      </c>
      <c r="F48" s="3" t="s">
        <v>44</v>
      </c>
    </row>
    <row r="49">
      <c r="A49" s="1">
        <v>48.0</v>
      </c>
      <c r="B49" s="3" t="s">
        <v>9</v>
      </c>
      <c r="C49" s="3" t="s">
        <v>152</v>
      </c>
      <c r="D49" s="3" t="s">
        <v>292</v>
      </c>
      <c r="E49" s="3" t="s">
        <v>293</v>
      </c>
      <c r="F49" s="3" t="s">
        <v>151</v>
      </c>
    </row>
    <row r="50">
      <c r="A50" s="1">
        <v>49.0</v>
      </c>
      <c r="B50" s="3" t="s">
        <v>9</v>
      </c>
      <c r="C50" s="3" t="s">
        <v>113</v>
      </c>
      <c r="D50" s="3" t="s">
        <v>289</v>
      </c>
      <c r="E50" s="3" t="s">
        <v>290</v>
      </c>
      <c r="F50" s="3" t="s">
        <v>114</v>
      </c>
    </row>
    <row r="51">
      <c r="A51" s="1">
        <v>50.0</v>
      </c>
      <c r="B51" s="3" t="s">
        <v>9</v>
      </c>
      <c r="C51" s="3" t="s">
        <v>154</v>
      </c>
      <c r="D51" s="3" t="s">
        <v>334</v>
      </c>
      <c r="E51" s="3" t="s">
        <v>335</v>
      </c>
      <c r="F51" s="3" t="s">
        <v>151</v>
      </c>
    </row>
    <row r="52">
      <c r="A52" s="1">
        <v>51.0</v>
      </c>
      <c r="B52" s="3" t="s">
        <v>9</v>
      </c>
      <c r="C52" s="3" t="s">
        <v>167</v>
      </c>
      <c r="D52" s="3" t="s">
        <v>300</v>
      </c>
      <c r="E52" s="3" t="s">
        <v>301</v>
      </c>
      <c r="F52" s="3" t="s">
        <v>165</v>
      </c>
    </row>
    <row r="53">
      <c r="A53" s="1">
        <v>52.0</v>
      </c>
      <c r="B53" s="3" t="s">
        <v>9</v>
      </c>
      <c r="C53" s="3" t="s">
        <v>37</v>
      </c>
      <c r="D53" s="3" t="s">
        <v>347</v>
      </c>
      <c r="E53" s="3" t="s">
        <v>348</v>
      </c>
      <c r="F53" s="3" t="s">
        <v>38</v>
      </c>
    </row>
    <row r="54">
      <c r="A54" s="1">
        <v>53.0</v>
      </c>
      <c r="B54" s="3" t="s">
        <v>9</v>
      </c>
      <c r="C54" s="3" t="s">
        <v>15</v>
      </c>
      <c r="D54" s="3" t="s">
        <v>340</v>
      </c>
      <c r="E54" s="3" t="s">
        <v>341</v>
      </c>
      <c r="F54" s="3" t="s">
        <v>16</v>
      </c>
    </row>
    <row r="55">
      <c r="A55" s="1">
        <v>54.0</v>
      </c>
      <c r="B55" s="3" t="s">
        <v>9</v>
      </c>
      <c r="C55" s="3" t="s">
        <v>150</v>
      </c>
      <c r="D55" s="3" t="s">
        <v>395</v>
      </c>
      <c r="E55" s="3" t="s">
        <v>396</v>
      </c>
      <c r="F55" s="3" t="s">
        <v>151</v>
      </c>
    </row>
    <row r="56">
      <c r="A56" s="1">
        <v>55.0</v>
      </c>
      <c r="B56" s="3" t="s">
        <v>9</v>
      </c>
      <c r="C56" s="3" t="s">
        <v>67</v>
      </c>
      <c r="D56" s="3" t="s">
        <v>358</v>
      </c>
      <c r="E56" s="3" t="s">
        <v>359</v>
      </c>
      <c r="F56" s="3" t="s">
        <v>68</v>
      </c>
    </row>
    <row r="57">
      <c r="A57" s="1">
        <v>56.0</v>
      </c>
      <c r="B57" s="3" t="s">
        <v>9</v>
      </c>
      <c r="C57" s="3" t="s">
        <v>168</v>
      </c>
      <c r="D57" s="3" t="s">
        <v>338</v>
      </c>
      <c r="E57" s="3" t="s">
        <v>339</v>
      </c>
      <c r="F57" s="3" t="s">
        <v>165</v>
      </c>
    </row>
    <row r="58">
      <c r="A58" s="1">
        <v>57.0</v>
      </c>
      <c r="B58" s="3" t="s">
        <v>6</v>
      </c>
      <c r="C58" s="3" t="s">
        <v>98</v>
      </c>
      <c r="D58" s="3" t="s">
        <v>378</v>
      </c>
      <c r="E58" s="3" t="s">
        <v>378</v>
      </c>
      <c r="F58" s="3" t="s">
        <v>99</v>
      </c>
    </row>
    <row r="59">
      <c r="A59" s="1">
        <v>58.0</v>
      </c>
      <c r="B59" s="3" t="s">
        <v>9</v>
      </c>
      <c r="C59" s="3" t="s">
        <v>10</v>
      </c>
      <c r="D59" s="3" t="s">
        <v>269</v>
      </c>
      <c r="E59" s="3" t="s">
        <v>270</v>
      </c>
      <c r="F59" s="3" t="s">
        <v>11</v>
      </c>
    </row>
    <row r="60">
      <c r="A60" s="1">
        <v>59.0</v>
      </c>
      <c r="B60" s="3" t="s">
        <v>9</v>
      </c>
      <c r="C60" s="3" t="s">
        <v>73</v>
      </c>
      <c r="D60" s="3" t="s">
        <v>362</v>
      </c>
      <c r="E60" s="3" t="s">
        <v>363</v>
      </c>
      <c r="F60" s="3" t="s">
        <v>74</v>
      </c>
    </row>
    <row r="61">
      <c r="A61" s="1">
        <v>60.0</v>
      </c>
      <c r="B61" s="3" t="s">
        <v>9</v>
      </c>
      <c r="C61" s="3" t="s">
        <v>29</v>
      </c>
      <c r="D61" s="3" t="s">
        <v>306</v>
      </c>
      <c r="E61" s="3" t="s">
        <v>307</v>
      </c>
      <c r="F61" s="3" t="s">
        <v>30</v>
      </c>
    </row>
    <row r="62">
      <c r="A62" s="1">
        <v>61.0</v>
      </c>
      <c r="B62" s="3" t="s">
        <v>6</v>
      </c>
      <c r="C62" s="3" t="s">
        <v>28</v>
      </c>
      <c r="D62" s="3" t="s">
        <v>251</v>
      </c>
      <c r="E62" s="3" t="s">
        <v>252</v>
      </c>
      <c r="F62" s="3" t="s">
        <v>27</v>
      </c>
    </row>
    <row r="63">
      <c r="A63" s="1">
        <v>62.0</v>
      </c>
      <c r="B63" s="3" t="s">
        <v>9</v>
      </c>
      <c r="C63" s="3" t="s">
        <v>131</v>
      </c>
      <c r="D63" s="3" t="s">
        <v>131</v>
      </c>
      <c r="E63" s="3" t="s">
        <v>321</v>
      </c>
      <c r="F63" s="3" t="s">
        <v>132</v>
      </c>
    </row>
    <row r="64">
      <c r="A64" s="1">
        <v>63.0</v>
      </c>
      <c r="B64" s="3" t="s">
        <v>9</v>
      </c>
      <c r="C64" s="3" t="s">
        <v>59</v>
      </c>
      <c r="D64" s="3" t="s">
        <v>283</v>
      </c>
      <c r="E64" s="3" t="s">
        <v>284</v>
      </c>
      <c r="F64" s="3" t="s">
        <v>58</v>
      </c>
    </row>
    <row r="65">
      <c r="A65" s="1">
        <v>64.0</v>
      </c>
      <c r="B65" s="3" t="s">
        <v>6</v>
      </c>
      <c r="C65" s="3" t="s">
        <v>157</v>
      </c>
      <c r="D65" s="3" t="s">
        <v>399</v>
      </c>
      <c r="E65" s="3" t="s">
        <v>400</v>
      </c>
      <c r="F65" s="3" t="s">
        <v>151</v>
      </c>
    </row>
    <row r="66">
      <c r="A66" s="1">
        <v>65.0</v>
      </c>
      <c r="B66" s="3" t="s">
        <v>9</v>
      </c>
      <c r="C66" s="3" t="s">
        <v>100</v>
      </c>
      <c r="D66" s="3" t="s">
        <v>379</v>
      </c>
      <c r="E66" s="3" t="s">
        <v>380</v>
      </c>
      <c r="F66" s="3" t="s">
        <v>101</v>
      </c>
    </row>
    <row r="67">
      <c r="A67" s="1">
        <v>66.0</v>
      </c>
      <c r="B67" s="3" t="s">
        <v>9</v>
      </c>
      <c r="C67" s="3" t="s">
        <v>156</v>
      </c>
      <c r="D67" s="3" t="s">
        <v>336</v>
      </c>
      <c r="E67" s="3" t="s">
        <v>337</v>
      </c>
      <c r="F67" s="3" t="s">
        <v>151</v>
      </c>
    </row>
    <row r="68">
      <c r="A68" s="1">
        <v>67.0</v>
      </c>
      <c r="B68" s="3" t="s">
        <v>9</v>
      </c>
      <c r="C68" s="3" t="s">
        <v>21</v>
      </c>
      <c r="D68" s="3" t="s">
        <v>21</v>
      </c>
      <c r="E68" s="3" t="s">
        <v>344</v>
      </c>
      <c r="F68" s="3" t="s">
        <v>22</v>
      </c>
    </row>
    <row r="69">
      <c r="A69" s="1">
        <v>68.0</v>
      </c>
      <c r="B69" s="3" t="s">
        <v>6</v>
      </c>
      <c r="C69" s="3" t="s">
        <v>7</v>
      </c>
      <c r="D69" s="3" t="s">
        <v>302</v>
      </c>
      <c r="E69" s="3" t="s">
        <v>302</v>
      </c>
      <c r="F69" s="3" t="s">
        <v>8</v>
      </c>
    </row>
    <row r="70">
      <c r="A70" s="1">
        <v>69.0</v>
      </c>
      <c r="B70" s="3" t="s">
        <v>9</v>
      </c>
      <c r="C70" s="3" t="s">
        <v>170</v>
      </c>
      <c r="D70" s="3" t="s">
        <v>405</v>
      </c>
      <c r="E70" s="3" t="s">
        <v>406</v>
      </c>
      <c r="F70" s="3" t="s">
        <v>165</v>
      </c>
    </row>
    <row r="71">
      <c r="A71" s="1">
        <v>70.0</v>
      </c>
      <c r="B71" s="3" t="s">
        <v>6</v>
      </c>
      <c r="C71" s="3" t="s">
        <v>108</v>
      </c>
      <c r="D71" s="3" t="s">
        <v>108</v>
      </c>
      <c r="E71" s="3" t="s">
        <v>315</v>
      </c>
      <c r="F71" s="3" t="s">
        <v>107</v>
      </c>
    </row>
    <row r="72">
      <c r="A72" s="1">
        <v>71.0</v>
      </c>
      <c r="B72" s="3" t="s">
        <v>9</v>
      </c>
      <c r="C72" s="3" t="s">
        <v>57</v>
      </c>
      <c r="D72" s="3" t="s">
        <v>57</v>
      </c>
      <c r="E72" s="3" t="s">
        <v>258</v>
      </c>
      <c r="F72" s="3" t="s">
        <v>58</v>
      </c>
    </row>
    <row r="73">
      <c r="A73" s="1">
        <v>72.0</v>
      </c>
      <c r="B73" s="3" t="s">
        <v>9</v>
      </c>
      <c r="C73" s="3" t="s">
        <v>75</v>
      </c>
      <c r="D73" s="3" t="s">
        <v>364</v>
      </c>
      <c r="E73" s="3" t="s">
        <v>365</v>
      </c>
      <c r="F73" s="3" t="s">
        <v>76</v>
      </c>
    </row>
    <row r="74">
      <c r="A74" s="1">
        <v>73.0</v>
      </c>
      <c r="B74" s="3" t="s">
        <v>9</v>
      </c>
      <c r="C74" s="3" t="s">
        <v>60</v>
      </c>
      <c r="D74" s="3" t="s">
        <v>60</v>
      </c>
      <c r="E74" s="3" t="s">
        <v>60</v>
      </c>
      <c r="F74" s="3" t="s">
        <v>61</v>
      </c>
    </row>
    <row r="75">
      <c r="A75" s="1">
        <v>74.0</v>
      </c>
      <c r="B75" s="3" t="s">
        <v>9</v>
      </c>
      <c r="C75" s="3" t="s">
        <v>92</v>
      </c>
      <c r="D75" s="3" t="s">
        <v>370</v>
      </c>
      <c r="E75" s="3" t="s">
        <v>371</v>
      </c>
      <c r="F75" s="3" t="s">
        <v>90</v>
      </c>
    </row>
    <row r="76">
      <c r="A76" s="1">
        <v>75.0</v>
      </c>
      <c r="B76" s="3" t="s">
        <v>6</v>
      </c>
      <c r="C76" s="3" t="s">
        <v>41</v>
      </c>
      <c r="D76" s="3" t="s">
        <v>41</v>
      </c>
      <c r="E76" s="3" t="s">
        <v>310</v>
      </c>
      <c r="F76" s="3" t="s">
        <v>42</v>
      </c>
    </row>
    <row r="77">
      <c r="A77" s="1">
        <v>76.0</v>
      </c>
      <c r="B77" s="3" t="s">
        <v>9</v>
      </c>
      <c r="C77" s="3" t="s">
        <v>140</v>
      </c>
      <c r="D77" s="3" t="s">
        <v>327</v>
      </c>
      <c r="E77" s="3" t="s">
        <v>328</v>
      </c>
      <c r="F77" s="3" t="s">
        <v>141</v>
      </c>
    </row>
    <row r="78">
      <c r="A78" s="1">
        <v>77.0</v>
      </c>
      <c r="B78" s="3" t="s">
        <v>9</v>
      </c>
      <c r="C78" s="3" t="s">
        <v>102</v>
      </c>
      <c r="D78" s="3" t="s">
        <v>102</v>
      </c>
      <c r="E78" s="3" t="s">
        <v>102</v>
      </c>
      <c r="F78" s="3" t="s">
        <v>101</v>
      </c>
    </row>
    <row r="79">
      <c r="A79" s="1">
        <v>78.0</v>
      </c>
      <c r="B79" s="3" t="s">
        <v>9</v>
      </c>
      <c r="C79" s="3" t="s">
        <v>50</v>
      </c>
      <c r="D79" s="3" t="s">
        <v>352</v>
      </c>
      <c r="E79" s="3" t="s">
        <v>353</v>
      </c>
      <c r="F79" s="3" t="s">
        <v>51</v>
      </c>
    </row>
    <row r="80">
      <c r="A80" s="1">
        <v>79.0</v>
      </c>
      <c r="B80" s="3" t="s">
        <v>9</v>
      </c>
      <c r="C80" s="3" t="s">
        <v>13</v>
      </c>
      <c r="D80" s="3" t="s">
        <v>305</v>
      </c>
      <c r="E80" s="3" t="s">
        <v>305</v>
      </c>
      <c r="F80" s="3" t="s">
        <v>11</v>
      </c>
    </row>
    <row r="81">
      <c r="A81" s="1">
        <v>80.0</v>
      </c>
      <c r="B81" s="3" t="s">
        <v>9</v>
      </c>
      <c r="C81" s="3" t="s">
        <v>138</v>
      </c>
      <c r="D81" s="3" t="s">
        <v>325</v>
      </c>
      <c r="E81" s="3" t="s">
        <v>326</v>
      </c>
      <c r="F81" s="3" t="s">
        <v>139</v>
      </c>
    </row>
    <row r="82">
      <c r="A82" s="1">
        <v>81.0</v>
      </c>
      <c r="B82" s="3" t="s">
        <v>9</v>
      </c>
      <c r="C82" s="3" t="s">
        <v>95</v>
      </c>
      <c r="D82" s="3" t="s">
        <v>374</v>
      </c>
      <c r="E82" s="3" t="s">
        <v>375</v>
      </c>
      <c r="F82" s="3" t="s">
        <v>94</v>
      </c>
    </row>
    <row r="83">
      <c r="A83" s="1">
        <v>82.0</v>
      </c>
      <c r="B83" s="3" t="s">
        <v>9</v>
      </c>
      <c r="C83" s="3" t="s">
        <v>106</v>
      </c>
      <c r="D83" s="3" t="s">
        <v>313</v>
      </c>
      <c r="E83" s="3" t="s">
        <v>314</v>
      </c>
      <c r="F83" s="3" t="s">
        <v>107</v>
      </c>
    </row>
    <row r="84">
      <c r="A84" s="1">
        <v>83.0</v>
      </c>
      <c r="B84" s="3" t="s">
        <v>9</v>
      </c>
      <c r="C84" s="3" t="s">
        <v>17</v>
      </c>
      <c r="D84" s="3" t="s">
        <v>342</v>
      </c>
      <c r="E84" s="3" t="s">
        <v>343</v>
      </c>
      <c r="F84" s="3" t="s">
        <v>18</v>
      </c>
    </row>
    <row r="85">
      <c r="A85" s="1">
        <v>84.0</v>
      </c>
      <c r="B85" s="3" t="s">
        <v>6</v>
      </c>
      <c r="C85" s="3" t="s">
        <v>47</v>
      </c>
      <c r="D85" s="3" t="s">
        <v>47</v>
      </c>
      <c r="E85" s="3" t="s">
        <v>47</v>
      </c>
      <c r="F85" s="3" t="s">
        <v>48</v>
      </c>
    </row>
    <row r="86">
      <c r="A86" s="1">
        <v>85.0</v>
      </c>
      <c r="B86" s="3" t="s">
        <v>6</v>
      </c>
      <c r="C86" s="3" t="s">
        <v>180</v>
      </c>
      <c r="D86" s="3" t="s">
        <v>412</v>
      </c>
      <c r="E86" s="3" t="s">
        <v>413</v>
      </c>
      <c r="F86" s="3" t="s">
        <v>178</v>
      </c>
    </row>
    <row r="87">
      <c r="A87" s="1">
        <v>86.0</v>
      </c>
      <c r="B87" s="3" t="s">
        <v>9</v>
      </c>
      <c r="C87" s="3" t="s">
        <v>93</v>
      </c>
      <c r="D87" s="3" t="s">
        <v>372</v>
      </c>
      <c r="E87" s="3" t="s">
        <v>373</v>
      </c>
      <c r="F87" s="3" t="s">
        <v>94</v>
      </c>
    </row>
    <row r="88">
      <c r="A88" s="1">
        <v>87.0</v>
      </c>
      <c r="B88" s="3" t="s">
        <v>6</v>
      </c>
      <c r="C88" s="3" t="s">
        <v>19</v>
      </c>
      <c r="D88" s="3" t="s">
        <v>273</v>
      </c>
      <c r="E88" s="3" t="s">
        <v>274</v>
      </c>
      <c r="F88" s="3" t="s">
        <v>20</v>
      </c>
    </row>
    <row r="89">
      <c r="A89" s="1">
        <v>88.0</v>
      </c>
      <c r="B89" s="3" t="s">
        <v>9</v>
      </c>
      <c r="C89" s="3" t="s">
        <v>65</v>
      </c>
      <c r="D89" s="3" t="s">
        <v>259</v>
      </c>
      <c r="E89" s="3" t="s">
        <v>260</v>
      </c>
      <c r="F89" s="3" t="s">
        <v>66</v>
      </c>
    </row>
    <row r="90">
      <c r="A90" s="1">
        <v>89.0</v>
      </c>
      <c r="B90" s="3" t="s">
        <v>9</v>
      </c>
      <c r="C90" s="3" t="s">
        <v>124</v>
      </c>
      <c r="D90" s="3" t="s">
        <v>319</v>
      </c>
      <c r="E90" s="3" t="s">
        <v>320</v>
      </c>
      <c r="F90" s="3" t="s">
        <v>125</v>
      </c>
    </row>
    <row r="91">
      <c r="A91" s="1">
        <v>90.0</v>
      </c>
      <c r="B91" s="3" t="s">
        <v>9</v>
      </c>
      <c r="C91" s="3" t="s">
        <v>166</v>
      </c>
      <c r="D91" s="3" t="s">
        <v>299</v>
      </c>
      <c r="E91" s="3" t="s">
        <v>299</v>
      </c>
      <c r="F91" s="3" t="s">
        <v>165</v>
      </c>
    </row>
    <row r="92">
      <c r="A92" s="1">
        <v>91.0</v>
      </c>
      <c r="B92" s="3" t="s">
        <v>9</v>
      </c>
      <c r="C92" s="3" t="s">
        <v>77</v>
      </c>
      <c r="D92" s="3" t="s">
        <v>366</v>
      </c>
      <c r="E92" s="3" t="s">
        <v>367</v>
      </c>
      <c r="F92" s="3" t="s">
        <v>78</v>
      </c>
    </row>
    <row r="93">
      <c r="A93" s="1">
        <v>92.0</v>
      </c>
      <c r="B93" s="3" t="s">
        <v>6</v>
      </c>
      <c r="C93" s="3" t="s">
        <v>123</v>
      </c>
      <c r="D93" s="3" t="s">
        <v>318</v>
      </c>
      <c r="E93" s="3" t="s">
        <v>318</v>
      </c>
      <c r="F93" s="3" t="s">
        <v>122</v>
      </c>
    </row>
    <row r="94">
      <c r="A94" s="1">
        <v>93.0</v>
      </c>
      <c r="B94" s="3" t="s">
        <v>6</v>
      </c>
      <c r="C94" s="3" t="s">
        <v>179</v>
      </c>
      <c r="D94" s="3" t="s">
        <v>410</v>
      </c>
      <c r="E94" s="3" t="s">
        <v>411</v>
      </c>
      <c r="F94" s="3" t="s">
        <v>178</v>
      </c>
    </row>
    <row r="95">
      <c r="A95" s="1">
        <v>94.0</v>
      </c>
      <c r="B95" s="3" t="s">
        <v>9</v>
      </c>
      <c r="C95" s="3" t="s">
        <v>25</v>
      </c>
      <c r="D95" s="3" t="s">
        <v>279</v>
      </c>
      <c r="E95" s="3" t="s">
        <v>280</v>
      </c>
      <c r="F95" s="3" t="s">
        <v>22</v>
      </c>
    </row>
    <row r="96">
      <c r="A96" s="1">
        <v>95.0</v>
      </c>
      <c r="B96" s="3" t="s">
        <v>9</v>
      </c>
      <c r="C96" s="3" t="s">
        <v>52</v>
      </c>
      <c r="D96" s="3" t="s">
        <v>354</v>
      </c>
      <c r="E96" s="3" t="s">
        <v>354</v>
      </c>
      <c r="F96" s="3" t="s">
        <v>53</v>
      </c>
    </row>
    <row r="97">
      <c r="A97" s="1">
        <v>96.0</v>
      </c>
      <c r="B97" s="3" t="s">
        <v>6</v>
      </c>
      <c r="C97" s="3" t="s">
        <v>136</v>
      </c>
      <c r="D97" s="3" t="s">
        <v>136</v>
      </c>
      <c r="E97" s="3" t="s">
        <v>414</v>
      </c>
      <c r="F97" s="3" t="s">
        <v>137</v>
      </c>
    </row>
    <row r="98">
      <c r="A98" s="1">
        <v>97.0</v>
      </c>
      <c r="B98" s="3" t="s">
        <v>9</v>
      </c>
      <c r="C98" s="3" t="s">
        <v>63</v>
      </c>
      <c r="D98" s="3" t="s">
        <v>285</v>
      </c>
      <c r="E98" s="3" t="s">
        <v>286</v>
      </c>
      <c r="F98" s="3" t="s">
        <v>64</v>
      </c>
    </row>
    <row r="99">
      <c r="A99" s="1">
        <v>98.0</v>
      </c>
      <c r="B99" s="3" t="s">
        <v>9</v>
      </c>
      <c r="C99" s="3" t="s">
        <v>146</v>
      </c>
      <c r="D99" s="3" t="s">
        <v>393</v>
      </c>
      <c r="E99" s="3" t="s">
        <v>394</v>
      </c>
      <c r="F99" s="3" t="s">
        <v>147</v>
      </c>
    </row>
    <row r="100">
      <c r="A100" s="1">
        <v>99.0</v>
      </c>
      <c r="B100" s="3" t="s">
        <v>9</v>
      </c>
      <c r="C100" s="3" t="s">
        <v>109</v>
      </c>
      <c r="D100" s="3" t="s">
        <v>264</v>
      </c>
      <c r="E100" s="3" t="s">
        <v>265</v>
      </c>
      <c r="F100" s="3" t="s">
        <v>110</v>
      </c>
    </row>
    <row r="101">
      <c r="A101" s="1">
        <v>100.0</v>
      </c>
      <c r="B101" s="3" t="s">
        <v>9</v>
      </c>
      <c r="C101" s="3" t="s">
        <v>24</v>
      </c>
      <c r="D101" s="3" t="s">
        <v>277</v>
      </c>
      <c r="E101" s="3" t="s">
        <v>278</v>
      </c>
      <c r="F101" s="3" t="s">
        <v>22</v>
      </c>
    </row>
    <row r="102">
      <c r="A102" s="1">
        <v>19.0</v>
      </c>
      <c r="B102" s="1" t="s">
        <v>9</v>
      </c>
      <c r="C102" s="2" t="s">
        <v>171</v>
      </c>
      <c r="D102" s="2" t="s">
        <v>424</v>
      </c>
      <c r="E102" s="2" t="s">
        <v>435</v>
      </c>
      <c r="F102" s="1" t="s">
        <v>172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97</v>
      </c>
    </row>
    <row r="2">
      <c r="A2" s="1" t="s">
        <v>158</v>
      </c>
    </row>
    <row r="3">
      <c r="A3" s="1" t="s">
        <v>436</v>
      </c>
    </row>
    <row r="4">
      <c r="A4" s="1" t="s">
        <v>437</v>
      </c>
    </row>
    <row r="5">
      <c r="A5" s="1" t="s">
        <v>253</v>
      </c>
    </row>
    <row r="6">
      <c r="A6" s="1" t="s">
        <v>272</v>
      </c>
    </row>
    <row r="7">
      <c r="A7" s="1" t="s">
        <v>346</v>
      </c>
    </row>
    <row r="8">
      <c r="A8" s="1" t="s">
        <v>438</v>
      </c>
    </row>
    <row r="9">
      <c r="A9" s="1" t="s">
        <v>439</v>
      </c>
    </row>
    <row r="10">
      <c r="A10" s="1" t="s">
        <v>298</v>
      </c>
    </row>
    <row r="11">
      <c r="A11" s="1" t="s">
        <v>440</v>
      </c>
    </row>
    <row r="12">
      <c r="A12" s="1" t="s">
        <v>441</v>
      </c>
    </row>
    <row r="13">
      <c r="A13" s="1" t="s">
        <v>442</v>
      </c>
    </row>
    <row r="14">
      <c r="A14" s="1" t="s">
        <v>443</v>
      </c>
    </row>
    <row r="15">
      <c r="A15" s="1" t="s">
        <v>263</v>
      </c>
    </row>
    <row r="16">
      <c r="A16" s="1" t="s">
        <v>317</v>
      </c>
    </row>
    <row r="17">
      <c r="A17" s="1" t="s">
        <v>444</v>
      </c>
    </row>
    <row r="18">
      <c r="A18" s="1" t="s">
        <v>445</v>
      </c>
    </row>
    <row r="19">
      <c r="A19" s="1" t="s">
        <v>425</v>
      </c>
    </row>
    <row r="20">
      <c r="A20" s="1" t="s">
        <v>446</v>
      </c>
    </row>
    <row r="21">
      <c r="A21" s="1" t="s">
        <v>447</v>
      </c>
    </row>
    <row r="22">
      <c r="A22" s="1" t="s">
        <v>448</v>
      </c>
    </row>
    <row r="23">
      <c r="A23" s="1" t="s">
        <v>267</v>
      </c>
    </row>
    <row r="24">
      <c r="A24" s="1" t="s">
        <v>449</v>
      </c>
    </row>
    <row r="25">
      <c r="A25" s="1" t="s">
        <v>450</v>
      </c>
    </row>
    <row r="26">
      <c r="A26" s="1" t="s">
        <v>451</v>
      </c>
    </row>
    <row r="27">
      <c r="A27" s="1" t="s">
        <v>452</v>
      </c>
    </row>
    <row r="28">
      <c r="A28" s="1" t="s">
        <v>453</v>
      </c>
    </row>
    <row r="29">
      <c r="A29" s="1" t="s">
        <v>384</v>
      </c>
    </row>
    <row r="30">
      <c r="A30" s="1" t="s">
        <v>454</v>
      </c>
    </row>
    <row r="31">
      <c r="A31" s="1" t="s">
        <v>455</v>
      </c>
    </row>
    <row r="32">
      <c r="A32" s="1" t="s">
        <v>350</v>
      </c>
    </row>
    <row r="33">
      <c r="A33" s="1" t="s">
        <v>456</v>
      </c>
    </row>
    <row r="34">
      <c r="A34" s="1" t="s">
        <v>407</v>
      </c>
    </row>
    <row r="35">
      <c r="A35" s="1" t="s">
        <v>457</v>
      </c>
    </row>
    <row r="36">
      <c r="A36" s="1" t="s">
        <v>458</v>
      </c>
    </row>
    <row r="37">
      <c r="A37" s="1" t="s">
        <v>459</v>
      </c>
    </row>
    <row r="38">
      <c r="A38" s="1" t="s">
        <v>460</v>
      </c>
    </row>
    <row r="39">
      <c r="A39" s="1" t="s">
        <v>294</v>
      </c>
    </row>
    <row r="40">
      <c r="A40" s="1" t="s">
        <v>351</v>
      </c>
    </row>
    <row r="41">
      <c r="A41" s="1" t="s">
        <v>461</v>
      </c>
    </row>
    <row r="42">
      <c r="A42" s="1" t="s">
        <v>462</v>
      </c>
    </row>
    <row r="43">
      <c r="A43" s="1" t="s">
        <v>463</v>
      </c>
    </row>
    <row r="44">
      <c r="A44" s="1" t="s">
        <v>464</v>
      </c>
    </row>
    <row r="45">
      <c r="A45" s="1" t="s">
        <v>465</v>
      </c>
    </row>
    <row r="46">
      <c r="A46" s="1" t="s">
        <v>392</v>
      </c>
    </row>
    <row r="47">
      <c r="A47" s="1" t="s">
        <v>466</v>
      </c>
    </row>
    <row r="48">
      <c r="A48" s="1" t="s">
        <v>467</v>
      </c>
    </row>
    <row r="49">
      <c r="A49" s="1" t="s">
        <v>468</v>
      </c>
    </row>
    <row r="50">
      <c r="A50" s="1" t="s">
        <v>469</v>
      </c>
    </row>
    <row r="51">
      <c r="A51" s="1" t="s">
        <v>301</v>
      </c>
    </row>
    <row r="52">
      <c r="A52" s="1" t="s">
        <v>348</v>
      </c>
    </row>
    <row r="53">
      <c r="A53" s="1" t="s">
        <v>470</v>
      </c>
    </row>
    <row r="54">
      <c r="A54" s="1" t="s">
        <v>396</v>
      </c>
    </row>
    <row r="55">
      <c r="A55" s="1" t="s">
        <v>471</v>
      </c>
    </row>
    <row r="56">
      <c r="A56" s="1" t="s">
        <v>472</v>
      </c>
    </row>
    <row r="57">
      <c r="A57" s="1" t="s">
        <v>473</v>
      </c>
    </row>
    <row r="58">
      <c r="A58" s="1" t="s">
        <v>474</v>
      </c>
    </row>
    <row r="59">
      <c r="A59" s="1" t="s">
        <v>475</v>
      </c>
    </row>
    <row r="60">
      <c r="A60" s="1" t="s">
        <v>476</v>
      </c>
    </row>
    <row r="61">
      <c r="A61" s="1" t="s">
        <v>252</v>
      </c>
    </row>
    <row r="62">
      <c r="A62" s="1" t="s">
        <v>321</v>
      </c>
    </row>
    <row r="63">
      <c r="A63" s="1" t="s">
        <v>477</v>
      </c>
    </row>
    <row r="64">
      <c r="A64" s="1" t="s">
        <v>400</v>
      </c>
    </row>
    <row r="65">
      <c r="A65" s="1" t="s">
        <v>478</v>
      </c>
    </row>
    <row r="66">
      <c r="A66" s="1" t="s">
        <v>479</v>
      </c>
    </row>
    <row r="67">
      <c r="A67" s="1" t="s">
        <v>344</v>
      </c>
    </row>
    <row r="68">
      <c r="A68" s="1" t="s">
        <v>480</v>
      </c>
    </row>
    <row r="69">
      <c r="A69" s="1" t="s">
        <v>481</v>
      </c>
    </row>
    <row r="70">
      <c r="A70" s="1" t="s">
        <v>315</v>
      </c>
    </row>
    <row r="71">
      <c r="A71" s="1" t="s">
        <v>482</v>
      </c>
    </row>
    <row r="72">
      <c r="A72" s="1" t="s">
        <v>483</v>
      </c>
    </row>
    <row r="73">
      <c r="A73" s="1" t="s">
        <v>484</v>
      </c>
    </row>
    <row r="74">
      <c r="A74" s="1" t="s">
        <v>371</v>
      </c>
    </row>
    <row r="75">
      <c r="A75" s="1" t="s">
        <v>310</v>
      </c>
    </row>
    <row r="76">
      <c r="A76" s="1" t="s">
        <v>485</v>
      </c>
    </row>
    <row r="77">
      <c r="A77" s="1" t="s">
        <v>102</v>
      </c>
    </row>
    <row r="78">
      <c r="A78" s="1" t="s">
        <v>486</v>
      </c>
    </row>
    <row r="79">
      <c r="A79" s="1" t="s">
        <v>487</v>
      </c>
    </row>
    <row r="80">
      <c r="A80" s="1" t="s">
        <v>488</v>
      </c>
    </row>
    <row r="81">
      <c r="A81" s="1" t="s">
        <v>489</v>
      </c>
    </row>
    <row r="82">
      <c r="A82" s="1" t="s">
        <v>490</v>
      </c>
    </row>
    <row r="83">
      <c r="A83" s="1" t="s">
        <v>491</v>
      </c>
    </row>
    <row r="84">
      <c r="A84" s="1" t="s">
        <v>47</v>
      </c>
    </row>
    <row r="85">
      <c r="A85" s="1" t="s">
        <v>492</v>
      </c>
    </row>
    <row r="86">
      <c r="A86" s="1" t="s">
        <v>493</v>
      </c>
    </row>
    <row r="87">
      <c r="A87" s="1" t="s">
        <v>274</v>
      </c>
    </row>
    <row r="88">
      <c r="A88" s="1" t="s">
        <v>494</v>
      </c>
    </row>
    <row r="89">
      <c r="A89" s="1" t="s">
        <v>320</v>
      </c>
    </row>
    <row r="90">
      <c r="A90" s="1" t="s">
        <v>495</v>
      </c>
    </row>
    <row r="91">
      <c r="A91" s="1" t="s">
        <v>496</v>
      </c>
    </row>
    <row r="92">
      <c r="A92" s="1" t="s">
        <v>497</v>
      </c>
    </row>
    <row r="93">
      <c r="A93" s="1" t="s">
        <v>498</v>
      </c>
    </row>
    <row r="94">
      <c r="A94" s="1" t="s">
        <v>280</v>
      </c>
    </row>
    <row r="95">
      <c r="A95" s="1" t="s">
        <v>499</v>
      </c>
    </row>
    <row r="96">
      <c r="A96" s="1" t="s">
        <v>500</v>
      </c>
    </row>
    <row r="97">
      <c r="A97" s="1" t="s">
        <v>501</v>
      </c>
    </row>
    <row r="98">
      <c r="A98" s="1" t="s">
        <v>502</v>
      </c>
    </row>
    <row r="99">
      <c r="A99" s="1" t="s">
        <v>265</v>
      </c>
    </row>
    <row r="100">
      <c r="A100" s="1" t="s">
        <v>503</v>
      </c>
    </row>
  </sheetData>
  <drawing r:id="rId1"/>
</worksheet>
</file>