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\Documents\Excel pliki\"/>
    </mc:Choice>
  </mc:AlternateContent>
  <xr:revisionPtr revIDLastSave="0" documentId="8_{97BBB4E9-14FD-4543-BDF3-EF5FC9A368DD}" xr6:coauthVersionLast="47" xr6:coauthVersionMax="47" xr10:uidLastSave="{00000000-0000-0000-0000-000000000000}"/>
  <bookViews>
    <workbookView xWindow="-103" yWindow="-103" windowWidth="24892" windowHeight="13372" xr2:uid="{00000000-000D-0000-FFFF-FFFF00000000}"/>
  </bookViews>
  <sheets>
    <sheet name="Arkusz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5" i="1" l="1"/>
  <c r="H16" i="1"/>
  <c r="C35" i="1"/>
  <c r="C34" i="1"/>
  <c r="L14" i="1"/>
  <c r="L13" i="1"/>
  <c r="N34" i="1"/>
  <c r="M24" i="1"/>
  <c r="M25" i="1"/>
  <c r="N25" i="1" s="1"/>
  <c r="M26" i="1"/>
  <c r="N26" i="1" s="1"/>
  <c r="M27" i="1"/>
  <c r="M28" i="1"/>
  <c r="M29" i="1"/>
  <c r="M30" i="1"/>
  <c r="M23" i="1"/>
  <c r="N23" i="1" s="1"/>
  <c r="N24" i="1"/>
  <c r="N27" i="1"/>
  <c r="N28" i="1"/>
  <c r="N29" i="1"/>
  <c r="N30" i="1"/>
  <c r="I34" i="1"/>
  <c r="L24" i="1"/>
  <c r="L25" i="1"/>
  <c r="L26" i="1"/>
  <c r="L27" i="1"/>
  <c r="L28" i="1"/>
  <c r="L29" i="1"/>
  <c r="L30" i="1"/>
  <c r="L23" i="1"/>
  <c r="K24" i="1"/>
  <c r="K25" i="1"/>
  <c r="K26" i="1"/>
  <c r="K27" i="1"/>
  <c r="K28" i="1"/>
  <c r="K29" i="1"/>
  <c r="K30" i="1"/>
  <c r="K23" i="1"/>
  <c r="I3" i="1"/>
  <c r="I4" i="1"/>
  <c r="I8" i="1"/>
  <c r="H3" i="1"/>
  <c r="H4" i="1"/>
  <c r="H5" i="1"/>
  <c r="I5" i="1" s="1"/>
  <c r="H6" i="1"/>
  <c r="I6" i="1" s="1"/>
  <c r="H7" i="1"/>
  <c r="I7" i="1" s="1"/>
  <c r="H8" i="1"/>
  <c r="H9" i="1"/>
  <c r="I9" i="1" s="1"/>
  <c r="H10" i="1"/>
  <c r="I10" i="1" s="1"/>
  <c r="H2" i="1"/>
  <c r="I2" i="1" s="1"/>
  <c r="G13" i="1" s="1"/>
  <c r="L2" i="1"/>
  <c r="K2" i="1"/>
  <c r="F13" i="1"/>
  <c r="G3" i="1"/>
  <c r="G4" i="1"/>
  <c r="G5" i="1"/>
  <c r="G6" i="1"/>
  <c r="G7" i="1"/>
  <c r="G8" i="1"/>
  <c r="G9" i="1"/>
  <c r="G10" i="1"/>
  <c r="G2" i="1"/>
  <c r="F3" i="1"/>
  <c r="F4" i="1"/>
  <c r="F5" i="1"/>
  <c r="F6" i="1"/>
  <c r="F7" i="1"/>
  <c r="F8" i="1"/>
  <c r="F9" i="1"/>
  <c r="F10" i="1"/>
  <c r="F2" i="1"/>
  <c r="H24" i="1"/>
  <c r="H25" i="1"/>
  <c r="H26" i="1"/>
  <c r="H27" i="1"/>
  <c r="H28" i="1"/>
  <c r="H29" i="1"/>
  <c r="H30" i="1"/>
  <c r="H23" i="1"/>
  <c r="G33" i="1" s="1"/>
  <c r="I30" i="1"/>
  <c r="I24" i="1"/>
  <c r="I25" i="1"/>
  <c r="I26" i="1"/>
  <c r="I27" i="1"/>
  <c r="I28" i="1"/>
  <c r="I29" i="1"/>
  <c r="I23" i="1"/>
  <c r="F24" i="1"/>
  <c r="F25" i="1"/>
  <c r="F26" i="1"/>
  <c r="F27" i="1"/>
  <c r="F28" i="1"/>
  <c r="F29" i="1"/>
  <c r="F30" i="1"/>
  <c r="F23" i="1"/>
  <c r="E24" i="1"/>
  <c r="E25" i="1"/>
  <c r="E26" i="1"/>
  <c r="E27" i="1"/>
  <c r="E28" i="1"/>
  <c r="E29" i="1"/>
  <c r="E30" i="1"/>
  <c r="E23" i="1"/>
  <c r="B30" i="1"/>
  <c r="B29" i="1"/>
  <c r="B28" i="1"/>
  <c r="B27" i="1"/>
  <c r="B26" i="1"/>
  <c r="B25" i="1"/>
  <c r="B24" i="1"/>
  <c r="B23" i="1"/>
  <c r="E8" i="1"/>
  <c r="E9" i="1"/>
  <c r="E10" i="1"/>
  <c r="E2" i="1"/>
  <c r="D3" i="1"/>
  <c r="D4" i="1"/>
  <c r="D5" i="1"/>
  <c r="D6" i="1"/>
  <c r="D7" i="1"/>
  <c r="D8" i="1"/>
  <c r="D9" i="1"/>
  <c r="D10" i="1"/>
  <c r="D2" i="1"/>
  <c r="C3" i="1"/>
  <c r="E3" i="1" s="1"/>
  <c r="C4" i="1"/>
  <c r="E4" i="1" s="1"/>
  <c r="C5" i="1"/>
  <c r="E5" i="1" s="1"/>
  <c r="C6" i="1"/>
  <c r="E6" i="1" s="1"/>
  <c r="C7" i="1"/>
  <c r="E7" i="1" s="1"/>
  <c r="C8" i="1"/>
  <c r="C9" i="1"/>
  <c r="C10" i="1"/>
  <c r="C2" i="1"/>
  <c r="H13" i="1" l="1"/>
  <c r="I13" i="1"/>
  <c r="J34" i="1"/>
  <c r="K34" i="1" s="1"/>
  <c r="D12" i="1"/>
</calcChain>
</file>

<file path=xl/sharedStrings.xml><?xml version="1.0" encoding="utf-8"?>
<sst xmlns="http://schemas.openxmlformats.org/spreadsheetml/2006/main" count="43" uniqueCount="34">
  <si>
    <t>m, g</t>
  </si>
  <si>
    <t>X, mm</t>
  </si>
  <si>
    <t>m, kg</t>
  </si>
  <si>
    <t>F, N</t>
  </si>
  <si>
    <t>X, m</t>
  </si>
  <si>
    <t>M, g</t>
  </si>
  <si>
    <t>masa sprężyny</t>
  </si>
  <si>
    <t>masa uchwytu</t>
  </si>
  <si>
    <t>masa koszyka</t>
  </si>
  <si>
    <t>T</t>
  </si>
  <si>
    <t>t, s</t>
  </si>
  <si>
    <t>N</t>
  </si>
  <si>
    <t>4πM</t>
  </si>
  <si>
    <t>M, kg</t>
  </si>
  <si>
    <t>niepewnosc</t>
  </si>
  <si>
    <t>B</t>
  </si>
  <si>
    <t>A</t>
  </si>
  <si>
    <t>X^2</t>
  </si>
  <si>
    <t>xy</t>
  </si>
  <si>
    <t>u(y)</t>
  </si>
  <si>
    <t>delta</t>
  </si>
  <si>
    <t>y - A - Bx</t>
  </si>
  <si>
    <t>kwd</t>
  </si>
  <si>
    <t>u(A)</t>
  </si>
  <si>
    <t>u(B)</t>
  </si>
  <si>
    <t>x^2</t>
  </si>
  <si>
    <t>y - Bx</t>
  </si>
  <si>
    <t>kwad</t>
  </si>
  <si>
    <t>k, p. Hooke'a</t>
  </si>
  <si>
    <t>k, wahadło sprężynowe</t>
  </si>
  <si>
    <t>y</t>
  </si>
  <si>
    <t>x</t>
  </si>
  <si>
    <t>delta T</t>
  </si>
  <si>
    <t>u(T)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</si>
</sst>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Pomiar okresu drgań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Arkusz1!$I$22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Arkusz1!$H$23:$H$30</c:f>
              <c:numCache>
                <c:formatCode>General</c:formatCode>
                <c:ptCount val="8"/>
                <c:pt idx="0">
                  <c:v>1.907597138642551</c:v>
                </c:pt>
                <c:pt idx="1">
                  <c:v>2.3047500197423867</c:v>
                </c:pt>
                <c:pt idx="2">
                  <c:v>2.6734784401670852</c:v>
                </c:pt>
                <c:pt idx="3">
                  <c:v>3.0761582997315307</c:v>
                </c:pt>
                <c:pt idx="4">
                  <c:v>3.4741007491834539</c:v>
                </c:pt>
                <c:pt idx="5">
                  <c:v>3.8728327669874636</c:v>
                </c:pt>
                <c:pt idx="6">
                  <c:v>4.2680117272070817</c:v>
                </c:pt>
                <c:pt idx="7">
                  <c:v>4.6359505792796929</c:v>
                </c:pt>
              </c:numCache>
            </c:numRef>
          </c:xVal>
          <c:yVal>
            <c:numRef>
              <c:f>Arkusz1!$I$23:$I$30</c:f>
              <c:numCache>
                <c:formatCode>General</c:formatCode>
                <c:ptCount val="8"/>
                <c:pt idx="0">
                  <c:v>0.61779600000000001</c:v>
                </c:pt>
                <c:pt idx="1">
                  <c:v>0.76462532653061233</c:v>
                </c:pt>
                <c:pt idx="2">
                  <c:v>0.88897959183673469</c:v>
                </c:pt>
                <c:pt idx="3">
                  <c:v>1.0209658979591838</c:v>
                </c:pt>
                <c:pt idx="4">
                  <c:v>1.1590060408163263</c:v>
                </c:pt>
                <c:pt idx="5">
                  <c:v>1.2911452244897961</c:v>
                </c:pt>
                <c:pt idx="6">
                  <c:v>1.3759290000000002</c:v>
                </c:pt>
                <c:pt idx="7">
                  <c:v>1.5048279387755106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C3-4737-8B2E-16CDAA61A7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7651727"/>
        <c:axId val="1017636847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Arkusz1!$H$23:$H$30</c15:sqref>
                        </c15:formulaRef>
                      </c:ext>
                    </c:extLst>
                    <c:strCache>
                      <c:ptCount val="8"/>
                      <c:pt idx="0">
                        <c:v>1,907597139</c:v>
                      </c:pt>
                      <c:pt idx="1">
                        <c:v>2,30475002</c:v>
                      </c:pt>
                      <c:pt idx="2">
                        <c:v>2,67347844</c:v>
                      </c:pt>
                      <c:pt idx="3">
                        <c:v>3,0761583</c:v>
                      </c:pt>
                      <c:pt idx="4">
                        <c:v>3,474100749</c:v>
                      </c:pt>
                      <c:pt idx="5">
                        <c:v>3,872832767</c:v>
                      </c:pt>
                      <c:pt idx="6">
                        <c:v>4,268011727</c:v>
                      </c:pt>
                      <c:pt idx="7">
                        <c:v>4,635950579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y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yVal>
                <c:smooth val="0"/>
                <c:extLst>
                  <c:ext xmlns:c16="http://schemas.microsoft.com/office/drawing/2014/chart" uri="{C3380CC4-5D6E-409C-BE32-E72D297353CC}">
                    <c16:uniqueId val="{00000000-DDF8-407D-8EBD-EEA8D54A423E}"/>
                  </c:ext>
                </c:extLst>
              </c15:ser>
            </c15:filteredScatterSeries>
          </c:ext>
        </c:extLst>
      </c:scatterChart>
      <c:valAx>
        <c:axId val="1017651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17636847"/>
        <c:crosses val="autoZero"/>
        <c:crossBetween val="midCat"/>
      </c:valAx>
      <c:valAx>
        <c:axId val="1017636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17651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Porównanie</a:t>
            </a:r>
            <a:r>
              <a:rPr lang="pl-PL" baseline="0"/>
              <a:t> wspóczynnika 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Arkusz1!$H$16:$H$17</c:f>
                <c:numCache>
                  <c:formatCode>General</c:formatCode>
                  <c:ptCount val="2"/>
                  <c:pt idx="0">
                    <c:v>1.18E-2</c:v>
                  </c:pt>
                  <c:pt idx="1">
                    <c:v>8.6E-3</c:v>
                  </c:pt>
                </c:numCache>
              </c:numRef>
            </c:plus>
            <c:minus>
              <c:numRef>
                <c:f>Arkusz1!$H$16:$H$17</c:f>
                <c:numCache>
                  <c:formatCode>General</c:formatCode>
                  <c:ptCount val="2"/>
                  <c:pt idx="0">
                    <c:v>1.18E-2</c:v>
                  </c:pt>
                  <c:pt idx="1">
                    <c:v>8.6E-3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Arkusz1!$F$16:$F$17</c:f>
              <c:strCache>
                <c:ptCount val="2"/>
                <c:pt idx="0">
                  <c:v>k, p. Hooke'a</c:v>
                </c:pt>
                <c:pt idx="1">
                  <c:v>k, wahadło sprężynowe</c:v>
                </c:pt>
              </c:strCache>
            </c:strRef>
          </c:cat>
          <c:val>
            <c:numRef>
              <c:f>Arkusz1!$G$16:$G$17</c:f>
              <c:numCache>
                <c:formatCode>General</c:formatCode>
                <c:ptCount val="2"/>
                <c:pt idx="0">
                  <c:v>2.9474999999999998</c:v>
                </c:pt>
                <c:pt idx="1">
                  <c:v>3.0434000000000001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48-4D2D-A58C-9338916FB3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1629184"/>
        <c:axId val="2141616704"/>
      </c:lineChart>
      <c:catAx>
        <c:axId val="2141629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41616704"/>
        <c:crosses val="autoZero"/>
        <c:auto val="1"/>
        <c:lblAlgn val="ctr"/>
        <c:lblOffset val="100"/>
        <c:noMultiLvlLbl val="0"/>
      </c:catAx>
      <c:valAx>
        <c:axId val="2141616704"/>
        <c:scaling>
          <c:orientation val="minMax"/>
          <c:max val="3.06"/>
          <c:min val="2.9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Wartość</a:t>
                </a:r>
                <a:r>
                  <a:rPr lang="pl-PL" baseline="0"/>
                  <a:t> współczynnika k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41629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Linearyzacja danych dla prawa</a:t>
            </a:r>
            <a:r>
              <a:rPr lang="pl-PL" baseline="0"/>
              <a:t> Hooke'a</a:t>
            </a:r>
            <a:endParaRPr lang="en-US"/>
          </a:p>
        </c:rich>
      </c:tx>
      <c:layout>
        <c:manualLayout>
          <c:xMode val="edge"/>
          <c:yMode val="edge"/>
          <c:x val="0.17754177602799653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noFill/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Arkusz1!$D$2:$D$10</c:f>
              <c:numCache>
                <c:formatCode>General</c:formatCode>
                <c:ptCount val="9"/>
                <c:pt idx="0">
                  <c:v>0.21199999999999999</c:v>
                </c:pt>
                <c:pt idx="1">
                  <c:v>0.246</c:v>
                </c:pt>
                <c:pt idx="2">
                  <c:v>0.27600000000000002</c:v>
                </c:pt>
                <c:pt idx="3">
                  <c:v>0.31</c:v>
                </c:pt>
                <c:pt idx="4">
                  <c:v>0.34300000000000003</c:v>
                </c:pt>
                <c:pt idx="5">
                  <c:v>0.377</c:v>
                </c:pt>
                <c:pt idx="6">
                  <c:v>0.41100000000000003</c:v>
                </c:pt>
                <c:pt idx="7">
                  <c:v>0.443</c:v>
                </c:pt>
                <c:pt idx="8">
                  <c:v>0.47500000000000003</c:v>
                </c:pt>
              </c:numCache>
            </c:numRef>
          </c:xVal>
          <c:yVal>
            <c:numRef>
              <c:f>Arkusz1!$E$2:$E$10</c:f>
              <c:numCache>
                <c:formatCode>General</c:formatCode>
                <c:ptCount val="9"/>
                <c:pt idx="0">
                  <c:v>0.29772989399999999</c:v>
                </c:pt>
                <c:pt idx="1">
                  <c:v>0.39667899250000005</c:v>
                </c:pt>
                <c:pt idx="2">
                  <c:v>0.48739050499999997</c:v>
                </c:pt>
                <c:pt idx="3">
                  <c:v>0.58624153699999992</c:v>
                </c:pt>
                <c:pt idx="4">
                  <c:v>0.68509256900000004</c:v>
                </c:pt>
                <c:pt idx="5">
                  <c:v>0.78502233249999986</c:v>
                </c:pt>
                <c:pt idx="6">
                  <c:v>0.88426563049999996</c:v>
                </c:pt>
                <c:pt idx="7">
                  <c:v>0.97566360849999989</c:v>
                </c:pt>
                <c:pt idx="8">
                  <c:v>1.074416574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v>lin</c:v>
                </c15:tx>
              </c15:filteredSeriesTitle>
            </c:ext>
            <c:ext xmlns:c16="http://schemas.microsoft.com/office/drawing/2014/chart" uri="{C3380CC4-5D6E-409C-BE32-E72D297353CC}">
              <c16:uniqueId val="{00000001-C5FA-41B6-8E00-B93583A89EAC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none"/>
          </c:marker>
          <c:xVal>
            <c:numRef>
              <c:f>Arkusz1!$D$2:$D$10</c:f>
              <c:numCache>
                <c:formatCode>General</c:formatCode>
                <c:ptCount val="9"/>
                <c:pt idx="0">
                  <c:v>0.21199999999999999</c:v>
                </c:pt>
                <c:pt idx="1">
                  <c:v>0.246</c:v>
                </c:pt>
                <c:pt idx="2">
                  <c:v>0.27600000000000002</c:v>
                </c:pt>
                <c:pt idx="3">
                  <c:v>0.31</c:v>
                </c:pt>
                <c:pt idx="4">
                  <c:v>0.34300000000000003</c:v>
                </c:pt>
                <c:pt idx="5">
                  <c:v>0.377</c:v>
                </c:pt>
                <c:pt idx="6">
                  <c:v>0.41100000000000003</c:v>
                </c:pt>
                <c:pt idx="7">
                  <c:v>0.443</c:v>
                </c:pt>
                <c:pt idx="8">
                  <c:v>0.47500000000000003</c:v>
                </c:pt>
              </c:numCache>
            </c:numRef>
          </c:xVal>
          <c:yVal>
            <c:numRef>
              <c:f>Arkusz1!$E$2:$E$10</c:f>
              <c:numCache>
                <c:formatCode>General</c:formatCode>
                <c:ptCount val="9"/>
                <c:pt idx="0">
                  <c:v>0.29772989399999999</c:v>
                </c:pt>
                <c:pt idx="1">
                  <c:v>0.39667899250000005</c:v>
                </c:pt>
                <c:pt idx="2">
                  <c:v>0.48739050499999997</c:v>
                </c:pt>
                <c:pt idx="3">
                  <c:v>0.58624153699999992</c:v>
                </c:pt>
                <c:pt idx="4">
                  <c:v>0.68509256900000004</c:v>
                </c:pt>
                <c:pt idx="5">
                  <c:v>0.78502233249999986</c:v>
                </c:pt>
                <c:pt idx="6">
                  <c:v>0.88426563049999996</c:v>
                </c:pt>
                <c:pt idx="7">
                  <c:v>0.97566360849999989</c:v>
                </c:pt>
                <c:pt idx="8">
                  <c:v>1.074416574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5FA-41B6-8E00-B93583A89EAC}"/>
            </c:ext>
          </c:extLst>
        </c:ser>
        <c:ser>
          <c:idx val="2"/>
          <c:order val="2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Arkusz1!$K$13:$K$14</c:f>
              <c:numCache>
                <c:formatCode>General</c:formatCode>
                <c:ptCount val="2"/>
                <c:pt idx="0">
                  <c:v>0</c:v>
                </c:pt>
                <c:pt idx="1">
                  <c:v>0.6</c:v>
                </c:pt>
              </c:numCache>
            </c:numRef>
          </c:xVal>
          <c:yVal>
            <c:numRef>
              <c:f>Arkusz1!$L$13:$L$14</c:f>
              <c:numCache>
                <c:formatCode>General</c:formatCode>
                <c:ptCount val="2"/>
                <c:pt idx="0">
                  <c:v>-0.32712570254524331</c:v>
                </c:pt>
                <c:pt idx="1">
                  <c:v>1.4413772976307397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775-403A-8A58-07521741E0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1613344"/>
        <c:axId val="2141614784"/>
      </c:scatterChart>
      <c:valAx>
        <c:axId val="2141613344"/>
        <c:scaling>
          <c:orientation val="minMax"/>
          <c:max val="0.5"/>
          <c:min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X</a:t>
                </a:r>
                <a:r>
                  <a:rPr lang="pl-PL" baseline="0"/>
                  <a:t> [m]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41614784"/>
        <c:crosses val="autoZero"/>
        <c:crossBetween val="midCat"/>
      </c:valAx>
      <c:valAx>
        <c:axId val="2141614784"/>
        <c:scaling>
          <c:orientation val="minMax"/>
          <c:max val="1.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F</a:t>
                </a:r>
                <a:r>
                  <a:rPr lang="pl-PL" baseline="0"/>
                  <a:t> [N]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41613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Linearyzacja danych dla wahadła sprężynowego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none"/>
          </c:marker>
          <c:xVal>
            <c:numRef>
              <c:f>Arkusz1!$I$23:$I$30</c:f>
              <c:numCache>
                <c:formatCode>General</c:formatCode>
                <c:ptCount val="8"/>
                <c:pt idx="0">
                  <c:v>0.61779600000000001</c:v>
                </c:pt>
                <c:pt idx="1">
                  <c:v>0.76462532653061233</c:v>
                </c:pt>
                <c:pt idx="2">
                  <c:v>0.88897959183673469</c:v>
                </c:pt>
                <c:pt idx="3">
                  <c:v>1.0209658979591838</c:v>
                </c:pt>
                <c:pt idx="4">
                  <c:v>1.1590060408163263</c:v>
                </c:pt>
                <c:pt idx="5">
                  <c:v>1.2911452244897961</c:v>
                </c:pt>
                <c:pt idx="6">
                  <c:v>1.3759290000000002</c:v>
                </c:pt>
                <c:pt idx="7">
                  <c:v>1.5048279387755106</c:v>
                </c:pt>
              </c:numCache>
            </c:numRef>
          </c:xVal>
          <c:yVal>
            <c:numRef>
              <c:f>Arkusz1!$H$23:$H$30</c:f>
              <c:numCache>
                <c:formatCode>General</c:formatCode>
                <c:ptCount val="8"/>
                <c:pt idx="0">
                  <c:v>1.907597138642551</c:v>
                </c:pt>
                <c:pt idx="1">
                  <c:v>2.3047500197423867</c:v>
                </c:pt>
                <c:pt idx="2">
                  <c:v>2.6734784401670852</c:v>
                </c:pt>
                <c:pt idx="3">
                  <c:v>3.0761582997315307</c:v>
                </c:pt>
                <c:pt idx="4">
                  <c:v>3.4741007491834539</c:v>
                </c:pt>
                <c:pt idx="5">
                  <c:v>3.8728327669874636</c:v>
                </c:pt>
                <c:pt idx="6">
                  <c:v>4.2680117272070817</c:v>
                </c:pt>
                <c:pt idx="7">
                  <c:v>4.6359505792796929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BE-4CB8-B395-C957D331683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Arkusz1!$I$22:$I$30</c:f>
              <c:numCache>
                <c:formatCode>General</c:formatCode>
                <c:ptCount val="9"/>
                <c:pt idx="0">
                  <c:v>0</c:v>
                </c:pt>
                <c:pt idx="1">
                  <c:v>0.61779600000000001</c:v>
                </c:pt>
                <c:pt idx="2">
                  <c:v>0.76462532653061233</c:v>
                </c:pt>
                <c:pt idx="3">
                  <c:v>0.88897959183673469</c:v>
                </c:pt>
                <c:pt idx="4">
                  <c:v>1.0209658979591838</c:v>
                </c:pt>
                <c:pt idx="5">
                  <c:v>1.1590060408163263</c:v>
                </c:pt>
                <c:pt idx="6">
                  <c:v>1.2911452244897961</c:v>
                </c:pt>
                <c:pt idx="7">
                  <c:v>1.3759290000000002</c:v>
                </c:pt>
                <c:pt idx="8">
                  <c:v>1.5048279387755106</c:v>
                </c:pt>
              </c:numCache>
            </c:numRef>
          </c:xVal>
          <c:yVal>
            <c:numRef>
              <c:f>Arkusz1!$G$22:$G$30</c:f>
              <c:numCache>
                <c:formatCode>General</c:formatCode>
                <c:ptCount val="9"/>
                <c:pt idx="1">
                  <c:v>1.907597138642551</c:v>
                </c:pt>
                <c:pt idx="2">
                  <c:v>2.3047500197423867</c:v>
                </c:pt>
                <c:pt idx="3">
                  <c:v>2.6734784401670852</c:v>
                </c:pt>
                <c:pt idx="4">
                  <c:v>3.0761582997315307</c:v>
                </c:pt>
                <c:pt idx="5">
                  <c:v>3.4741007491834539</c:v>
                </c:pt>
                <c:pt idx="6">
                  <c:v>3.8928327669874601</c:v>
                </c:pt>
                <c:pt idx="7">
                  <c:v>4.2480117272070803</c:v>
                </c:pt>
                <c:pt idx="8">
                  <c:v>4.6359505792796929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v>2</c:v>
                </c15:tx>
              </c15:filteredSeriesTitle>
            </c:ext>
            <c:ext xmlns:c16="http://schemas.microsoft.com/office/drawing/2014/chart" uri="{C3380CC4-5D6E-409C-BE32-E72D297353CC}">
              <c16:uniqueId val="{00000003-72BE-4CB8-B395-C957D3316833}"/>
            </c:ext>
          </c:extLst>
        </c:ser>
        <c:ser>
          <c:idx val="2"/>
          <c:order val="2"/>
          <c:spPr>
            <a:ln w="15875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5875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Arkusz1!$M$34:$M$43</c:f>
              <c:numCache>
                <c:formatCode>General</c:formatCode>
                <c:ptCount val="10"/>
                <c:pt idx="0">
                  <c:v>0</c:v>
                </c:pt>
                <c:pt idx="1">
                  <c:v>0.61779600000000001</c:v>
                </c:pt>
                <c:pt idx="2">
                  <c:v>0.76462532653061233</c:v>
                </c:pt>
                <c:pt idx="3">
                  <c:v>0.88897959183673469</c:v>
                </c:pt>
                <c:pt idx="4">
                  <c:v>1.0209658979591838</c:v>
                </c:pt>
                <c:pt idx="5">
                  <c:v>1.1590060408163263</c:v>
                </c:pt>
                <c:pt idx="6">
                  <c:v>1.2911452244897961</c:v>
                </c:pt>
                <c:pt idx="7">
                  <c:v>1.3759290000000002</c:v>
                </c:pt>
                <c:pt idx="8">
                  <c:v>1.5048279387755106</c:v>
                </c:pt>
              </c:numCache>
            </c:numRef>
          </c:xVal>
          <c:yVal>
            <c:numRef>
              <c:f>Arkusz1!$N$34:$N$43</c:f>
              <c:numCache>
                <c:formatCode>General</c:formatCode>
                <c:ptCount val="10"/>
                <c:pt idx="0">
                  <c:v>0</c:v>
                </c:pt>
                <c:pt idx="1">
                  <c:v>1.907597138642551</c:v>
                </c:pt>
                <c:pt idx="2">
                  <c:v>2.3047500197423867</c:v>
                </c:pt>
                <c:pt idx="3">
                  <c:v>2.6734784401670852</c:v>
                </c:pt>
                <c:pt idx="4">
                  <c:v>3.0761582997315307</c:v>
                </c:pt>
                <c:pt idx="5">
                  <c:v>3.4741007491834539</c:v>
                </c:pt>
                <c:pt idx="6">
                  <c:v>3.8728327669874636</c:v>
                </c:pt>
                <c:pt idx="7">
                  <c:v>4.2680117272070817</c:v>
                </c:pt>
                <c:pt idx="8">
                  <c:v>4.6359505792796929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EB-4346-8ED0-5A412F933902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Arkusz1!$I$23:$I$30</c:f>
              <c:numCache>
                <c:formatCode>General</c:formatCode>
                <c:ptCount val="8"/>
                <c:pt idx="0">
                  <c:v>0.61779600000000001</c:v>
                </c:pt>
                <c:pt idx="1">
                  <c:v>0.76462532653061233</c:v>
                </c:pt>
                <c:pt idx="2">
                  <c:v>0.88897959183673469</c:v>
                </c:pt>
                <c:pt idx="3">
                  <c:v>1.0209658979591838</c:v>
                </c:pt>
                <c:pt idx="4">
                  <c:v>1.1590060408163263</c:v>
                </c:pt>
                <c:pt idx="5">
                  <c:v>1.2911452244897961</c:v>
                </c:pt>
                <c:pt idx="6">
                  <c:v>1.3759290000000002</c:v>
                </c:pt>
                <c:pt idx="7">
                  <c:v>1.5048279387755106</c:v>
                </c:pt>
              </c:numCache>
            </c:numRef>
          </c:xVal>
          <c:yVal>
            <c:numRef>
              <c:f>Arkusz1!$H$23:$H$30</c:f>
              <c:numCache>
                <c:formatCode>General</c:formatCode>
                <c:ptCount val="8"/>
                <c:pt idx="0">
                  <c:v>1.907597138642551</c:v>
                </c:pt>
                <c:pt idx="1">
                  <c:v>2.3047500197423867</c:v>
                </c:pt>
                <c:pt idx="2">
                  <c:v>2.6734784401670852</c:v>
                </c:pt>
                <c:pt idx="3">
                  <c:v>3.0761582997315307</c:v>
                </c:pt>
                <c:pt idx="4">
                  <c:v>3.4741007491834539</c:v>
                </c:pt>
                <c:pt idx="5">
                  <c:v>3.8728327669874636</c:v>
                </c:pt>
                <c:pt idx="6">
                  <c:v>4.2680117272070817</c:v>
                </c:pt>
                <c:pt idx="7">
                  <c:v>4.6359505792796929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2EB-4346-8ED0-5A412F9339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741712"/>
        <c:axId val="196751312"/>
      </c:scatterChart>
      <c:valAx>
        <c:axId val="196741712"/>
        <c:scaling>
          <c:orientation val="minMax"/>
          <c:max val="1.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T^2</a:t>
                </a:r>
                <a:r>
                  <a:rPr lang="pl-PL" baseline="0"/>
                  <a:t> [s^2]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6751312"/>
        <c:crosses val="autoZero"/>
        <c:crossBetween val="midCat"/>
      </c:valAx>
      <c:valAx>
        <c:axId val="19675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4</a:t>
                </a:r>
                <a:r>
                  <a:rPr lang="el-GR" sz="1000" b="0" i="0" u="none" strike="noStrike" baseline="0">
                    <a:effectLst/>
                  </a:rPr>
                  <a:t>π</a:t>
                </a:r>
                <a:r>
                  <a:rPr lang="pl-PL" sz="1000" b="0" i="0" u="none" strike="noStrike" baseline="0">
                    <a:effectLst/>
                  </a:rPr>
                  <a:t>^2M [kg]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6741712"/>
        <c:crosses val="autoZero"/>
        <c:crossBetween val="midCat"/>
      </c:valAx>
      <c:spPr>
        <a:noFill/>
        <a:ln>
          <a:solidFill>
            <a:schemeClr val="accent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163285</xdr:colOff>
      <xdr:row>18</xdr:row>
      <xdr:rowOff>43542</xdr:rowOff>
    </xdr:from>
    <xdr:to>
      <xdr:col>32</xdr:col>
      <xdr:colOff>163285</xdr:colOff>
      <xdr:row>42</xdr:row>
      <xdr:rowOff>32656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D746C12D-24A3-A431-1DAD-2BE7F74152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419756</xdr:colOff>
      <xdr:row>37</xdr:row>
      <xdr:rowOff>59596</xdr:rowOff>
    </xdr:from>
    <xdr:to>
      <xdr:col>21</xdr:col>
      <xdr:colOff>419526</xdr:colOff>
      <xdr:row>52</xdr:row>
      <xdr:rowOff>23077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74C57769-B718-DF68-3CF8-60A69BEC7C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608557</xdr:colOff>
      <xdr:row>0</xdr:row>
      <xdr:rowOff>122754</xdr:rowOff>
    </xdr:from>
    <xdr:to>
      <xdr:col>20</xdr:col>
      <xdr:colOff>325877</xdr:colOff>
      <xdr:row>15</xdr:row>
      <xdr:rowOff>90097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955675BE-7B6F-3B07-700E-9373024FC9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413947</xdr:colOff>
      <xdr:row>17</xdr:row>
      <xdr:rowOff>68438</xdr:rowOff>
    </xdr:from>
    <xdr:to>
      <xdr:col>21</xdr:col>
      <xdr:colOff>265543</xdr:colOff>
      <xdr:row>34</xdr:row>
      <xdr:rowOff>51879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7252002F-0C57-FEE3-3C7D-8A410D4EEE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2"/>
  <sheetViews>
    <sheetView tabSelected="1" zoomScale="94" workbookViewId="0">
      <selection activeCell="L48" sqref="L48"/>
    </sheetView>
  </sheetViews>
  <sheetFormatPr defaultRowHeight="14.6" x14ac:dyDescent="0.4"/>
  <cols>
    <col min="1" max="1" width="14.69140625" bestFit="1" customWidth="1"/>
    <col min="8" max="8" width="15.84375" customWidth="1"/>
    <col min="9" max="9" width="10.84375" bestFit="1" customWidth="1"/>
  </cols>
  <sheetData>
    <row r="1" spans="1:12" x14ac:dyDescent="0.4">
      <c r="A1" t="s">
        <v>0</v>
      </c>
      <c r="B1" t="s">
        <v>1</v>
      </c>
      <c r="C1" t="s">
        <v>2</v>
      </c>
      <c r="D1" t="s">
        <v>4</v>
      </c>
      <c r="E1" t="s">
        <v>3</v>
      </c>
      <c r="F1" t="s">
        <v>17</v>
      </c>
      <c r="G1" t="s">
        <v>18</v>
      </c>
      <c r="H1" t="s">
        <v>21</v>
      </c>
      <c r="I1" t="s">
        <v>22</v>
      </c>
      <c r="J1" t="s">
        <v>30</v>
      </c>
      <c r="K1" t="s">
        <v>16</v>
      </c>
      <c r="L1" t="s">
        <v>15</v>
      </c>
    </row>
    <row r="2" spans="1:12" x14ac:dyDescent="0.4">
      <c r="A2">
        <v>30.36</v>
      </c>
      <c r="B2">
        <v>212</v>
      </c>
      <c r="C2">
        <f>A2*(1/1000)</f>
        <v>3.0360000000000002E-2</v>
      </c>
      <c r="D2">
        <f>B2*(1/1000)</f>
        <v>0.21199999999999999</v>
      </c>
      <c r="E2">
        <f>C2*9.80665</f>
        <v>0.29772989399999999</v>
      </c>
      <c r="F2">
        <f>POWER(D2,2)</f>
        <v>4.4943999999999998E-2</v>
      </c>
      <c r="G2">
        <f>D2*E2</f>
        <v>6.3118737527999999E-2</v>
      </c>
      <c r="H2">
        <f t="shared" ref="H2:H10" si="0">E2-$K$2-($L$2*D2)</f>
        <v>-1.546351693726411E-5</v>
      </c>
      <c r="I2">
        <f>POWER(H2,2)</f>
        <v>2.3912035606905399E-10</v>
      </c>
      <c r="K2">
        <f>((SUM(F2:F10)*SUM(E2:E10))-(SUM(D2:D10)*SUM(G2:G10)))/F13</f>
        <v>-0.32712570254524331</v>
      </c>
      <c r="L2">
        <f>((9*SUM(G2:G10))-(SUM(D2:D10)*SUM(E2:E10)))/F13</f>
        <v>2.947505000293305</v>
      </c>
    </row>
    <row r="3" spans="1:12" x14ac:dyDescent="0.4">
      <c r="A3">
        <v>40.450000000000003</v>
      </c>
      <c r="B3">
        <v>246</v>
      </c>
      <c r="C3">
        <f t="shared" ref="C3:C10" si="1">A3*(1/1000)</f>
        <v>4.0450000000000007E-2</v>
      </c>
      <c r="D3">
        <f t="shared" ref="D3:D10" si="2">B3*(1/1000)</f>
        <v>0.246</v>
      </c>
      <c r="E3">
        <f t="shared" ref="E3:E10" si="3">C3*9.80665</f>
        <v>0.39667899250000005</v>
      </c>
      <c r="F3">
        <f t="shared" ref="F3:F10" si="4">POWER(D3,2)</f>
        <v>6.0516E-2</v>
      </c>
      <c r="G3">
        <f t="shared" ref="G3:G10" si="5">D3*E3</f>
        <v>9.7583032155000013E-2</v>
      </c>
      <c r="H3">
        <f t="shared" si="0"/>
        <v>-1.2815350269096415E-3</v>
      </c>
      <c r="I3">
        <f t="shared" ref="I3:I10" si="6">POWER(H3,2)</f>
        <v>1.6423320251962956E-6</v>
      </c>
    </row>
    <row r="4" spans="1:12" x14ac:dyDescent="0.4">
      <c r="A4">
        <v>49.7</v>
      </c>
      <c r="B4">
        <v>276</v>
      </c>
      <c r="C4">
        <f t="shared" si="1"/>
        <v>4.9700000000000001E-2</v>
      </c>
      <c r="D4">
        <f t="shared" si="2"/>
        <v>0.27600000000000002</v>
      </c>
      <c r="E4">
        <f t="shared" si="3"/>
        <v>0.48739050499999997</v>
      </c>
      <c r="F4">
        <f t="shared" si="4"/>
        <v>7.6176000000000008E-2</v>
      </c>
      <c r="G4">
        <f t="shared" si="5"/>
        <v>0.13451977938000001</v>
      </c>
      <c r="H4">
        <f t="shared" si="0"/>
        <v>1.0048274642909805E-3</v>
      </c>
      <c r="I4">
        <f t="shared" si="6"/>
        <v>1.0096782329934416E-6</v>
      </c>
    </row>
    <row r="5" spans="1:12" x14ac:dyDescent="0.4">
      <c r="A5">
        <v>59.78</v>
      </c>
      <c r="B5">
        <v>310</v>
      </c>
      <c r="C5">
        <f t="shared" si="1"/>
        <v>5.978E-2</v>
      </c>
      <c r="D5">
        <f t="shared" si="2"/>
        <v>0.31</v>
      </c>
      <c r="E5">
        <f t="shared" si="3"/>
        <v>0.58624153699999992</v>
      </c>
      <c r="F5">
        <f t="shared" si="4"/>
        <v>9.6100000000000005E-2</v>
      </c>
      <c r="G5">
        <f t="shared" si="5"/>
        <v>0.18173487646999997</v>
      </c>
      <c r="H5">
        <f t="shared" si="0"/>
        <v>-3.5931054568127951E-4</v>
      </c>
      <c r="I5">
        <f t="shared" si="6"/>
        <v>1.2910406823777885E-7</v>
      </c>
    </row>
    <row r="6" spans="1:12" x14ac:dyDescent="0.4">
      <c r="A6">
        <v>69.86</v>
      </c>
      <c r="B6">
        <v>343</v>
      </c>
      <c r="C6">
        <f t="shared" si="1"/>
        <v>6.9860000000000005E-2</v>
      </c>
      <c r="D6">
        <f t="shared" si="2"/>
        <v>0.34300000000000003</v>
      </c>
      <c r="E6">
        <f t="shared" si="3"/>
        <v>0.68509256900000004</v>
      </c>
      <c r="F6">
        <f t="shared" si="4"/>
        <v>0.11764900000000002</v>
      </c>
      <c r="G6">
        <f t="shared" si="5"/>
        <v>0.23498675116700002</v>
      </c>
      <c r="H6">
        <f t="shared" si="0"/>
        <v>1.2240564446397428E-3</v>
      </c>
      <c r="I6">
        <f t="shared" si="6"/>
        <v>1.4983141796640878E-6</v>
      </c>
    </row>
    <row r="7" spans="1:12" x14ac:dyDescent="0.4">
      <c r="A7">
        <v>80.05</v>
      </c>
      <c r="B7">
        <v>377</v>
      </c>
      <c r="C7">
        <f t="shared" si="1"/>
        <v>8.0049999999999996E-2</v>
      </c>
      <c r="D7">
        <f t="shared" si="2"/>
        <v>0.377</v>
      </c>
      <c r="E7">
        <f t="shared" si="3"/>
        <v>0.78502233249999986</v>
      </c>
      <c r="F7">
        <f t="shared" si="4"/>
        <v>0.14212900000000001</v>
      </c>
      <c r="G7">
        <f t="shared" si="5"/>
        <v>0.29595341935249997</v>
      </c>
      <c r="H7">
        <f t="shared" si="0"/>
        <v>9.3864993466707958E-4</v>
      </c>
      <c r="I7">
        <f t="shared" si="6"/>
        <v>8.8106369985051272E-7</v>
      </c>
    </row>
    <row r="8" spans="1:12" x14ac:dyDescent="0.4">
      <c r="A8">
        <v>90.17</v>
      </c>
      <c r="B8">
        <v>411</v>
      </c>
      <c r="C8">
        <f t="shared" si="1"/>
        <v>9.017E-2</v>
      </c>
      <c r="D8">
        <f t="shared" si="2"/>
        <v>0.41100000000000003</v>
      </c>
      <c r="E8">
        <f t="shared" si="3"/>
        <v>0.88426563049999996</v>
      </c>
      <c r="F8">
        <f t="shared" si="4"/>
        <v>0.16892100000000002</v>
      </c>
      <c r="G8">
        <f t="shared" si="5"/>
        <v>0.36343317413550003</v>
      </c>
      <c r="H8">
        <f t="shared" si="0"/>
        <v>-3.3222075305205934E-5</v>
      </c>
      <c r="I8">
        <f t="shared" si="6"/>
        <v>1.103706287584774E-9</v>
      </c>
    </row>
    <row r="9" spans="1:12" x14ac:dyDescent="0.4">
      <c r="A9">
        <v>99.49</v>
      </c>
      <c r="B9">
        <v>443</v>
      </c>
      <c r="C9">
        <f t="shared" si="1"/>
        <v>9.9489999999999995E-2</v>
      </c>
      <c r="D9">
        <f t="shared" si="2"/>
        <v>0.443</v>
      </c>
      <c r="E9">
        <f t="shared" si="3"/>
        <v>0.97566360849999989</v>
      </c>
      <c r="F9">
        <f t="shared" si="4"/>
        <v>0.19624900000000001</v>
      </c>
      <c r="G9">
        <f t="shared" si="5"/>
        <v>0.43221897856549996</v>
      </c>
      <c r="H9">
        <f t="shared" si="0"/>
        <v>-2.9554040846910823E-3</v>
      </c>
      <c r="I9">
        <f t="shared" si="6"/>
        <v>8.7344133038087338E-6</v>
      </c>
    </row>
    <row r="10" spans="1:12" x14ac:dyDescent="0.4">
      <c r="A10">
        <v>109.56</v>
      </c>
      <c r="B10">
        <v>475</v>
      </c>
      <c r="C10">
        <f t="shared" si="1"/>
        <v>0.10956</v>
      </c>
      <c r="D10">
        <f t="shared" si="2"/>
        <v>0.47500000000000003</v>
      </c>
      <c r="E10">
        <f t="shared" si="3"/>
        <v>1.074416574</v>
      </c>
      <c r="F10">
        <f t="shared" si="4"/>
        <v>0.22562500000000002</v>
      </c>
      <c r="G10">
        <f t="shared" si="5"/>
        <v>0.51034787265000003</v>
      </c>
      <c r="H10">
        <f t="shared" si="0"/>
        <v>1.4774014059233398E-3</v>
      </c>
      <c r="I10">
        <f t="shared" si="6"/>
        <v>2.1827149142242608E-6</v>
      </c>
    </row>
    <row r="12" spans="1:12" x14ac:dyDescent="0.4">
      <c r="D12">
        <f>SLOPE(E2:E10,D2:D10)</f>
        <v>2.9475050002933005</v>
      </c>
      <c r="F12" t="s">
        <v>20</v>
      </c>
      <c r="G12" t="s">
        <v>19</v>
      </c>
      <c r="H12" t="s">
        <v>23</v>
      </c>
      <c r="I12" t="s">
        <v>24</v>
      </c>
      <c r="K12" t="s">
        <v>31</v>
      </c>
      <c r="L12" t="s">
        <v>30</v>
      </c>
    </row>
    <row r="13" spans="1:12" x14ac:dyDescent="0.4">
      <c r="C13" t="s">
        <v>14</v>
      </c>
      <c r="F13">
        <f>9*SUM(F2:F10) - POWER(SUM(D2:D10),2)</f>
        <v>0.58813199999999988</v>
      </c>
      <c r="G13">
        <f>SQRT((1/7)*SUM(I2:I10))</f>
        <v>1.5155839633911395E-3</v>
      </c>
      <c r="H13">
        <f>G13*SQRT((SUM(F2:F10)/F13))</f>
        <v>2.0992135575503747E-3</v>
      </c>
      <c r="I13">
        <f>G13*SQRT(9/F13)</f>
        <v>5.9287597396147232E-3</v>
      </c>
      <c r="K13">
        <v>0</v>
      </c>
      <c r="L13">
        <f>K2+K13*$L$2</f>
        <v>-0.32712570254524331</v>
      </c>
    </row>
    <row r="14" spans="1:12" x14ac:dyDescent="0.4">
      <c r="K14">
        <v>0.6</v>
      </c>
      <c r="L14">
        <f>K2+K14*$L$2</f>
        <v>1.4413772976307397</v>
      </c>
    </row>
    <row r="16" spans="1:12" x14ac:dyDescent="0.4">
      <c r="B16" t="s">
        <v>0</v>
      </c>
      <c r="F16" t="s">
        <v>28</v>
      </c>
      <c r="G16">
        <v>2.9474999999999998</v>
      </c>
      <c r="H16">
        <f>0.0059*2</f>
        <v>1.18E-2</v>
      </c>
    </row>
    <row r="17" spans="1:14" x14ac:dyDescent="0.4">
      <c r="A17" t="s">
        <v>6</v>
      </c>
      <c r="B17">
        <v>12.33</v>
      </c>
      <c r="F17" t="s">
        <v>29</v>
      </c>
      <c r="G17">
        <v>3.0434000000000001</v>
      </c>
      <c r="H17">
        <v>8.6E-3</v>
      </c>
    </row>
    <row r="18" spans="1:14" x14ac:dyDescent="0.4">
      <c r="A18" t="s">
        <v>7</v>
      </c>
      <c r="B18">
        <v>10.5</v>
      </c>
    </row>
    <row r="19" spans="1:14" x14ac:dyDescent="0.4">
      <c r="A19" t="s">
        <v>8</v>
      </c>
      <c r="B19">
        <v>3.33</v>
      </c>
    </row>
    <row r="22" spans="1:14" x14ac:dyDescent="0.4">
      <c r="A22" t="s">
        <v>0</v>
      </c>
      <c r="B22" t="s">
        <v>5</v>
      </c>
      <c r="C22" t="s">
        <v>10</v>
      </c>
      <c r="D22" t="s">
        <v>11</v>
      </c>
      <c r="E22" t="s">
        <v>9</v>
      </c>
      <c r="F22" t="s">
        <v>13</v>
      </c>
      <c r="H22" t="s">
        <v>12</v>
      </c>
      <c r="I22">
        <v>0</v>
      </c>
      <c r="K22" t="s">
        <v>25</v>
      </c>
      <c r="L22" t="s">
        <v>18</v>
      </c>
      <c r="M22" t="s">
        <v>26</v>
      </c>
      <c r="N22" t="s">
        <v>27</v>
      </c>
    </row>
    <row r="23" spans="1:14" x14ac:dyDescent="0.4">
      <c r="A23">
        <v>30.38</v>
      </c>
      <c r="B23">
        <f t="shared" ref="B23:B30" si="7">(1/3)*$B$17+$B$18+$B$19+A23</f>
        <v>48.319999999999993</v>
      </c>
      <c r="C23">
        <v>55.02</v>
      </c>
      <c r="D23">
        <v>70</v>
      </c>
      <c r="E23">
        <f>C23/D23</f>
        <v>0.78600000000000003</v>
      </c>
      <c r="F23">
        <f>B23*(1/1000)</f>
        <v>4.8319999999999995E-2</v>
      </c>
      <c r="G23">
        <v>1.907597138642551</v>
      </c>
      <c r="H23">
        <f>4*POWER(PI(),2)*F23</f>
        <v>1.907597138642551</v>
      </c>
      <c r="I23">
        <f>POWER(E23,2)</f>
        <v>0.61779600000000001</v>
      </c>
      <c r="K23">
        <f>POWER(I23,2)</f>
        <v>0.38167189761600001</v>
      </c>
      <c r="L23">
        <f>H23*I23</f>
        <v>1.1785058818648135</v>
      </c>
      <c r="M23">
        <f>H23-(I23*$I$34)</f>
        <v>2.7387212160868923E-2</v>
      </c>
      <c r="N23">
        <f>POWER(M23,2)</f>
        <v>7.500593899444466E-4</v>
      </c>
    </row>
    <row r="24" spans="1:14" x14ac:dyDescent="0.4">
      <c r="A24">
        <v>40.44</v>
      </c>
      <c r="B24">
        <f t="shared" si="7"/>
        <v>58.379999999999995</v>
      </c>
      <c r="C24">
        <v>61.21</v>
      </c>
      <c r="D24">
        <v>70</v>
      </c>
      <c r="E24">
        <f t="shared" ref="E24:E30" si="8">C24/D24</f>
        <v>0.87442857142857144</v>
      </c>
      <c r="F24">
        <f t="shared" ref="F24:F30" si="9">B24*(1/1000)</f>
        <v>5.8379999999999994E-2</v>
      </c>
      <c r="G24">
        <v>2.3047500197423867</v>
      </c>
      <c r="H24">
        <f t="shared" ref="H24:H30" si="10">4*POWER(PI(),2)*F24</f>
        <v>2.3047500197423867</v>
      </c>
      <c r="I24">
        <f t="shared" ref="I24:I29" si="11">POWER(E24,2)</f>
        <v>0.76462532653061233</v>
      </c>
      <c r="K24">
        <f t="shared" ref="K24:K30" si="12">POWER(I24,2)</f>
        <v>0.58465188997204554</v>
      </c>
      <c r="L24">
        <f t="shared" ref="L24:L30" si="13">H24*I24</f>
        <v>1.7622702364169576</v>
      </c>
      <c r="M24">
        <f t="shared" ref="M24:M30" si="14">H24-(I24*$I$34)</f>
        <v>-2.2322555965702318E-2</v>
      </c>
      <c r="N24">
        <f t="shared" ref="N24:N30" si="15">POWER(M24,2)</f>
        <v>4.9829650484191216E-4</v>
      </c>
    </row>
    <row r="25" spans="1:14" x14ac:dyDescent="0.4">
      <c r="A25">
        <v>49.78</v>
      </c>
      <c r="B25">
        <f t="shared" si="7"/>
        <v>67.72</v>
      </c>
      <c r="C25">
        <v>66</v>
      </c>
      <c r="D25">
        <v>70</v>
      </c>
      <c r="E25">
        <f t="shared" si="8"/>
        <v>0.94285714285714284</v>
      </c>
      <c r="F25">
        <f t="shared" si="9"/>
        <v>6.7720000000000002E-2</v>
      </c>
      <c r="G25">
        <v>2.6734784401670852</v>
      </c>
      <c r="H25">
        <f t="shared" si="10"/>
        <v>2.6734784401670852</v>
      </c>
      <c r="I25">
        <f t="shared" si="11"/>
        <v>0.88897959183673469</v>
      </c>
      <c r="K25">
        <f t="shared" si="12"/>
        <v>0.7902847147022074</v>
      </c>
      <c r="L25">
        <f t="shared" si="13"/>
        <v>2.3766677725240455</v>
      </c>
      <c r="M25">
        <f t="shared" si="14"/>
        <v>-3.2055834918966575E-2</v>
      </c>
      <c r="N25">
        <f t="shared" si="15"/>
        <v>1.0275765523520368E-3</v>
      </c>
    </row>
    <row r="26" spans="1:14" x14ac:dyDescent="0.4">
      <c r="A26">
        <v>59.98</v>
      </c>
      <c r="B26">
        <f t="shared" si="7"/>
        <v>77.919999999999987</v>
      </c>
      <c r="C26">
        <v>70.73</v>
      </c>
      <c r="D26">
        <v>70</v>
      </c>
      <c r="E26">
        <f t="shared" si="8"/>
        <v>1.0104285714285715</v>
      </c>
      <c r="F26">
        <f t="shared" si="9"/>
        <v>7.7919999999999989E-2</v>
      </c>
      <c r="G26">
        <v>3.0761582997315307</v>
      </c>
      <c r="H26">
        <f t="shared" si="10"/>
        <v>3.0761582997315307</v>
      </c>
      <c r="I26">
        <f t="shared" si="11"/>
        <v>1.0209658979591838</v>
      </c>
      <c r="K26">
        <f t="shared" si="12"/>
        <v>1.0423713647956026</v>
      </c>
      <c r="L26">
        <f t="shared" si="13"/>
        <v>3.1406527207499981</v>
      </c>
      <c r="M26">
        <f t="shared" si="14"/>
        <v>-3.1065146101950436E-2</v>
      </c>
      <c r="N26">
        <f t="shared" si="15"/>
        <v>9.6504330233552636E-4</v>
      </c>
    </row>
    <row r="27" spans="1:14" x14ac:dyDescent="0.4">
      <c r="A27">
        <v>70.06</v>
      </c>
      <c r="B27">
        <f t="shared" si="7"/>
        <v>88</v>
      </c>
      <c r="C27">
        <v>75.36</v>
      </c>
      <c r="D27">
        <v>70</v>
      </c>
      <c r="E27">
        <f t="shared" si="8"/>
        <v>1.0765714285714285</v>
      </c>
      <c r="F27">
        <f t="shared" si="9"/>
        <v>8.7999999999999995E-2</v>
      </c>
      <c r="G27">
        <v>3.4741007491834539</v>
      </c>
      <c r="H27">
        <f t="shared" si="10"/>
        <v>3.4741007491834539</v>
      </c>
      <c r="I27">
        <f t="shared" si="11"/>
        <v>1.1590060408163263</v>
      </c>
      <c r="K27">
        <f t="shared" si="12"/>
        <v>1.3432950026487358</v>
      </c>
      <c r="L27">
        <f t="shared" si="13"/>
        <v>4.0265037547081484</v>
      </c>
      <c r="M27">
        <f t="shared" si="14"/>
        <v>-5.3236207991876228E-2</v>
      </c>
      <c r="N27">
        <f t="shared" si="15"/>
        <v>2.8340938413543063E-3</v>
      </c>
    </row>
    <row r="28" spans="1:14" x14ac:dyDescent="0.4">
      <c r="A28">
        <v>80.16</v>
      </c>
      <c r="B28">
        <f t="shared" si="7"/>
        <v>98.1</v>
      </c>
      <c r="C28">
        <v>79.540000000000006</v>
      </c>
      <c r="D28">
        <v>70</v>
      </c>
      <c r="E28">
        <f t="shared" si="8"/>
        <v>1.1362857142857143</v>
      </c>
      <c r="F28">
        <f t="shared" si="9"/>
        <v>9.8099999999999993E-2</v>
      </c>
      <c r="G28">
        <v>3.8928327669874601</v>
      </c>
      <c r="H28">
        <f t="shared" si="10"/>
        <v>3.8728327669874636</v>
      </c>
      <c r="I28">
        <f t="shared" si="11"/>
        <v>1.2911452244897961</v>
      </c>
      <c r="K28">
        <f t="shared" si="12"/>
        <v>1.667055990722806</v>
      </c>
      <c r="L28">
        <f t="shared" si="13"/>
        <v>5.0003895323434664</v>
      </c>
      <c r="M28">
        <f t="shared" si="14"/>
        <v>-5.6658630844724112E-2</v>
      </c>
      <c r="N28">
        <f t="shared" si="15"/>
        <v>3.2102004491987223E-3</v>
      </c>
    </row>
    <row r="29" spans="1:14" x14ac:dyDescent="0.4">
      <c r="A29">
        <v>90.17</v>
      </c>
      <c r="B29">
        <f t="shared" si="7"/>
        <v>108.11</v>
      </c>
      <c r="C29">
        <v>82.11</v>
      </c>
      <c r="D29">
        <v>70</v>
      </c>
      <c r="E29">
        <f t="shared" si="8"/>
        <v>1.173</v>
      </c>
      <c r="F29">
        <f t="shared" si="9"/>
        <v>0.10811</v>
      </c>
      <c r="G29">
        <v>4.2480117272070803</v>
      </c>
      <c r="H29">
        <f t="shared" si="10"/>
        <v>4.2680117272070817</v>
      </c>
      <c r="I29">
        <f t="shared" si="11"/>
        <v>1.3759290000000002</v>
      </c>
      <c r="K29">
        <f t="shared" si="12"/>
        <v>1.8931806130410005</v>
      </c>
      <c r="L29">
        <f t="shared" si="13"/>
        <v>5.8724811078043135</v>
      </c>
      <c r="M29">
        <f t="shared" si="14"/>
        <v>8.048807225623289E-2</v>
      </c>
      <c r="N29">
        <f t="shared" si="15"/>
        <v>6.478329775524567E-3</v>
      </c>
    </row>
    <row r="30" spans="1:14" x14ac:dyDescent="0.4">
      <c r="A30">
        <v>99.49</v>
      </c>
      <c r="B30">
        <f t="shared" si="7"/>
        <v>117.42999999999999</v>
      </c>
      <c r="C30">
        <v>85.87</v>
      </c>
      <c r="D30">
        <v>70</v>
      </c>
      <c r="E30">
        <f t="shared" si="8"/>
        <v>1.2267142857142859</v>
      </c>
      <c r="F30">
        <f t="shared" si="9"/>
        <v>0.11742999999999999</v>
      </c>
      <c r="G30">
        <v>4.6359505792796929</v>
      </c>
      <c r="H30">
        <f t="shared" si="10"/>
        <v>4.6359505792796929</v>
      </c>
      <c r="I30">
        <f>POWER(E30,2)</f>
        <v>1.5048279387755106</v>
      </c>
      <c r="K30">
        <f t="shared" si="12"/>
        <v>2.2645071253193518</v>
      </c>
      <c r="L30">
        <f t="shared" si="13"/>
        <v>6.9763079544825946</v>
      </c>
      <c r="M30">
        <f t="shared" si="14"/>
        <v>5.6133895240489728E-2</v>
      </c>
      <c r="N30">
        <f t="shared" si="15"/>
        <v>3.1510141948702755E-3</v>
      </c>
    </row>
    <row r="33" spans="2:14" x14ac:dyDescent="0.4">
      <c r="G33">
        <f>SLOPE(H23:H30,I23:I30)</f>
        <v>3.0936752961100278</v>
      </c>
      <c r="I33" t="s">
        <v>15</v>
      </c>
      <c r="J33" t="s">
        <v>19</v>
      </c>
      <c r="K33" t="s">
        <v>24</v>
      </c>
      <c r="M33" t="s">
        <v>31</v>
      </c>
      <c r="N33" t="s">
        <v>30</v>
      </c>
    </row>
    <row r="34" spans="2:14" x14ac:dyDescent="0.4">
      <c r="B34" t="s">
        <v>32</v>
      </c>
      <c r="C34">
        <f>0.6/70</f>
        <v>8.5714285714285719E-3</v>
      </c>
      <c r="I34">
        <f>SUM(L23:L30)/SUM(K23:K30)</f>
        <v>3.0434155068690667</v>
      </c>
      <c r="J34">
        <f>SQRT((1/8)*SUM(N23:N30))</f>
        <v>4.8624343196620401E-2</v>
      </c>
      <c r="K34">
        <f>J34/SQRT(SUM(K23:K30))</f>
        <v>1.5401787025607037E-2</v>
      </c>
      <c r="M34">
        <v>0</v>
      </c>
      <c r="N34">
        <f>M34*$I$34</f>
        <v>0</v>
      </c>
    </row>
    <row r="35" spans="2:14" x14ac:dyDescent="0.4">
      <c r="B35" t="s">
        <v>33</v>
      </c>
      <c r="C35">
        <f>C34/SQRT(3)</f>
        <v>4.9487165930539355E-3</v>
      </c>
      <c r="D35">
        <f>C35*2</f>
        <v>9.8974331861078711E-3</v>
      </c>
      <c r="M35">
        <v>0.61779600000000001</v>
      </c>
      <c r="N35">
        <v>1.907597138642551</v>
      </c>
    </row>
    <row r="36" spans="2:14" x14ac:dyDescent="0.4">
      <c r="M36">
        <v>0.76462532653061233</v>
      </c>
      <c r="N36">
        <v>2.3047500197423867</v>
      </c>
    </row>
    <row r="37" spans="2:14" x14ac:dyDescent="0.4">
      <c r="M37">
        <v>0.88897959183673469</v>
      </c>
      <c r="N37">
        <v>2.6734784401670852</v>
      </c>
    </row>
    <row r="38" spans="2:14" x14ac:dyDescent="0.4">
      <c r="M38">
        <v>1.0209658979591838</v>
      </c>
      <c r="N38">
        <v>3.0761582997315307</v>
      </c>
    </row>
    <row r="39" spans="2:14" x14ac:dyDescent="0.4">
      <c r="M39">
        <v>1.1590060408163263</v>
      </c>
      <c r="N39">
        <v>3.4741007491834539</v>
      </c>
    </row>
    <row r="40" spans="2:14" x14ac:dyDescent="0.4">
      <c r="M40">
        <v>1.2911452244897961</v>
      </c>
      <c r="N40">
        <v>3.8728327669874636</v>
      </c>
    </row>
    <row r="41" spans="2:14" x14ac:dyDescent="0.4">
      <c r="M41">
        <v>1.3759290000000002</v>
      </c>
      <c r="N41">
        <v>4.2680117272070817</v>
      </c>
    </row>
    <row r="42" spans="2:14" x14ac:dyDescent="0.4">
      <c r="M42">
        <v>1.5048279387755106</v>
      </c>
      <c r="N42">
        <v>4.6359505792796929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Arkusz1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Daniel Ceranka</cp:lastModifiedBy>
  <cp:revision/>
  <dcterms:created xsi:type="dcterms:W3CDTF">2024-03-13T15:36:54Z</dcterms:created>
  <dcterms:modified xsi:type="dcterms:W3CDTF">2024-04-22T16:23:24Z</dcterms:modified>
  <cp:category/>
  <cp:contentStatus/>
</cp:coreProperties>
</file>