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DanielCiccC.github.io\FINM3403\docs\"/>
    </mc:Choice>
  </mc:AlternateContent>
  <bookViews>
    <workbookView xWindow="0" yWindow="0" windowWidth="22980" windowHeight="5820" activeTab="1"/>
  </bookViews>
  <sheets>
    <sheet name="Topic 1 calculators" sheetId="1" r:id="rId1"/>
    <sheet name="Topic 2 calculato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J19" i="1"/>
  <c r="L17" i="1"/>
  <c r="L19" i="1"/>
  <c r="F19" i="1"/>
  <c r="E19" i="1"/>
  <c r="L10" i="1"/>
  <c r="K10" i="1"/>
  <c r="L5" i="1"/>
  <c r="K5" i="1"/>
  <c r="H9" i="1"/>
  <c r="L11" i="1"/>
  <c r="K11" i="1"/>
  <c r="L9" i="1"/>
  <c r="K9" i="1"/>
  <c r="H11" i="1"/>
  <c r="J11" i="1" s="1"/>
  <c r="H10" i="1"/>
  <c r="J10" i="1" s="1"/>
  <c r="I11" i="1"/>
  <c r="I10" i="1"/>
  <c r="I9" i="1"/>
  <c r="L8" i="1"/>
  <c r="K8" i="1"/>
  <c r="H6" i="1"/>
  <c r="J6" i="1" s="1"/>
  <c r="H8" i="1"/>
  <c r="J8" i="1" s="1"/>
  <c r="I8" i="1"/>
  <c r="H5" i="1"/>
  <c r="J5" i="1" s="1"/>
  <c r="I5" i="1"/>
  <c r="H7" i="1"/>
  <c r="J7" i="1" s="1"/>
  <c r="L7" i="1"/>
  <c r="K7" i="1"/>
  <c r="I7" i="1"/>
  <c r="L6" i="1"/>
  <c r="K6" i="1"/>
  <c r="I6" i="1"/>
  <c r="L4" i="1"/>
  <c r="K4" i="1"/>
  <c r="H4" i="1"/>
  <c r="J4" i="1" s="1"/>
  <c r="I4" i="1"/>
  <c r="L3" i="1"/>
  <c r="H3" i="1"/>
  <c r="J3" i="1" s="1"/>
  <c r="K3" i="1"/>
  <c r="I3" i="1"/>
</calcChain>
</file>

<file path=xl/sharedStrings.xml><?xml version="1.0" encoding="utf-8"?>
<sst xmlns="http://schemas.openxmlformats.org/spreadsheetml/2006/main" count="53" uniqueCount="40">
  <si>
    <t>Bid</t>
  </si>
  <si>
    <t>Ask</t>
  </si>
  <si>
    <t>/</t>
  </si>
  <si>
    <t>Currency 2</t>
  </si>
  <si>
    <t>AUD</t>
  </si>
  <si>
    <t>Yen</t>
  </si>
  <si>
    <t>GBP</t>
  </si>
  <si>
    <t>USD</t>
  </si>
  <si>
    <t>Currency 1</t>
  </si>
  <si>
    <t>Calculation</t>
  </si>
  <si>
    <t>Result</t>
  </si>
  <si>
    <t>Check</t>
  </si>
  <si>
    <t>FORWARD RATES</t>
  </si>
  <si>
    <t>Spot</t>
  </si>
  <si>
    <t>forward rate</t>
  </si>
  <si>
    <t>Forward points</t>
  </si>
  <si>
    <t>forward quote</t>
  </si>
  <si>
    <t>Forward rate</t>
  </si>
  <si>
    <t>Current Accounts</t>
  </si>
  <si>
    <t>Exports</t>
  </si>
  <si>
    <t>Goods</t>
  </si>
  <si>
    <t>Services</t>
  </si>
  <si>
    <t>Imports</t>
  </si>
  <si>
    <t>Primary Income</t>
  </si>
  <si>
    <t>Secondary income</t>
  </si>
  <si>
    <t>Credits</t>
  </si>
  <si>
    <t>Debits</t>
  </si>
  <si>
    <t>Capital Account</t>
  </si>
  <si>
    <t>Balance on Capital Account</t>
  </si>
  <si>
    <t>Financial Account</t>
  </si>
  <si>
    <t>Portfolio investment</t>
  </si>
  <si>
    <t>Direct investment</t>
  </si>
  <si>
    <t>Other Investment</t>
  </si>
  <si>
    <t>Errors and emissions</t>
  </si>
  <si>
    <t>Balance on financial account -&gt; [[5] + [6] + [7]]</t>
  </si>
  <si>
    <t>NOTES</t>
  </si>
  <si>
    <t xml:space="preserve"> -&gt; debits negative, credits positive</t>
  </si>
  <si>
    <t>Official reserve account</t>
  </si>
  <si>
    <t>Balance on current account -&gt; [[1] + [2] + [3] + [4]]</t>
  </si>
  <si>
    <t>CA = Capital Account + Financial Account + errors and omissions + official reserve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</si>
</sst>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166" fontId="0" fillId="2" borderId="4" xfId="0" applyNumberFormat="1" applyFill="1" applyBorder="1"/>
    <xf numFmtId="166" fontId="0" fillId="2" borderId="5" xfId="0" applyNumberFormat="1" applyFill="1" applyBorder="1"/>
    <xf numFmtId="166" fontId="0" fillId="2" borderId="6" xfId="0" applyNumberFormat="1" applyFill="1" applyBorder="1"/>
    <xf numFmtId="166" fontId="0" fillId="2" borderId="8" xfId="0" applyNumberFormat="1" applyFill="1" applyBorder="1"/>
    <xf numFmtId="0" fontId="0" fillId="3" borderId="0" xfId="0" applyFill="1" applyBorder="1"/>
    <xf numFmtId="0" fontId="0" fillId="3" borderId="7" xfId="0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/>
    <xf numFmtId="0" fontId="0" fillId="2" borderId="0" xfId="0" applyFill="1" applyBorder="1"/>
    <xf numFmtId="0" fontId="0" fillId="2" borderId="7" xfId="0" applyFill="1" applyBorder="1"/>
    <xf numFmtId="0" fontId="2" fillId="4" borderId="1" xfId="0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2" fillId="4" borderId="4" xfId="0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/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3" borderId="0" xfId="0" applyFont="1" applyFill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166" fontId="0" fillId="2" borderId="1" xfId="0" applyNumberFormat="1" applyFill="1" applyBorder="1"/>
    <xf numFmtId="166" fontId="0" fillId="2" borderId="3" xfId="0" applyNumberFormat="1" applyFill="1" applyBorder="1"/>
    <xf numFmtId="166" fontId="0" fillId="3" borderId="4" xfId="0" applyNumberFormat="1" applyFill="1" applyBorder="1"/>
    <xf numFmtId="166" fontId="0" fillId="3" borderId="5" xfId="0" applyNumberFormat="1" applyFill="1" applyBorder="1"/>
    <xf numFmtId="166" fontId="0" fillId="4" borderId="6" xfId="0" applyNumberFormat="1" applyFill="1" applyBorder="1"/>
    <xf numFmtId="166" fontId="0" fillId="4" borderId="8" xfId="0" applyNumberForma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6" xfId="0" applyFont="1" applyFill="1" applyBorder="1"/>
    <xf numFmtId="0" fontId="1" fillId="3" borderId="4" xfId="0" applyFont="1" applyFill="1" applyBorder="1"/>
    <xf numFmtId="166" fontId="0" fillId="3" borderId="1" xfId="0" applyNumberFormat="1" applyFill="1" applyBorder="1"/>
    <xf numFmtId="166" fontId="0" fillId="3" borderId="3" xfId="0" applyNumberForma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3" fillId="3" borderId="0" xfId="0" applyFont="1" applyFill="1" applyBorder="1"/>
    <xf numFmtId="0" fontId="0" fillId="3" borderId="6" xfId="0" applyFill="1" applyBorder="1"/>
    <xf numFmtId="0" fontId="3" fillId="3" borderId="7" xfId="0" applyFont="1" applyFill="1" applyBorder="1"/>
    <xf numFmtId="0" fontId="4" fillId="3" borderId="2" xfId="0" applyFont="1" applyFill="1" applyBorder="1"/>
    <xf numFmtId="0" fontId="4" fillId="3" borderId="0" xfId="0" applyFont="1" applyFill="1" applyBorder="1"/>
    <xf numFmtId="0" fontId="0" fillId="4" borderId="18" xfId="0" applyFill="1" applyBorder="1"/>
    <xf numFmtId="0" fontId="0" fillId="4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J26" sqref="J26"/>
    </sheetView>
  </sheetViews>
  <sheetFormatPr defaultRowHeight="15" x14ac:dyDescent="0.25"/>
  <cols>
    <col min="2" max="2" width="11.28515625" customWidth="1"/>
    <col min="3" max="3" width="2.140625" customWidth="1"/>
    <col min="4" max="4" width="14.42578125" bestFit="1" customWidth="1"/>
    <col min="5" max="5" width="10" customWidth="1"/>
    <col min="9" max="9" width="19.85546875" bestFit="1" customWidth="1"/>
    <col min="10" max="10" width="16.42578125" customWidth="1"/>
    <col min="11" max="11" width="11.140625" customWidth="1"/>
    <col min="12" max="12" width="11.85546875" customWidth="1"/>
  </cols>
  <sheetData>
    <row r="1" spans="1:13" ht="15.75" thickBot="1" x14ac:dyDescent="0.3"/>
    <row r="2" spans="1:13" ht="15.75" thickBot="1" x14ac:dyDescent="0.3">
      <c r="B2" s="12" t="s">
        <v>8</v>
      </c>
      <c r="C2" s="13"/>
      <c r="D2" s="14" t="s">
        <v>3</v>
      </c>
      <c r="E2" s="12" t="s">
        <v>0</v>
      </c>
      <c r="F2" s="14" t="s">
        <v>1</v>
      </c>
      <c r="H2" s="32" t="s">
        <v>11</v>
      </c>
      <c r="I2" s="17" t="s">
        <v>9</v>
      </c>
      <c r="J2" s="17" t="s">
        <v>10</v>
      </c>
      <c r="K2" s="32" t="s">
        <v>0</v>
      </c>
      <c r="L2" s="32" t="s">
        <v>1</v>
      </c>
    </row>
    <row r="3" spans="1:13" x14ac:dyDescent="0.25">
      <c r="A3" s="1">
        <v>1</v>
      </c>
      <c r="B3" s="2" t="s">
        <v>6</v>
      </c>
      <c r="C3" s="10" t="s">
        <v>2</v>
      </c>
      <c r="D3" s="3" t="s">
        <v>4</v>
      </c>
      <c r="E3" s="6">
        <v>0.48759999999999998</v>
      </c>
      <c r="F3" s="7">
        <v>0.48849999999999999</v>
      </c>
      <c r="H3" s="20" t="str">
        <f>IF(D3=D4,"BAD","OK")</f>
        <v>BAD</v>
      </c>
      <c r="I3" s="21" t="str">
        <f>CONCATENATE(B3, "/",D3, "  x ", B4, "/", D4)</f>
        <v>GBP/AUD  x USD/AUD</v>
      </c>
      <c r="J3" s="30" t="str">
        <f>IF(H3="BAD","",CONCATENATE(B3,"/",D4))</f>
        <v/>
      </c>
      <c r="K3" s="21">
        <f>E3*E4</f>
        <v>0.33498120000000003</v>
      </c>
      <c r="L3" s="22">
        <f>F3*F4</f>
        <v>0.33603914999999995</v>
      </c>
    </row>
    <row r="4" spans="1:13" x14ac:dyDescent="0.25">
      <c r="A4" s="1">
        <v>2</v>
      </c>
      <c r="B4" s="2" t="s">
        <v>7</v>
      </c>
      <c r="C4" s="10" t="s">
        <v>2</v>
      </c>
      <c r="D4" s="3" t="s">
        <v>4</v>
      </c>
      <c r="E4" s="6">
        <v>0.68700000000000006</v>
      </c>
      <c r="F4" s="7">
        <v>0.68789999999999996</v>
      </c>
      <c r="H4" s="23" t="str">
        <f>IF(D3&lt;&gt;D4,"BAD","OK")</f>
        <v>OK</v>
      </c>
      <c r="I4" s="24" t="str">
        <f>CONCATENATE(B3, "/",D3, "  / ", B4, "/", D4)</f>
        <v>GBP/AUD  / USD/AUD</v>
      </c>
      <c r="J4" s="25" t="str">
        <f>IF(H4="BAD","",CONCATENATE(B3,"/",B4))</f>
        <v>GBP/USD</v>
      </c>
      <c r="K4" s="24">
        <f>E3/F4</f>
        <v>0.70882395697048994</v>
      </c>
      <c r="L4" s="26">
        <f>F3/E4</f>
        <v>0.7110625909752547</v>
      </c>
    </row>
    <row r="5" spans="1:13" ht="15.75" thickBot="1" x14ac:dyDescent="0.3">
      <c r="A5" s="1">
        <v>3</v>
      </c>
      <c r="B5" s="4" t="s">
        <v>5</v>
      </c>
      <c r="C5" s="11" t="s">
        <v>2</v>
      </c>
      <c r="D5" s="5" t="s">
        <v>4</v>
      </c>
      <c r="E5" s="8">
        <v>113.33</v>
      </c>
      <c r="F5" s="9">
        <v>114.22</v>
      </c>
      <c r="H5" s="27" t="str">
        <f>IF(D3&lt;&gt;D4,"BAD","OK")</f>
        <v>OK</v>
      </c>
      <c r="I5" s="28" t="str">
        <f>CONCATENATE( B4, "/", D4, "  / ", B3, "/",D3)</f>
        <v>USD/AUD  / GBP/AUD</v>
      </c>
      <c r="J5" s="31" t="str">
        <f>IF(H5="BAD","",CONCATENATE(B4,"/",B3))</f>
        <v>USD/GBP</v>
      </c>
      <c r="K5" s="28">
        <f>E4/F3</f>
        <v>1.4063459570112591</v>
      </c>
      <c r="L5" s="29">
        <f>F4/E3</f>
        <v>1.4107875307629203</v>
      </c>
    </row>
    <row r="6" spans="1:13" x14ac:dyDescent="0.25">
      <c r="H6" s="20" t="str">
        <f>IF(D3=D5,"BAD","OK")</f>
        <v>BAD</v>
      </c>
      <c r="I6" s="21" t="str">
        <f>CONCATENATE(B3, "/",D3, " x ", B5, "/", D5 )</f>
        <v>GBP/AUD x Yen/AUD</v>
      </c>
      <c r="J6" s="30" t="str">
        <f>IF(H6="BAD","",CONCATENATE(B3,"/",D5))</f>
        <v/>
      </c>
      <c r="K6" s="21">
        <f>E3*E5</f>
        <v>55.259707999999996</v>
      </c>
      <c r="L6" s="22">
        <f>F3*F5</f>
        <v>55.796469999999999</v>
      </c>
    </row>
    <row r="7" spans="1:13" x14ac:dyDescent="0.25">
      <c r="H7" s="23" t="str">
        <f>IF(D3&lt;&gt;D5,"BAD","OK")</f>
        <v>OK</v>
      </c>
      <c r="I7" s="24" t="str">
        <f>CONCATENATE(B3, "/",D3, " / ", B5, "/", D5 )</f>
        <v>GBP/AUD / Yen/AUD</v>
      </c>
      <c r="J7" s="25" t="str">
        <f>IF(H7="BAD","",CONCATENATE(B3,"/",B5))</f>
        <v>GBP/Yen</v>
      </c>
      <c r="K7" s="24">
        <f>E3/F5</f>
        <v>4.2689546489231307E-3</v>
      </c>
      <c r="L7" s="26">
        <f>F3/E5</f>
        <v>4.3104208947321978E-3</v>
      </c>
      <c r="M7" s="15"/>
    </row>
    <row r="8" spans="1:13" ht="15.75" thickBot="1" x14ac:dyDescent="0.3">
      <c r="H8" s="27" t="str">
        <f>IF(D3&lt;&gt;D5,"BAD","OK")</f>
        <v>OK</v>
      </c>
      <c r="I8" s="28" t="str">
        <f>CONCATENATE(B5, "/", D5, " / ", B3, "/", D3)</f>
        <v>Yen/AUD / GBP/AUD</v>
      </c>
      <c r="J8" s="31" t="str">
        <f>IF(H8="BAD","",CONCATENATE(B5,"/",B3))</f>
        <v>Yen/GBP</v>
      </c>
      <c r="K8" s="28">
        <f>E5/F3</f>
        <v>231.99590583418629</v>
      </c>
      <c r="L8" s="29">
        <f>F5/E3</f>
        <v>234.24938474159148</v>
      </c>
      <c r="M8" s="16"/>
    </row>
    <row r="9" spans="1:13" x14ac:dyDescent="0.25">
      <c r="H9" s="20" t="str">
        <f>IF(D4=D5, "BAD", "OK")</f>
        <v>BAD</v>
      </c>
      <c r="I9" s="21" t="str">
        <f>CONCATENATE(B4, "/", D4, " x ", B5, "/", D5)</f>
        <v>USD/AUD x Yen/AUD</v>
      </c>
      <c r="J9" s="30"/>
      <c r="K9" s="21">
        <f>E4*E5</f>
        <v>77.857710000000012</v>
      </c>
      <c r="L9" s="22">
        <f>F4*F5</f>
        <v>78.571937999999989</v>
      </c>
    </row>
    <row r="10" spans="1:13" x14ac:dyDescent="0.25">
      <c r="H10" s="23" t="str">
        <f>IF(D4&lt;&gt;D5, "BAD", "OK")</f>
        <v>OK</v>
      </c>
      <c r="I10" s="24" t="str">
        <f>CONCATENATE(B4, "/", D4, " / ", B5, "/", D5)</f>
        <v>USD/AUD / Yen/AUD</v>
      </c>
      <c r="J10" s="25" t="str">
        <f>IF(H10="OK", CONCATENATE(B4, "/", B5))</f>
        <v>USD/Yen</v>
      </c>
      <c r="K10" s="24">
        <f>E4/F5</f>
        <v>6.014708457362984E-3</v>
      </c>
      <c r="L10" s="26">
        <f>F4/E5</f>
        <v>6.0698844083649514E-3</v>
      </c>
    </row>
    <row r="11" spans="1:13" ht="15.75" thickBot="1" x14ac:dyDescent="0.3">
      <c r="H11" s="27" t="str">
        <f>IF(D4&lt;&gt;D5, "BAD", "OK")</f>
        <v>OK</v>
      </c>
      <c r="I11" s="28" t="str">
        <f>CONCATENATE(B5, "/", D5, " / ", B4, "/", D4)</f>
        <v>Yen/AUD / USD/AUD</v>
      </c>
      <c r="J11" s="31" t="str">
        <f>IF(H11="OK", CONCATENATE(B5, "/", B4))</f>
        <v>Yen/USD</v>
      </c>
      <c r="K11" s="28">
        <f>E5*F4</f>
        <v>77.959706999999995</v>
      </c>
      <c r="L11" s="29">
        <f>F5*E4</f>
        <v>78.46914000000001</v>
      </c>
    </row>
    <row r="14" spans="1:13" ht="15.75" thickBot="1" x14ac:dyDescent="0.3">
      <c r="D14" s="34" t="s">
        <v>12</v>
      </c>
      <c r="E14" s="34"/>
      <c r="F14" s="34"/>
      <c r="G14" s="33"/>
      <c r="H14" s="33"/>
      <c r="I14" s="33"/>
      <c r="J14" s="33"/>
      <c r="K14" s="33"/>
      <c r="L14" s="33"/>
    </row>
    <row r="15" spans="1:13" ht="15.75" thickBot="1" x14ac:dyDescent="0.3">
      <c r="D15" s="35"/>
      <c r="E15" s="44" t="s">
        <v>0</v>
      </c>
      <c r="F15" s="45" t="s">
        <v>1</v>
      </c>
      <c r="I15" s="35"/>
      <c r="J15" s="44" t="s">
        <v>0</v>
      </c>
      <c r="K15" s="45" t="s">
        <v>1</v>
      </c>
    </row>
    <row r="16" spans="1:13" x14ac:dyDescent="0.25">
      <c r="D16" s="35" t="s">
        <v>13</v>
      </c>
      <c r="E16" s="38">
        <v>1.3431</v>
      </c>
      <c r="F16" s="39">
        <v>1.3435999999999999</v>
      </c>
      <c r="I16" s="35" t="s">
        <v>13</v>
      </c>
      <c r="J16" s="38">
        <v>0.75800000000000001</v>
      </c>
      <c r="K16" s="39">
        <v>0.75900000000000001</v>
      </c>
    </row>
    <row r="17" spans="4:12" ht="15.75" thickBot="1" x14ac:dyDescent="0.3">
      <c r="D17" s="37" t="s">
        <v>14</v>
      </c>
      <c r="E17" s="8">
        <v>1.3431999999999999</v>
      </c>
      <c r="F17" s="9">
        <v>1.3442000000000001</v>
      </c>
      <c r="I17" s="37" t="s">
        <v>16</v>
      </c>
      <c r="J17" s="8">
        <v>40</v>
      </c>
      <c r="K17" s="9">
        <v>30</v>
      </c>
      <c r="L17" t="str">
        <f>IF(J17&lt;K17, "ADD", "SUBTRACT")</f>
        <v>SUBTRACT</v>
      </c>
    </row>
    <row r="18" spans="4:12" x14ac:dyDescent="0.25">
      <c r="D18" s="36"/>
      <c r="E18" s="40"/>
      <c r="F18" s="41"/>
      <c r="I18" s="47"/>
      <c r="J18" s="48"/>
      <c r="K18" s="49"/>
    </row>
    <row r="19" spans="4:12" ht="15.75" thickBot="1" x14ac:dyDescent="0.3">
      <c r="D19" s="37" t="s">
        <v>15</v>
      </c>
      <c r="E19" s="42">
        <f>(E17-E16)*10000</f>
        <v>0.99999999999988987</v>
      </c>
      <c r="F19" s="43">
        <f>(F17-F16)*10000</f>
        <v>6.0000000000015596</v>
      </c>
      <c r="I19" s="46" t="s">
        <v>17</v>
      </c>
      <c r="J19" s="42">
        <f>IF(J17&lt;K17,J16+(J17-10000),J16-(J17/10000))</f>
        <v>0.754</v>
      </c>
      <c r="K19" s="43">
        <f>IF(J17&lt;K17,K16+(K17-10000),K16-(K17/10000))</f>
        <v>0.75600000000000001</v>
      </c>
      <c r="L19" s="15" t="str">
        <f>IF(J17&gt;K17, "DISCOUNT", "PREMIUM")</f>
        <v>DISCOUNT</v>
      </c>
    </row>
  </sheetData>
  <mergeCells count="1">
    <mergeCell ref="D14:L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workbookViewId="0">
      <selection activeCell="H11" sqref="H11"/>
    </sheetView>
  </sheetViews>
  <sheetFormatPr defaultRowHeight="15" x14ac:dyDescent="0.25"/>
  <cols>
    <col min="2" max="2" width="5" customWidth="1"/>
    <col min="3" max="3" width="9.5703125" customWidth="1"/>
    <col min="4" max="4" width="28.85546875" customWidth="1"/>
  </cols>
  <sheetData>
    <row r="2" spans="1:7" ht="15.75" thickBot="1" x14ac:dyDescent="0.3">
      <c r="G2" t="s">
        <v>35</v>
      </c>
    </row>
    <row r="3" spans="1:7" x14ac:dyDescent="0.25">
      <c r="A3" s="50"/>
      <c r="B3" s="58" t="s">
        <v>18</v>
      </c>
      <c r="C3" s="51"/>
      <c r="D3" s="51"/>
      <c r="E3" s="51" t="s">
        <v>25</v>
      </c>
      <c r="F3" s="52" t="s">
        <v>26</v>
      </c>
      <c r="G3" t="s">
        <v>36</v>
      </c>
    </row>
    <row r="4" spans="1:7" x14ac:dyDescent="0.25">
      <c r="A4" s="53">
        <v>1</v>
      </c>
      <c r="B4" s="10"/>
      <c r="C4" s="55" t="s">
        <v>19</v>
      </c>
      <c r="D4" s="10"/>
      <c r="E4" s="10"/>
      <c r="F4" s="54"/>
    </row>
    <row r="5" spans="1:7" x14ac:dyDescent="0.25">
      <c r="A5" s="53"/>
      <c r="B5" s="10"/>
      <c r="C5" s="10"/>
      <c r="D5" s="10" t="s">
        <v>20</v>
      </c>
      <c r="E5" s="18"/>
      <c r="F5" s="54"/>
    </row>
    <row r="6" spans="1:7" x14ac:dyDescent="0.25">
      <c r="A6" s="53"/>
      <c r="B6" s="10"/>
      <c r="C6" s="10"/>
      <c r="D6" s="10" t="s">
        <v>21</v>
      </c>
      <c r="E6" s="18"/>
      <c r="F6" s="54"/>
    </row>
    <row r="7" spans="1:7" x14ac:dyDescent="0.25">
      <c r="A7" s="53">
        <v>2</v>
      </c>
      <c r="B7" s="10"/>
      <c r="C7" s="55" t="s">
        <v>22</v>
      </c>
      <c r="D7" s="10"/>
      <c r="E7" s="10"/>
      <c r="F7" s="54"/>
    </row>
    <row r="8" spans="1:7" x14ac:dyDescent="0.25">
      <c r="A8" s="53"/>
      <c r="B8" s="10"/>
      <c r="C8" s="10"/>
      <c r="D8" s="10" t="s">
        <v>20</v>
      </c>
      <c r="E8" s="10"/>
      <c r="F8" s="3"/>
    </row>
    <row r="9" spans="1:7" x14ac:dyDescent="0.25">
      <c r="A9" s="53"/>
      <c r="B9" s="10"/>
      <c r="C9" s="10"/>
      <c r="D9" s="10" t="s">
        <v>21</v>
      </c>
      <c r="E9" s="10"/>
      <c r="F9" s="3"/>
    </row>
    <row r="10" spans="1:7" x14ac:dyDescent="0.25">
      <c r="A10" s="53">
        <v>3</v>
      </c>
      <c r="B10" s="10"/>
      <c r="C10" s="55" t="s">
        <v>23</v>
      </c>
      <c r="D10" s="10"/>
      <c r="E10" s="18"/>
      <c r="F10" s="3"/>
    </row>
    <row r="11" spans="1:7" x14ac:dyDescent="0.25">
      <c r="A11" s="53">
        <v>4</v>
      </c>
      <c r="B11" s="10"/>
      <c r="C11" s="55" t="s">
        <v>24</v>
      </c>
      <c r="D11" s="10"/>
      <c r="E11" s="18"/>
      <c r="F11" s="3"/>
    </row>
    <row r="12" spans="1:7" ht="15.75" thickBot="1" x14ac:dyDescent="0.3">
      <c r="A12" s="53"/>
      <c r="B12" s="10" t="s">
        <v>38</v>
      </c>
      <c r="C12" s="10"/>
      <c r="D12" s="10"/>
      <c r="E12" s="60"/>
      <c r="F12" s="61"/>
    </row>
    <row r="13" spans="1:7" ht="15.75" thickTop="1" x14ac:dyDescent="0.25">
      <c r="A13" s="53"/>
      <c r="B13" s="10"/>
      <c r="C13" s="10"/>
      <c r="D13" s="10"/>
      <c r="E13" s="10"/>
      <c r="F13" s="54"/>
    </row>
    <row r="14" spans="1:7" x14ac:dyDescent="0.25">
      <c r="A14" s="53"/>
      <c r="B14" s="59" t="s">
        <v>27</v>
      </c>
      <c r="C14" s="10"/>
      <c r="D14" s="10"/>
      <c r="E14" s="10"/>
      <c r="F14" s="54"/>
    </row>
    <row r="15" spans="1:7" x14ac:dyDescent="0.25">
      <c r="A15" s="53"/>
      <c r="B15" s="10"/>
      <c r="C15" s="55" t="s">
        <v>28</v>
      </c>
      <c r="D15" s="10"/>
      <c r="E15" s="18"/>
      <c r="F15" s="3"/>
    </row>
    <row r="16" spans="1:7" x14ac:dyDescent="0.25">
      <c r="A16" s="53"/>
      <c r="B16" s="59" t="s">
        <v>29</v>
      </c>
      <c r="C16" s="10"/>
      <c r="D16" s="10"/>
      <c r="E16" s="10"/>
      <c r="F16" s="54"/>
    </row>
    <row r="17" spans="1:6" x14ac:dyDescent="0.25">
      <c r="A17" s="53">
        <v>5</v>
      </c>
      <c r="B17" s="10"/>
      <c r="C17" s="55" t="s">
        <v>31</v>
      </c>
      <c r="D17" s="10"/>
      <c r="E17" s="18"/>
      <c r="F17" s="3"/>
    </row>
    <row r="18" spans="1:6" x14ac:dyDescent="0.25">
      <c r="A18" s="53">
        <v>6</v>
      </c>
      <c r="B18" s="10"/>
      <c r="C18" s="55" t="s">
        <v>30</v>
      </c>
      <c r="D18" s="10"/>
      <c r="E18" s="18"/>
      <c r="F18" s="3"/>
    </row>
    <row r="19" spans="1:6" x14ac:dyDescent="0.25">
      <c r="A19" s="53">
        <v>7</v>
      </c>
      <c r="B19" s="10"/>
      <c r="C19" s="55" t="s">
        <v>32</v>
      </c>
      <c r="D19" s="10"/>
      <c r="E19" s="18"/>
      <c r="F19" s="3"/>
    </row>
    <row r="20" spans="1:6" ht="15.75" thickBot="1" x14ac:dyDescent="0.3">
      <c r="A20" s="53"/>
      <c r="B20" s="17" t="s">
        <v>34</v>
      </c>
      <c r="C20" s="10"/>
      <c r="D20" s="10"/>
      <c r="E20" s="60"/>
      <c r="F20" s="61"/>
    </row>
    <row r="21" spans="1:6" ht="15.75" thickTop="1" x14ac:dyDescent="0.25">
      <c r="A21" s="53"/>
      <c r="B21" s="10"/>
      <c r="C21" s="10"/>
      <c r="D21" s="10"/>
      <c r="E21" s="10"/>
      <c r="F21" s="54"/>
    </row>
    <row r="22" spans="1:6" x14ac:dyDescent="0.25">
      <c r="A22" s="53">
        <v>8</v>
      </c>
      <c r="B22" s="10"/>
      <c r="C22" s="10" t="s">
        <v>33</v>
      </c>
      <c r="D22" s="10"/>
      <c r="E22" s="18"/>
      <c r="F22" s="3"/>
    </row>
    <row r="23" spans="1:6" x14ac:dyDescent="0.25">
      <c r="A23" s="53"/>
      <c r="B23" s="10"/>
      <c r="C23" s="10"/>
      <c r="D23" s="10"/>
      <c r="E23" s="10"/>
      <c r="F23" s="54"/>
    </row>
    <row r="24" spans="1:6" ht="15.75" thickBot="1" x14ac:dyDescent="0.3">
      <c r="A24" s="56"/>
      <c r="B24" s="57" t="s">
        <v>37</v>
      </c>
      <c r="C24" s="11"/>
      <c r="D24" s="11"/>
      <c r="E24" s="19"/>
      <c r="F24" s="5"/>
    </row>
    <row r="27" spans="1:6" x14ac:dyDescent="0.25">
      <c r="B2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 1 calculators</vt:lpstr>
      <vt:lpstr>Topic 2 calculators</vt:lpstr>
    </vt:vector>
  </TitlesOfParts>
  <Company>NTI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Ciccotosto-Camp</dc:creator>
  <cp:lastModifiedBy>Daniel Ciccotosto-Camp</cp:lastModifiedBy>
  <dcterms:created xsi:type="dcterms:W3CDTF">2024-03-17T01:11:29Z</dcterms:created>
  <dcterms:modified xsi:type="dcterms:W3CDTF">2024-03-17T10:02:16Z</dcterms:modified>
</cp:coreProperties>
</file>