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ehmbeck\Desktop\Export\"/>
    </mc:Choice>
  </mc:AlternateContent>
  <bookViews>
    <workbookView xWindow="0" yWindow="0" windowWidth="20490" windowHeight="6555"/>
  </bookViews>
  <sheets>
    <sheet name="Exhibit 1" sheetId="2" r:id="rId1"/>
    <sheet name="Exhibit 2" sheetId="7" r:id="rId2"/>
    <sheet name="Exhibit 2A" sheetId="1" r:id="rId3"/>
    <sheet name="Exhibit 3" sheetId="5" r:id="rId4"/>
    <sheet name="Exhibit 4" sheetId="8" r:id="rId5"/>
    <sheet name="Exhibit 6" sheetId="4" r:id="rId6"/>
  </sheets>
  <definedNames>
    <definedName name="asset_beta">#REF!</definedName>
    <definedName name="comp_marg">'Exhibit 1'!$A$31:$R$79</definedName>
    <definedName name="comp_mult">'Exhibit 1'!$A$80:$R$130</definedName>
    <definedName name="hist_inc">'Exhibit 2'!$A$4:$R$26</definedName>
    <definedName name="req_ret">#REF!</definedName>
  </definedNames>
  <calcPr calcId="152511" calcMode="autoNoTable" iterate="1" iterateCount="3000" calcOnSave="0"/>
</workbook>
</file>

<file path=xl/calcChain.xml><?xml version="1.0" encoding="utf-8"?>
<calcChain xmlns="http://schemas.openxmlformats.org/spreadsheetml/2006/main">
  <c r="J22" i="5" l="1"/>
  <c r="H22" i="5"/>
  <c r="AM30" i="2"/>
  <c r="AP21" i="2"/>
  <c r="AM22" i="2"/>
  <c r="AM24" i="2" s="1"/>
  <c r="AM26" i="2" s="1"/>
  <c r="AK16" i="2"/>
  <c r="AK15" i="2"/>
  <c r="AK10" i="2"/>
  <c r="AK12" i="2" s="1"/>
  <c r="AK17" i="2" l="1"/>
  <c r="AK19" i="2" s="1"/>
  <c r="AP22" i="2"/>
  <c r="AP23" i="2" s="1"/>
  <c r="N51" i="4" l="1"/>
  <c r="N80" i="4"/>
  <c r="N121" i="4"/>
  <c r="N151" i="4"/>
  <c r="N172" i="4"/>
  <c r="N184" i="4"/>
  <c r="N204" i="4"/>
  <c r="N209" i="4"/>
  <c r="N221" i="4"/>
  <c r="N241" i="4"/>
  <c r="N280" i="4"/>
  <c r="N311" i="4"/>
  <c r="N340" i="4"/>
  <c r="N386" i="4"/>
  <c r="N411" i="4"/>
  <c r="N433" i="4"/>
  <c r="N444" i="4"/>
  <c r="N465" i="4"/>
  <c r="N470" i="4"/>
  <c r="N481" i="4"/>
  <c r="N501" i="4"/>
  <c r="N576" i="4"/>
  <c r="N601" i="4"/>
  <c r="N646" i="4"/>
  <c r="N671" i="4"/>
  <c r="N694" i="4"/>
  <c r="N704" i="4"/>
  <c r="N725" i="4"/>
  <c r="N741" i="4"/>
  <c r="N766" i="4"/>
  <c r="N810" i="4"/>
  <c r="N836" i="4"/>
  <c r="N861" i="4"/>
  <c r="N906" i="4"/>
  <c r="N931" i="4"/>
  <c r="N955" i="4"/>
  <c r="N964" i="4"/>
  <c r="N986" i="4"/>
  <c r="N991" i="4"/>
  <c r="N1001" i="4"/>
  <c r="N1026" i="4"/>
  <c r="N1096" i="4"/>
  <c r="N1123" i="4"/>
  <c r="N1166" i="4"/>
  <c r="N1191" i="4"/>
  <c r="N1207" i="4"/>
  <c r="N1216" i="4"/>
  <c r="N1224" i="4"/>
  <c r="N1247" i="4"/>
  <c r="N1252" i="4"/>
  <c r="N1266" i="4"/>
  <c r="N1286" i="4"/>
  <c r="N1315" i="4"/>
  <c r="H18" i="8"/>
  <c r="I18" i="8"/>
  <c r="J18" i="8"/>
  <c r="J17" i="8"/>
  <c r="J19" i="8" s="1"/>
  <c r="I17" i="8"/>
  <c r="I19" i="8" s="1"/>
  <c r="H17" i="8"/>
  <c r="H19" i="8" s="1"/>
  <c r="J12" i="8"/>
  <c r="I12" i="8"/>
  <c r="H12" i="8"/>
  <c r="I20" i="5"/>
  <c r="I22" i="5" s="1"/>
  <c r="I7" i="8"/>
  <c r="J7" i="8" s="1"/>
  <c r="H50" i="7"/>
  <c r="H56" i="7" s="1"/>
  <c r="H59" i="7" s="1"/>
  <c r="H37" i="7"/>
  <c r="H43" i="7" s="1"/>
  <c r="J50" i="7"/>
  <c r="J56" i="7" s="1"/>
  <c r="J59" i="7" s="1"/>
  <c r="J37" i="7"/>
  <c r="J43" i="7" s="1"/>
  <c r="I50" i="7"/>
  <c r="I56" i="7" s="1"/>
  <c r="I59" i="7" s="1"/>
  <c r="I33" i="7"/>
  <c r="I37" i="7" s="1"/>
  <c r="I43" i="7" s="1"/>
  <c r="I30" i="7"/>
  <c r="J30" i="7" s="1"/>
  <c r="J17" i="7"/>
  <c r="J15" i="7"/>
  <c r="J11" i="7"/>
  <c r="J14" i="7" s="1"/>
  <c r="I17" i="7"/>
  <c r="I15" i="7"/>
  <c r="I11" i="7"/>
  <c r="I14" i="7" s="1"/>
  <c r="H17" i="7"/>
  <c r="H15" i="7"/>
  <c r="H11" i="7"/>
  <c r="H14" i="7" s="1"/>
  <c r="I8" i="7"/>
  <c r="J8" i="7" s="1"/>
  <c r="J29" i="5"/>
  <c r="I29" i="5"/>
  <c r="H29" i="5"/>
  <c r="J28" i="5"/>
  <c r="I28" i="5"/>
  <c r="H28" i="5"/>
  <c r="J26" i="5"/>
  <c r="I26" i="5"/>
  <c r="J25" i="5"/>
  <c r="I25" i="5"/>
  <c r="M49" i="2"/>
  <c r="L49" i="2"/>
  <c r="K49" i="2"/>
  <c r="J49" i="2"/>
  <c r="I49" i="2"/>
  <c r="M48" i="2"/>
  <c r="L48" i="2"/>
  <c r="K48" i="2"/>
  <c r="J48" i="2"/>
  <c r="I48" i="2"/>
  <c r="H49" i="2"/>
  <c r="G49" i="2"/>
  <c r="F49" i="2"/>
  <c r="E49" i="2"/>
  <c r="H48" i="2"/>
  <c r="G48" i="2"/>
  <c r="F48" i="2"/>
  <c r="E48" i="2"/>
  <c r="D49" i="2"/>
  <c r="D48" i="2"/>
  <c r="J14" i="5"/>
  <c r="J10" i="5"/>
  <c r="I10" i="5"/>
  <c r="I13" i="5" s="1"/>
  <c r="H10" i="5"/>
  <c r="I7" i="5"/>
  <c r="J7" i="5" s="1"/>
  <c r="R130" i="2"/>
  <c r="R79" i="2"/>
  <c r="G14" i="2"/>
  <c r="H14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3" i="2"/>
  <c r="H13" i="2" s="1"/>
  <c r="G12" i="2"/>
  <c r="H12" i="2"/>
  <c r="J15" i="1"/>
  <c r="J17" i="1"/>
  <c r="J11" i="1"/>
  <c r="J14" i="1" s="1"/>
  <c r="I17" i="1"/>
  <c r="I15" i="1"/>
  <c r="I11" i="1"/>
  <c r="I14" i="1" s="1"/>
  <c r="H15" i="1"/>
  <c r="H17" i="1"/>
  <c r="H11" i="1"/>
  <c r="H14" i="1" s="1"/>
  <c r="H16" i="1" s="1"/>
  <c r="H18" i="1" s="1"/>
  <c r="H23" i="1" s="1"/>
  <c r="H25" i="1" s="1"/>
  <c r="I8" i="1"/>
  <c r="J8" i="1" s="1"/>
  <c r="J16" i="7" l="1"/>
  <c r="J18" i="7" s="1"/>
  <c r="J23" i="7" s="1"/>
  <c r="J25" i="7" s="1"/>
  <c r="I16" i="1"/>
  <c r="I18" i="1" s="1"/>
  <c r="I23" i="1" s="1"/>
  <c r="I25" i="1" s="1"/>
  <c r="I16" i="7"/>
  <c r="I18" i="7" s="1"/>
  <c r="I23" i="7" s="1"/>
  <c r="I25" i="7" s="1"/>
  <c r="H16" i="7"/>
  <c r="H18" i="7" s="1"/>
  <c r="H23" i="7" s="1"/>
  <c r="H25" i="7" s="1"/>
  <c r="J13" i="5"/>
  <c r="J30" i="5" s="1"/>
  <c r="J27" i="5"/>
  <c r="J16" i="1"/>
  <c r="J18" i="1" s="1"/>
  <c r="J23" i="1" s="1"/>
  <c r="J25" i="1" s="1"/>
  <c r="I16" i="5"/>
  <c r="I30" i="5"/>
  <c r="H13" i="5"/>
  <c r="I27" i="5"/>
  <c r="J16" i="5" l="1"/>
  <c r="J31" i="5"/>
  <c r="J32" i="5"/>
  <c r="H16" i="5"/>
  <c r="H30" i="5"/>
  <c r="I31" i="5"/>
  <c r="I32" i="5"/>
  <c r="H31" i="5" l="1"/>
  <c r="H32" i="5"/>
</calcChain>
</file>

<file path=xl/sharedStrings.xml><?xml version="1.0" encoding="utf-8"?>
<sst xmlns="http://schemas.openxmlformats.org/spreadsheetml/2006/main" count="455" uniqueCount="348">
  <si>
    <t>($000's)</t>
  </si>
  <si>
    <t>Service Revenue</t>
  </si>
  <si>
    <t>Total Operating Revenue</t>
  </si>
  <si>
    <t>Less:  Cost of Service (Excluding Depreciation &amp; Amortization)</t>
  </si>
  <si>
    <t>Plus:  Handset &amp; Accessory Revenue</t>
  </si>
  <si>
    <t>Less:  Cost of Handset Sales</t>
  </si>
  <si>
    <t>Gross Profit</t>
  </si>
  <si>
    <t>EBITDA</t>
  </si>
  <si>
    <t>Operating Results:</t>
  </si>
  <si>
    <t>Less:  Selling &amp; Marketing (1)</t>
  </si>
  <si>
    <t>Less:  Depreciation &amp; Amortization</t>
  </si>
  <si>
    <t>Operating Income</t>
  </si>
  <si>
    <t>Less:  Interest Expense</t>
  </si>
  <si>
    <t>Plus:  Interest Income</t>
  </si>
  <si>
    <t>Plus:  Foreign Currency Gains</t>
  </si>
  <si>
    <t>Less:  Other Expenses</t>
  </si>
  <si>
    <t>Earnings Before Taxes</t>
  </si>
  <si>
    <t>Less:  Taxes</t>
  </si>
  <si>
    <t>Net Income</t>
  </si>
  <si>
    <t>Source:  NII Holdings 8-K filed 8/19/2013.</t>
  </si>
  <si>
    <t>Companies:</t>
  </si>
  <si>
    <t>America Movil</t>
  </si>
  <si>
    <t>Equity</t>
  </si>
  <si>
    <t>Net</t>
  </si>
  <si>
    <t>Value</t>
  </si>
  <si>
    <t>Debt</t>
  </si>
  <si>
    <t xml:space="preserve">Embratel Participacoes S.A. </t>
  </si>
  <si>
    <t>NII Holdings</t>
  </si>
  <si>
    <t>Oi SA</t>
  </si>
  <si>
    <t>Telecom Argentina</t>
  </si>
  <si>
    <t>Telefonica Brasil</t>
  </si>
  <si>
    <t>Telefonica Del Peru</t>
  </si>
  <si>
    <t>TIM Participacoes S.A.</t>
  </si>
  <si>
    <t>(Local Currency in Millions)</t>
  </si>
  <si>
    <t>Minority</t>
  </si>
  <si>
    <t>Interest</t>
  </si>
  <si>
    <t>Enterprise</t>
  </si>
  <si>
    <t>Current</t>
  </si>
  <si>
    <t>D/V</t>
  </si>
  <si>
    <t>Historic</t>
  </si>
  <si>
    <t>D/V (2)</t>
  </si>
  <si>
    <t>(2)  Quarterly average over the past three years.</t>
  </si>
  <si>
    <t>Value (1)</t>
  </si>
  <si>
    <t>Beta (3)</t>
  </si>
  <si>
    <t>Source:  All information except equity betas S&amp;P CapitalIQ accessed 3/14/14.</t>
  </si>
  <si>
    <t>(1)  Stock prices as of 4/1/13, except NII Holdings, which was 4/5/13.</t>
  </si>
  <si>
    <t>Empresa Nacional De Telecomunicaciones</t>
  </si>
  <si>
    <t>Last 12 Months:</t>
  </si>
  <si>
    <t>5 Year Average:</t>
  </si>
  <si>
    <t>Revenue</t>
  </si>
  <si>
    <t>EBIT</t>
  </si>
  <si>
    <t>FCF</t>
  </si>
  <si>
    <t>Growth</t>
  </si>
  <si>
    <t>Margin</t>
  </si>
  <si>
    <t>Margin (1)</t>
  </si>
  <si>
    <t>Source:  Data from S&amp;P CapitalIQ accessed on 2/27/13.</t>
  </si>
  <si>
    <t>EBIAT</t>
  </si>
  <si>
    <t>NM</t>
  </si>
  <si>
    <t>(1)  EBIAT = EBIT(1-t) using the effective tax rate.</t>
  </si>
  <si>
    <t>(3)  5 year revenue growth is on a compund annual basis.</t>
  </si>
  <si>
    <t>Beta (4)</t>
  </si>
  <si>
    <t>Peru</t>
  </si>
  <si>
    <t>Local</t>
  </si>
  <si>
    <t>Date:</t>
  </si>
  <si>
    <t>Chile</t>
  </si>
  <si>
    <t>01/31/1998</t>
  </si>
  <si>
    <t>02/28/1998</t>
  </si>
  <si>
    <t>03/31/1998</t>
  </si>
  <si>
    <t>04/30/1998</t>
  </si>
  <si>
    <t>05/31/1998</t>
  </si>
  <si>
    <t>06/30/1998</t>
  </si>
  <si>
    <t>07/31/1998</t>
  </si>
  <si>
    <t>08/31/1998</t>
  </si>
  <si>
    <t>09/30/1998</t>
  </si>
  <si>
    <t>10/31/1998</t>
  </si>
  <si>
    <t>11/30/1998</t>
  </si>
  <si>
    <t>12/31/1998</t>
  </si>
  <si>
    <t>01/31/1999</t>
  </si>
  <si>
    <t>02/28/1999</t>
  </si>
  <si>
    <t>03/31/1999</t>
  </si>
  <si>
    <t>04/30/1999</t>
  </si>
  <si>
    <t>05/31/1999</t>
  </si>
  <si>
    <t>06/30/1999</t>
  </si>
  <si>
    <t>07/31/1999</t>
  </si>
  <si>
    <t>08/31/1999</t>
  </si>
  <si>
    <t>09/30/1999</t>
  </si>
  <si>
    <t>10/31/1999</t>
  </si>
  <si>
    <t>11/30/1999</t>
  </si>
  <si>
    <t>12/31/1999</t>
  </si>
  <si>
    <t>01/31/2000</t>
  </si>
  <si>
    <t>02/29/2000</t>
  </si>
  <si>
    <t>03/31/2000</t>
  </si>
  <si>
    <t>04/30/2000</t>
  </si>
  <si>
    <t>05/31/2000</t>
  </si>
  <si>
    <t>06/30/2000</t>
  </si>
  <si>
    <t>07/31/2000</t>
  </si>
  <si>
    <t>08/31/2000</t>
  </si>
  <si>
    <t>09/30/2000</t>
  </si>
  <si>
    <t>10/31/2000</t>
  </si>
  <si>
    <t>11/30/2000</t>
  </si>
  <si>
    <t>12/31/2000</t>
  </si>
  <si>
    <t>01/31/2001</t>
  </si>
  <si>
    <t>02/28/2001</t>
  </si>
  <si>
    <t>03/31/2001</t>
  </si>
  <si>
    <t>04/30/2001</t>
  </si>
  <si>
    <t>05/31/2001</t>
  </si>
  <si>
    <t>06/30/2001</t>
  </si>
  <si>
    <t>07/31/2001</t>
  </si>
  <si>
    <t>08/31/2001</t>
  </si>
  <si>
    <t>09/30/2001</t>
  </si>
  <si>
    <t>10/31/2001</t>
  </si>
  <si>
    <t>11/30/2001</t>
  </si>
  <si>
    <t>12/31/2001</t>
  </si>
  <si>
    <t>01/31/2002</t>
  </si>
  <si>
    <t>02/28/2002</t>
  </si>
  <si>
    <t>03/31/2002</t>
  </si>
  <si>
    <t>04/30/2002</t>
  </si>
  <si>
    <t>05/31/2002</t>
  </si>
  <si>
    <t>06/30/2002</t>
  </si>
  <si>
    <t>07/31/2002</t>
  </si>
  <si>
    <t>08/31/2002</t>
  </si>
  <si>
    <t>09/30/2002</t>
  </si>
  <si>
    <t>10/31/2002</t>
  </si>
  <si>
    <t>11/30/2002</t>
  </si>
  <si>
    <t>12/31/2002</t>
  </si>
  <si>
    <t>01/31/2003</t>
  </si>
  <si>
    <t>02/28/2003</t>
  </si>
  <si>
    <t>03/31/2003</t>
  </si>
  <si>
    <t>04/30/2003</t>
  </si>
  <si>
    <t>05/31/2003</t>
  </si>
  <si>
    <t>06/30/2003</t>
  </si>
  <si>
    <t>07/31/2003</t>
  </si>
  <si>
    <t>08/31/2003</t>
  </si>
  <si>
    <t>09/30/2003</t>
  </si>
  <si>
    <t>10/31/2003</t>
  </si>
  <si>
    <t>11/30/2003</t>
  </si>
  <si>
    <t>12/31/2003</t>
  </si>
  <si>
    <t>01/31/2004</t>
  </si>
  <si>
    <t>02/29/2004</t>
  </si>
  <si>
    <t>03/31/2004</t>
  </si>
  <si>
    <t>04/30/2004</t>
  </si>
  <si>
    <t>05/31/2004</t>
  </si>
  <si>
    <t>06/30/2004</t>
  </si>
  <si>
    <t>07/31/2004</t>
  </si>
  <si>
    <t>08/31/2004</t>
  </si>
  <si>
    <t>09/30/2004</t>
  </si>
  <si>
    <t>10/31/2004</t>
  </si>
  <si>
    <t>11/30/2004</t>
  </si>
  <si>
    <t>12/31/2004</t>
  </si>
  <si>
    <t>01/31/2005</t>
  </si>
  <si>
    <t>02/28/2005</t>
  </si>
  <si>
    <t>03/31/2005</t>
  </si>
  <si>
    <t>04/30/2005</t>
  </si>
  <si>
    <t>05/31/2005</t>
  </si>
  <si>
    <t>06/30/2005</t>
  </si>
  <si>
    <t>07/31/2005</t>
  </si>
  <si>
    <t>08/31/2005</t>
  </si>
  <si>
    <t>09/30/2005</t>
  </si>
  <si>
    <t>10/31/2005</t>
  </si>
  <si>
    <t>11/30/2005</t>
  </si>
  <si>
    <t>12/31/2005</t>
  </si>
  <si>
    <t>01/31/2006</t>
  </si>
  <si>
    <t>02/28/2006</t>
  </si>
  <si>
    <t>03/31/2006</t>
  </si>
  <si>
    <t>04/30/2006</t>
  </si>
  <si>
    <t>05/31/2006</t>
  </si>
  <si>
    <t>06/30/2006</t>
  </si>
  <si>
    <t>07/31/2006</t>
  </si>
  <si>
    <t>08/31/2006</t>
  </si>
  <si>
    <t>09/30/2006</t>
  </si>
  <si>
    <t>10/31/2006</t>
  </si>
  <si>
    <t>11/30/2006</t>
  </si>
  <si>
    <t>12/31/2006</t>
  </si>
  <si>
    <t>01/31/2007</t>
  </si>
  <si>
    <t>02/28/2007</t>
  </si>
  <si>
    <t>03/31/2007</t>
  </si>
  <si>
    <t>04/30/2007</t>
  </si>
  <si>
    <t>05/31/2007</t>
  </si>
  <si>
    <t>06/30/2007</t>
  </si>
  <si>
    <t>07/31/2007</t>
  </si>
  <si>
    <t>08/31/2007</t>
  </si>
  <si>
    <t>09/30/2007</t>
  </si>
  <si>
    <t>10/31/2007</t>
  </si>
  <si>
    <t>11/30/2007</t>
  </si>
  <si>
    <t>12/31/2007</t>
  </si>
  <si>
    <t>01/31/2008</t>
  </si>
  <si>
    <t>02/29/2008</t>
  </si>
  <si>
    <t>03/31/2008</t>
  </si>
  <si>
    <t>04/30/2008</t>
  </si>
  <si>
    <t>05/31/2008</t>
  </si>
  <si>
    <t>06/30/2008</t>
  </si>
  <si>
    <t>07/31/2008</t>
  </si>
  <si>
    <t>08/31/2008</t>
  </si>
  <si>
    <t>09/30/2008</t>
  </si>
  <si>
    <t>10/31/2008</t>
  </si>
  <si>
    <t>11/30/2008</t>
  </si>
  <si>
    <t>12/31/2008</t>
  </si>
  <si>
    <t>01/31/2009</t>
  </si>
  <si>
    <t>02/28/2009</t>
  </si>
  <si>
    <t>03/31/2009</t>
  </si>
  <si>
    <t>04/30/2009</t>
  </si>
  <si>
    <t>05/31/2009</t>
  </si>
  <si>
    <t>06/30/2009</t>
  </si>
  <si>
    <t>07/31/2009</t>
  </si>
  <si>
    <t>08/31/2009</t>
  </si>
  <si>
    <t>09/30/2009</t>
  </si>
  <si>
    <t>10/31/2009</t>
  </si>
  <si>
    <t>11/30/2009</t>
  </si>
  <si>
    <t>12/31/2009</t>
  </si>
  <si>
    <t>01/31/2010</t>
  </si>
  <si>
    <t>02/28/2010</t>
  </si>
  <si>
    <t>03/31/2010</t>
  </si>
  <si>
    <t>04/30/2010</t>
  </si>
  <si>
    <t>05/31/2010</t>
  </si>
  <si>
    <t>06/30/2010</t>
  </si>
  <si>
    <t>07/31/2010</t>
  </si>
  <si>
    <t>08/31/2010</t>
  </si>
  <si>
    <t>09/30/2010</t>
  </si>
  <si>
    <t>10/31/2010</t>
  </si>
  <si>
    <t>11/30/2010</t>
  </si>
  <si>
    <t>12/31/2010</t>
  </si>
  <si>
    <t>01/31/2011</t>
  </si>
  <si>
    <t>02/28/2011</t>
  </si>
  <si>
    <t>03/31/2011</t>
  </si>
  <si>
    <t>04/30/2011</t>
  </si>
  <si>
    <t>05/31/2011</t>
  </si>
  <si>
    <t>06/30/2011</t>
  </si>
  <si>
    <t>07/31/2011</t>
  </si>
  <si>
    <t>08/31/2011</t>
  </si>
  <si>
    <t>09/30/2011</t>
  </si>
  <si>
    <t>10/31/2011</t>
  </si>
  <si>
    <t>11/30/2011</t>
  </si>
  <si>
    <t>12/31/2011</t>
  </si>
  <si>
    <t>01/31/2012</t>
  </si>
  <si>
    <t>02/29/2012</t>
  </si>
  <si>
    <t>03/31/2012</t>
  </si>
  <si>
    <t>04/30/2012</t>
  </si>
  <si>
    <t>05/31/2012</t>
  </si>
  <si>
    <t>06/30/2012</t>
  </si>
  <si>
    <t>07/31/2012</t>
  </si>
  <si>
    <t>08/31/2012</t>
  </si>
  <si>
    <t>09/30/2012</t>
  </si>
  <si>
    <t>10/31/2012</t>
  </si>
  <si>
    <t>11/30/2012</t>
  </si>
  <si>
    <t>12/31/2012</t>
  </si>
  <si>
    <t>01/31/2013</t>
  </si>
  <si>
    <t>02/28/2013</t>
  </si>
  <si>
    <t>03/31/2013</t>
  </si>
  <si>
    <t>S&amp;P</t>
  </si>
  <si>
    <t>Historical Pro Forma Consolidated Income Statements for NII</t>
  </si>
  <si>
    <t>Historical Operating Results</t>
  </si>
  <si>
    <t>($ 000's)</t>
  </si>
  <si>
    <t>Plus:  Handset Revenue</t>
  </si>
  <si>
    <t>Less:  Cost of Services (2)</t>
  </si>
  <si>
    <t>Operating Results (1):</t>
  </si>
  <si>
    <t>Less:  General &amp; Administrative Expenses</t>
  </si>
  <si>
    <t>Segment EBITDA</t>
  </si>
  <si>
    <t>Growth in Subscribers</t>
  </si>
  <si>
    <t>Capital Expenditures</t>
  </si>
  <si>
    <t>(1)  Source:  Company 10-K's for the years 2010-2012.</t>
  </si>
  <si>
    <t>(2)  Excludes depreciation and amortization.</t>
  </si>
  <si>
    <t>Less:  Selling &amp; Marketing Expenses (3)</t>
  </si>
  <si>
    <t>(3)  For 2012, the figure includes $3.28 million of doubtful accounts.</t>
  </si>
  <si>
    <t>Total Assets</t>
  </si>
  <si>
    <t>Total Handsets in Use</t>
  </si>
  <si>
    <t>Net Sbscriber Increase</t>
  </si>
  <si>
    <t>Estimated Average Subscribers</t>
  </si>
  <si>
    <t>Estimated Depreciation (4)</t>
  </si>
  <si>
    <t>(4)  Casewriter estimate based on proportion of segment assets to total consolidated assets.</t>
  </si>
  <si>
    <t>Average</t>
  </si>
  <si>
    <t>Median</t>
  </si>
  <si>
    <t>Margins:</t>
  </si>
  <si>
    <t>Service Revenue Growth</t>
  </si>
  <si>
    <t>Handset Revenue Growth</t>
  </si>
  <si>
    <t>Growth in Operating Revenue</t>
  </si>
  <si>
    <t>EBITDA Margin</t>
  </si>
  <si>
    <t>EBIT Margin</t>
  </si>
  <si>
    <t>Gross Profit on Services</t>
  </si>
  <si>
    <t>Gross Profit on Handsets</t>
  </si>
  <si>
    <t>Total Gross Profit</t>
  </si>
  <si>
    <t>(5)  Calculated as service revenue divided by estimated average subscribers.</t>
  </si>
  <si>
    <t>Peruvian</t>
  </si>
  <si>
    <t>30-Yr</t>
  </si>
  <si>
    <t>Rate</t>
  </si>
  <si>
    <t>US</t>
  </si>
  <si>
    <t>Historical Consolidated Income Statements for NII</t>
  </si>
  <si>
    <t>Historical Consolidated Balance Sheets for NII</t>
  </si>
  <si>
    <t>Assets:</t>
  </si>
  <si>
    <t>Cash &amp; Cash Equivalents</t>
  </si>
  <si>
    <t>Plus:  Short-Term Investments</t>
  </si>
  <si>
    <t>Plus:  Net Accounts Receivable</t>
  </si>
  <si>
    <t>Plus:  Handset Inventory</t>
  </si>
  <si>
    <t>Plus:  Deferred Taxes</t>
  </si>
  <si>
    <t>Plus:  Prepaid Expenses &amp; Other Current Assets</t>
  </si>
  <si>
    <t>Total Current Assets</t>
  </si>
  <si>
    <t>Net Property, Plant &amp; Equipment</t>
  </si>
  <si>
    <t>Plus:  Net Intangible Assets</t>
  </si>
  <si>
    <t>Plus:  Other Assets</t>
  </si>
  <si>
    <t>Liabilities &amp; Owners' Equity:</t>
  </si>
  <si>
    <t>Accounts Payable</t>
  </si>
  <si>
    <t>Plus:  Accrued &amp; Other Expenses</t>
  </si>
  <si>
    <t>Plus:  Deferred Revenue</t>
  </si>
  <si>
    <t>Plus:  Current Portion of Long-Term Debt</t>
  </si>
  <si>
    <t>Total Curent Liabilities</t>
  </si>
  <si>
    <t>Long-Term Debt</t>
  </si>
  <si>
    <t>Plus:  Deferred Tax Liabilities</t>
  </si>
  <si>
    <t>Plus:  Other Long-Term Liabilities</t>
  </si>
  <si>
    <t>Total Liabilities</t>
  </si>
  <si>
    <t>Total Stockholders' Equity</t>
  </si>
  <si>
    <t>Total Liabilities &amp; Stockholders' Equity</t>
  </si>
  <si>
    <t>Source:  Company annual 10-Ks.</t>
  </si>
  <si>
    <t>Growth (2)</t>
  </si>
  <si>
    <t xml:space="preserve">       2012 also includes a $329,767 impairment charge.</t>
  </si>
  <si>
    <t>(1)  Includes doubtful accounts $73,497, $159,202, and $217,315 for the years 2010, 2011, and 2012 respectively.</t>
  </si>
  <si>
    <t>NII Holdings &amp; Nextel Peru Subscriber Information</t>
  </si>
  <si>
    <t>NII Holdings Subscriber Data:</t>
  </si>
  <si>
    <t>Nextel Peru Subscriber Data:</t>
  </si>
  <si>
    <t>ARPU (1)</t>
  </si>
  <si>
    <t>(1)  Calculated as service revenue divided by estimated average subscribers.</t>
  </si>
  <si>
    <t>Source:  Company 10-Ks</t>
  </si>
  <si>
    <t>Market Returns Data</t>
  </si>
  <si>
    <t>Daily Yields:</t>
  </si>
  <si>
    <t>Monthly Stock Market Returns:</t>
  </si>
  <si>
    <t>Beta (5)</t>
  </si>
  <si>
    <t>World</t>
  </si>
  <si>
    <t>MSCI</t>
  </si>
  <si>
    <t>Global</t>
  </si>
  <si>
    <t>Index</t>
  </si>
  <si>
    <t>Latin</t>
  </si>
  <si>
    <t>(3)  Source:  Bloomberg accessed 3/14/14.  Raw three year monthly betas.</t>
  </si>
  <si>
    <t>(4)  Source:  Bloomberg accessed 3/14/14.  Raw three year monthly betas based on US dollar denominated returns.</t>
  </si>
  <si>
    <t>(5)  Source:  Bloomberg accessed 3/14/14.  Raw three year monthly betas based on US dollar denominated returns.</t>
  </si>
  <si>
    <t>USD Equity Value</t>
  </si>
  <si>
    <t>USD Net Debt</t>
  </si>
  <si>
    <t>Enterprise Value</t>
  </si>
  <si>
    <t>Local Equity Value</t>
  </si>
  <si>
    <t>Local Net Debt</t>
  </si>
  <si>
    <t>Local Enterprise Value</t>
  </si>
  <si>
    <t>Beta (6)</t>
  </si>
  <si>
    <t>Beta (7)</t>
  </si>
  <si>
    <t>(7)  Case writer estimates</t>
  </si>
  <si>
    <t>Local Risk-Free Rate</t>
  </si>
  <si>
    <t>US Cost of Capital</t>
  </si>
  <si>
    <t>US EMRP</t>
  </si>
  <si>
    <t>(6)  Source:  Bloomberg accessed 3/14/14.  Raw three year monthly betas based on local currencies.</t>
  </si>
  <si>
    <t>Net Reinvestment in Long-Term Assets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</si>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</sst>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;\(0\)"/>
    <numFmt numFmtId="165" formatCode="0.0%"/>
    <numFmt numFmtId="166" formatCode="mm/dd/yy;@"/>
    <numFmt numFmtId="167" formatCode="m/d/yy;@"/>
    <numFmt numFmtId="168" formatCode="#,##0.0000_);\(#,##0.0000\)"/>
  </numFmts>
  <fonts count="14" x14ac:knownFonts="1">
    <font>
      <sz val="8"/>
      <color theme="1"/>
      <name val="Times New Roman"/>
      <family val="2"/>
    </font>
    <font>
      <b/>
      <sz val="14"/>
      <color theme="1"/>
      <name val="Times New Roman"/>
      <family val="2"/>
    </font>
    <font>
      <i/>
      <sz val="12"/>
      <color theme="1"/>
      <name val="Times New Roman"/>
      <family val="2"/>
    </font>
    <font>
      <i/>
      <sz val="12"/>
      <color rgb="FF660066"/>
      <name val="Times New Roman"/>
      <family val="2"/>
    </font>
    <font>
      <sz val="8"/>
      <color theme="1"/>
      <name val="Times New Roman"/>
      <family val="2"/>
    </font>
    <font>
      <b/>
      <sz val="8"/>
      <color theme="1"/>
      <name val="Times New Roman"/>
      <family val="2"/>
    </font>
    <font>
      <u/>
      <sz val="8"/>
      <color theme="1"/>
      <name val="Times New Roman"/>
      <family val="2"/>
    </font>
    <font>
      <b/>
      <sz val="8"/>
      <color theme="1"/>
      <name val="Times New Roman"/>
      <family val="1"/>
    </font>
    <font>
      <i/>
      <u/>
      <sz val="8"/>
      <color theme="1"/>
      <name val="Times New Roman"/>
      <family val="1"/>
    </font>
    <font>
      <b/>
      <u/>
      <sz val="8"/>
      <color theme="1"/>
      <name val="Times New Roman"/>
      <family val="1"/>
    </font>
    <font>
      <sz val="8"/>
      <color theme="1"/>
      <name val="Times New Roman"/>
      <family val="1"/>
    </font>
    <font>
      <u/>
      <sz val="8"/>
      <color theme="1"/>
      <name val="Times New Roman"/>
      <family val="1"/>
    </font>
    <font>
      <i/>
      <sz val="10"/>
      <color theme="1"/>
      <name val="Times New Roman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9">
    <xf numFmtId="0" fontId="0" fillId="0" borderId="0" xfId="0"/>
    <xf numFmtId="37" fontId="0" fillId="0" borderId="0" xfId="0" applyNumberFormat="1"/>
    <xf numFmtId="37" fontId="1" fillId="0" borderId="0" xfId="0" applyNumberFormat="1" applyFont="1"/>
    <xf numFmtId="37" fontId="0" fillId="2" borderId="0" xfId="0" applyNumberFormat="1" applyFill="1"/>
    <xf numFmtId="37" fontId="2" fillId="0" borderId="0" xfId="0" applyNumberFormat="1" applyFont="1"/>
    <xf numFmtId="37" fontId="1" fillId="0" borderId="0" xfId="0" applyNumberFormat="1" applyFont="1" applyAlignment="1">
      <alignment horizontal="right"/>
    </xf>
    <xf numFmtId="37" fontId="0" fillId="2" borderId="0" xfId="0" applyNumberFormat="1" applyFill="1" applyAlignment="1">
      <alignment horizontal="right"/>
    </xf>
    <xf numFmtId="37" fontId="2" fillId="0" borderId="0" xfId="0" applyNumberFormat="1" applyFont="1" applyAlignment="1">
      <alignment horizontal="right"/>
    </xf>
    <xf numFmtId="37" fontId="3" fillId="0" borderId="1" xfId="0" applyNumberFormat="1" applyFont="1" applyBorder="1" applyAlignment="1">
      <alignment horizontal="right"/>
    </xf>
    <xf numFmtId="37" fontId="0" fillId="0" borderId="1" xfId="0" applyNumberFormat="1" applyBorder="1"/>
    <xf numFmtId="164" fontId="0" fillId="0" borderId="0" xfId="0" applyNumberFormat="1"/>
    <xf numFmtId="37" fontId="6" fillId="0" borderId="0" xfId="0" applyNumberFormat="1" applyFont="1"/>
    <xf numFmtId="37" fontId="7" fillId="0" borderId="0" xfId="0" applyNumberFormat="1" applyFont="1"/>
    <xf numFmtId="37" fontId="8" fillId="0" borderId="0" xfId="0" applyNumberFormat="1" applyFont="1"/>
    <xf numFmtId="37" fontId="9" fillId="0" borderId="0" xfId="0" applyNumberFormat="1" applyFont="1"/>
    <xf numFmtId="37" fontId="10" fillId="0" borderId="0" xfId="0" applyNumberFormat="1" applyFont="1"/>
    <xf numFmtId="37" fontId="11" fillId="0" borderId="0" xfId="0" applyNumberFormat="1" applyFont="1"/>
    <xf numFmtId="37" fontId="0" fillId="0" borderId="5" xfId="0" applyNumberFormat="1" applyBorder="1"/>
    <xf numFmtId="39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37" fontId="0" fillId="0" borderId="0" xfId="0" applyNumberFormat="1" applyAlignment="1">
      <alignment horizontal="right"/>
    </xf>
    <xf numFmtId="166" fontId="0" fillId="0" borderId="0" xfId="0" applyNumberFormat="1"/>
    <xf numFmtId="37" fontId="6" fillId="0" borderId="0" xfId="0" applyNumberFormat="1" applyFont="1" applyAlignment="1">
      <alignment horizontal="right"/>
    </xf>
    <xf numFmtId="37" fontId="0" fillId="0" borderId="0" xfId="0" applyNumberFormat="1" applyAlignment="1">
      <alignment horizontal="centerContinuous"/>
    </xf>
    <xf numFmtId="167" fontId="0" fillId="0" borderId="0" xfId="0" applyNumberFormat="1"/>
    <xf numFmtId="37" fontId="0" fillId="0" borderId="10" xfId="0" applyNumberFormat="1" applyBorder="1"/>
    <xf numFmtId="37" fontId="0" fillId="0" borderId="0" xfId="0" applyNumberFormat="1" applyBorder="1"/>
    <xf numFmtId="165" fontId="0" fillId="0" borderId="0" xfId="0" applyNumberFormat="1" applyBorder="1"/>
    <xf numFmtId="165" fontId="0" fillId="0" borderId="11" xfId="0" applyNumberFormat="1" applyBorder="1"/>
    <xf numFmtId="37" fontId="0" fillId="0" borderId="8" xfId="0" applyNumberFormat="1" applyBorder="1"/>
    <xf numFmtId="165" fontId="0" fillId="0" borderId="1" xfId="0" applyNumberFormat="1" applyBorder="1"/>
    <xf numFmtId="165" fontId="0" fillId="0" borderId="9" xfId="0" applyNumberFormat="1" applyBorder="1"/>
    <xf numFmtId="168" fontId="0" fillId="0" borderId="0" xfId="0" applyNumberFormat="1"/>
    <xf numFmtId="37" fontId="5" fillId="0" borderId="6" xfId="0" applyNumberFormat="1" applyFont="1" applyFill="1" applyBorder="1"/>
    <xf numFmtId="37" fontId="5" fillId="0" borderId="5" xfId="0" applyNumberFormat="1" applyFont="1" applyFill="1" applyBorder="1"/>
    <xf numFmtId="37" fontId="5" fillId="0" borderId="5" xfId="0" applyNumberFormat="1" applyFont="1" applyFill="1" applyBorder="1" applyAlignment="1">
      <alignment horizontal="right"/>
    </xf>
    <xf numFmtId="37" fontId="5" fillId="0" borderId="7" xfId="0" applyNumberFormat="1" applyFont="1" applyFill="1" applyBorder="1"/>
    <xf numFmtId="37" fontId="5" fillId="0" borderId="10" xfId="0" applyNumberFormat="1" applyFont="1" applyFill="1" applyBorder="1"/>
    <xf numFmtId="37" fontId="5" fillId="0" borderId="0" xfId="0" applyNumberFormat="1" applyFont="1" applyFill="1" applyBorder="1"/>
    <xf numFmtId="37" fontId="5" fillId="0" borderId="0" xfId="0" applyNumberFormat="1" applyFont="1" applyFill="1" applyBorder="1" applyAlignment="1">
      <alignment horizontal="right"/>
    </xf>
    <xf numFmtId="37" fontId="5" fillId="0" borderId="11" xfId="0" applyNumberFormat="1" applyFont="1" applyFill="1" applyBorder="1" applyAlignment="1">
      <alignment horizontal="right"/>
    </xf>
    <xf numFmtId="9" fontId="5" fillId="0" borderId="10" xfId="1" applyFont="1" applyFill="1" applyBorder="1" applyAlignment="1">
      <alignment horizontal="right"/>
    </xf>
    <xf numFmtId="9" fontId="5" fillId="0" borderId="0" xfId="1" applyFont="1" applyFill="1" applyBorder="1" applyAlignment="1">
      <alignment horizontal="right"/>
    </xf>
    <xf numFmtId="37" fontId="5" fillId="0" borderId="0" xfId="1" applyNumberFormat="1" applyFont="1" applyFill="1" applyBorder="1" applyAlignment="1">
      <alignment horizontal="right"/>
    </xf>
    <xf numFmtId="9" fontId="5" fillId="0" borderId="11" xfId="1" applyFont="1" applyFill="1" applyBorder="1" applyAlignment="1">
      <alignment horizontal="right"/>
    </xf>
    <xf numFmtId="9" fontId="5" fillId="0" borderId="8" xfId="1" applyFont="1" applyFill="1" applyBorder="1" applyAlignment="1">
      <alignment horizontal="right"/>
    </xf>
    <xf numFmtId="9" fontId="5" fillId="0" borderId="1" xfId="1" applyFont="1" applyFill="1" applyBorder="1" applyAlignment="1">
      <alignment horizontal="right"/>
    </xf>
    <xf numFmtId="37" fontId="5" fillId="0" borderId="1" xfId="1" applyNumberFormat="1" applyFont="1" applyFill="1" applyBorder="1" applyAlignment="1">
      <alignment horizontal="right"/>
    </xf>
    <xf numFmtId="9" fontId="5" fillId="0" borderId="9" xfId="1" applyFont="1" applyFill="1" applyBorder="1" applyAlignment="1">
      <alignment horizontal="right"/>
    </xf>
    <xf numFmtId="37" fontId="5" fillId="0" borderId="2" xfId="0" applyNumberFormat="1" applyFont="1" applyFill="1" applyBorder="1" applyAlignment="1">
      <alignment horizontal="centerContinuous"/>
    </xf>
    <xf numFmtId="37" fontId="5" fillId="0" borderId="3" xfId="0" applyNumberFormat="1" applyFont="1" applyFill="1" applyBorder="1" applyAlignment="1">
      <alignment horizontal="centerContinuous"/>
    </xf>
    <xf numFmtId="37" fontId="5" fillId="0" borderId="4" xfId="0" applyNumberFormat="1" applyFont="1" applyFill="1" applyBorder="1" applyAlignment="1">
      <alignment horizontal="centerContinuous"/>
    </xf>
    <xf numFmtId="37" fontId="5" fillId="0" borderId="10" xfId="0" applyNumberFormat="1" applyFont="1" applyFill="1" applyBorder="1" applyAlignment="1">
      <alignment horizontal="right"/>
    </xf>
    <xf numFmtId="37" fontId="5" fillId="0" borderId="8" xfId="0" applyNumberFormat="1" applyFont="1" applyFill="1" applyBorder="1" applyAlignment="1">
      <alignment horizontal="right"/>
    </xf>
    <xf numFmtId="37" fontId="5" fillId="0" borderId="1" xfId="0" quotePrefix="1" applyNumberFormat="1" applyFont="1" applyFill="1" applyBorder="1" applyAlignment="1">
      <alignment horizontal="right"/>
    </xf>
    <xf numFmtId="37" fontId="5" fillId="0" borderId="1" xfId="0" applyNumberFormat="1" applyFont="1" applyFill="1" applyBorder="1" applyAlignment="1">
      <alignment horizontal="right"/>
    </xf>
    <xf numFmtId="37" fontId="5" fillId="0" borderId="8" xfId="0" quotePrefix="1" applyNumberFormat="1" applyFont="1" applyFill="1" applyBorder="1" applyAlignment="1">
      <alignment horizontal="right"/>
    </xf>
    <xf numFmtId="37" fontId="5" fillId="0" borderId="9" xfId="0" applyNumberFormat="1" applyFont="1" applyFill="1" applyBorder="1" applyAlignment="1">
      <alignment horizontal="right"/>
    </xf>
    <xf numFmtId="164" fontId="5" fillId="0" borderId="2" xfId="0" applyNumberFormat="1" applyFont="1" applyFill="1" applyBorder="1"/>
    <xf numFmtId="164" fontId="5" fillId="0" borderId="3" xfId="0" applyNumberFormat="1" applyFont="1" applyFill="1" applyBorder="1"/>
    <xf numFmtId="164" fontId="5" fillId="0" borderId="4" xfId="0" applyNumberFormat="1" applyFont="1" applyFill="1" applyBorder="1"/>
    <xf numFmtId="165" fontId="5" fillId="0" borderId="3" xfId="0" applyNumberFormat="1" applyFont="1" applyFill="1" applyBorder="1" applyAlignment="1">
      <alignment horizontal="centerContinuous"/>
    </xf>
    <xf numFmtId="165" fontId="5" fillId="0" borderId="4" xfId="0" applyNumberFormat="1" applyFont="1" applyFill="1" applyBorder="1" applyAlignment="1">
      <alignment horizontal="centerContinuous"/>
    </xf>
    <xf numFmtId="37" fontId="2" fillId="0" borderId="0" xfId="0" applyNumberFormat="1" applyFont="1" applyAlignment="1">
      <alignment horizontal="left"/>
    </xf>
    <xf numFmtId="37" fontId="12" fillId="0" borderId="0" xfId="0" applyNumberFormat="1" applyFont="1"/>
    <xf numFmtId="37" fontId="12" fillId="0" borderId="0" xfId="0" applyNumberFormat="1" applyFont="1" applyAlignment="1">
      <alignment horizontal="right"/>
    </xf>
    <xf numFmtId="37" fontId="1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DDDDDD"/>
      <color rgb="FF6600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0"/>
  <sheetViews>
    <sheetView showGridLines="0" tabSelected="1" workbookViewId="0"/>
  </sheetViews>
  <sheetFormatPr defaultRowHeight="11.25" x14ac:dyDescent="0.2"/>
  <cols>
    <col min="1" max="1" width="18" style="1" customWidth="1"/>
    <col min="2" max="3" width="9.33203125" style="1"/>
    <col min="4" max="4" width="11" style="1" customWidth="1"/>
    <col min="5" max="5" width="10.6640625" style="1" customWidth="1"/>
    <col min="6" max="6" width="9.83203125" style="1" bestFit="1" customWidth="1"/>
    <col min="7" max="7" width="10.6640625" style="1" customWidth="1"/>
    <col min="8" max="11" width="10.33203125" style="1" customWidth="1"/>
    <col min="12" max="12" width="9.33203125" style="1"/>
    <col min="13" max="13" width="9.83203125" style="1" customWidth="1"/>
    <col min="14" max="14" width="10.33203125" style="1" customWidth="1"/>
    <col min="15" max="16384" width="9.33203125" style="1"/>
  </cols>
  <sheetData>
    <row r="1" spans="1:37" s="2" customFormat="1" ht="18.75" x14ac:dyDescent="0.3">
      <c r="A1" s="2" t="s">
        <v>346</v>
      </c>
      <c r="I1" s="2" t="s">
        <v>346</v>
      </c>
      <c r="R1" s="5" t="s">
        <v>346</v>
      </c>
    </row>
    <row r="2" spans="1:37" s="3" customFormat="1" ht="2.1" customHeight="1" x14ac:dyDescent="0.2">
      <c r="R2" s="6"/>
    </row>
    <row r="4" spans="1:37" s="9" customFormat="1" ht="15.75" x14ac:dyDescent="0.25">
      <c r="R4" s="8" t="s">
        <v>346</v>
      </c>
    </row>
    <row r="5" spans="1:37" ht="18.75" x14ac:dyDescent="0.3">
      <c r="A5" s="2" t="s">
        <v>346</v>
      </c>
      <c r="B5" s="2"/>
      <c r="C5" s="2"/>
      <c r="D5" s="2"/>
      <c r="E5" s="2"/>
      <c r="F5" s="2"/>
      <c r="G5" s="2"/>
      <c r="H5" s="2"/>
      <c r="I5" s="2" t="s">
        <v>346</v>
      </c>
      <c r="J5" s="2"/>
      <c r="K5" s="2"/>
      <c r="L5" s="2"/>
      <c r="M5" s="2"/>
      <c r="N5" s="2"/>
      <c r="O5" s="2"/>
      <c r="P5" s="2"/>
      <c r="Q5" s="2"/>
      <c r="R5" s="5" t="s">
        <v>346</v>
      </c>
    </row>
    <row r="6" spans="1:37" ht="2.1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6"/>
    </row>
    <row r="7" spans="1:37" ht="15.75" x14ac:dyDescent="0.25">
      <c r="A7" s="65" t="s">
        <v>33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37" x14ac:dyDescent="0.2">
      <c r="D8" s="35"/>
      <c r="E8" s="36"/>
      <c r="F8" s="36"/>
      <c r="G8" s="36"/>
      <c r="H8" s="36"/>
      <c r="I8" s="36"/>
      <c r="J8" s="36"/>
      <c r="K8" s="37" t="s">
        <v>325</v>
      </c>
      <c r="L8" s="37" t="s">
        <v>325</v>
      </c>
      <c r="M8" s="36"/>
      <c r="N8" s="38"/>
      <c r="AH8" s="1" t="s">
        <v>332</v>
      </c>
      <c r="AK8" s="1">
        <v>1000</v>
      </c>
    </row>
    <row r="9" spans="1:37" x14ac:dyDescent="0.2">
      <c r="D9" s="39"/>
      <c r="E9" s="40"/>
      <c r="F9" s="40"/>
      <c r="G9" s="40"/>
      <c r="H9" s="40"/>
      <c r="I9" s="40"/>
      <c r="J9" s="41" t="s">
        <v>248</v>
      </c>
      <c r="K9" s="41" t="s">
        <v>324</v>
      </c>
      <c r="L9" s="41" t="s">
        <v>328</v>
      </c>
      <c r="M9" s="41" t="s">
        <v>62</v>
      </c>
      <c r="N9" s="42"/>
      <c r="AH9" s="1" t="s">
        <v>333</v>
      </c>
      <c r="AK9" s="11">
        <v>500</v>
      </c>
    </row>
    <row r="10" spans="1:37" x14ac:dyDescent="0.2">
      <c r="D10" s="43" t="s">
        <v>22</v>
      </c>
      <c r="E10" s="44" t="s">
        <v>23</v>
      </c>
      <c r="F10" s="44" t="s">
        <v>34</v>
      </c>
      <c r="G10" s="44" t="s">
        <v>36</v>
      </c>
      <c r="H10" s="45" t="s">
        <v>37</v>
      </c>
      <c r="I10" s="44" t="s">
        <v>39</v>
      </c>
      <c r="J10" s="44" t="s">
        <v>22</v>
      </c>
      <c r="K10" s="44" t="s">
        <v>22</v>
      </c>
      <c r="L10" s="44" t="s">
        <v>22</v>
      </c>
      <c r="M10" s="44" t="s">
        <v>22</v>
      </c>
      <c r="N10" s="46" t="s">
        <v>25</v>
      </c>
      <c r="AH10" s="1" t="s">
        <v>334</v>
      </c>
      <c r="AK10" s="1">
        <f>AK8+AK9</f>
        <v>1500</v>
      </c>
    </row>
    <row r="11" spans="1:37" x14ac:dyDescent="0.2">
      <c r="A11" s="13" t="s">
        <v>20</v>
      </c>
      <c r="D11" s="47" t="s">
        <v>42</v>
      </c>
      <c r="E11" s="48" t="s">
        <v>25</v>
      </c>
      <c r="F11" s="48" t="s">
        <v>35</v>
      </c>
      <c r="G11" s="48" t="s">
        <v>24</v>
      </c>
      <c r="H11" s="49" t="s">
        <v>38</v>
      </c>
      <c r="I11" s="48" t="s">
        <v>40</v>
      </c>
      <c r="J11" s="48" t="s">
        <v>43</v>
      </c>
      <c r="K11" s="48" t="s">
        <v>60</v>
      </c>
      <c r="L11" s="48" t="s">
        <v>323</v>
      </c>
      <c r="M11" s="48" t="s">
        <v>338</v>
      </c>
      <c r="N11" s="50" t="s">
        <v>339</v>
      </c>
    </row>
    <row r="12" spans="1:37" x14ac:dyDescent="0.2">
      <c r="A12" s="1" t="s">
        <v>21</v>
      </c>
      <c r="D12" s="1">
        <v>963881.84766860004</v>
      </c>
      <c r="E12" s="1">
        <v>363977.6</v>
      </c>
      <c r="F12" s="1">
        <v>8990.4079999999994</v>
      </c>
      <c r="G12" s="1">
        <f>D12+E12+F12</f>
        <v>1336849.8556686</v>
      </c>
      <c r="H12" s="19">
        <f>E12/G12</f>
        <v>0.27226513019142567</v>
      </c>
      <c r="I12" s="19">
        <v>0.17726312752453244</v>
      </c>
      <c r="J12" s="18">
        <v>1.115</v>
      </c>
      <c r="K12" s="18">
        <v>1.01</v>
      </c>
      <c r="L12" s="18">
        <v>0.746</v>
      </c>
      <c r="M12" s="18">
        <v>0.90800000000000003</v>
      </c>
      <c r="N12" s="18">
        <v>0.12</v>
      </c>
      <c r="AH12" s="1" t="s">
        <v>38</v>
      </c>
      <c r="AK12" s="20">
        <f>AK9/AK10</f>
        <v>0.33333333333333331</v>
      </c>
    </row>
    <row r="13" spans="1:37" x14ac:dyDescent="0.2">
      <c r="A13" s="1" t="s">
        <v>26</v>
      </c>
      <c r="D13" s="1">
        <v>13172.520788</v>
      </c>
      <c r="E13" s="1">
        <v>2237.5870000000004</v>
      </c>
      <c r="F13" s="1">
        <v>4842.2330000000002</v>
      </c>
      <c r="G13" s="1">
        <f>D13+E13+F13</f>
        <v>20252.340788000001</v>
      </c>
      <c r="H13" s="19">
        <f>E13/G13</f>
        <v>0.11048535196118291</v>
      </c>
      <c r="I13" s="19">
        <v>0.25176740016538918</v>
      </c>
      <c r="J13" s="18">
        <v>0.52500000000000002</v>
      </c>
      <c r="K13" s="18">
        <v>0.626</v>
      </c>
      <c r="L13" s="18">
        <v>0.63800000000000001</v>
      </c>
      <c r="M13" s="18">
        <v>0.55700000000000005</v>
      </c>
      <c r="N13" s="18">
        <v>0.05</v>
      </c>
    </row>
    <row r="14" spans="1:37" x14ac:dyDescent="0.2">
      <c r="A14" s="1" t="s">
        <v>46</v>
      </c>
      <c r="D14" s="1">
        <v>2356958.6206749999</v>
      </c>
      <c r="E14" s="1">
        <v>385754.46200000006</v>
      </c>
      <c r="F14" s="1">
        <v>0</v>
      </c>
      <c r="G14" s="1">
        <f t="shared" ref="G14:G20" si="0">D14+E14+F14</f>
        <v>2742713.0826749997</v>
      </c>
      <c r="H14" s="19">
        <f t="shared" ref="H14:H20" si="1">E14/G14</f>
        <v>0.14064703465948006</v>
      </c>
      <c r="I14" s="19">
        <v>0.13743760418754791</v>
      </c>
      <c r="J14" s="18">
        <v>0.82499999999999996</v>
      </c>
      <c r="K14" s="18">
        <v>0.8</v>
      </c>
      <c r="L14" s="18">
        <v>0.81</v>
      </c>
      <c r="M14" s="18">
        <v>0.77</v>
      </c>
      <c r="N14" s="18">
        <v>7.0000000000000007E-2</v>
      </c>
    </row>
    <row r="15" spans="1:37" x14ac:dyDescent="0.2">
      <c r="A15" s="1" t="s">
        <v>27</v>
      </c>
      <c r="D15" s="1">
        <v>942.66960000000017</v>
      </c>
      <c r="E15" s="1">
        <v>3773.779</v>
      </c>
      <c r="F15" s="1">
        <v>0</v>
      </c>
      <c r="G15" s="1">
        <f t="shared" si="0"/>
        <v>4716.4485999999997</v>
      </c>
      <c r="H15" s="19">
        <f t="shared" si="1"/>
        <v>0.80013148028370329</v>
      </c>
      <c r="I15" s="19">
        <v>0.41676383090067709</v>
      </c>
      <c r="J15" s="18">
        <v>0.64600000000000002</v>
      </c>
      <c r="K15" s="18">
        <v>0.77100000000000002</v>
      </c>
      <c r="L15" s="18">
        <v>0.66600000000000004</v>
      </c>
      <c r="M15" s="18">
        <v>0.64600000000000002</v>
      </c>
      <c r="N15" s="18">
        <v>0.18</v>
      </c>
      <c r="AH15" s="1" t="s">
        <v>335</v>
      </c>
      <c r="AK15" s="1" t="e">
        <f>AK8*#REF!</f>
        <v>#REF!</v>
      </c>
    </row>
    <row r="16" spans="1:37" x14ac:dyDescent="0.2">
      <c r="A16" s="1" t="s">
        <v>28</v>
      </c>
      <c r="D16" s="1">
        <v>10151.77332</v>
      </c>
      <c r="E16" s="1">
        <v>28921.294000000002</v>
      </c>
      <c r="F16" s="1">
        <v>0</v>
      </c>
      <c r="G16" s="1">
        <f t="shared" si="0"/>
        <v>39073.067320000002</v>
      </c>
      <c r="H16" s="19">
        <f t="shared" si="1"/>
        <v>0.74018488907310076</v>
      </c>
      <c r="I16" s="19">
        <v>0.32480616220355518</v>
      </c>
      <c r="J16" s="18">
        <v>1.0820000000000001</v>
      </c>
      <c r="K16" s="18">
        <v>1.143</v>
      </c>
      <c r="L16" s="18">
        <v>1.081</v>
      </c>
      <c r="M16" s="18">
        <v>0.86099999999999999</v>
      </c>
      <c r="N16" s="18">
        <v>0.15</v>
      </c>
      <c r="AH16" s="1" t="s">
        <v>336</v>
      </c>
      <c r="AK16" s="11" t="e">
        <f>AK9*#REF!</f>
        <v>#REF!</v>
      </c>
    </row>
    <row r="17" spans="1:42" x14ac:dyDescent="0.2">
      <c r="A17" s="1" t="s">
        <v>29</v>
      </c>
      <c r="D17" s="1">
        <v>24166.553009900003</v>
      </c>
      <c r="E17" s="1">
        <v>-3969</v>
      </c>
      <c r="F17" s="1">
        <v>200</v>
      </c>
      <c r="G17" s="1">
        <f t="shared" si="0"/>
        <v>20397.553009900003</v>
      </c>
      <c r="H17" s="19">
        <f t="shared" si="1"/>
        <v>-0.19458216375629156</v>
      </c>
      <c r="I17" s="19">
        <v>-0.13909157367107675</v>
      </c>
      <c r="J17" s="18">
        <v>1.3140000000000001</v>
      </c>
      <c r="K17" s="18">
        <v>1.1659999999999999</v>
      </c>
      <c r="L17" s="18">
        <v>0.88900000000000001</v>
      </c>
      <c r="M17" s="18">
        <v>1.05</v>
      </c>
      <c r="N17" s="18">
        <v>0</v>
      </c>
      <c r="AH17" s="1" t="s">
        <v>337</v>
      </c>
      <c r="AK17" s="1" t="e">
        <f>AK15+AK16</f>
        <v>#REF!</v>
      </c>
    </row>
    <row r="18" spans="1:42" x14ac:dyDescent="0.2">
      <c r="A18" s="1" t="s">
        <v>30</v>
      </c>
      <c r="D18" s="1">
        <v>59982.577629600004</v>
      </c>
      <c r="E18" s="1">
        <v>974.54</v>
      </c>
      <c r="F18" s="1">
        <v>0</v>
      </c>
      <c r="G18" s="1">
        <f t="shared" si="0"/>
        <v>60957.117629600005</v>
      </c>
      <c r="H18" s="19">
        <f t="shared" si="1"/>
        <v>1.5987304483812661E-2</v>
      </c>
      <c r="I18" s="19">
        <v>3.2794025523634578E-2</v>
      </c>
      <c r="J18" s="18">
        <v>0.73299999999999998</v>
      </c>
      <c r="K18" s="18">
        <v>1.575</v>
      </c>
      <c r="L18" s="18">
        <v>0.626</v>
      </c>
      <c r="M18" s="18">
        <v>0.47099999999999997</v>
      </c>
      <c r="N18" s="18">
        <v>0</v>
      </c>
    </row>
    <row r="19" spans="1:42" x14ac:dyDescent="0.2">
      <c r="A19" s="1" t="s">
        <v>31</v>
      </c>
      <c r="D19" s="1">
        <v>7832.5859406599993</v>
      </c>
      <c r="E19" s="1">
        <v>2212.547</v>
      </c>
      <c r="F19" s="1">
        <v>0.13200000000000001</v>
      </c>
      <c r="G19" s="1">
        <f t="shared" si="0"/>
        <v>10045.264940659999</v>
      </c>
      <c r="H19" s="19">
        <f t="shared" si="1"/>
        <v>0.22025770480620396</v>
      </c>
      <c r="I19" s="19">
        <v>0.26565811239776099</v>
      </c>
      <c r="J19" s="18">
        <v>0.38</v>
      </c>
      <c r="K19" s="18">
        <v>0.34499999999999997</v>
      </c>
      <c r="L19" s="18">
        <v>0.24299999999999999</v>
      </c>
      <c r="M19" s="18">
        <v>0.48599999999999999</v>
      </c>
      <c r="N19" s="18">
        <v>0.17</v>
      </c>
      <c r="AH19" s="1" t="s">
        <v>38</v>
      </c>
      <c r="AK19" s="20" t="e">
        <f>AK16/AK17</f>
        <v>#REF!</v>
      </c>
    </row>
    <row r="20" spans="1:42" x14ac:dyDescent="0.2">
      <c r="A20" s="1" t="s">
        <v>32</v>
      </c>
      <c r="D20" s="1">
        <v>21195.658367659998</v>
      </c>
      <c r="E20" s="1">
        <v>1631.9049999999997</v>
      </c>
      <c r="F20" s="1">
        <v>0</v>
      </c>
      <c r="G20" s="1">
        <f t="shared" si="0"/>
        <v>22827.563367659997</v>
      </c>
      <c r="H20" s="19">
        <f t="shared" si="1"/>
        <v>7.1488357023331423E-2</v>
      </c>
      <c r="I20" s="19">
        <v>6.7774294064919346E-2</v>
      </c>
      <c r="J20" s="18">
        <v>0.81699999999999995</v>
      </c>
      <c r="K20" s="18">
        <v>0.80600000000000005</v>
      </c>
      <c r="L20" s="18">
        <v>0.73599999999999999</v>
      </c>
      <c r="M20" s="18">
        <v>0.57799999999999996</v>
      </c>
      <c r="N20" s="18">
        <v>7.0000000000000007E-2</v>
      </c>
    </row>
    <row r="21" spans="1:42" x14ac:dyDescent="0.2">
      <c r="AJ21" s="1" t="s">
        <v>341</v>
      </c>
      <c r="AM21" s="19">
        <v>0.04</v>
      </c>
      <c r="AP21" s="1">
        <f>(1+AM21)^30</f>
        <v>3.2433975100275423</v>
      </c>
    </row>
    <row r="22" spans="1:42" x14ac:dyDescent="0.2">
      <c r="A22" s="1" t="s">
        <v>44</v>
      </c>
      <c r="AJ22" s="1" t="s">
        <v>342</v>
      </c>
      <c r="AM22" s="19">
        <f>3.25%+(1*0.05)</f>
        <v>8.2500000000000004E-2</v>
      </c>
      <c r="AP22" s="34" t="e">
        <f>#REF!/AP21</f>
        <v>#REF!</v>
      </c>
    </row>
    <row r="23" spans="1:42" x14ac:dyDescent="0.2">
      <c r="A23" s="1" t="s">
        <v>45</v>
      </c>
      <c r="AP23" s="34" t="e">
        <f>AP22*#REF!</f>
        <v>#REF!</v>
      </c>
    </row>
    <row r="24" spans="1:42" x14ac:dyDescent="0.2">
      <c r="A24" s="1" t="s">
        <v>41</v>
      </c>
      <c r="AM24" s="19" t="e">
        <f>(1+AM22)*((1+AM21)/(1+#REF!))-1</f>
        <v>#REF!</v>
      </c>
    </row>
    <row r="25" spans="1:42" x14ac:dyDescent="0.2">
      <c r="A25" s="1" t="s">
        <v>329</v>
      </c>
    </row>
    <row r="26" spans="1:42" x14ac:dyDescent="0.2">
      <c r="A26" s="1" t="s">
        <v>330</v>
      </c>
      <c r="AM26" s="19" t="e">
        <f>AM24-AM21</f>
        <v>#REF!</v>
      </c>
    </row>
    <row r="27" spans="1:42" x14ac:dyDescent="0.2">
      <c r="A27" s="1" t="s">
        <v>331</v>
      </c>
    </row>
    <row r="28" spans="1:42" x14ac:dyDescent="0.2">
      <c r="A28" s="1" t="s">
        <v>344</v>
      </c>
      <c r="AJ28" s="1" t="s">
        <v>343</v>
      </c>
      <c r="AM28" s="19">
        <v>0.05</v>
      </c>
    </row>
    <row r="29" spans="1:42" x14ac:dyDescent="0.2">
      <c r="A29" s="1" t="s">
        <v>340</v>
      </c>
    </row>
    <row r="30" spans="1:42" x14ac:dyDescent="0.2">
      <c r="AM30" s="19" t="e">
        <f>(1+AM28)*((1+AM21)/(1+#REF!))-1</f>
        <v>#REF!</v>
      </c>
    </row>
    <row r="31" spans="1:42" ht="18.75" x14ac:dyDescent="0.3">
      <c r="A31" s="2" t="s">
        <v>346</v>
      </c>
      <c r="B31" s="2"/>
      <c r="C31" s="2"/>
      <c r="D31" s="2"/>
      <c r="E31" s="2"/>
      <c r="F31" s="2"/>
      <c r="G31" s="2"/>
      <c r="H31" s="2"/>
      <c r="I31" s="2" t="s">
        <v>346</v>
      </c>
      <c r="J31" s="2"/>
      <c r="K31" s="2"/>
      <c r="L31" s="2"/>
      <c r="M31" s="2"/>
      <c r="N31" s="2"/>
      <c r="O31" s="2"/>
      <c r="P31" s="2"/>
      <c r="Q31" s="2"/>
      <c r="R31" s="5" t="s">
        <v>346</v>
      </c>
    </row>
    <row r="32" spans="1:42" ht="2.1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6"/>
    </row>
    <row r="33" spans="1:17" ht="15.75" x14ac:dyDescent="0.25">
      <c r="A33" s="65" t="s">
        <v>33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">
      <c r="D34" s="51" t="s">
        <v>47</v>
      </c>
      <c r="E34" s="52"/>
      <c r="F34" s="52"/>
      <c r="G34" s="52"/>
      <c r="H34" s="52"/>
      <c r="I34" s="51" t="s">
        <v>48</v>
      </c>
      <c r="J34" s="52"/>
      <c r="K34" s="52"/>
      <c r="L34" s="52"/>
      <c r="M34" s="53"/>
    </row>
    <row r="35" spans="1:17" x14ac:dyDescent="0.2">
      <c r="D35" s="54" t="s">
        <v>49</v>
      </c>
      <c r="E35" s="41" t="s">
        <v>50</v>
      </c>
      <c r="F35" s="41" t="s">
        <v>7</v>
      </c>
      <c r="G35" s="41" t="s">
        <v>56</v>
      </c>
      <c r="H35" s="41" t="s">
        <v>51</v>
      </c>
      <c r="I35" s="54" t="s">
        <v>49</v>
      </c>
      <c r="J35" s="41" t="s">
        <v>50</v>
      </c>
      <c r="K35" s="41" t="s">
        <v>7</v>
      </c>
      <c r="L35" s="41" t="s">
        <v>56</v>
      </c>
      <c r="M35" s="42" t="s">
        <v>51</v>
      </c>
    </row>
    <row r="36" spans="1:17" x14ac:dyDescent="0.2">
      <c r="A36" s="13" t="s">
        <v>20</v>
      </c>
      <c r="D36" s="55" t="s">
        <v>52</v>
      </c>
      <c r="E36" s="56" t="s">
        <v>53</v>
      </c>
      <c r="F36" s="57" t="s">
        <v>53</v>
      </c>
      <c r="G36" s="56" t="s">
        <v>54</v>
      </c>
      <c r="H36" s="57" t="s">
        <v>53</v>
      </c>
      <c r="I36" s="58" t="s">
        <v>311</v>
      </c>
      <c r="J36" s="56" t="s">
        <v>53</v>
      </c>
      <c r="K36" s="57" t="s">
        <v>53</v>
      </c>
      <c r="L36" s="56" t="s">
        <v>54</v>
      </c>
      <c r="M36" s="59" t="s">
        <v>53</v>
      </c>
    </row>
    <row r="37" spans="1:17" x14ac:dyDescent="0.2">
      <c r="A37" s="1" t="s">
        <v>21</v>
      </c>
      <c r="D37" s="20">
        <v>0.12965299999999999</v>
      </c>
      <c r="E37" s="20">
        <v>0.197243</v>
      </c>
      <c r="F37" s="20">
        <v>0.33036599999999999</v>
      </c>
      <c r="G37" s="20">
        <v>0.21830453133599997</v>
      </c>
      <c r="H37" s="20">
        <v>0.10613</v>
      </c>
      <c r="I37" s="20">
        <v>0.191195</v>
      </c>
      <c r="J37" s="20">
        <v>0.119646</v>
      </c>
      <c r="K37" s="20">
        <v>0.14393900000000001</v>
      </c>
      <c r="L37" s="20">
        <v>0.10346760659745001</v>
      </c>
      <c r="M37" s="21">
        <v>0.111176</v>
      </c>
      <c r="N37" s="20"/>
    </row>
    <row r="38" spans="1:17" x14ac:dyDescent="0.2">
      <c r="A38" s="1" t="s">
        <v>26</v>
      </c>
      <c r="D38" s="20">
        <v>0.44967600000000002</v>
      </c>
      <c r="E38" s="20">
        <v>0.115082</v>
      </c>
      <c r="F38" s="20">
        <v>0.26888499999999999</v>
      </c>
      <c r="G38" s="20">
        <v>5.9432948080000006E-2</v>
      </c>
      <c r="H38" s="20">
        <v>-0.109768</v>
      </c>
      <c r="I38" s="20">
        <v>0.17216400000000001</v>
      </c>
      <c r="J38" s="20">
        <v>0.1205204</v>
      </c>
      <c r="K38" s="20">
        <v>0.13087834999999998</v>
      </c>
      <c r="L38" s="20">
        <v>8.6240511457099989E-2</v>
      </c>
      <c r="M38" s="20">
        <v>1.2604799999999999E-2</v>
      </c>
      <c r="N38" s="20"/>
    </row>
    <row r="39" spans="1:17" x14ac:dyDescent="0.2">
      <c r="A39" s="1" t="s">
        <v>46</v>
      </c>
      <c r="D39" s="20">
        <v>0.14782000000000001</v>
      </c>
      <c r="E39" s="20">
        <v>0.17374899999999999</v>
      </c>
      <c r="F39" s="20">
        <v>0.38431300000000002</v>
      </c>
      <c r="G39" s="20">
        <v>0.14500344419299999</v>
      </c>
      <c r="H39" s="20">
        <v>3.0397E-2</v>
      </c>
      <c r="I39" s="20">
        <v>8.0647999999999997E-2</v>
      </c>
      <c r="J39" s="20">
        <v>0.21637430000000002</v>
      </c>
      <c r="K39" s="20">
        <v>0.4273226</v>
      </c>
      <c r="L39" s="20">
        <v>0.18172044123490003</v>
      </c>
      <c r="M39" s="20">
        <v>5.6424699999999994E-2</v>
      </c>
      <c r="N39" s="20"/>
    </row>
    <row r="40" spans="1:17" x14ac:dyDescent="0.2">
      <c r="A40" s="1" t="s">
        <v>27</v>
      </c>
      <c r="D40" s="20">
        <v>-0.116926</v>
      </c>
      <c r="E40" s="20">
        <v>9.4299999999999991E-3</v>
      </c>
      <c r="F40" s="20">
        <v>0.14186599999999999</v>
      </c>
      <c r="G40" s="21" t="s">
        <v>57</v>
      </c>
      <c r="H40" s="20">
        <v>-6.6592999999999999E-2</v>
      </c>
      <c r="I40" s="20">
        <v>0.104389</v>
      </c>
      <c r="J40" s="20">
        <v>0.13997144999999994</v>
      </c>
      <c r="K40" s="20">
        <v>0.24209030000000001</v>
      </c>
      <c r="L40" s="20">
        <v>9.0981442499999995E-2</v>
      </c>
      <c r="M40" s="20">
        <v>3.0154350000000003E-2</v>
      </c>
      <c r="N40" s="20"/>
    </row>
    <row r="41" spans="1:17" x14ac:dyDescent="0.2">
      <c r="A41" s="1" t="s">
        <v>28</v>
      </c>
      <c r="D41" s="20">
        <v>1.651454</v>
      </c>
      <c r="E41" s="20">
        <v>0.186032</v>
      </c>
      <c r="F41" s="20">
        <v>0.30123699999999998</v>
      </c>
      <c r="G41" s="20">
        <v>0.122566811136</v>
      </c>
      <c r="H41" s="20">
        <v>2.4340000000000001E-2</v>
      </c>
      <c r="I41" s="20">
        <v>0.205127</v>
      </c>
      <c r="J41" s="20">
        <v>0.22183249999999996</v>
      </c>
      <c r="K41" s="20">
        <v>0.33936150000000004</v>
      </c>
      <c r="L41" s="20">
        <v>0.1594363555945312</v>
      </c>
      <c r="M41" s="20">
        <v>0.16000655</v>
      </c>
      <c r="N41" s="20"/>
    </row>
    <row r="42" spans="1:17" x14ac:dyDescent="0.2">
      <c r="A42" s="1" t="s">
        <v>29</v>
      </c>
      <c r="D42" s="20">
        <v>0.18284300000000001</v>
      </c>
      <c r="E42" s="20">
        <v>0.18295600000000001</v>
      </c>
      <c r="F42" s="20">
        <v>0.263322</v>
      </c>
      <c r="G42" s="20">
        <v>0.11929371545999999</v>
      </c>
      <c r="H42" s="20">
        <v>8.5363999999999995E-2</v>
      </c>
      <c r="I42" s="20">
        <v>0.19439100000000001</v>
      </c>
      <c r="J42" s="20">
        <v>0.20759420000000001</v>
      </c>
      <c r="K42" s="20">
        <v>0.30515365</v>
      </c>
      <c r="L42" s="20">
        <v>0.13509906689047999</v>
      </c>
      <c r="M42" s="20">
        <v>0.12114175000000001</v>
      </c>
      <c r="N42" s="20"/>
    </row>
    <row r="43" spans="1:17" x14ac:dyDescent="0.2">
      <c r="A43" s="1" t="s">
        <v>30</v>
      </c>
      <c r="D43" s="20">
        <v>2.1224E-2</v>
      </c>
      <c r="E43" s="20">
        <v>0.20178099999999999</v>
      </c>
      <c r="F43" s="20">
        <v>0.35920600000000003</v>
      </c>
      <c r="G43" s="20">
        <v>0.127968097733</v>
      </c>
      <c r="H43" s="20">
        <v>0.19153200000000001</v>
      </c>
      <c r="I43" s="20">
        <v>0.180872</v>
      </c>
      <c r="J43" s="20">
        <v>0.21415674999999998</v>
      </c>
      <c r="K43" s="20">
        <v>0.36912800000000001</v>
      </c>
      <c r="L43" s="20">
        <v>0.15016007424074998</v>
      </c>
      <c r="M43" s="20">
        <v>0.16858738888888888</v>
      </c>
      <c r="N43" s="20"/>
    </row>
    <row r="44" spans="1:17" x14ac:dyDescent="0.2">
      <c r="A44" s="1" t="s">
        <v>31</v>
      </c>
      <c r="D44" s="20">
        <v>5.2977999999999997E-2</v>
      </c>
      <c r="E44" s="20">
        <v>0.19256699999999999</v>
      </c>
      <c r="F44" s="20">
        <v>0.34662300000000001</v>
      </c>
      <c r="G44" s="20">
        <v>0.112713894141</v>
      </c>
      <c r="H44" s="20">
        <v>0.127943</v>
      </c>
      <c r="I44" s="20">
        <v>6.3478999999999994E-2</v>
      </c>
      <c r="J44" s="20">
        <v>0.19187755000000001</v>
      </c>
      <c r="K44" s="20">
        <v>0.39720745000000007</v>
      </c>
      <c r="L44" s="20">
        <v>0.108597301540845</v>
      </c>
      <c r="M44" s="20">
        <v>0.15657980000000005</v>
      </c>
      <c r="N44" s="20"/>
    </row>
    <row r="45" spans="1:17" x14ac:dyDescent="0.2">
      <c r="A45" s="1" t="s">
        <v>32</v>
      </c>
      <c r="D45" s="20">
        <v>6.7650000000000002E-2</v>
      </c>
      <c r="E45" s="20">
        <v>0.138354</v>
      </c>
      <c r="F45" s="20">
        <v>0.28019300000000003</v>
      </c>
      <c r="G45" s="20">
        <v>9.4878745872E-2</v>
      </c>
      <c r="H45" s="20">
        <v>2.3004E-2</v>
      </c>
      <c r="I45" s="20">
        <v>8.5836999999999997E-2</v>
      </c>
      <c r="J45" s="20">
        <v>8.6232699999999995E-2</v>
      </c>
      <c r="K45" s="20">
        <v>0.26637084999999994</v>
      </c>
      <c r="L45" s="20">
        <v>5.1671388376124991E-2</v>
      </c>
      <c r="M45" s="20">
        <v>4.183379999999999E-2</v>
      </c>
      <c r="N45" s="20"/>
    </row>
    <row r="48" spans="1:17" x14ac:dyDescent="0.2">
      <c r="A48" s="1" t="s">
        <v>269</v>
      </c>
      <c r="D48" s="20">
        <f t="shared" ref="D48:M48" si="2">AVERAGE(D37:D45)</f>
        <v>0.28737466666666672</v>
      </c>
      <c r="E48" s="20">
        <f t="shared" si="2"/>
        <v>0.15524377777777779</v>
      </c>
      <c r="F48" s="20">
        <f t="shared" si="2"/>
        <v>0.2973345555555556</v>
      </c>
      <c r="G48" s="20">
        <f t="shared" si="2"/>
        <v>0.12502027349387498</v>
      </c>
      <c r="H48" s="20">
        <f t="shared" si="2"/>
        <v>4.5816555555555562E-2</v>
      </c>
      <c r="I48" s="20">
        <f t="shared" si="2"/>
        <v>0.14201133333333332</v>
      </c>
      <c r="J48" s="20">
        <f t="shared" si="2"/>
        <v>0.16868953888888888</v>
      </c>
      <c r="K48" s="20">
        <f t="shared" si="2"/>
        <v>0.29127241111111113</v>
      </c>
      <c r="L48" s="20">
        <f t="shared" si="2"/>
        <v>0.11859713204802014</v>
      </c>
      <c r="M48" s="20">
        <f t="shared" si="2"/>
        <v>9.5389904320987651E-2</v>
      </c>
      <c r="N48" s="20"/>
    </row>
    <row r="49" spans="1:14" x14ac:dyDescent="0.2">
      <c r="A49" s="1" t="s">
        <v>270</v>
      </c>
      <c r="D49" s="20">
        <f t="shared" ref="D49:M49" si="3">MEDIAN(D37:D45)</f>
        <v>0.12965299999999999</v>
      </c>
      <c r="E49" s="20">
        <f t="shared" si="3"/>
        <v>0.18295600000000001</v>
      </c>
      <c r="F49" s="20">
        <f t="shared" si="3"/>
        <v>0.30123699999999998</v>
      </c>
      <c r="G49" s="20">
        <f t="shared" si="3"/>
        <v>0.120930263298</v>
      </c>
      <c r="H49" s="20">
        <f t="shared" si="3"/>
        <v>3.0397E-2</v>
      </c>
      <c r="I49" s="20">
        <f t="shared" si="3"/>
        <v>0.17216400000000001</v>
      </c>
      <c r="J49" s="20">
        <f t="shared" si="3"/>
        <v>0.19187755000000001</v>
      </c>
      <c r="K49" s="20">
        <f t="shared" si="3"/>
        <v>0.30515365</v>
      </c>
      <c r="L49" s="20">
        <f t="shared" si="3"/>
        <v>0.108597301540845</v>
      </c>
      <c r="M49" s="20">
        <f t="shared" si="3"/>
        <v>0.111176</v>
      </c>
      <c r="N49" s="20"/>
    </row>
    <row r="51" spans="1:14" x14ac:dyDescent="0.2">
      <c r="A51" s="17" t="s">
        <v>58</v>
      </c>
      <c r="B51" s="17"/>
    </row>
    <row r="52" spans="1:14" x14ac:dyDescent="0.2">
      <c r="A52" s="1" t="s">
        <v>59</v>
      </c>
    </row>
    <row r="53" spans="1:14" x14ac:dyDescent="0.2">
      <c r="A53" s="1" t="s">
        <v>55</v>
      </c>
    </row>
    <row r="79" spans="1:18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8" t="e">
        <f>#REF!</f>
        <v>#REF!</v>
      </c>
    </row>
    <row r="130" spans="1:18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8" t="e">
        <f>#REF!</f>
        <v>#REF!</v>
      </c>
    </row>
  </sheetData>
  <pageMargins left="0.5" right="0.5" top="0.7" bottom="0.3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workbookViewId="0"/>
  </sheetViews>
  <sheetFormatPr defaultRowHeight="11.25" x14ac:dyDescent="0.2"/>
  <cols>
    <col min="1" max="7" width="9.33203125" style="1"/>
    <col min="8" max="8" width="10.83203125" style="1" bestFit="1" customWidth="1"/>
    <col min="9" max="10" width="9.83203125" style="1" bestFit="1" customWidth="1"/>
    <col min="11" max="16384" width="9.33203125" style="1"/>
  </cols>
  <sheetData>
    <row r="1" spans="1:18" s="2" customFormat="1" ht="18.75" x14ac:dyDescent="0.3">
      <c r="A1" s="2" t="s">
        <v>346</v>
      </c>
      <c r="I1" s="2" t="s">
        <v>346</v>
      </c>
      <c r="R1" s="5" t="s">
        <v>346</v>
      </c>
    </row>
    <row r="2" spans="1:18" s="3" customFormat="1" ht="2.1" customHeight="1" x14ac:dyDescent="0.2">
      <c r="R2" s="6"/>
    </row>
    <row r="3" spans="1:18" s="4" customFormat="1" ht="15.75" x14ac:dyDescent="0.25">
      <c r="R3" s="7"/>
    </row>
    <row r="4" spans="1:18" ht="18.75" x14ac:dyDescent="0.3">
      <c r="A4" s="2" t="s">
        <v>346</v>
      </c>
      <c r="B4" s="2"/>
      <c r="C4" s="2"/>
      <c r="D4" s="2"/>
      <c r="E4" s="2"/>
      <c r="F4" s="2"/>
      <c r="G4" s="2"/>
      <c r="H4" s="2"/>
      <c r="I4" s="2" t="s">
        <v>346</v>
      </c>
      <c r="J4" s="2"/>
      <c r="K4" s="2"/>
      <c r="L4" s="2"/>
      <c r="M4" s="2"/>
      <c r="N4" s="2"/>
      <c r="O4" s="2"/>
      <c r="P4" s="2"/>
      <c r="Q4" s="2"/>
      <c r="R4" s="5" t="s">
        <v>346</v>
      </c>
    </row>
    <row r="5" spans="1:18" ht="2.1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6"/>
    </row>
    <row r="6" spans="1:18" ht="15.75" x14ac:dyDescent="0.25">
      <c r="A6" s="66" t="s">
        <v>285</v>
      </c>
      <c r="B6" s="4"/>
      <c r="C6" s="4"/>
      <c r="D6" s="4"/>
      <c r="E6" s="4"/>
      <c r="F6" s="67" t="s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8" spans="1:18" x14ac:dyDescent="0.2">
      <c r="A8" s="13" t="s">
        <v>8</v>
      </c>
      <c r="H8" s="60">
        <v>2010</v>
      </c>
      <c r="I8" s="61">
        <f>H8+1</f>
        <v>2011</v>
      </c>
      <c r="J8" s="62">
        <f>I8+1</f>
        <v>2012</v>
      </c>
    </row>
    <row r="9" spans="1:18" x14ac:dyDescent="0.2">
      <c r="A9" s="1" t="s">
        <v>1</v>
      </c>
      <c r="H9" s="1">
        <v>5348400</v>
      </c>
      <c r="I9" s="1">
        <v>6403519</v>
      </c>
      <c r="J9" s="1">
        <v>5779159</v>
      </c>
    </row>
    <row r="10" spans="1:18" x14ac:dyDescent="0.2">
      <c r="A10" s="1" t="s">
        <v>4</v>
      </c>
      <c r="H10" s="11">
        <v>257407</v>
      </c>
      <c r="I10" s="11">
        <v>331427</v>
      </c>
      <c r="J10" s="11">
        <v>307304</v>
      </c>
    </row>
    <row r="11" spans="1:18" s="12" customFormat="1" ht="10.5" x14ac:dyDescent="0.15">
      <c r="A11" s="12" t="s">
        <v>2</v>
      </c>
      <c r="H11" s="12">
        <f>SUM(H9:H10)</f>
        <v>5605807</v>
      </c>
      <c r="I11" s="12">
        <f>SUM(I9:I10)</f>
        <v>6734946</v>
      </c>
      <c r="J11" s="12">
        <f>SUM(J9:J10)</f>
        <v>6086463</v>
      </c>
    </row>
    <row r="12" spans="1:18" x14ac:dyDescent="0.2">
      <c r="A12" s="1" t="s">
        <v>3</v>
      </c>
      <c r="H12" s="1">
        <v>1504603</v>
      </c>
      <c r="I12" s="1">
        <v>1789402</v>
      </c>
      <c r="J12" s="1">
        <v>1690464</v>
      </c>
    </row>
    <row r="13" spans="1:18" x14ac:dyDescent="0.2">
      <c r="A13" s="1" t="s">
        <v>5</v>
      </c>
      <c r="H13" s="11">
        <v>719219</v>
      </c>
      <c r="I13" s="11">
        <v>855929</v>
      </c>
      <c r="J13" s="11">
        <v>915120</v>
      </c>
    </row>
    <row r="14" spans="1:18" s="12" customFormat="1" ht="10.5" x14ac:dyDescent="0.15">
      <c r="A14" s="12" t="s">
        <v>6</v>
      </c>
      <c r="H14" s="12">
        <f>H11-SUM(H12:H13)</f>
        <v>3381985</v>
      </c>
      <c r="I14" s="12">
        <f>I11-SUM(I12:I13)</f>
        <v>4089615</v>
      </c>
      <c r="J14" s="12">
        <f>J11-SUM(J12:J13)</f>
        <v>3480879</v>
      </c>
    </row>
    <row r="15" spans="1:18" x14ac:dyDescent="0.2">
      <c r="A15" s="1" t="s">
        <v>9</v>
      </c>
      <c r="H15" s="11">
        <f>1870802+75904</f>
        <v>1946706</v>
      </c>
      <c r="I15" s="11">
        <f>2343123+161853</f>
        <v>2504976</v>
      </c>
      <c r="J15" s="11">
        <f>2324422+220597+330340</f>
        <v>2875359</v>
      </c>
    </row>
    <row r="16" spans="1:18" s="12" customFormat="1" ht="10.5" x14ac:dyDescent="0.15">
      <c r="A16" s="12" t="s">
        <v>7</v>
      </c>
      <c r="H16" s="12">
        <f>H14-H15</f>
        <v>1435279</v>
      </c>
      <c r="I16" s="12">
        <f>I14-I15</f>
        <v>1584639</v>
      </c>
      <c r="J16" s="12">
        <f>J14-J15</f>
        <v>605520</v>
      </c>
    </row>
    <row r="17" spans="1:18" x14ac:dyDescent="0.2">
      <c r="A17" s="15" t="s">
        <v>10</v>
      </c>
      <c r="H17" s="11">
        <f>520680+34206</f>
        <v>554886</v>
      </c>
      <c r="I17" s="11">
        <f>614158+38929</f>
        <v>653087</v>
      </c>
      <c r="J17" s="11">
        <f>678191+50589</f>
        <v>728780</v>
      </c>
    </row>
    <row r="18" spans="1:18" s="12" customFormat="1" ht="10.5" x14ac:dyDescent="0.15">
      <c r="A18" s="12" t="s">
        <v>11</v>
      </c>
      <c r="H18" s="12">
        <f>H16-H17</f>
        <v>880393</v>
      </c>
      <c r="I18" s="12">
        <f>I16-I17</f>
        <v>931552</v>
      </c>
      <c r="J18" s="12">
        <f>J16-J17</f>
        <v>-123260</v>
      </c>
    </row>
    <row r="19" spans="1:18" x14ac:dyDescent="0.2">
      <c r="A19" s="1" t="s">
        <v>12</v>
      </c>
      <c r="H19" s="1">
        <v>344999</v>
      </c>
      <c r="I19" s="1">
        <v>322111</v>
      </c>
      <c r="J19" s="1">
        <v>373253</v>
      </c>
    </row>
    <row r="20" spans="1:18" x14ac:dyDescent="0.2">
      <c r="A20" s="1" t="s">
        <v>13</v>
      </c>
      <c r="H20" s="1">
        <v>28841</v>
      </c>
      <c r="I20" s="1">
        <v>34224</v>
      </c>
      <c r="J20" s="1">
        <v>34143</v>
      </c>
    </row>
    <row r="21" spans="1:18" x14ac:dyDescent="0.2">
      <c r="A21" s="1" t="s">
        <v>14</v>
      </c>
      <c r="H21" s="1">
        <v>52374</v>
      </c>
      <c r="I21" s="1">
        <v>-36975</v>
      </c>
      <c r="J21" s="1">
        <v>-53415</v>
      </c>
    </row>
    <row r="22" spans="1:18" x14ac:dyDescent="0.2">
      <c r="A22" s="1" t="s">
        <v>15</v>
      </c>
      <c r="H22" s="11">
        <v>18686</v>
      </c>
      <c r="I22" s="11">
        <v>37305</v>
      </c>
      <c r="J22" s="11">
        <v>27355</v>
      </c>
    </row>
    <row r="23" spans="1:18" s="12" customFormat="1" ht="10.5" x14ac:dyDescent="0.15">
      <c r="A23" s="12" t="s">
        <v>16</v>
      </c>
      <c r="H23" s="12">
        <f>H18-H19+H20+H21-H22</f>
        <v>597923</v>
      </c>
      <c r="I23" s="12">
        <f>I18-I19+I20+I21-I22</f>
        <v>569385</v>
      </c>
      <c r="J23" s="12">
        <f>J18-J19+J20+J21-J22</f>
        <v>-543140</v>
      </c>
    </row>
    <row r="24" spans="1:18" x14ac:dyDescent="0.2">
      <c r="A24" s="1" t="s">
        <v>17</v>
      </c>
      <c r="H24" s="11">
        <v>259465</v>
      </c>
      <c r="I24" s="11">
        <v>344189</v>
      </c>
      <c r="J24" s="11">
        <v>222109</v>
      </c>
    </row>
    <row r="25" spans="1:18" s="12" customFormat="1" ht="10.5" x14ac:dyDescent="0.15">
      <c r="A25" s="12" t="s">
        <v>18</v>
      </c>
      <c r="H25" s="12">
        <f>H23-H24</f>
        <v>338458</v>
      </c>
      <c r="I25" s="12">
        <f>I23-I24</f>
        <v>225196</v>
      </c>
      <c r="J25" s="12">
        <f>J23-J24</f>
        <v>-765249</v>
      </c>
    </row>
    <row r="27" spans="1:18" ht="2.1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6"/>
    </row>
    <row r="28" spans="1:18" ht="15.75" x14ac:dyDescent="0.25">
      <c r="A28" s="66" t="s">
        <v>286</v>
      </c>
      <c r="B28" s="4"/>
      <c r="C28" s="4"/>
      <c r="D28" s="4"/>
      <c r="E28" s="4"/>
      <c r="F28" s="67" t="s"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30" spans="1:18" x14ac:dyDescent="0.2">
      <c r="A30" s="13" t="s">
        <v>287</v>
      </c>
      <c r="H30" s="60">
        <v>2010</v>
      </c>
      <c r="I30" s="61">
        <f>H30+1</f>
        <v>2011</v>
      </c>
      <c r="J30" s="62">
        <f>I30+1</f>
        <v>2012</v>
      </c>
    </row>
    <row r="31" spans="1:18" x14ac:dyDescent="0.2">
      <c r="A31" s="1" t="s">
        <v>288</v>
      </c>
      <c r="H31" s="1">
        <v>1767501</v>
      </c>
      <c r="I31" s="1">
        <v>2322919</v>
      </c>
      <c r="J31" s="1">
        <v>1383491</v>
      </c>
    </row>
    <row r="32" spans="1:18" x14ac:dyDescent="0.2">
      <c r="A32" s="1" t="s">
        <v>289</v>
      </c>
      <c r="H32" s="1">
        <v>537539</v>
      </c>
      <c r="I32" s="1">
        <v>343422</v>
      </c>
      <c r="J32" s="1">
        <v>204834</v>
      </c>
    </row>
    <row r="33" spans="1:10" x14ac:dyDescent="0.2">
      <c r="A33" s="1" t="s">
        <v>290</v>
      </c>
      <c r="H33" s="1">
        <v>788000</v>
      </c>
      <c r="I33" s="1">
        <f>858471</f>
        <v>858471</v>
      </c>
      <c r="J33" s="1">
        <v>705737</v>
      </c>
    </row>
    <row r="34" spans="1:10" x14ac:dyDescent="0.2">
      <c r="A34" s="1" t="s">
        <v>291</v>
      </c>
      <c r="H34" s="1">
        <v>227191</v>
      </c>
      <c r="I34" s="1">
        <v>277291</v>
      </c>
      <c r="J34" s="1">
        <v>349704</v>
      </c>
    </row>
    <row r="35" spans="1:10" x14ac:dyDescent="0.2">
      <c r="A35" s="1" t="s">
        <v>292</v>
      </c>
      <c r="H35" s="1">
        <v>186988</v>
      </c>
      <c r="I35" s="1">
        <v>203012</v>
      </c>
      <c r="J35" s="1">
        <v>175753</v>
      </c>
    </row>
    <row r="36" spans="1:10" x14ac:dyDescent="0.2">
      <c r="A36" s="1" t="s">
        <v>293</v>
      </c>
      <c r="H36" s="11">
        <v>393658</v>
      </c>
      <c r="I36" s="11">
        <v>331407</v>
      </c>
      <c r="J36" s="11">
        <v>515513</v>
      </c>
    </row>
    <row r="37" spans="1:10" s="12" customFormat="1" ht="10.5" x14ac:dyDescent="0.15">
      <c r="A37" s="12" t="s">
        <v>294</v>
      </c>
      <c r="H37" s="12">
        <f>SUM(H31:H36)</f>
        <v>3900877</v>
      </c>
      <c r="I37" s="12">
        <f>SUM(I31:I36)</f>
        <v>4336522</v>
      </c>
      <c r="J37" s="12">
        <f>SUM(J31:J36)</f>
        <v>3335032</v>
      </c>
    </row>
    <row r="39" spans="1:10" x14ac:dyDescent="0.2">
      <c r="A39" s="1" t="s">
        <v>295</v>
      </c>
      <c r="H39" s="1">
        <v>2960046</v>
      </c>
      <c r="I39" s="1">
        <v>3481869</v>
      </c>
      <c r="J39" s="1">
        <v>3884947</v>
      </c>
    </row>
    <row r="40" spans="1:10" x14ac:dyDescent="0.2">
      <c r="A40" s="1" t="s">
        <v>296</v>
      </c>
      <c r="H40" s="1">
        <v>433208</v>
      </c>
      <c r="I40" s="1">
        <v>1182380</v>
      </c>
      <c r="J40" s="1">
        <v>1164672</v>
      </c>
    </row>
    <row r="41" spans="1:10" x14ac:dyDescent="0.2">
      <c r="A41" s="1" t="s">
        <v>292</v>
      </c>
      <c r="H41" s="1">
        <v>486098</v>
      </c>
      <c r="I41" s="1">
        <v>410162</v>
      </c>
      <c r="J41" s="1">
        <v>367182</v>
      </c>
    </row>
    <row r="42" spans="1:10" x14ac:dyDescent="0.2">
      <c r="A42" s="1" t="s">
        <v>297</v>
      </c>
      <c r="H42" s="11">
        <v>410458</v>
      </c>
      <c r="I42" s="11">
        <v>411203</v>
      </c>
      <c r="J42" s="11">
        <v>471245</v>
      </c>
    </row>
    <row r="43" spans="1:10" s="12" customFormat="1" ht="10.5" x14ac:dyDescent="0.15">
      <c r="A43" s="12" t="s">
        <v>263</v>
      </c>
      <c r="H43" s="12">
        <f>H37+SUM(H39:H42)</f>
        <v>8190687</v>
      </c>
      <c r="I43" s="12">
        <f>I37+SUM(I39:I42)</f>
        <v>9822136</v>
      </c>
      <c r="J43" s="12">
        <f>J37+SUM(J39:J42)</f>
        <v>9223078</v>
      </c>
    </row>
    <row r="45" spans="1:10" x14ac:dyDescent="0.2">
      <c r="A45" s="13" t="s">
        <v>298</v>
      </c>
    </row>
    <row r="46" spans="1:10" x14ac:dyDescent="0.2">
      <c r="A46" s="1" t="s">
        <v>299</v>
      </c>
      <c r="H46" s="1">
        <v>300030</v>
      </c>
      <c r="I46" s="1">
        <v>377679</v>
      </c>
      <c r="J46" s="1">
        <v>485542</v>
      </c>
    </row>
    <row r="47" spans="1:10" x14ac:dyDescent="0.2">
      <c r="A47" s="1" t="s">
        <v>300</v>
      </c>
      <c r="H47" s="1">
        <v>827253</v>
      </c>
      <c r="I47" s="1">
        <v>1008932</v>
      </c>
      <c r="J47" s="1">
        <v>1015788</v>
      </c>
    </row>
    <row r="48" spans="1:10" x14ac:dyDescent="0.2">
      <c r="A48" s="1" t="s">
        <v>301</v>
      </c>
      <c r="H48" s="1">
        <v>158690</v>
      </c>
      <c r="I48" s="1">
        <v>159150</v>
      </c>
      <c r="J48" s="1">
        <v>161451</v>
      </c>
    </row>
    <row r="49" spans="1:10" s="15" customFormat="1" x14ac:dyDescent="0.2">
      <c r="A49" s="15" t="s">
        <v>302</v>
      </c>
      <c r="H49" s="16">
        <v>446995</v>
      </c>
      <c r="I49" s="16">
        <v>573465</v>
      </c>
      <c r="J49" s="16">
        <v>97244</v>
      </c>
    </row>
    <row r="50" spans="1:10" s="12" customFormat="1" ht="10.5" x14ac:dyDescent="0.15">
      <c r="A50" s="12" t="s">
        <v>303</v>
      </c>
      <c r="H50" s="12">
        <f>SUM(H46:H49)</f>
        <v>1732968</v>
      </c>
      <c r="I50" s="12">
        <f>SUM(I46:I49)</f>
        <v>2119226</v>
      </c>
      <c r="J50" s="12">
        <f>SUM(J46:J49)</f>
        <v>1760025</v>
      </c>
    </row>
    <row r="52" spans="1:10" x14ac:dyDescent="0.2">
      <c r="A52" s="1" t="s">
        <v>304</v>
      </c>
      <c r="H52" s="1">
        <v>2818423</v>
      </c>
      <c r="I52" s="1">
        <v>4244752</v>
      </c>
      <c r="J52" s="1">
        <v>4768958</v>
      </c>
    </row>
    <row r="53" spans="1:10" x14ac:dyDescent="0.2">
      <c r="A53" s="1" t="s">
        <v>301</v>
      </c>
      <c r="H53" s="1">
        <v>20476</v>
      </c>
      <c r="I53" s="1">
        <v>15585</v>
      </c>
      <c r="J53" s="1">
        <v>14007</v>
      </c>
    </row>
    <row r="54" spans="1:10" x14ac:dyDescent="0.2">
      <c r="A54" s="1" t="s">
        <v>305</v>
      </c>
      <c r="H54" s="1">
        <v>88068</v>
      </c>
      <c r="I54" s="1">
        <v>61156</v>
      </c>
      <c r="J54" s="1">
        <v>58189</v>
      </c>
    </row>
    <row r="55" spans="1:10" x14ac:dyDescent="0.2">
      <c r="A55" s="1" t="s">
        <v>306</v>
      </c>
      <c r="H55" s="11">
        <v>211179</v>
      </c>
      <c r="I55" s="11">
        <v>243335</v>
      </c>
      <c r="J55" s="11">
        <v>305450</v>
      </c>
    </row>
    <row r="56" spans="1:10" s="12" customFormat="1" ht="10.5" x14ac:dyDescent="0.15">
      <c r="A56" s="12" t="s">
        <v>307</v>
      </c>
      <c r="H56" s="12">
        <f>H50+SUM(H52:H55)</f>
        <v>4871114</v>
      </c>
      <c r="I56" s="12">
        <f>I50+SUM(I52:I55)</f>
        <v>6684054</v>
      </c>
      <c r="J56" s="12">
        <f>J50+SUM(J52:J55)</f>
        <v>6906629</v>
      </c>
    </row>
    <row r="58" spans="1:10" x14ac:dyDescent="0.2">
      <c r="A58" s="1" t="s">
        <v>308</v>
      </c>
      <c r="H58" s="1">
        <v>3319573</v>
      </c>
      <c r="I58" s="1">
        <v>3138082</v>
      </c>
      <c r="J58" s="1">
        <v>2316449</v>
      </c>
    </row>
    <row r="59" spans="1:10" s="12" customFormat="1" ht="10.5" x14ac:dyDescent="0.15">
      <c r="A59" s="12" t="s">
        <v>309</v>
      </c>
      <c r="H59" s="12">
        <f>H56+H58</f>
        <v>8190687</v>
      </c>
      <c r="I59" s="12">
        <f>I56+I58</f>
        <v>9822136</v>
      </c>
      <c r="J59" s="12">
        <f>J56+J58</f>
        <v>9223078</v>
      </c>
    </row>
    <row r="60" spans="1:10" x14ac:dyDescent="0.2">
      <c r="A60" s="1" t="s">
        <v>310</v>
      </c>
    </row>
    <row r="73" spans="1:18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8" t="s">
        <v>346</v>
      </c>
    </row>
  </sheetData>
  <pageMargins left="0.5" right="0.5" top="0.7" bottom="0.3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workbookViewId="0">
      <selection activeCell="A4" sqref="A4"/>
    </sheetView>
  </sheetViews>
  <sheetFormatPr defaultRowHeight="11.25" x14ac:dyDescent="0.2"/>
  <cols>
    <col min="1" max="5" width="9.33203125" style="1"/>
    <col min="6" max="6" width="10.83203125" style="1" customWidth="1"/>
    <col min="7" max="7" width="9.33203125" style="1"/>
    <col min="8" max="8" width="9.83203125" style="1" bestFit="1" customWidth="1"/>
    <col min="9" max="9" width="10.83203125" style="1" bestFit="1" customWidth="1"/>
    <col min="10" max="10" width="9.83203125" style="1" bestFit="1" customWidth="1"/>
    <col min="11" max="16384" width="9.33203125" style="1"/>
  </cols>
  <sheetData>
    <row r="1" spans="1:18" s="2" customFormat="1" ht="18.75" x14ac:dyDescent="0.3">
      <c r="A1" s="2" t="s">
        <v>347</v>
      </c>
      <c r="I1" s="2" t="s">
        <v>346</v>
      </c>
      <c r="R1" s="5" t="s">
        <v>346</v>
      </c>
    </row>
    <row r="2" spans="1:18" s="3" customFormat="1" ht="2.1" customHeight="1" x14ac:dyDescent="0.2">
      <c r="R2" s="6"/>
    </row>
    <row r="3" spans="1:18" s="4" customFormat="1" ht="15.75" x14ac:dyDescent="0.25">
      <c r="R3" s="7"/>
    </row>
    <row r="4" spans="1:18" ht="18.75" x14ac:dyDescent="0.3">
      <c r="A4" s="2" t="s">
        <v>346</v>
      </c>
      <c r="B4" s="2"/>
      <c r="C4" s="2"/>
      <c r="D4" s="2"/>
      <c r="E4" s="2"/>
      <c r="F4" s="2"/>
      <c r="G4" s="2"/>
      <c r="H4" s="2"/>
      <c r="I4" s="2" t="s">
        <v>346</v>
      </c>
      <c r="J4" s="2"/>
      <c r="K4" s="2"/>
      <c r="L4" s="2"/>
      <c r="M4" s="2"/>
      <c r="N4" s="2"/>
      <c r="O4" s="2"/>
      <c r="P4" s="2"/>
      <c r="Q4" s="2"/>
      <c r="R4" s="5" t="s">
        <v>346</v>
      </c>
    </row>
    <row r="5" spans="1:18" ht="2.1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6"/>
    </row>
    <row r="6" spans="1:18" ht="15.75" x14ac:dyDescent="0.25">
      <c r="A6" s="66" t="s">
        <v>249</v>
      </c>
      <c r="B6" s="66"/>
      <c r="C6" s="66"/>
      <c r="D6" s="66"/>
      <c r="E6" s="66"/>
      <c r="F6" s="66"/>
      <c r="G6" s="67" t="s">
        <v>0</v>
      </c>
      <c r="H6" s="66"/>
      <c r="J6" s="4"/>
      <c r="K6" s="4"/>
      <c r="L6" s="4"/>
      <c r="M6" s="4"/>
      <c r="N6" s="4"/>
      <c r="O6" s="4"/>
      <c r="P6" s="4"/>
      <c r="Q6" s="4"/>
    </row>
    <row r="8" spans="1:18" x14ac:dyDescent="0.2">
      <c r="A8" s="13" t="s">
        <v>8</v>
      </c>
      <c r="H8" s="60">
        <v>2010</v>
      </c>
      <c r="I8" s="61">
        <f>H8+1</f>
        <v>2011</v>
      </c>
      <c r="J8" s="62">
        <f>I8+1</f>
        <v>2012</v>
      </c>
      <c r="K8" s="10"/>
    </row>
    <row r="9" spans="1:18" x14ac:dyDescent="0.2">
      <c r="A9" s="1" t="s">
        <v>1</v>
      </c>
      <c r="H9" s="1">
        <v>5066404</v>
      </c>
      <c r="I9" s="1">
        <v>6081577</v>
      </c>
      <c r="J9" s="1">
        <v>5465120</v>
      </c>
    </row>
    <row r="10" spans="1:18" x14ac:dyDescent="0.2">
      <c r="A10" s="1" t="s">
        <v>4</v>
      </c>
      <c r="G10" s="11"/>
      <c r="H10" s="11">
        <v>227387</v>
      </c>
      <c r="I10" s="11">
        <v>299240</v>
      </c>
      <c r="J10" s="11">
        <v>278002</v>
      </c>
    </row>
    <row r="11" spans="1:18" s="12" customFormat="1" ht="10.5" x14ac:dyDescent="0.15">
      <c r="A11" s="12" t="s">
        <v>2</v>
      </c>
      <c r="H11" s="12">
        <f>SUM(H9:H10)</f>
        <v>5293791</v>
      </c>
      <c r="I11" s="12">
        <f>SUM(I9:I10)</f>
        <v>6380817</v>
      </c>
      <c r="J11" s="12">
        <f>SUM(J9:J10)</f>
        <v>5743122</v>
      </c>
    </row>
    <row r="12" spans="1:18" x14ac:dyDescent="0.2">
      <c r="A12" s="1" t="s">
        <v>3</v>
      </c>
      <c r="H12" s="1">
        <v>1404555</v>
      </c>
      <c r="I12" s="1">
        <v>1681692</v>
      </c>
      <c r="J12" s="1">
        <v>1574327</v>
      </c>
    </row>
    <row r="13" spans="1:18" x14ac:dyDescent="0.2">
      <c r="A13" s="1" t="s">
        <v>5</v>
      </c>
      <c r="G13" s="11"/>
      <c r="H13" s="11">
        <v>656409</v>
      </c>
      <c r="I13" s="11">
        <v>784072</v>
      </c>
      <c r="J13" s="11">
        <v>829859</v>
      </c>
    </row>
    <row r="14" spans="1:18" s="12" customFormat="1" ht="10.5" x14ac:dyDescent="0.15">
      <c r="A14" s="12" t="s">
        <v>6</v>
      </c>
      <c r="H14" s="12">
        <f>H11-SUM(H12:H13)</f>
        <v>3232827</v>
      </c>
      <c r="I14" s="12">
        <f>I11-SUM(I12:I13)</f>
        <v>3915053</v>
      </c>
      <c r="J14" s="12">
        <f>J11-SUM(J12:J13)</f>
        <v>3338936</v>
      </c>
    </row>
    <row r="15" spans="1:18" x14ac:dyDescent="0.2">
      <c r="A15" s="1" t="s">
        <v>9</v>
      </c>
      <c r="H15" s="11">
        <f>1740110+73497</f>
        <v>1813607</v>
      </c>
      <c r="I15" s="11">
        <f>2201101+159202</f>
        <v>2360303</v>
      </c>
      <c r="J15" s="11">
        <f>2167688+217315+329767</f>
        <v>2714770</v>
      </c>
    </row>
    <row r="16" spans="1:18" s="12" customFormat="1" ht="10.5" x14ac:dyDescent="0.15">
      <c r="A16" s="12" t="s">
        <v>7</v>
      </c>
      <c r="G16" s="14"/>
      <c r="H16" s="12">
        <f>H14-H15</f>
        <v>1419220</v>
      </c>
      <c r="I16" s="12">
        <f>I14-I15</f>
        <v>1554750</v>
      </c>
      <c r="J16" s="12">
        <f>J14-J15</f>
        <v>624166</v>
      </c>
    </row>
    <row r="17" spans="1:10" s="15" customFormat="1" x14ac:dyDescent="0.2">
      <c r="A17" s="15" t="s">
        <v>10</v>
      </c>
      <c r="H17" s="16">
        <f>469932+32271</f>
        <v>502203</v>
      </c>
      <c r="I17" s="16">
        <f>551463+36701</f>
        <v>588164</v>
      </c>
      <c r="J17" s="16">
        <f>601769+47776</f>
        <v>649545</v>
      </c>
    </row>
    <row r="18" spans="1:10" s="12" customFormat="1" ht="10.5" x14ac:dyDescent="0.15">
      <c r="A18" s="12" t="s">
        <v>11</v>
      </c>
      <c r="H18" s="12">
        <f>H16-H17</f>
        <v>917017</v>
      </c>
      <c r="I18" s="12">
        <f>I16-I17</f>
        <v>966586</v>
      </c>
      <c r="J18" s="12">
        <f>J16-J17</f>
        <v>-25379</v>
      </c>
    </row>
    <row r="19" spans="1:10" x14ac:dyDescent="0.2">
      <c r="A19" s="1" t="s">
        <v>12</v>
      </c>
      <c r="H19" s="1">
        <v>335918</v>
      </c>
      <c r="I19" s="1">
        <v>311735</v>
      </c>
      <c r="J19" s="1">
        <v>365521</v>
      </c>
    </row>
    <row r="20" spans="1:10" x14ac:dyDescent="0.2">
      <c r="A20" s="1" t="s">
        <v>13</v>
      </c>
      <c r="H20" s="1">
        <v>28334</v>
      </c>
      <c r="I20" s="1">
        <v>34096</v>
      </c>
      <c r="J20" s="1">
        <v>33862</v>
      </c>
    </row>
    <row r="21" spans="1:10" x14ac:dyDescent="0.2">
      <c r="A21" s="1" t="s">
        <v>14</v>
      </c>
      <c r="H21" s="1">
        <v>52412</v>
      </c>
      <c r="I21" s="1">
        <v>-37297</v>
      </c>
      <c r="J21" s="1">
        <v>-53957</v>
      </c>
    </row>
    <row r="22" spans="1:10" x14ac:dyDescent="0.2">
      <c r="A22" s="1" t="s">
        <v>15</v>
      </c>
      <c r="H22" s="11">
        <v>18686</v>
      </c>
      <c r="I22" s="11">
        <v>37750</v>
      </c>
      <c r="J22" s="11">
        <v>28340</v>
      </c>
    </row>
    <row r="23" spans="1:10" s="12" customFormat="1" ht="10.5" x14ac:dyDescent="0.15">
      <c r="A23" s="12" t="s">
        <v>16</v>
      </c>
      <c r="H23" s="12">
        <f>H18-H19+H20+H21-H22</f>
        <v>643159</v>
      </c>
      <c r="I23" s="12">
        <f>I18-I19+I20+I21-I22</f>
        <v>613900</v>
      </c>
      <c r="J23" s="12">
        <f>J18-J19+J20+J21-J22</f>
        <v>-439335</v>
      </c>
    </row>
    <row r="24" spans="1:10" x14ac:dyDescent="0.2">
      <c r="A24" s="1" t="s">
        <v>17</v>
      </c>
      <c r="H24" s="11">
        <v>269869</v>
      </c>
      <c r="I24" s="11">
        <v>351204</v>
      </c>
      <c r="J24" s="11">
        <v>158141</v>
      </c>
    </row>
    <row r="25" spans="1:10" s="12" customFormat="1" ht="10.5" x14ac:dyDescent="0.15">
      <c r="A25" s="12" t="s">
        <v>18</v>
      </c>
      <c r="H25" s="12">
        <f>H23-H24</f>
        <v>373290</v>
      </c>
      <c r="I25" s="12">
        <f>I23-I24</f>
        <v>262696</v>
      </c>
      <c r="J25" s="12">
        <f>J23-J24</f>
        <v>-597476</v>
      </c>
    </row>
    <row r="27" spans="1:10" x14ac:dyDescent="0.2">
      <c r="A27" s="17" t="s">
        <v>19</v>
      </c>
      <c r="B27" s="17"/>
    </row>
    <row r="28" spans="1:10" x14ac:dyDescent="0.2">
      <c r="A28" s="1" t="s">
        <v>313</v>
      </c>
    </row>
    <row r="29" spans="1:10" x14ac:dyDescent="0.2">
      <c r="A29" s="1" t="s">
        <v>312</v>
      </c>
    </row>
  </sheetData>
  <pageMargins left="0.5" right="0.5" top="0.7" bottom="0.3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showGridLines="0" workbookViewId="0"/>
  </sheetViews>
  <sheetFormatPr defaultRowHeight="11.25" x14ac:dyDescent="0.2"/>
  <cols>
    <col min="1" max="6" width="9.33203125" style="1"/>
    <col min="7" max="7" width="9.83203125" style="1" bestFit="1" customWidth="1"/>
    <col min="8" max="11" width="9.33203125" style="1"/>
    <col min="12" max="12" width="9.83203125" style="1" bestFit="1" customWidth="1"/>
    <col min="13" max="16384" width="9.33203125" style="1"/>
  </cols>
  <sheetData>
    <row r="1" spans="1:18" s="2" customFormat="1" ht="18.75" x14ac:dyDescent="0.3">
      <c r="A1" s="2" t="s">
        <v>346</v>
      </c>
      <c r="I1" s="2" t="s">
        <v>346</v>
      </c>
      <c r="R1" s="5" t="s">
        <v>346</v>
      </c>
    </row>
    <row r="2" spans="1:18" s="3" customFormat="1" ht="2.1" customHeight="1" x14ac:dyDescent="0.2">
      <c r="A2" s="3" t="s">
        <v>346</v>
      </c>
      <c r="R2" s="6"/>
    </row>
    <row r="3" spans="1:18" ht="18.75" x14ac:dyDescent="0.3">
      <c r="A3" s="2" t="s">
        <v>346</v>
      </c>
      <c r="B3" s="2"/>
      <c r="C3" s="2"/>
      <c r="D3" s="2"/>
      <c r="E3" s="2"/>
      <c r="F3" s="2"/>
      <c r="G3" s="2"/>
      <c r="H3" s="2"/>
      <c r="I3" s="2" t="s">
        <v>346</v>
      </c>
      <c r="J3" s="2"/>
      <c r="K3" s="2"/>
      <c r="L3" s="2"/>
      <c r="M3" s="2"/>
      <c r="N3" s="2"/>
      <c r="O3" s="2"/>
      <c r="P3" s="2"/>
      <c r="Q3" s="2"/>
      <c r="R3" s="5" t="s">
        <v>346</v>
      </c>
    </row>
    <row r="4" spans="1:18" ht="2.1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6"/>
    </row>
    <row r="5" spans="1:18" s="68" customFormat="1" ht="12.75" x14ac:dyDescent="0.2">
      <c r="A5" s="66" t="s">
        <v>250</v>
      </c>
      <c r="B5" s="66"/>
      <c r="C5" s="66"/>
      <c r="D5" s="67" t="s">
        <v>251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</row>
    <row r="7" spans="1:18" x14ac:dyDescent="0.2">
      <c r="A7" s="13" t="s">
        <v>254</v>
      </c>
      <c r="H7" s="60">
        <v>2010</v>
      </c>
      <c r="I7" s="61">
        <f>H7+1</f>
        <v>2011</v>
      </c>
      <c r="J7" s="62">
        <f>I7+1</f>
        <v>2012</v>
      </c>
    </row>
    <row r="8" spans="1:18" x14ac:dyDescent="0.2">
      <c r="A8" s="1" t="s">
        <v>1</v>
      </c>
      <c r="H8" s="1">
        <v>281995</v>
      </c>
      <c r="I8" s="1">
        <v>321942</v>
      </c>
      <c r="J8" s="1">
        <v>314039</v>
      </c>
    </row>
    <row r="9" spans="1:18" x14ac:dyDescent="0.2">
      <c r="A9" s="1" t="s">
        <v>252</v>
      </c>
      <c r="H9" s="11">
        <v>30021</v>
      </c>
      <c r="I9" s="11">
        <v>32187</v>
      </c>
      <c r="J9" s="11">
        <v>29302</v>
      </c>
    </row>
    <row r="10" spans="1:18" s="12" customFormat="1" x14ac:dyDescent="0.2">
      <c r="A10" s="12" t="s">
        <v>2</v>
      </c>
      <c r="G10" s="1"/>
      <c r="H10" s="12">
        <f>SUM(H8:H9)</f>
        <v>312016</v>
      </c>
      <c r="I10" s="12">
        <f>SUM(I8:I9)</f>
        <v>354129</v>
      </c>
      <c r="J10" s="12">
        <f>SUM(J8:J9)</f>
        <v>343341</v>
      </c>
      <c r="K10" s="1"/>
      <c r="L10" s="1"/>
    </row>
    <row r="11" spans="1:18" x14ac:dyDescent="0.2">
      <c r="A11" s="1" t="s">
        <v>253</v>
      </c>
      <c r="H11" s="1">
        <v>100048</v>
      </c>
      <c r="I11" s="1">
        <v>107710</v>
      </c>
      <c r="J11" s="1">
        <v>116137</v>
      </c>
    </row>
    <row r="12" spans="1:18" x14ac:dyDescent="0.2">
      <c r="A12" s="1" t="s">
        <v>5</v>
      </c>
      <c r="H12" s="11">
        <v>62810</v>
      </c>
      <c r="I12" s="11">
        <v>71857</v>
      </c>
      <c r="J12" s="11">
        <v>85261</v>
      </c>
    </row>
    <row r="13" spans="1:18" s="12" customFormat="1" x14ac:dyDescent="0.2">
      <c r="A13" s="12" t="s">
        <v>6</v>
      </c>
      <c r="G13" s="1"/>
      <c r="H13" s="12">
        <f>H10-SUM(H11:H12)</f>
        <v>149158</v>
      </c>
      <c r="I13" s="12">
        <f>I10-SUM(I11:I12)</f>
        <v>174562</v>
      </c>
      <c r="J13" s="12">
        <f>J10-SUM(J11:J12)</f>
        <v>141943</v>
      </c>
      <c r="K13" s="1"/>
      <c r="L13" s="1"/>
    </row>
    <row r="14" spans="1:18" x14ac:dyDescent="0.2">
      <c r="A14" s="1" t="s">
        <v>261</v>
      </c>
      <c r="H14" s="1">
        <v>55783</v>
      </c>
      <c r="I14" s="1">
        <v>63575</v>
      </c>
      <c r="J14" s="1">
        <f>69093+3282</f>
        <v>72375</v>
      </c>
    </row>
    <row r="15" spans="1:18" x14ac:dyDescent="0.2">
      <c r="A15" s="1" t="s">
        <v>255</v>
      </c>
      <c r="H15" s="11">
        <v>71112</v>
      </c>
      <c r="I15" s="11">
        <v>75672</v>
      </c>
      <c r="J15" s="11">
        <v>83549</v>
      </c>
    </row>
    <row r="16" spans="1:18" s="12" customFormat="1" x14ac:dyDescent="0.2">
      <c r="A16" s="12" t="s">
        <v>256</v>
      </c>
      <c r="G16" s="1"/>
      <c r="H16" s="12">
        <f>H13-SUM(H14:H15)</f>
        <v>22263</v>
      </c>
      <c r="I16" s="12">
        <f>I13-SUM(I14:I15)</f>
        <v>35315</v>
      </c>
      <c r="J16" s="12">
        <f>J13-SUM(J14:J15)</f>
        <v>-13981</v>
      </c>
      <c r="K16" s="1"/>
      <c r="L16" s="1"/>
    </row>
    <row r="18" spans="1:11" x14ac:dyDescent="0.2">
      <c r="A18" s="1" t="s">
        <v>267</v>
      </c>
      <c r="H18" s="1">
        <v>34136.6389236947</v>
      </c>
      <c r="I18" s="1">
        <v>35858.240348473199</v>
      </c>
      <c r="J18" s="1">
        <v>35088.373463826298</v>
      </c>
    </row>
    <row r="19" spans="1:11" x14ac:dyDescent="0.2">
      <c r="A19" s="1" t="s">
        <v>263</v>
      </c>
      <c r="H19" s="1">
        <v>556752</v>
      </c>
      <c r="I19" s="1">
        <v>597891</v>
      </c>
      <c r="J19" s="1">
        <v>498230</v>
      </c>
    </row>
    <row r="20" spans="1:11" x14ac:dyDescent="0.2">
      <c r="A20" s="1" t="s">
        <v>258</v>
      </c>
      <c r="H20" s="1">
        <v>94000</v>
      </c>
      <c r="I20" s="1">
        <f>105.5*1000</f>
        <v>105500</v>
      </c>
      <c r="J20" s="1">
        <v>77700</v>
      </c>
    </row>
    <row r="22" spans="1:11" x14ac:dyDescent="0.2">
      <c r="A22" s="1" t="s">
        <v>345</v>
      </c>
      <c r="H22" s="1">
        <f>H20-H18</f>
        <v>59863.3610763053</v>
      </c>
      <c r="I22" s="1">
        <f t="shared" ref="I22:J22" si="0">I20-I18</f>
        <v>69641.759651526809</v>
      </c>
      <c r="J22" s="1">
        <f t="shared" si="0"/>
        <v>42611.626536173702</v>
      </c>
    </row>
    <row r="24" spans="1:11" x14ac:dyDescent="0.2">
      <c r="A24" s="51" t="s">
        <v>271</v>
      </c>
      <c r="B24" s="52"/>
      <c r="C24" s="52"/>
      <c r="D24" s="52"/>
      <c r="E24" s="52"/>
      <c r="F24" s="52"/>
      <c r="G24" s="52"/>
      <c r="H24" s="63"/>
      <c r="I24" s="63"/>
      <c r="J24" s="64"/>
    </row>
    <row r="25" spans="1:11" x14ac:dyDescent="0.2">
      <c r="A25" s="27" t="s">
        <v>272</v>
      </c>
      <c r="B25" s="28"/>
      <c r="C25" s="28"/>
      <c r="D25" s="28"/>
      <c r="E25" s="28"/>
      <c r="F25" s="28"/>
      <c r="G25" s="29"/>
      <c r="H25" s="29">
        <v>0.168736167637868</v>
      </c>
      <c r="I25" s="29">
        <f t="shared" ref="I25:J27" si="1">I8/H8-1</f>
        <v>0.14165854004503631</v>
      </c>
      <c r="J25" s="30">
        <f t="shared" si="1"/>
        <v>-2.4547899932285899E-2</v>
      </c>
    </row>
    <row r="26" spans="1:11" x14ac:dyDescent="0.2">
      <c r="A26" s="27" t="s">
        <v>273</v>
      </c>
      <c r="B26" s="28"/>
      <c r="C26" s="28"/>
      <c r="D26" s="28"/>
      <c r="E26" s="28"/>
      <c r="F26" s="28"/>
      <c r="G26" s="29"/>
      <c r="H26" s="29">
        <v>0.107663358299819</v>
      </c>
      <c r="I26" s="29">
        <f t="shared" si="1"/>
        <v>7.2149495353252657E-2</v>
      </c>
      <c r="J26" s="30">
        <f t="shared" si="1"/>
        <v>-8.9632460310063111E-2</v>
      </c>
    </row>
    <row r="27" spans="1:11" x14ac:dyDescent="0.2">
      <c r="A27" s="27" t="s">
        <v>274</v>
      </c>
      <c r="B27" s="28"/>
      <c r="C27" s="28"/>
      <c r="D27" s="28"/>
      <c r="E27" s="28"/>
      <c r="F27" s="28"/>
      <c r="G27" s="29"/>
      <c r="H27" s="29">
        <v>0.16256869795256801</v>
      </c>
      <c r="I27" s="29">
        <f t="shared" si="1"/>
        <v>0.13497064253115232</v>
      </c>
      <c r="J27" s="30">
        <f t="shared" si="1"/>
        <v>-3.0463475174300925E-2</v>
      </c>
    </row>
    <row r="28" spans="1:11" x14ac:dyDescent="0.2">
      <c r="A28" s="27" t="s">
        <v>277</v>
      </c>
      <c r="B28" s="28"/>
      <c r="C28" s="28"/>
      <c r="D28" s="28"/>
      <c r="E28" s="28"/>
      <c r="F28" s="28"/>
      <c r="G28" s="29"/>
      <c r="H28" s="29">
        <f t="shared" ref="H28:J29" si="2">(H8-H11)/H8</f>
        <v>0.6452135676164471</v>
      </c>
      <c r="I28" s="29">
        <f t="shared" si="2"/>
        <v>0.66543663144293075</v>
      </c>
      <c r="J28" s="30">
        <f t="shared" si="2"/>
        <v>0.63018287537535145</v>
      </c>
    </row>
    <row r="29" spans="1:11" x14ac:dyDescent="0.2">
      <c r="A29" s="27" t="s">
        <v>278</v>
      </c>
      <c r="B29" s="28"/>
      <c r="C29" s="28"/>
      <c r="D29" s="28"/>
      <c r="E29" s="28"/>
      <c r="F29" s="28"/>
      <c r="G29" s="29"/>
      <c r="H29" s="29">
        <f t="shared" si="2"/>
        <v>-1.0922021251790412</v>
      </c>
      <c r="I29" s="29">
        <f t="shared" si="2"/>
        <v>-1.2324851648180943</v>
      </c>
      <c r="J29" s="30">
        <f t="shared" si="2"/>
        <v>-1.9097331240188382</v>
      </c>
    </row>
    <row r="30" spans="1:11" x14ac:dyDescent="0.2">
      <c r="A30" s="27" t="s">
        <v>279</v>
      </c>
      <c r="B30" s="28"/>
      <c r="C30" s="28"/>
      <c r="D30" s="28"/>
      <c r="E30" s="28"/>
      <c r="F30" s="28"/>
      <c r="G30" s="29"/>
      <c r="H30" s="29">
        <f>H13/H10</f>
        <v>0.47804599764114658</v>
      </c>
      <c r="I30" s="29">
        <f>I13/I10</f>
        <v>0.49293336608975824</v>
      </c>
      <c r="J30" s="30">
        <f>J13/J10</f>
        <v>0.4134169819508885</v>
      </c>
      <c r="K30" s="20"/>
    </row>
    <row r="31" spans="1:11" x14ac:dyDescent="0.2">
      <c r="A31" s="27" t="s">
        <v>275</v>
      </c>
      <c r="B31" s="28"/>
      <c r="C31" s="28"/>
      <c r="D31" s="28"/>
      <c r="E31" s="28"/>
      <c r="F31" s="28"/>
      <c r="G31" s="28"/>
      <c r="H31" s="29">
        <f>H16/H10</f>
        <v>7.1352110148197534E-2</v>
      </c>
      <c r="I31" s="29">
        <f>I16/I10</f>
        <v>9.9723547069005922E-2</v>
      </c>
      <c r="J31" s="30">
        <f>J16/J10</f>
        <v>-4.0720449931700556E-2</v>
      </c>
    </row>
    <row r="32" spans="1:11" x14ac:dyDescent="0.2">
      <c r="A32" s="31" t="s">
        <v>276</v>
      </c>
      <c r="B32" s="9"/>
      <c r="C32" s="9"/>
      <c r="D32" s="9"/>
      <c r="E32" s="9"/>
      <c r="F32" s="9"/>
      <c r="G32" s="9"/>
      <c r="H32" s="32">
        <f>(H16-H18)/H10</f>
        <v>-3.805458349473969E-2</v>
      </c>
      <c r="I32" s="32">
        <f>(I16-I18)/I10</f>
        <v>-1.5340182489239755E-3</v>
      </c>
      <c r="J32" s="33">
        <f>(J16-J18)/J10</f>
        <v>-0.1429173138769512</v>
      </c>
    </row>
    <row r="35" spans="1:2" x14ac:dyDescent="0.2">
      <c r="A35" s="17" t="s">
        <v>259</v>
      </c>
      <c r="B35" s="17"/>
    </row>
    <row r="36" spans="1:2" x14ac:dyDescent="0.2">
      <c r="A36" s="1" t="s">
        <v>260</v>
      </c>
    </row>
    <row r="37" spans="1:2" x14ac:dyDescent="0.2">
      <c r="A37" s="1" t="s">
        <v>262</v>
      </c>
    </row>
    <row r="38" spans="1:2" x14ac:dyDescent="0.2">
      <c r="A38" s="1" t="s">
        <v>268</v>
      </c>
    </row>
    <row r="39" spans="1:2" x14ac:dyDescent="0.2">
      <c r="A39" s="1" t="s">
        <v>280</v>
      </c>
    </row>
    <row r="52" spans="1:18" ht="15.75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8" t="s">
        <v>346</v>
      </c>
    </row>
  </sheetData>
  <pageMargins left="0.5" right="0.5" top="0.7" bottom="0.3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showGridLines="0" workbookViewId="0"/>
  </sheetViews>
  <sheetFormatPr defaultRowHeight="11.25" x14ac:dyDescent="0.2"/>
  <cols>
    <col min="1" max="7" width="9.33203125" style="1"/>
    <col min="8" max="10" width="9.83203125" style="1" customWidth="1"/>
    <col min="11" max="16384" width="9.33203125" style="1"/>
  </cols>
  <sheetData>
    <row r="1" spans="1:18" s="2" customFormat="1" ht="18.75" x14ac:dyDescent="0.3">
      <c r="A1" s="2" t="s">
        <v>347</v>
      </c>
      <c r="I1" s="2" t="s">
        <v>346</v>
      </c>
      <c r="R1" s="5" t="s">
        <v>346</v>
      </c>
    </row>
    <row r="2" spans="1:18" s="3" customFormat="1" ht="2.1" customHeight="1" x14ac:dyDescent="0.2">
      <c r="R2" s="6"/>
    </row>
    <row r="3" spans="1:18" ht="2.1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"/>
    </row>
    <row r="4" spans="1:18" ht="15.75" x14ac:dyDescent="0.25">
      <c r="A4" s="4" t="s">
        <v>314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7"/>
    </row>
    <row r="7" spans="1:18" x14ac:dyDescent="0.2">
      <c r="A7" s="13" t="s">
        <v>315</v>
      </c>
      <c r="H7" s="60">
        <v>2010</v>
      </c>
      <c r="I7" s="61">
        <f>H7+1</f>
        <v>2011</v>
      </c>
      <c r="J7" s="62">
        <f>I7+1</f>
        <v>2012</v>
      </c>
    </row>
    <row r="8" spans="1:18" x14ac:dyDescent="0.2">
      <c r="A8" s="1" t="s">
        <v>264</v>
      </c>
      <c r="H8" s="1">
        <v>9027</v>
      </c>
      <c r="I8" s="1">
        <v>10712</v>
      </c>
      <c r="J8" s="1">
        <v>11362</v>
      </c>
    </row>
    <row r="9" spans="1:18" x14ac:dyDescent="0.2">
      <c r="A9" s="1" t="s">
        <v>265</v>
      </c>
      <c r="H9" s="1">
        <v>1685</v>
      </c>
      <c r="I9" s="1">
        <v>650</v>
      </c>
      <c r="J9" s="1">
        <v>629</v>
      </c>
    </row>
    <row r="10" spans="1:18" x14ac:dyDescent="0.2">
      <c r="A10" s="1" t="s">
        <v>266</v>
      </c>
      <c r="H10" s="1">
        <v>8816.33</v>
      </c>
      <c r="I10" s="1">
        <v>10491.432699999999</v>
      </c>
      <c r="J10" s="1">
        <v>11120.918662</v>
      </c>
    </row>
    <row r="11" spans="1:18" x14ac:dyDescent="0.2">
      <c r="A11" s="1" t="s">
        <v>257</v>
      </c>
      <c r="H11" s="20">
        <v>0.21</v>
      </c>
      <c r="I11" s="20">
        <v>0.19</v>
      </c>
      <c r="J11" s="20">
        <v>0.06</v>
      </c>
    </row>
    <row r="12" spans="1:18" x14ac:dyDescent="0.2">
      <c r="A12" s="1" t="s">
        <v>317</v>
      </c>
      <c r="H12" s="1">
        <f>'Exhibit 2'!H9/H10</f>
        <v>606.64698349540004</v>
      </c>
      <c r="I12" s="1">
        <f>'Exhibit 2'!I9/I10</f>
        <v>610.35696297227355</v>
      </c>
      <c r="J12" s="1">
        <f>'Exhibit 2'!J9/J10</f>
        <v>519.66561177605706</v>
      </c>
    </row>
    <row r="14" spans="1:18" x14ac:dyDescent="0.2">
      <c r="A14" s="13" t="s">
        <v>316</v>
      </c>
    </row>
    <row r="15" spans="1:18" x14ac:dyDescent="0.2">
      <c r="A15" s="1" t="s">
        <v>264</v>
      </c>
      <c r="H15" s="1">
        <v>1128</v>
      </c>
      <c r="I15" s="1">
        <v>1435</v>
      </c>
      <c r="J15" s="1">
        <v>1660</v>
      </c>
      <c r="K15" s="20"/>
    </row>
    <row r="16" spans="1:18" x14ac:dyDescent="0.2">
      <c r="A16" s="1" t="s">
        <v>265</v>
      </c>
      <c r="H16" s="1">
        <v>286</v>
      </c>
      <c r="I16" s="1">
        <v>307</v>
      </c>
      <c r="J16" s="1">
        <v>225</v>
      </c>
    </row>
    <row r="17" spans="1:11" x14ac:dyDescent="0.2">
      <c r="A17" s="1" t="s">
        <v>266</v>
      </c>
      <c r="H17" s="1">
        <f>((H15-H16)+H15)/2</f>
        <v>985</v>
      </c>
      <c r="I17" s="1">
        <f>((I15-I16)+I15)/2</f>
        <v>1281.5</v>
      </c>
      <c r="J17" s="1">
        <f>((J15-J16)+J15)/2</f>
        <v>1547.5</v>
      </c>
    </row>
    <row r="18" spans="1:11" x14ac:dyDescent="0.2">
      <c r="A18" s="1" t="s">
        <v>257</v>
      </c>
      <c r="H18" s="20">
        <f>H15/842-1</f>
        <v>0.33966745843230406</v>
      </c>
      <c r="I18" s="20">
        <f>I15/H15-1</f>
        <v>0.27216312056737579</v>
      </c>
      <c r="J18" s="20">
        <f>J15/I15-1</f>
        <v>0.15679442508710806</v>
      </c>
    </row>
    <row r="19" spans="1:11" x14ac:dyDescent="0.2">
      <c r="A19" s="1" t="s">
        <v>317</v>
      </c>
      <c r="H19" s="1">
        <f>'Exhibit 3'!H8/H17</f>
        <v>286.28934010152284</v>
      </c>
      <c r="I19" s="1">
        <f>'Exhibit 3'!I8/I17</f>
        <v>251.2227857978931</v>
      </c>
      <c r="J19" s="1">
        <f>'Exhibit 3'!J8/J17</f>
        <v>202.93311793214863</v>
      </c>
    </row>
    <row r="21" spans="1:11" x14ac:dyDescent="0.2">
      <c r="A21" s="17" t="s">
        <v>318</v>
      </c>
      <c r="B21" s="17"/>
      <c r="K21" s="20"/>
    </row>
    <row r="22" spans="1:11" x14ac:dyDescent="0.2">
      <c r="A22" s="1" t="s">
        <v>319</v>
      </c>
      <c r="K22" s="20"/>
    </row>
    <row r="24" spans="1:11" x14ac:dyDescent="0.2">
      <c r="H24" s="20"/>
      <c r="I24" s="20"/>
      <c r="J24" s="20"/>
    </row>
    <row r="25" spans="1:11" x14ac:dyDescent="0.2">
      <c r="H25" s="20"/>
      <c r="I25" s="20"/>
      <c r="J25" s="20"/>
      <c r="K25" s="20"/>
    </row>
    <row r="52" spans="1:18" ht="15.75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8" t="s">
        <v>346</v>
      </c>
    </row>
  </sheetData>
  <pageMargins left="0.5" right="0.5" top="0.7" bottom="0.3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6"/>
  <sheetViews>
    <sheetView showGridLines="0" workbookViewId="0"/>
  </sheetViews>
  <sheetFormatPr defaultRowHeight="11.25" x14ac:dyDescent="0.2"/>
  <cols>
    <col min="1" max="16384" width="9.33203125" style="1"/>
  </cols>
  <sheetData>
    <row r="1" spans="1:18" s="2" customFormat="1" ht="18.75" x14ac:dyDescent="0.3">
      <c r="A1" s="2" t="s">
        <v>346</v>
      </c>
      <c r="I1" s="2" t="s">
        <v>346</v>
      </c>
      <c r="R1" s="5" t="s">
        <v>346</v>
      </c>
    </row>
    <row r="2" spans="1:18" s="3" customFormat="1" ht="2.1" customHeight="1" x14ac:dyDescent="0.2">
      <c r="R2" s="6"/>
    </row>
    <row r="3" spans="1:18" ht="18.75" x14ac:dyDescent="0.3">
      <c r="A3" s="2" t="s">
        <v>346</v>
      </c>
      <c r="B3" s="2"/>
      <c r="C3" s="2"/>
      <c r="D3" s="2"/>
      <c r="E3" s="2"/>
      <c r="F3" s="2"/>
      <c r="G3" s="2"/>
      <c r="H3" s="2"/>
      <c r="I3" s="2" t="s">
        <v>346</v>
      </c>
      <c r="J3" s="2"/>
      <c r="K3" s="2"/>
      <c r="L3" s="2"/>
      <c r="M3" s="2"/>
      <c r="N3" s="2"/>
      <c r="O3" s="2"/>
      <c r="P3" s="2"/>
      <c r="Q3" s="2"/>
      <c r="R3" s="5" t="s">
        <v>346</v>
      </c>
    </row>
    <row r="4" spans="1:18" ht="2.1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6"/>
    </row>
    <row r="5" spans="1:18" ht="15.75" x14ac:dyDescent="0.25">
      <c r="A5" s="4" t="s">
        <v>320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7"/>
    </row>
    <row r="8" spans="1:18" x14ac:dyDescent="0.2">
      <c r="B8" s="25" t="s">
        <v>322</v>
      </c>
      <c r="C8" s="25"/>
      <c r="D8" s="25"/>
      <c r="K8" s="22"/>
      <c r="L8" s="25" t="s">
        <v>321</v>
      </c>
      <c r="M8" s="25"/>
      <c r="N8" s="25"/>
    </row>
    <row r="9" spans="1:18" x14ac:dyDescent="0.2">
      <c r="E9" s="22" t="s">
        <v>325</v>
      </c>
      <c r="F9" s="22"/>
      <c r="M9" s="22" t="s">
        <v>281</v>
      </c>
      <c r="N9" s="22" t="s">
        <v>284</v>
      </c>
    </row>
    <row r="10" spans="1:18" x14ac:dyDescent="0.2">
      <c r="E10" s="22" t="s">
        <v>326</v>
      </c>
      <c r="F10" s="22"/>
      <c r="M10" s="22" t="s">
        <v>282</v>
      </c>
      <c r="N10" s="22" t="s">
        <v>282</v>
      </c>
    </row>
    <row r="11" spans="1:18" x14ac:dyDescent="0.2">
      <c r="A11" s="11" t="s">
        <v>63</v>
      </c>
      <c r="B11" s="24" t="s">
        <v>61</v>
      </c>
      <c r="C11" s="24" t="s">
        <v>64</v>
      </c>
      <c r="D11" s="24" t="s">
        <v>248</v>
      </c>
      <c r="E11" s="24" t="s">
        <v>327</v>
      </c>
      <c r="F11" s="24"/>
      <c r="L11" s="24" t="s">
        <v>63</v>
      </c>
      <c r="M11" s="24" t="s">
        <v>283</v>
      </c>
      <c r="N11" s="24" t="s">
        <v>283</v>
      </c>
    </row>
    <row r="12" spans="1:18" x14ac:dyDescent="0.2">
      <c r="A12" s="23" t="s">
        <v>65</v>
      </c>
      <c r="B12" s="19">
        <v>-9.3746339340997742E-2</v>
      </c>
      <c r="C12" s="19">
        <v>-0.131348465023299</v>
      </c>
      <c r="D12" s="19">
        <v>1.1993999999999999E-2</v>
      </c>
      <c r="E12" s="19">
        <v>2.7702009974783798E-2</v>
      </c>
      <c r="F12" s="19"/>
      <c r="L12" s="26">
        <v>39539</v>
      </c>
      <c r="M12" s="19">
        <v>6.9199999999999998E-2</v>
      </c>
      <c r="N12" s="19">
        <v>4.4000000000000004E-2</v>
      </c>
      <c r="R12" s="19"/>
    </row>
    <row r="13" spans="1:18" x14ac:dyDescent="0.2">
      <c r="A13" s="23" t="s">
        <v>66</v>
      </c>
      <c r="B13" s="19">
        <v>-2.3925153109900621E-2</v>
      </c>
      <c r="C13" s="19">
        <v>5.69550677768315E-2</v>
      </c>
      <c r="D13" s="19">
        <v>7.1956000000000006E-2</v>
      </c>
      <c r="E13" s="19">
        <v>6.74824034869108E-2</v>
      </c>
      <c r="F13" s="19"/>
      <c r="L13" s="26">
        <v>39540</v>
      </c>
      <c r="M13" s="19">
        <v>6.8400000000000002E-2</v>
      </c>
      <c r="N13" s="19">
        <v>4.3799999999999999E-2</v>
      </c>
    </row>
    <row r="14" spans="1:18" x14ac:dyDescent="0.2">
      <c r="A14" s="23" t="s">
        <v>67</v>
      </c>
      <c r="B14" s="19">
        <v>7.5710375966401289E-2</v>
      </c>
      <c r="C14" s="19">
        <v>6.0921249481282302E-2</v>
      </c>
      <c r="D14" s="19">
        <v>5.1336E-2</v>
      </c>
      <c r="E14" s="19">
        <v>4.2072942313717603E-2</v>
      </c>
      <c r="F14" s="19"/>
      <c r="L14" s="26">
        <v>39541</v>
      </c>
      <c r="M14" s="19">
        <v>6.7900000000000002E-2</v>
      </c>
      <c r="N14" s="19">
        <v>4.4000000000000004E-2</v>
      </c>
    </row>
    <row r="15" spans="1:18" x14ac:dyDescent="0.2">
      <c r="A15" s="23" t="s">
        <v>68</v>
      </c>
      <c r="B15" s="19">
        <v>0.10766543169347642</v>
      </c>
      <c r="C15" s="19">
        <v>-4.9199083406077697E-2</v>
      </c>
      <c r="D15" s="19">
        <v>1.1275E-2</v>
      </c>
      <c r="E15" s="19">
        <v>9.6220469080123792E-3</v>
      </c>
      <c r="F15" s="19"/>
      <c r="L15" s="26">
        <v>39542</v>
      </c>
      <c r="M15" s="19">
        <v>6.8499999999999991E-2</v>
      </c>
      <c r="N15" s="19">
        <v>4.3200000000000002E-2</v>
      </c>
    </row>
    <row r="16" spans="1:18" x14ac:dyDescent="0.2">
      <c r="A16" s="23" t="s">
        <v>69</v>
      </c>
      <c r="B16" s="19">
        <v>-3.9364911352209542E-2</v>
      </c>
      <c r="C16" s="19">
        <v>-6.4551496858650706E-2</v>
      </c>
      <c r="D16" s="19">
        <v>-1.7673999999999999E-2</v>
      </c>
      <c r="E16" s="19">
        <v>-1.2681761899661999E-2</v>
      </c>
      <c r="F16" s="19"/>
      <c r="L16" s="26">
        <v>39545</v>
      </c>
      <c r="M16" s="19">
        <v>6.83E-2</v>
      </c>
      <c r="N16" s="19">
        <v>4.36E-2</v>
      </c>
    </row>
    <row r="17" spans="1:14" x14ac:dyDescent="0.2">
      <c r="A17" s="23" t="s">
        <v>70</v>
      </c>
      <c r="B17" s="19">
        <v>-9.5574948212790334E-2</v>
      </c>
      <c r="C17" s="19">
        <v>-8.60840722747689E-2</v>
      </c>
      <c r="D17" s="19">
        <v>4.0969999999999999E-2</v>
      </c>
      <c r="E17" s="19">
        <v>2.35807270232542E-2</v>
      </c>
      <c r="F17" s="19"/>
      <c r="L17" s="26">
        <v>39546</v>
      </c>
      <c r="M17" s="19">
        <v>6.9500000000000006E-2</v>
      </c>
      <c r="N17" s="19">
        <v>4.3700000000000003E-2</v>
      </c>
    </row>
    <row r="18" spans="1:14" x14ac:dyDescent="0.2">
      <c r="A18" s="23" t="s">
        <v>71</v>
      </c>
      <c r="B18" s="19">
        <v>4.4528642089617598E-2</v>
      </c>
      <c r="C18" s="19">
        <v>1.8242782734453001E-2</v>
      </c>
      <c r="D18" s="19">
        <v>-1.0109E-2</v>
      </c>
      <c r="E18" s="19">
        <v>-1.7527713867390199E-3</v>
      </c>
      <c r="F18" s="19"/>
      <c r="L18" s="26">
        <v>39547</v>
      </c>
      <c r="M18" s="19">
        <v>7.0000000000000007E-2</v>
      </c>
      <c r="N18" s="19">
        <v>4.3099999999999999E-2</v>
      </c>
    </row>
    <row r="19" spans="1:14" x14ac:dyDescent="0.2">
      <c r="A19" s="23" t="s">
        <v>72</v>
      </c>
      <c r="B19" s="19">
        <v>-0.26196974468432532</v>
      </c>
      <c r="C19" s="19">
        <v>-0.22030140320199701</v>
      </c>
      <c r="D19" s="19">
        <v>-0.143124</v>
      </c>
      <c r="E19" s="19">
        <v>-0.13350272550041201</v>
      </c>
      <c r="F19" s="19"/>
      <c r="L19" s="26">
        <v>39548</v>
      </c>
      <c r="M19" s="19">
        <v>7.0000000000000007E-2</v>
      </c>
      <c r="N19" s="19">
        <v>4.3400000000000001E-2</v>
      </c>
    </row>
    <row r="20" spans="1:14" x14ac:dyDescent="0.2">
      <c r="A20" s="23" t="s">
        <v>73</v>
      </c>
      <c r="B20" s="19">
        <v>-1.4689576699090545E-2</v>
      </c>
      <c r="C20" s="19">
        <v>1.7856343362828101E-2</v>
      </c>
      <c r="D20" s="19">
        <v>6.3175999999999996E-2</v>
      </c>
      <c r="E20" s="19">
        <v>1.75140975776991E-2</v>
      </c>
      <c r="F20" s="19"/>
      <c r="L20" s="26">
        <v>39549</v>
      </c>
      <c r="M20" s="19">
        <v>7.0250000000000007E-2</v>
      </c>
      <c r="N20" s="19">
        <v>4.2999999999999997E-2</v>
      </c>
    </row>
    <row r="21" spans="1:14" x14ac:dyDescent="0.2">
      <c r="A21" s="23" t="s">
        <v>74</v>
      </c>
      <c r="B21" s="19">
        <v>-1.2285997103789859E-2</v>
      </c>
      <c r="C21" s="19">
        <v>4.8768991383393002E-2</v>
      </c>
      <c r="D21" s="19">
        <v>8.0111000000000002E-2</v>
      </c>
      <c r="E21" s="19">
        <v>9.0228359310100301E-2</v>
      </c>
      <c r="F21" s="19"/>
      <c r="L21" s="26">
        <v>39552</v>
      </c>
      <c r="M21" s="19">
        <v>7.0250000000000007E-2</v>
      </c>
      <c r="N21" s="19">
        <v>4.3499999999999997E-2</v>
      </c>
    </row>
    <row r="22" spans="1:14" x14ac:dyDescent="0.2">
      <c r="A22" s="23" t="s">
        <v>75</v>
      </c>
      <c r="B22" s="19">
        <v>0.2841542034068949</v>
      </c>
      <c r="C22" s="19">
        <v>0.15301988383359899</v>
      </c>
      <c r="D22" s="19">
        <v>6.2164999999999998E-2</v>
      </c>
      <c r="E22" s="19">
        <v>5.9312547017224902E-2</v>
      </c>
      <c r="F22" s="19"/>
      <c r="L22" s="26">
        <v>39553</v>
      </c>
      <c r="M22" s="19">
        <v>6.9000000000000006E-2</v>
      </c>
      <c r="N22" s="19">
        <v>4.4199999999999996E-2</v>
      </c>
    </row>
    <row r="23" spans="1:14" x14ac:dyDescent="0.2">
      <c r="A23" s="23" t="s">
        <v>76</v>
      </c>
      <c r="B23" s="19">
        <v>-0.15535631864136723</v>
      </c>
      <c r="C23" s="19">
        <v>-0.102645034095163</v>
      </c>
      <c r="D23" s="19">
        <v>5.9672999999999997E-2</v>
      </c>
      <c r="E23" s="19">
        <v>4.8702973411960802E-2</v>
      </c>
      <c r="F23" s="19"/>
      <c r="L23" s="26">
        <v>39554</v>
      </c>
      <c r="M23" s="19">
        <v>6.88E-2</v>
      </c>
      <c r="N23" s="19">
        <v>4.5400000000000003E-2</v>
      </c>
    </row>
    <row r="24" spans="1:14" x14ac:dyDescent="0.2">
      <c r="A24" s="23" t="s">
        <v>77</v>
      </c>
      <c r="B24" s="19">
        <v>-1.1475581639069365E-2</v>
      </c>
      <c r="C24" s="19">
        <v>-4.1059321257393797E-2</v>
      </c>
      <c r="D24" s="19">
        <v>4.2799999999999998E-2</v>
      </c>
      <c r="E24" s="19">
        <v>2.17515481691881E-2</v>
      </c>
      <c r="F24" s="19"/>
      <c r="L24" s="26">
        <v>39555</v>
      </c>
      <c r="M24" s="19">
        <v>6.8879999999999997E-2</v>
      </c>
      <c r="N24" s="19">
        <v>4.5400000000000003E-2</v>
      </c>
    </row>
    <row r="25" spans="1:14" x14ac:dyDescent="0.2">
      <c r="A25" s="23" t="s">
        <v>78</v>
      </c>
      <c r="B25" s="19">
        <v>7.3757146643444127E-2</v>
      </c>
      <c r="C25" s="19">
        <v>5.0960817617327202E-2</v>
      </c>
      <c r="D25" s="19">
        <v>-3.1934999999999998E-2</v>
      </c>
      <c r="E25" s="19">
        <v>-2.6743335504118601E-2</v>
      </c>
      <c r="F25" s="19"/>
      <c r="L25" s="26">
        <v>39556</v>
      </c>
      <c r="M25" s="19">
        <v>6.8970000000000004E-2</v>
      </c>
      <c r="N25" s="19">
        <v>4.5100000000000001E-2</v>
      </c>
    </row>
    <row r="26" spans="1:14" x14ac:dyDescent="0.2">
      <c r="A26" s="23" t="s">
        <v>79</v>
      </c>
      <c r="B26" s="19">
        <v>3.6905391586445235E-2</v>
      </c>
      <c r="C26" s="19">
        <v>0.112917226097962</v>
      </c>
      <c r="D26" s="19">
        <v>3.8979E-2</v>
      </c>
      <c r="E26" s="19">
        <v>4.1490029694304799E-2</v>
      </c>
      <c r="F26" s="19"/>
      <c r="L26" s="26">
        <v>39559</v>
      </c>
      <c r="M26" s="19">
        <v>6.9400000000000003E-2</v>
      </c>
      <c r="N26" s="19">
        <v>4.4800000000000006E-2</v>
      </c>
    </row>
    <row r="27" spans="1:14" x14ac:dyDescent="0.2">
      <c r="A27" s="23" t="s">
        <v>80</v>
      </c>
      <c r="B27" s="19">
        <v>0.11835160649672161</v>
      </c>
      <c r="C27" s="19">
        <v>8.0504340201036501E-2</v>
      </c>
      <c r="D27" s="19">
        <v>3.7559000000000002E-2</v>
      </c>
      <c r="E27" s="19">
        <v>3.9281018426712902E-2</v>
      </c>
      <c r="F27" s="19"/>
      <c r="L27" s="26">
        <v>39560</v>
      </c>
      <c r="M27" s="19">
        <v>7.0000000000000007E-2</v>
      </c>
      <c r="N27" s="19">
        <v>4.4600000000000001E-2</v>
      </c>
    </row>
    <row r="28" spans="1:14" x14ac:dyDescent="0.2">
      <c r="A28" s="23" t="s">
        <v>81</v>
      </c>
      <c r="B28" s="19">
        <v>1.2899184450431589E-2</v>
      </c>
      <c r="C28" s="19">
        <v>-1.0356462004140501E-2</v>
      </c>
      <c r="D28" s="19">
        <v>-2.3161999999999999E-2</v>
      </c>
      <c r="E28" s="19">
        <v>-3.6676223104541897E-2</v>
      </c>
      <c r="F28" s="19"/>
      <c r="L28" s="26">
        <v>39561</v>
      </c>
      <c r="M28" s="19">
        <v>7.0050000000000001E-2</v>
      </c>
      <c r="N28" s="19">
        <v>4.4900000000000002E-2</v>
      </c>
    </row>
    <row r="29" spans="1:14" x14ac:dyDescent="0.2">
      <c r="A29" s="23" t="s">
        <v>82</v>
      </c>
      <c r="B29" s="19">
        <v>2.9480636445511355E-3</v>
      </c>
      <c r="C29" s="19">
        <v>9.8583593350111704E-3</v>
      </c>
      <c r="D29" s="19">
        <v>5.4431E-2</v>
      </c>
      <c r="E29" s="19">
        <v>4.6501662350638497E-2</v>
      </c>
      <c r="F29" s="19"/>
      <c r="L29" s="26">
        <v>39562</v>
      </c>
      <c r="M29" s="19">
        <v>6.9089999999999999E-2</v>
      </c>
      <c r="N29" s="19">
        <v>4.5599999999999995E-2</v>
      </c>
    </row>
    <row r="30" spans="1:14" x14ac:dyDescent="0.2">
      <c r="A30" s="23" t="s">
        <v>83</v>
      </c>
      <c r="B30" s="19">
        <v>-1.2469992397076135E-2</v>
      </c>
      <c r="C30" s="19">
        <v>-2.2005453948491698E-3</v>
      </c>
      <c r="D30" s="19">
        <v>-3.022E-2</v>
      </c>
      <c r="E30" s="19">
        <v>-3.1347735637444799E-3</v>
      </c>
      <c r="F30" s="19"/>
      <c r="L30" s="26">
        <v>39563</v>
      </c>
      <c r="M30" s="19">
        <v>6.9949999999999998E-2</v>
      </c>
      <c r="N30" s="19">
        <v>4.6100000000000002E-2</v>
      </c>
    </row>
    <row r="31" spans="1:14" x14ac:dyDescent="0.2">
      <c r="A31" s="23" t="s">
        <v>84</v>
      </c>
      <c r="B31" s="19">
        <v>2.4369839595532738E-3</v>
      </c>
      <c r="C31" s="19">
        <v>-1.9581109799692499E-2</v>
      </c>
      <c r="D31" s="19">
        <v>-4.9890000000000004E-3</v>
      </c>
      <c r="E31" s="19">
        <v>-1.9131419062730099E-3</v>
      </c>
      <c r="F31" s="19"/>
      <c r="L31" s="26">
        <v>39566</v>
      </c>
      <c r="M31" s="19">
        <v>6.9949999999999998E-2</v>
      </c>
      <c r="N31" s="19">
        <v>4.5700000000000005E-2</v>
      </c>
    </row>
    <row r="32" spans="1:14" x14ac:dyDescent="0.2">
      <c r="A32" s="23" t="s">
        <v>85</v>
      </c>
      <c r="B32" s="19">
        <v>0.12156507014997575</v>
      </c>
      <c r="C32" s="19">
        <v>-3.1687951544406102E-2</v>
      </c>
      <c r="D32" s="19">
        <v>-2.8079E-2</v>
      </c>
      <c r="E32" s="19">
        <v>-9.8328345429504697E-3</v>
      </c>
      <c r="F32" s="19"/>
      <c r="L32" s="26">
        <v>39567</v>
      </c>
      <c r="M32" s="19">
        <v>6.9850000000000009E-2</v>
      </c>
      <c r="N32" s="19">
        <v>4.5499999999999999E-2</v>
      </c>
    </row>
    <row r="33" spans="1:14" x14ac:dyDescent="0.2">
      <c r="A33" s="23" t="s">
        <v>86</v>
      </c>
      <c r="B33" s="19">
        <v>-3.2826131498635891E-2</v>
      </c>
      <c r="C33" s="19">
        <v>-4.00005289911433E-2</v>
      </c>
      <c r="D33" s="19">
        <v>6.4238000000000003E-2</v>
      </c>
      <c r="E33" s="19">
        <v>5.1842763468105603E-2</v>
      </c>
      <c r="F33" s="19"/>
      <c r="L33" s="26">
        <v>39568</v>
      </c>
      <c r="M33" s="19">
        <v>6.9980000000000001E-2</v>
      </c>
      <c r="N33" s="19">
        <v>4.4900000000000002E-2</v>
      </c>
    </row>
    <row r="34" spans="1:14" x14ac:dyDescent="0.2">
      <c r="A34" s="23" t="s">
        <v>87</v>
      </c>
      <c r="B34" s="19">
        <v>1.4650952757924829E-2</v>
      </c>
      <c r="C34" s="19">
        <v>7.6441143872983799E-2</v>
      </c>
      <c r="D34" s="19">
        <v>2.0822E-2</v>
      </c>
      <c r="E34" s="19">
        <v>2.8002779647766401E-2</v>
      </c>
      <c r="F34" s="19"/>
      <c r="L34" s="26">
        <v>39569</v>
      </c>
      <c r="M34" s="19">
        <v>6.9980000000000001E-2</v>
      </c>
      <c r="N34" s="19">
        <v>4.4900000000000002E-2</v>
      </c>
    </row>
    <row r="35" spans="1:14" x14ac:dyDescent="0.2">
      <c r="A35" s="23" t="s">
        <v>88</v>
      </c>
      <c r="B35" s="19">
        <v>8.5438072109098595E-3</v>
      </c>
      <c r="C35" s="19">
        <v>8.3555321511263297E-2</v>
      </c>
      <c r="D35" s="19">
        <v>6.2578999999999996E-2</v>
      </c>
      <c r="E35" s="19">
        <v>8.0817259886621903E-2</v>
      </c>
      <c r="F35" s="19"/>
      <c r="L35" s="26">
        <v>39570</v>
      </c>
      <c r="M35" s="19">
        <v>7.0250000000000007E-2</v>
      </c>
      <c r="N35" s="19">
        <v>4.5700000000000005E-2</v>
      </c>
    </row>
    <row r="36" spans="1:14" x14ac:dyDescent="0.2">
      <c r="A36" s="23" t="s">
        <v>89</v>
      </c>
      <c r="B36" s="19">
        <v>-7.0931104285377744E-3</v>
      </c>
      <c r="C36" s="19">
        <v>7.3702331094370896E-2</v>
      </c>
      <c r="D36" s="19">
        <v>-4.9605999999999997E-2</v>
      </c>
      <c r="E36" s="19">
        <v>-5.73813546633236E-2</v>
      </c>
      <c r="F36" s="19"/>
      <c r="L36" s="26">
        <v>39573</v>
      </c>
      <c r="M36" s="19">
        <v>7.0050000000000001E-2</v>
      </c>
      <c r="N36" s="19">
        <v>4.58E-2</v>
      </c>
    </row>
    <row r="37" spans="1:14" x14ac:dyDescent="0.2">
      <c r="A37" s="23" t="s">
        <v>90</v>
      </c>
      <c r="B37" s="19">
        <v>-8.7075251707772194E-3</v>
      </c>
      <c r="C37" s="19">
        <v>-1.42172871944862E-2</v>
      </c>
      <c r="D37" s="19">
        <v>-1.7469999999999999E-2</v>
      </c>
      <c r="E37" s="19">
        <v>2.5770237597146899E-3</v>
      </c>
      <c r="F37" s="19"/>
      <c r="L37" s="26">
        <v>39574</v>
      </c>
      <c r="M37" s="19">
        <v>6.9900000000000004E-2</v>
      </c>
      <c r="N37" s="19">
        <v>4.6399999999999997E-2</v>
      </c>
    </row>
    <row r="38" spans="1:14" x14ac:dyDescent="0.2">
      <c r="A38" s="23" t="s">
        <v>91</v>
      </c>
      <c r="B38" s="19">
        <v>-7.9488449560052188E-2</v>
      </c>
      <c r="C38" s="19">
        <v>-1.2252562708586E-2</v>
      </c>
      <c r="D38" s="19">
        <v>9.8491999999999996E-2</v>
      </c>
      <c r="E38" s="19">
        <v>6.89945526728835E-2</v>
      </c>
      <c r="F38" s="19"/>
      <c r="L38" s="26">
        <v>39575</v>
      </c>
      <c r="M38" s="19">
        <v>6.9449999999999998E-2</v>
      </c>
      <c r="N38" s="19">
        <v>4.6100000000000002E-2</v>
      </c>
    </row>
    <row r="39" spans="1:14" x14ac:dyDescent="0.2">
      <c r="A39" s="23" t="s">
        <v>92</v>
      </c>
      <c r="B39" s="19">
        <v>-2.1863121928909934E-2</v>
      </c>
      <c r="C39" s="19">
        <v>-5.6795570173193498E-2</v>
      </c>
      <c r="D39" s="19">
        <v>-3.1585000000000002E-2</v>
      </c>
      <c r="E39" s="19">
        <v>-4.2396970879958001E-2</v>
      </c>
      <c r="F39" s="19"/>
      <c r="L39" s="26">
        <v>39576</v>
      </c>
      <c r="M39" s="19">
        <v>6.8750000000000006E-2</v>
      </c>
      <c r="N39" s="19">
        <v>4.4999999999999998E-2</v>
      </c>
    </row>
    <row r="40" spans="1:14" x14ac:dyDescent="0.2">
      <c r="A40" s="23" t="s">
        <v>93</v>
      </c>
      <c r="B40" s="19">
        <v>-0.1014440803831046</v>
      </c>
      <c r="C40" s="19">
        <v>-1.0618240983771E-2</v>
      </c>
      <c r="D40" s="19">
        <v>-2.2412000000000001E-2</v>
      </c>
      <c r="E40" s="19">
        <v>-2.5436089772567099E-2</v>
      </c>
      <c r="F40" s="19"/>
      <c r="L40" s="26">
        <v>39577</v>
      </c>
      <c r="M40" s="19">
        <v>6.8900000000000003E-2</v>
      </c>
      <c r="N40" s="19">
        <v>4.53E-2</v>
      </c>
    </row>
    <row r="41" spans="1:14" x14ac:dyDescent="0.2">
      <c r="A41" s="23" t="s">
        <v>94</v>
      </c>
      <c r="B41" s="19">
        <v>1.717197334400411E-2</v>
      </c>
      <c r="C41" s="19">
        <v>-4.3089255509836201E-2</v>
      </c>
      <c r="D41" s="19">
        <v>2.6218999999999999E-2</v>
      </c>
      <c r="E41" s="19">
        <v>3.3548115308527998E-2</v>
      </c>
      <c r="F41" s="19"/>
      <c r="L41" s="26">
        <v>39580</v>
      </c>
      <c r="M41" s="19">
        <v>6.8750000000000006E-2</v>
      </c>
      <c r="N41" s="19">
        <v>4.53E-2</v>
      </c>
    </row>
    <row r="42" spans="1:14" x14ac:dyDescent="0.2">
      <c r="A42" s="23" t="s">
        <v>95</v>
      </c>
      <c r="B42" s="19">
        <v>-8.8102556514369934E-2</v>
      </c>
      <c r="C42" s="19">
        <v>-4.6376314695446001E-2</v>
      </c>
      <c r="D42" s="19">
        <v>-1.1950000000000001E-2</v>
      </c>
      <c r="E42" s="19">
        <v>-2.8270729366980801E-2</v>
      </c>
      <c r="F42" s="19"/>
      <c r="L42" s="26">
        <v>39581</v>
      </c>
      <c r="M42" s="19">
        <v>6.8540000000000004E-2</v>
      </c>
      <c r="N42" s="19">
        <v>4.6199999999999998E-2</v>
      </c>
    </row>
    <row r="43" spans="1:14" x14ac:dyDescent="0.2">
      <c r="A43" s="23" t="s">
        <v>96</v>
      </c>
      <c r="B43" s="19">
        <v>5.9831833603776419E-2</v>
      </c>
      <c r="C43" s="19">
        <v>1.55859484976128E-2</v>
      </c>
      <c r="D43" s="19">
        <v>6.3701999999999995E-2</v>
      </c>
      <c r="E43" s="19">
        <v>3.2404632740123701E-2</v>
      </c>
      <c r="F43" s="19"/>
      <c r="L43" s="26">
        <v>39582</v>
      </c>
      <c r="M43" s="19">
        <v>6.93E-2</v>
      </c>
      <c r="N43" s="19">
        <v>4.6300000000000001E-2</v>
      </c>
    </row>
    <row r="44" spans="1:14" x14ac:dyDescent="0.2">
      <c r="A44" s="23" t="s">
        <v>97</v>
      </c>
      <c r="B44" s="19">
        <v>-5.662103666174878E-2</v>
      </c>
      <c r="C44" s="19">
        <v>-2.5260907179100501E-2</v>
      </c>
      <c r="D44" s="19">
        <v>-5.1943000000000003E-2</v>
      </c>
      <c r="E44" s="19">
        <v>-5.32900766274906E-2</v>
      </c>
      <c r="F44" s="19"/>
      <c r="L44" s="26">
        <v>39583</v>
      </c>
      <c r="M44" s="19">
        <v>6.93E-2</v>
      </c>
      <c r="N44" s="19">
        <v>4.5599999999999995E-2</v>
      </c>
    </row>
    <row r="45" spans="1:14" x14ac:dyDescent="0.2">
      <c r="A45" s="23" t="s">
        <v>98</v>
      </c>
      <c r="B45" s="19">
        <v>-6.3287566519551586E-2</v>
      </c>
      <c r="C45" s="19">
        <v>-3.1398235160784903E-2</v>
      </c>
      <c r="D45" s="19">
        <v>-4.2170000000000003E-3</v>
      </c>
      <c r="E45" s="19">
        <v>-1.6877538475462799E-2</v>
      </c>
      <c r="F45" s="19"/>
      <c r="L45" s="26">
        <v>39584</v>
      </c>
      <c r="M45" s="19">
        <v>6.93E-2</v>
      </c>
      <c r="N45" s="19">
        <v>4.58E-2</v>
      </c>
    </row>
    <row r="46" spans="1:14" x14ac:dyDescent="0.2">
      <c r="A46" s="23" t="s">
        <v>99</v>
      </c>
      <c r="B46" s="19">
        <v>-5.5183222158343592E-2</v>
      </c>
      <c r="C46" s="19">
        <v>4.98652708335045E-3</v>
      </c>
      <c r="D46" s="19">
        <v>-7.8314999999999996E-2</v>
      </c>
      <c r="E46" s="19">
        <v>-6.0838470909911201E-2</v>
      </c>
      <c r="F46" s="19"/>
      <c r="L46" s="26">
        <v>39587</v>
      </c>
      <c r="M46" s="19">
        <v>6.9349999999999995E-2</v>
      </c>
      <c r="N46" s="19">
        <v>4.5599999999999995E-2</v>
      </c>
    </row>
    <row r="47" spans="1:14" x14ac:dyDescent="0.2">
      <c r="A47" s="23" t="s">
        <v>100</v>
      </c>
      <c r="B47" s="19">
        <v>7.2601483704259895E-3</v>
      </c>
      <c r="C47" s="19">
        <v>1.3438368769559301E-2</v>
      </c>
      <c r="D47" s="19">
        <v>5.6639999999999998E-3</v>
      </c>
      <c r="E47" s="19">
        <v>1.6043562683849499E-2</v>
      </c>
      <c r="F47" s="19"/>
      <c r="L47" s="26">
        <v>39588</v>
      </c>
      <c r="M47" s="19">
        <v>6.9249999999999992E-2</v>
      </c>
      <c r="N47" s="19">
        <v>4.53E-2</v>
      </c>
    </row>
    <row r="48" spans="1:14" x14ac:dyDescent="0.2">
      <c r="A48" s="23" t="s">
        <v>101</v>
      </c>
      <c r="B48" s="19">
        <v>5.9772759245620311E-2</v>
      </c>
      <c r="C48" s="19">
        <v>7.1346337893657394E-2</v>
      </c>
      <c r="D48" s="19">
        <v>3.2252000000000003E-2</v>
      </c>
      <c r="E48" s="19">
        <v>1.92562029318053E-2</v>
      </c>
      <c r="F48" s="19"/>
      <c r="L48" s="26">
        <v>39589</v>
      </c>
      <c r="M48" s="19">
        <v>6.9249999999999992E-2</v>
      </c>
      <c r="N48" s="19">
        <v>4.5499999999999999E-2</v>
      </c>
    </row>
    <row r="49" spans="1:14" x14ac:dyDescent="0.2">
      <c r="A49" s="23" t="s">
        <v>102</v>
      </c>
      <c r="B49" s="19">
        <v>8.2379903798099896E-3</v>
      </c>
      <c r="C49" s="19">
        <v>-5.9032935330099297E-2</v>
      </c>
      <c r="D49" s="19">
        <v>-9.1106999999999994E-2</v>
      </c>
      <c r="E49" s="19">
        <v>-8.4622617250295407E-2</v>
      </c>
      <c r="F49" s="19"/>
      <c r="L49" s="26">
        <v>39590</v>
      </c>
      <c r="M49" s="19">
        <v>6.9419999999999996E-2</v>
      </c>
      <c r="N49" s="19">
        <v>4.6300000000000001E-2</v>
      </c>
    </row>
    <row r="50" spans="1:14" x14ac:dyDescent="0.2">
      <c r="A50" s="23" t="s">
        <v>103</v>
      </c>
      <c r="B50" s="19">
        <v>-1.4924140902898952E-2</v>
      </c>
      <c r="C50" s="19">
        <v>-3.09550646203368E-2</v>
      </c>
      <c r="D50" s="19">
        <v>-6.3499E-2</v>
      </c>
      <c r="E50" s="19">
        <v>-6.5850938881166998E-2</v>
      </c>
      <c r="F50" s="19"/>
      <c r="L50" s="26">
        <v>39591</v>
      </c>
      <c r="M50" s="19">
        <v>6.93E-2</v>
      </c>
      <c r="N50" s="19">
        <v>4.5700000000000005E-2</v>
      </c>
    </row>
    <row r="51" spans="1:14" x14ac:dyDescent="0.2">
      <c r="A51" s="23" t="s">
        <v>104</v>
      </c>
      <c r="B51" s="19">
        <v>-5.8965972702685665E-2</v>
      </c>
      <c r="C51" s="19">
        <v>1.8135970059825899E-2</v>
      </c>
      <c r="D51" s="19">
        <v>7.7766000000000002E-2</v>
      </c>
      <c r="E51" s="19">
        <v>7.3714195313260303E-2</v>
      </c>
      <c r="F51" s="19"/>
      <c r="L51" s="26">
        <v>39594</v>
      </c>
      <c r="M51" s="19">
        <v>6.9249999999999992E-2</v>
      </c>
      <c r="N51" s="19">
        <f>(N50+N52)/2</f>
        <v>4.6100000000000002E-2</v>
      </c>
    </row>
    <row r="52" spans="1:14" x14ac:dyDescent="0.2">
      <c r="A52" s="23" t="s">
        <v>105</v>
      </c>
      <c r="B52" s="19">
        <v>9.5795876081943732E-2</v>
      </c>
      <c r="C52" s="19">
        <v>6.3518488886422003E-2</v>
      </c>
      <c r="D52" s="19">
        <v>7.0330000000000002E-3</v>
      </c>
      <c r="E52" s="19">
        <v>-1.30308453232002E-2</v>
      </c>
      <c r="F52" s="19"/>
      <c r="L52" s="26">
        <v>39595</v>
      </c>
      <c r="M52" s="19">
        <v>6.9550000000000001E-2</v>
      </c>
      <c r="N52" s="19">
        <v>4.6500000000000007E-2</v>
      </c>
    </row>
    <row r="53" spans="1:14" x14ac:dyDescent="0.2">
      <c r="A53" s="23" t="s">
        <v>106</v>
      </c>
      <c r="B53" s="19">
        <v>2.7005596303694812E-2</v>
      </c>
      <c r="C53" s="19">
        <v>-4.9475420657078099E-2</v>
      </c>
      <c r="D53" s="19">
        <v>-2.4417000000000001E-2</v>
      </c>
      <c r="E53" s="19">
        <v>-3.14719296588662E-2</v>
      </c>
      <c r="F53" s="19"/>
      <c r="L53" s="26">
        <v>39596</v>
      </c>
      <c r="M53" s="19">
        <v>6.9599999999999995E-2</v>
      </c>
      <c r="N53" s="19">
        <v>4.7100000000000003E-2</v>
      </c>
    </row>
    <row r="54" spans="1:14" x14ac:dyDescent="0.2">
      <c r="A54" s="23" t="s">
        <v>107</v>
      </c>
      <c r="B54" s="19">
        <v>-1.1373348181143328E-2</v>
      </c>
      <c r="C54" s="19">
        <v>-3.9643984071423798E-2</v>
      </c>
      <c r="D54" s="19">
        <v>-9.3299999999999998E-3</v>
      </c>
      <c r="E54" s="19">
        <v>-1.3366329737252601E-2</v>
      </c>
      <c r="F54" s="19"/>
      <c r="L54" s="26">
        <v>39597</v>
      </c>
      <c r="M54" s="19">
        <v>6.9569999999999993E-2</v>
      </c>
      <c r="N54" s="19">
        <v>4.7599999999999996E-2</v>
      </c>
    </row>
    <row r="55" spans="1:14" x14ac:dyDescent="0.2">
      <c r="A55" s="23" t="s">
        <v>108</v>
      </c>
      <c r="B55" s="19">
        <v>2.2752461345634245E-3</v>
      </c>
      <c r="C55" s="19">
        <v>4.0388750862195601E-2</v>
      </c>
      <c r="D55" s="19">
        <v>-6.3434000000000004E-2</v>
      </c>
      <c r="E55" s="19">
        <v>-4.8146500032565903E-2</v>
      </c>
      <c r="F55" s="19"/>
      <c r="L55" s="26">
        <v>39598</v>
      </c>
      <c r="M55" s="19">
        <v>6.9550000000000001E-2</v>
      </c>
      <c r="N55" s="19">
        <v>4.7199999999999999E-2</v>
      </c>
    </row>
    <row r="56" spans="1:14" x14ac:dyDescent="0.2">
      <c r="A56" s="23" t="s">
        <v>109</v>
      </c>
      <c r="B56" s="19">
        <v>-8.747967723325667E-2</v>
      </c>
      <c r="C56" s="19">
        <v>-0.141054564878623</v>
      </c>
      <c r="D56" s="19">
        <v>-8.0425999999999997E-2</v>
      </c>
      <c r="E56" s="19">
        <v>-8.8249297434589494E-2</v>
      </c>
      <c r="F56" s="19"/>
      <c r="L56" s="26">
        <v>39601</v>
      </c>
      <c r="M56" s="19">
        <v>6.9749999999999993E-2</v>
      </c>
      <c r="N56" s="19">
        <v>4.6799999999999994E-2</v>
      </c>
    </row>
    <row r="57" spans="1:14" x14ac:dyDescent="0.2">
      <c r="A57" s="23" t="s">
        <v>110</v>
      </c>
      <c r="B57" s="19">
        <v>-6.4551089946221163E-2</v>
      </c>
      <c r="C57" s="19">
        <v>-8.6576173503464006E-3</v>
      </c>
      <c r="D57" s="19">
        <v>1.9557999999999999E-2</v>
      </c>
      <c r="E57" s="19">
        <v>1.90950628052486E-2</v>
      </c>
      <c r="F57" s="19"/>
      <c r="L57" s="26">
        <v>39602</v>
      </c>
      <c r="M57" s="19">
        <v>7.0050000000000001E-2</v>
      </c>
      <c r="N57" s="19">
        <v>4.6300000000000001E-2</v>
      </c>
    </row>
    <row r="58" spans="1:14" x14ac:dyDescent="0.2">
      <c r="A58" s="23" t="s">
        <v>111</v>
      </c>
      <c r="B58" s="19">
        <v>2.4689949356200502E-2</v>
      </c>
      <c r="C58" s="19">
        <v>9.2728864258918103E-2</v>
      </c>
      <c r="D58" s="19">
        <v>7.8786999999999996E-2</v>
      </c>
      <c r="E58" s="19">
        <v>5.90076825704835E-2</v>
      </c>
      <c r="F58" s="19"/>
      <c r="L58" s="26">
        <v>39603</v>
      </c>
      <c r="M58" s="19">
        <v>6.9699999999999998E-2</v>
      </c>
      <c r="N58" s="19">
        <v>4.7100000000000003E-2</v>
      </c>
    </row>
    <row r="59" spans="1:14" x14ac:dyDescent="0.2">
      <c r="A59" s="23" t="s">
        <v>112</v>
      </c>
      <c r="B59" s="19">
        <v>7.7004779607010576E-3</v>
      </c>
      <c r="C59" s="19">
        <v>2.9153824083455401E-2</v>
      </c>
      <c r="D59" s="19">
        <v>9.0500000000000008E-3</v>
      </c>
      <c r="E59" s="19">
        <v>6.1851438864140001E-3</v>
      </c>
      <c r="F59" s="19"/>
      <c r="L59" s="26">
        <v>39604</v>
      </c>
      <c r="M59" s="19">
        <v>7.0220000000000005E-2</v>
      </c>
      <c r="N59" s="19">
        <v>4.7500000000000001E-2</v>
      </c>
    </row>
    <row r="60" spans="1:14" x14ac:dyDescent="0.2">
      <c r="A60" s="23" t="s">
        <v>113</v>
      </c>
      <c r="B60" s="19">
        <v>8.3156955246716846E-2</v>
      </c>
      <c r="C60" s="19">
        <v>-4.6629250735690499E-2</v>
      </c>
      <c r="D60" s="19">
        <v>-1.4321E-2</v>
      </c>
      <c r="E60" s="19">
        <v>-3.0396820256942899E-2</v>
      </c>
      <c r="F60" s="19"/>
      <c r="L60" s="26">
        <v>39605</v>
      </c>
      <c r="M60" s="19">
        <v>7.0300000000000001E-2</v>
      </c>
      <c r="N60" s="19">
        <v>4.6500000000000007E-2</v>
      </c>
    </row>
    <row r="61" spans="1:14" x14ac:dyDescent="0.2">
      <c r="A61" s="23" t="s">
        <v>114</v>
      </c>
      <c r="B61" s="19">
        <v>8.8206673572526206E-3</v>
      </c>
      <c r="C61" s="19">
        <v>1.0620697135865701E-2</v>
      </c>
      <c r="D61" s="19">
        <v>-1.9480999999999998E-2</v>
      </c>
      <c r="E61" s="19">
        <v>-8.79521723613352E-3</v>
      </c>
      <c r="F61" s="19"/>
      <c r="L61" s="26">
        <v>39608</v>
      </c>
      <c r="M61" s="19">
        <v>7.0449999999999999E-2</v>
      </c>
      <c r="N61" s="19">
        <v>4.6399999999999997E-2</v>
      </c>
    </row>
    <row r="62" spans="1:14" x14ac:dyDescent="0.2">
      <c r="A62" s="23" t="s">
        <v>115</v>
      </c>
      <c r="B62" s="19">
        <v>1.1077229448005488E-2</v>
      </c>
      <c r="C62" s="19">
        <v>3.4230536847208101E-2</v>
      </c>
      <c r="D62" s="19">
        <v>3.7573000000000002E-2</v>
      </c>
      <c r="E62" s="19">
        <v>4.4049987956102897E-2</v>
      </c>
      <c r="F62" s="19"/>
      <c r="L62" s="26">
        <v>39609</v>
      </c>
      <c r="M62" s="19">
        <v>7.1150000000000005E-2</v>
      </c>
      <c r="N62" s="19">
        <v>4.7E-2</v>
      </c>
    </row>
    <row r="63" spans="1:14" x14ac:dyDescent="0.2">
      <c r="A63" s="23" t="s">
        <v>116</v>
      </c>
      <c r="B63" s="19">
        <v>-3.1859727949775318E-2</v>
      </c>
      <c r="C63" s="19">
        <v>-7.3263382511108404E-3</v>
      </c>
      <c r="D63" s="19">
        <v>-6.1020999999999999E-2</v>
      </c>
      <c r="E63" s="19">
        <v>-3.39897551001732E-2</v>
      </c>
      <c r="F63" s="19"/>
      <c r="L63" s="26">
        <v>39610</v>
      </c>
      <c r="M63" s="19">
        <v>7.1349999999999997E-2</v>
      </c>
      <c r="N63" s="19">
        <v>4.7199999999999999E-2</v>
      </c>
    </row>
    <row r="64" spans="1:14" x14ac:dyDescent="0.2">
      <c r="A64" s="23" t="s">
        <v>117</v>
      </c>
      <c r="B64" s="19">
        <v>-1.4113720348074899E-2</v>
      </c>
      <c r="C64" s="19">
        <v>-2.9388624631860601E-2</v>
      </c>
      <c r="D64" s="19">
        <v>-7.7999999999999996E-3</v>
      </c>
      <c r="E64" s="19">
        <v>1.66734227934273E-3</v>
      </c>
      <c r="F64" s="19"/>
      <c r="L64" s="26">
        <v>39611</v>
      </c>
      <c r="M64" s="19">
        <v>7.0599999999999996E-2</v>
      </c>
      <c r="N64" s="19">
        <v>4.7699999999999992E-2</v>
      </c>
    </row>
    <row r="65" spans="1:14" x14ac:dyDescent="0.2">
      <c r="A65" s="23" t="s">
        <v>118</v>
      </c>
      <c r="B65" s="19">
        <v>-8.5169072779886945E-2</v>
      </c>
      <c r="C65" s="19">
        <v>-6.9853889399055194E-2</v>
      </c>
      <c r="D65" s="19">
        <v>-7.1346000000000007E-2</v>
      </c>
      <c r="E65" s="19">
        <v>-6.08467886652155E-2</v>
      </c>
      <c r="F65" s="19"/>
      <c r="L65" s="26">
        <v>39612</v>
      </c>
      <c r="M65" s="19">
        <v>7.1500000000000008E-2</v>
      </c>
      <c r="N65" s="19">
        <v>4.7899999999999998E-2</v>
      </c>
    </row>
    <row r="66" spans="1:14" x14ac:dyDescent="0.2">
      <c r="A66" s="23" t="s">
        <v>119</v>
      </c>
      <c r="B66" s="19">
        <v>3.0503993153411013E-2</v>
      </c>
      <c r="C66" s="19">
        <v>-3.8595258431880802E-2</v>
      </c>
      <c r="D66" s="19">
        <v>-7.3974999999999999E-2</v>
      </c>
      <c r="E66" s="19">
        <v>-8.4377752831142697E-2</v>
      </c>
      <c r="F66" s="19"/>
      <c r="L66" s="26">
        <v>39615</v>
      </c>
      <c r="M66" s="19">
        <v>7.1900000000000006E-2</v>
      </c>
      <c r="N66" s="19">
        <v>4.7699999999999992E-2</v>
      </c>
    </row>
    <row r="67" spans="1:14" x14ac:dyDescent="0.2">
      <c r="A67" s="23" t="s">
        <v>120</v>
      </c>
      <c r="B67" s="19">
        <v>2.2076867171134218E-2</v>
      </c>
      <c r="C67" s="19">
        <v>-3.08705013339448E-3</v>
      </c>
      <c r="D67" s="19">
        <v>7.0429999999999998E-3</v>
      </c>
      <c r="E67" s="19">
        <v>1.7076710319370301E-3</v>
      </c>
      <c r="F67" s="19"/>
      <c r="L67" s="26">
        <v>39616</v>
      </c>
      <c r="M67" s="19">
        <v>7.1349999999999997E-2</v>
      </c>
      <c r="N67" s="19">
        <v>4.7800000000000002E-2</v>
      </c>
    </row>
    <row r="68" spans="1:14" x14ac:dyDescent="0.2">
      <c r="A68" s="23" t="s">
        <v>121</v>
      </c>
      <c r="B68" s="19">
        <v>-3.7896299890410545E-2</v>
      </c>
      <c r="C68" s="19">
        <v>-0.103113630800014</v>
      </c>
      <c r="D68" s="19">
        <v>-0.109019</v>
      </c>
      <c r="E68" s="19">
        <v>-0.110100326562644</v>
      </c>
      <c r="F68" s="19"/>
      <c r="L68" s="26">
        <v>39617</v>
      </c>
      <c r="M68" s="19">
        <v>7.1349999999999997E-2</v>
      </c>
      <c r="N68" s="19">
        <v>4.7199999999999999E-2</v>
      </c>
    </row>
    <row r="69" spans="1:14" x14ac:dyDescent="0.2">
      <c r="A69" s="23" t="s">
        <v>122</v>
      </c>
      <c r="B69" s="19">
        <v>7.2039186487708351E-2</v>
      </c>
      <c r="C69" s="19">
        <v>4.7034671127375097E-2</v>
      </c>
      <c r="D69" s="19">
        <v>8.8598999999999997E-2</v>
      </c>
      <c r="E69" s="19">
        <v>7.3684060143149904E-2</v>
      </c>
      <c r="F69" s="19"/>
      <c r="L69" s="26">
        <v>39618</v>
      </c>
      <c r="M69" s="19">
        <v>7.1800000000000003E-2</v>
      </c>
      <c r="N69" s="19">
        <v>4.7599999999999996E-2</v>
      </c>
    </row>
    <row r="70" spans="1:14" x14ac:dyDescent="0.2">
      <c r="A70" s="23" t="s">
        <v>123</v>
      </c>
      <c r="B70" s="19">
        <v>0.11364078772345332</v>
      </c>
      <c r="C70" s="19">
        <v>4.3484109013535603E-2</v>
      </c>
      <c r="D70" s="19">
        <v>5.9019000000000002E-2</v>
      </c>
      <c r="E70" s="19">
        <v>5.3763954629084197E-2</v>
      </c>
      <c r="F70" s="19"/>
      <c r="L70" s="26">
        <v>39619</v>
      </c>
      <c r="M70" s="19">
        <v>7.1599999999999997E-2</v>
      </c>
      <c r="N70" s="19">
        <v>4.7100000000000003E-2</v>
      </c>
    </row>
    <row r="71" spans="1:14" x14ac:dyDescent="0.2">
      <c r="A71" s="23" t="s">
        <v>124</v>
      </c>
      <c r="B71" s="19">
        <v>1.3794308937168154E-2</v>
      </c>
      <c r="C71" s="19">
        <v>2.34084464537281E-2</v>
      </c>
      <c r="D71" s="19">
        <v>-5.8833999999999997E-2</v>
      </c>
      <c r="E71" s="19">
        <v>-4.8586139941353003E-2</v>
      </c>
      <c r="F71" s="19"/>
      <c r="L71" s="26">
        <v>39622</v>
      </c>
      <c r="M71" s="19">
        <v>7.2300000000000003E-2</v>
      </c>
      <c r="N71" s="19">
        <v>4.7100000000000003E-2</v>
      </c>
    </row>
    <row r="72" spans="1:14" x14ac:dyDescent="0.2">
      <c r="A72" s="23" t="s">
        <v>125</v>
      </c>
      <c r="B72" s="19">
        <v>9.0109700640099932E-2</v>
      </c>
      <c r="C72" s="19">
        <v>-3.2983357867657402E-2</v>
      </c>
      <c r="D72" s="19">
        <v>-2.6578999999999998E-2</v>
      </c>
      <c r="E72" s="19">
        <v>-3.0474120977102202E-2</v>
      </c>
      <c r="F72" s="19"/>
      <c r="L72" s="26">
        <v>39623</v>
      </c>
      <c r="M72" s="19">
        <v>7.2149999999999992E-2</v>
      </c>
      <c r="N72" s="19">
        <v>4.6500000000000007E-2</v>
      </c>
    </row>
    <row r="73" spans="1:14" x14ac:dyDescent="0.2">
      <c r="A73" s="23" t="s">
        <v>126</v>
      </c>
      <c r="B73" s="19">
        <v>2.5642612363252937E-2</v>
      </c>
      <c r="C73" s="19">
        <v>-5.9406493769148501E-3</v>
      </c>
      <c r="D73" s="19">
        <v>-1.5245999999999999E-2</v>
      </c>
      <c r="E73" s="19">
        <v>-1.7501482464605998E-2</v>
      </c>
      <c r="F73" s="19"/>
      <c r="L73" s="26">
        <v>39624</v>
      </c>
      <c r="M73" s="19">
        <v>7.2099999999999997E-2</v>
      </c>
      <c r="N73" s="19">
        <v>4.6500000000000007E-2</v>
      </c>
    </row>
    <row r="74" spans="1:14" x14ac:dyDescent="0.2">
      <c r="A74" s="23" t="s">
        <v>127</v>
      </c>
      <c r="B74" s="19">
        <v>1.6641285049812105E-3</v>
      </c>
      <c r="C74" s="19">
        <v>2.39533277264092E-2</v>
      </c>
      <c r="D74" s="19">
        <v>1.0307999999999999E-2</v>
      </c>
      <c r="E74" s="19">
        <v>-3.3008358486479299E-3</v>
      </c>
      <c r="F74" s="19"/>
      <c r="L74" s="26">
        <v>39625</v>
      </c>
      <c r="M74" s="19">
        <v>7.2319999999999995E-2</v>
      </c>
      <c r="N74" s="19">
        <v>4.6199999999999998E-2</v>
      </c>
    </row>
    <row r="75" spans="1:14" x14ac:dyDescent="0.2">
      <c r="A75" s="23" t="s">
        <v>128</v>
      </c>
      <c r="B75" s="19">
        <v>0.13449233433831553</v>
      </c>
      <c r="C75" s="19">
        <v>0.17268055475126201</v>
      </c>
      <c r="D75" s="19">
        <v>8.2774E-2</v>
      </c>
      <c r="E75" s="19">
        <v>8.8618372811482202E-2</v>
      </c>
      <c r="F75" s="19"/>
      <c r="L75" s="26">
        <v>39626</v>
      </c>
      <c r="M75" s="19">
        <v>7.3599999999999999E-2</v>
      </c>
      <c r="N75" s="19">
        <v>4.53E-2</v>
      </c>
    </row>
    <row r="76" spans="1:14" x14ac:dyDescent="0.2">
      <c r="A76" s="23" t="s">
        <v>129</v>
      </c>
      <c r="B76" s="19">
        <v>2.249281774478562E-2</v>
      </c>
      <c r="C76" s="19">
        <v>2.8391774686705399E-2</v>
      </c>
      <c r="D76" s="19">
        <v>5.3251E-2</v>
      </c>
      <c r="E76" s="19">
        <v>5.6933964026223902E-2</v>
      </c>
      <c r="F76" s="19"/>
      <c r="L76" s="26">
        <v>39629</v>
      </c>
      <c r="M76" s="19">
        <v>7.3569999999999997E-2</v>
      </c>
      <c r="N76" s="19">
        <v>4.53E-2</v>
      </c>
    </row>
    <row r="77" spans="1:14" x14ac:dyDescent="0.2">
      <c r="A77" s="23" t="s">
        <v>130</v>
      </c>
      <c r="B77" s="19">
        <v>9.1465100589491755E-3</v>
      </c>
      <c r="C77" s="19">
        <v>2.6076426712240398E-2</v>
      </c>
      <c r="D77" s="19">
        <v>1.2815999999999999E-2</v>
      </c>
      <c r="E77" s="19">
        <v>1.7180898944659601E-2</v>
      </c>
      <c r="F77" s="19"/>
      <c r="L77" s="26">
        <v>39630</v>
      </c>
      <c r="M77" s="19">
        <v>7.6100000000000001E-2</v>
      </c>
      <c r="N77" s="19">
        <v>4.5499999999999999E-2</v>
      </c>
    </row>
    <row r="78" spans="1:14" x14ac:dyDescent="0.2">
      <c r="A78" s="23" t="s">
        <v>131</v>
      </c>
      <c r="B78" s="19">
        <v>1.3858445486826465E-2</v>
      </c>
      <c r="C78" s="19">
        <v>4.4660345117261101E-2</v>
      </c>
      <c r="D78" s="19">
        <v>1.7932E-2</v>
      </c>
      <c r="E78" s="19">
        <v>2.0190010212275199E-2</v>
      </c>
      <c r="F78" s="19"/>
      <c r="L78" s="26">
        <v>39631</v>
      </c>
      <c r="M78" s="19">
        <v>7.6950000000000005E-2</v>
      </c>
      <c r="N78" s="19">
        <v>4.5100000000000001E-2</v>
      </c>
    </row>
    <row r="79" spans="1:14" x14ac:dyDescent="0.2">
      <c r="A79" s="23" t="s">
        <v>132</v>
      </c>
      <c r="B79" s="19">
        <v>2.5213845214223651E-2</v>
      </c>
      <c r="C79" s="19">
        <v>8.2324153237412601E-2</v>
      </c>
      <c r="D79" s="19">
        <v>1.9597E-2</v>
      </c>
      <c r="E79" s="19">
        <v>2.1482218245117798E-2</v>
      </c>
      <c r="F79" s="19"/>
      <c r="L79" s="26">
        <v>39632</v>
      </c>
      <c r="M79" s="19">
        <v>7.6850000000000002E-2</v>
      </c>
      <c r="N79" s="19">
        <v>4.53E-2</v>
      </c>
    </row>
    <row r="80" spans="1:14" x14ac:dyDescent="0.2">
      <c r="A80" s="23" t="s">
        <v>133</v>
      </c>
      <c r="B80" s="19">
        <v>4.4289971862905952E-2</v>
      </c>
      <c r="C80" s="19">
        <v>9.6114500124535193E-2</v>
      </c>
      <c r="D80" s="19">
        <v>-1.0737E-2</v>
      </c>
      <c r="E80" s="19">
        <v>6.0183718720305803E-3</v>
      </c>
      <c r="F80" s="19"/>
      <c r="L80" s="26">
        <v>39633</v>
      </c>
      <c r="M80" s="19">
        <v>7.6999999999999999E-2</v>
      </c>
      <c r="N80" s="19">
        <f>(N79+N81)/2</f>
        <v>4.5200000000000004E-2</v>
      </c>
    </row>
    <row r="81" spans="1:14" x14ac:dyDescent="0.2">
      <c r="A81" s="23" t="s">
        <v>134</v>
      </c>
      <c r="B81" s="19">
        <v>6.4796019850264841E-2</v>
      </c>
      <c r="C81" s="19">
        <v>0.124656059028671</v>
      </c>
      <c r="D81" s="19">
        <v>5.5559999999999998E-2</v>
      </c>
      <c r="E81" s="19">
        <v>5.9242116034734102E-2</v>
      </c>
      <c r="F81" s="19"/>
      <c r="L81" s="26">
        <v>39636</v>
      </c>
      <c r="M81" s="19">
        <v>7.6999999999999999E-2</v>
      </c>
      <c r="N81" s="19">
        <v>4.5100000000000001E-2</v>
      </c>
    </row>
    <row r="82" spans="1:14" x14ac:dyDescent="0.2">
      <c r="A82" s="23" t="s">
        <v>135</v>
      </c>
      <c r="B82" s="19">
        <v>1.9912952897000347E-2</v>
      </c>
      <c r="C82" s="19">
        <v>-2.00751036143118E-2</v>
      </c>
      <c r="D82" s="19">
        <v>9.2589999999999999E-3</v>
      </c>
      <c r="E82" s="19">
        <v>1.5114366103534701E-2</v>
      </c>
      <c r="F82" s="19"/>
      <c r="L82" s="26">
        <v>39637</v>
      </c>
      <c r="M82" s="19">
        <v>7.8530000000000003E-2</v>
      </c>
      <c r="N82" s="19">
        <v>4.4600000000000001E-2</v>
      </c>
    </row>
    <row r="83" spans="1:14" x14ac:dyDescent="0.2">
      <c r="A83" s="23" t="s">
        <v>136</v>
      </c>
      <c r="B83" s="19">
        <v>0.13195553751687616</v>
      </c>
      <c r="C83" s="19">
        <v>5.8524986185322501E-2</v>
      </c>
      <c r="D83" s="19">
        <v>5.1841999999999999E-2</v>
      </c>
      <c r="E83" s="19">
        <v>6.2660379902904906E-2</v>
      </c>
      <c r="F83" s="19"/>
      <c r="L83" s="26">
        <v>39638</v>
      </c>
      <c r="M83" s="19">
        <v>7.8550000000000009E-2</v>
      </c>
      <c r="N83" s="19">
        <v>4.4199999999999996E-2</v>
      </c>
    </row>
    <row r="84" spans="1:14" x14ac:dyDescent="0.2">
      <c r="A84" s="23" t="s">
        <v>137</v>
      </c>
      <c r="B84" s="19">
        <v>0.12113148038635924</v>
      </c>
      <c r="C84" s="19">
        <v>-1.7717142988774699E-2</v>
      </c>
      <c r="D84" s="19">
        <v>1.9078000000000001E-2</v>
      </c>
      <c r="E84" s="19">
        <v>1.6045880594972101E-2</v>
      </c>
      <c r="F84" s="19"/>
      <c r="L84" s="26">
        <v>39639</v>
      </c>
      <c r="M84" s="19">
        <v>7.9399999999999998E-2</v>
      </c>
      <c r="N84" s="19">
        <v>4.4199999999999996E-2</v>
      </c>
    </row>
    <row r="85" spans="1:14" x14ac:dyDescent="0.2">
      <c r="A85" s="23" t="s">
        <v>138</v>
      </c>
      <c r="B85" s="19">
        <v>6.6337362637363118E-3</v>
      </c>
      <c r="C85" s="19">
        <v>6.7459856003969906E-2</v>
      </c>
      <c r="D85" s="19">
        <v>1.4402999999999999E-2</v>
      </c>
      <c r="E85" s="19">
        <v>1.67452707100058E-2</v>
      </c>
      <c r="F85" s="19"/>
      <c r="L85" s="26">
        <v>39640</v>
      </c>
      <c r="M85" s="19">
        <v>7.9699999999999993E-2</v>
      </c>
      <c r="N85" s="19">
        <v>4.5199999999999997E-2</v>
      </c>
    </row>
    <row r="86" spans="1:14" x14ac:dyDescent="0.2">
      <c r="A86" s="23" t="s">
        <v>139</v>
      </c>
      <c r="B86" s="19">
        <v>0.10465734251331482</v>
      </c>
      <c r="C86" s="19">
        <v>-5.4800826886572403E-2</v>
      </c>
      <c r="D86" s="19">
        <v>-1.5011E-2</v>
      </c>
      <c r="E86" s="19">
        <v>-6.6356141858682199E-3</v>
      </c>
      <c r="F86" s="19"/>
      <c r="L86" s="26">
        <v>39643</v>
      </c>
      <c r="M86" s="19">
        <v>7.8799999999999995E-2</v>
      </c>
      <c r="N86" s="19">
        <v>4.4699999999999997E-2</v>
      </c>
    </row>
    <row r="87" spans="1:14" x14ac:dyDescent="0.2">
      <c r="A87" s="23" t="s">
        <v>140</v>
      </c>
      <c r="B87" s="19">
        <v>-6.8642661378519709E-2</v>
      </c>
      <c r="C87" s="19">
        <v>-3.6698933677335899E-2</v>
      </c>
      <c r="D87" s="19">
        <v>-1.5584000000000001E-2</v>
      </c>
      <c r="E87" s="19">
        <v>-2.0481467970296499E-2</v>
      </c>
      <c r="F87" s="19"/>
      <c r="L87" s="26">
        <v>39644</v>
      </c>
      <c r="M87" s="19">
        <v>7.9450000000000007E-2</v>
      </c>
      <c r="N87" s="19">
        <v>4.4800000000000006E-2</v>
      </c>
    </row>
    <row r="88" spans="1:14" x14ac:dyDescent="0.2">
      <c r="A88" s="23" t="s">
        <v>141</v>
      </c>
      <c r="B88" s="19">
        <v>3.5188550539073882E-2</v>
      </c>
      <c r="C88" s="19">
        <v>-4.4290128033268802E-2</v>
      </c>
      <c r="D88" s="19">
        <v>1.3710999999999999E-2</v>
      </c>
      <c r="E88" s="19">
        <v>9.1110062055117496E-3</v>
      </c>
      <c r="F88" s="19"/>
      <c r="L88" s="26">
        <v>39645</v>
      </c>
      <c r="M88" s="19">
        <v>7.9750000000000001E-2</v>
      </c>
      <c r="N88" s="19">
        <v>4.5899999999999996E-2</v>
      </c>
    </row>
    <row r="89" spans="1:14" x14ac:dyDescent="0.2">
      <c r="A89" s="23" t="s">
        <v>142</v>
      </c>
      <c r="B89" s="19">
        <v>-1.3984481026076634E-2</v>
      </c>
      <c r="C89" s="19">
        <v>5.3356526202429803E-2</v>
      </c>
      <c r="D89" s="19">
        <v>1.949E-2</v>
      </c>
      <c r="E89" s="19">
        <v>2.0528811826597201E-2</v>
      </c>
      <c r="F89" s="19"/>
      <c r="L89" s="26">
        <v>39646</v>
      </c>
      <c r="M89" s="19">
        <v>0.08</v>
      </c>
      <c r="N89" s="19">
        <v>4.6500000000000007E-2</v>
      </c>
    </row>
    <row r="90" spans="1:14" x14ac:dyDescent="0.2">
      <c r="A90" s="23" t="s">
        <v>143</v>
      </c>
      <c r="B90" s="19">
        <v>-2.0946637823439418E-2</v>
      </c>
      <c r="C90" s="19">
        <v>3.3764978778731199E-2</v>
      </c>
      <c r="D90" s="19">
        <v>-3.2932000000000003E-2</v>
      </c>
      <c r="E90" s="19">
        <v>-3.2649903525320899E-2</v>
      </c>
      <c r="F90" s="19"/>
      <c r="L90" s="26">
        <v>39647</v>
      </c>
      <c r="M90" s="19">
        <v>7.9600000000000004E-2</v>
      </c>
      <c r="N90" s="19">
        <v>4.6600000000000003E-2</v>
      </c>
    </row>
    <row r="91" spans="1:14" x14ac:dyDescent="0.2">
      <c r="A91" s="23" t="s">
        <v>144</v>
      </c>
      <c r="B91" s="19">
        <v>8.9295156523738761E-3</v>
      </c>
      <c r="C91" s="19">
        <v>7.3106089604647706E-2</v>
      </c>
      <c r="D91" s="19">
        <v>3.8070000000000001E-3</v>
      </c>
      <c r="E91" s="19">
        <v>4.3952194350982401E-3</v>
      </c>
      <c r="F91" s="19"/>
      <c r="L91" s="26">
        <v>39650</v>
      </c>
      <c r="M91" s="19">
        <v>0.08</v>
      </c>
      <c r="N91" s="19">
        <v>4.6399999999999997E-2</v>
      </c>
    </row>
    <row r="92" spans="1:14" x14ac:dyDescent="0.2">
      <c r="A92" s="23" t="s">
        <v>145</v>
      </c>
      <c r="B92" s="19">
        <v>0.15018175137797818</v>
      </c>
      <c r="C92" s="19">
        <v>6.64748171750459E-2</v>
      </c>
      <c r="D92" s="19">
        <v>1.0817E-2</v>
      </c>
      <c r="E92" s="19">
        <v>1.8917543914198E-2</v>
      </c>
      <c r="F92" s="19"/>
      <c r="L92" s="26">
        <v>39651</v>
      </c>
      <c r="M92" s="19">
        <v>7.9600000000000004E-2</v>
      </c>
      <c r="N92" s="19">
        <v>4.6699999999999998E-2</v>
      </c>
    </row>
    <row r="93" spans="1:14" x14ac:dyDescent="0.2">
      <c r="A93" s="23" t="s">
        <v>146</v>
      </c>
      <c r="B93" s="19">
        <v>8.1301116262047168E-2</v>
      </c>
      <c r="C93" s="19">
        <v>2.64720828021596E-2</v>
      </c>
      <c r="D93" s="19">
        <v>1.4973E-2</v>
      </c>
      <c r="E93" s="19">
        <v>2.44704215311051E-2</v>
      </c>
      <c r="F93" s="19"/>
      <c r="L93" s="26">
        <v>39652</v>
      </c>
      <c r="M93" s="19">
        <v>7.9000000000000001E-2</v>
      </c>
      <c r="N93" s="19">
        <v>4.6900000000000004E-2</v>
      </c>
    </row>
    <row r="94" spans="1:14" x14ac:dyDescent="0.2">
      <c r="A94" s="23" t="s">
        <v>147</v>
      </c>
      <c r="B94" s="19">
        <v>2.0124810100925705E-2</v>
      </c>
      <c r="C94" s="19">
        <v>6.1019923931324903E-2</v>
      </c>
      <c r="D94" s="19">
        <v>4.0561E-2</v>
      </c>
      <c r="E94" s="19">
        <v>5.25312447522501E-2</v>
      </c>
      <c r="F94" s="19"/>
      <c r="L94" s="26">
        <v>39653</v>
      </c>
      <c r="M94" s="19">
        <v>7.9149999999999998E-2</v>
      </c>
      <c r="N94" s="19">
        <v>4.5999999999999999E-2</v>
      </c>
    </row>
    <row r="95" spans="1:14" x14ac:dyDescent="0.2">
      <c r="A95" s="23" t="s">
        <v>148</v>
      </c>
      <c r="B95" s="19">
        <v>2.5899129598088821E-2</v>
      </c>
      <c r="C95" s="19">
        <v>5.0998056993732298E-2</v>
      </c>
      <c r="D95" s="19">
        <v>3.3734E-2</v>
      </c>
      <c r="E95" s="19">
        <v>3.8173111154495398E-2</v>
      </c>
      <c r="F95" s="19"/>
      <c r="L95" s="26">
        <v>39654</v>
      </c>
      <c r="M95" s="19">
        <v>7.9000000000000001E-2</v>
      </c>
      <c r="N95" s="19">
        <v>4.6900000000000004E-2</v>
      </c>
    </row>
    <row r="96" spans="1:14" x14ac:dyDescent="0.2">
      <c r="A96" s="23" t="s">
        <v>149</v>
      </c>
      <c r="B96" s="19">
        <v>4.6493766059464425E-2</v>
      </c>
      <c r="C96" s="19">
        <v>-5.2977616229821299E-2</v>
      </c>
      <c r="D96" s="19">
        <v>-2.3824000000000001E-2</v>
      </c>
      <c r="E96" s="19">
        <v>-2.2514368519943699E-2</v>
      </c>
      <c r="F96" s="19"/>
      <c r="L96" s="26">
        <v>39657</v>
      </c>
      <c r="M96" s="19">
        <v>7.9000000000000001E-2</v>
      </c>
      <c r="N96" s="19">
        <v>4.6300000000000001E-2</v>
      </c>
    </row>
    <row r="97" spans="1:14" x14ac:dyDescent="0.2">
      <c r="A97" s="23" t="s">
        <v>150</v>
      </c>
      <c r="B97" s="19">
        <v>5.0312937503230515E-2</v>
      </c>
      <c r="C97" s="19">
        <v>5.0079276518721301E-2</v>
      </c>
      <c r="D97" s="19">
        <v>2.1151E-2</v>
      </c>
      <c r="E97" s="19">
        <v>3.1678023020411401E-2</v>
      </c>
      <c r="F97" s="19"/>
      <c r="L97" s="26">
        <v>39658</v>
      </c>
      <c r="M97" s="19">
        <v>7.9000000000000001E-2</v>
      </c>
      <c r="N97" s="19">
        <v>4.6399999999999997E-2</v>
      </c>
    </row>
    <row r="98" spans="1:14" x14ac:dyDescent="0.2">
      <c r="A98" s="23" t="s">
        <v>151</v>
      </c>
      <c r="B98" s="19">
        <v>2.000610554501181E-2</v>
      </c>
      <c r="C98" s="19">
        <v>5.9137872076159802E-3</v>
      </c>
      <c r="D98" s="19">
        <v>-1.7239999999999998E-2</v>
      </c>
      <c r="E98" s="19">
        <v>-1.9411443467059999E-2</v>
      </c>
      <c r="F98" s="19"/>
      <c r="L98" s="26">
        <v>39659</v>
      </c>
      <c r="M98" s="19">
        <v>7.934999999999999E-2</v>
      </c>
      <c r="N98" s="19">
        <v>4.6399999999999997E-2</v>
      </c>
    </row>
    <row r="99" spans="1:14" x14ac:dyDescent="0.2">
      <c r="A99" s="23" t="s">
        <v>152</v>
      </c>
      <c r="B99" s="19">
        <v>-4.1722681305271125E-2</v>
      </c>
      <c r="C99" s="19">
        <v>-9.9672616526836101E-3</v>
      </c>
      <c r="D99" s="19">
        <v>-1.8925999999999998E-2</v>
      </c>
      <c r="E99" s="19">
        <v>-2.17892602198584E-2</v>
      </c>
      <c r="F99" s="19"/>
      <c r="L99" s="26">
        <v>39660</v>
      </c>
      <c r="M99" s="19">
        <v>7.9399999999999998E-2</v>
      </c>
      <c r="N99" s="19">
        <v>4.5899999999999996E-2</v>
      </c>
    </row>
    <row r="100" spans="1:14" x14ac:dyDescent="0.2">
      <c r="A100" s="23" t="s">
        <v>153</v>
      </c>
      <c r="B100" s="19">
        <v>-1.5289881067358402E-2</v>
      </c>
      <c r="C100" s="19">
        <v>-8.2142497106412297E-3</v>
      </c>
      <c r="D100" s="19">
        <v>3.1994000000000002E-2</v>
      </c>
      <c r="E100" s="19">
        <v>1.77670012350277E-2</v>
      </c>
      <c r="F100" s="19"/>
      <c r="L100" s="26">
        <v>39661</v>
      </c>
      <c r="M100" s="19">
        <v>7.9560000000000006E-2</v>
      </c>
      <c r="N100" s="19">
        <v>4.5700000000000005E-2</v>
      </c>
    </row>
    <row r="101" spans="1:14" x14ac:dyDescent="0.2">
      <c r="A101" s="23" t="s">
        <v>154</v>
      </c>
      <c r="B101" s="19">
        <v>2.871853065674479E-2</v>
      </c>
      <c r="C101" s="19">
        <v>4.4677282608322898E-2</v>
      </c>
      <c r="D101" s="19">
        <v>1.717E-3</v>
      </c>
      <c r="E101" s="19">
        <v>8.6531828857665492E-3</v>
      </c>
      <c r="F101" s="19"/>
      <c r="L101" s="26">
        <v>39664</v>
      </c>
      <c r="M101" s="19">
        <v>7.9500000000000001E-2</v>
      </c>
      <c r="N101" s="19">
        <v>4.58E-2</v>
      </c>
    </row>
    <row r="102" spans="1:14" x14ac:dyDescent="0.2">
      <c r="A102" s="23" t="s">
        <v>155</v>
      </c>
      <c r="B102" s="19">
        <v>4.2782813502915573E-2</v>
      </c>
      <c r="C102" s="19">
        <v>7.6740764896988001E-2</v>
      </c>
      <c r="D102" s="19">
        <v>3.7373999999999998E-2</v>
      </c>
      <c r="E102" s="19">
        <v>3.4931641732260002E-2</v>
      </c>
      <c r="F102" s="19"/>
      <c r="L102" s="26">
        <v>39665</v>
      </c>
      <c r="M102" s="19">
        <v>7.9399999999999998E-2</v>
      </c>
      <c r="N102" s="19">
        <v>4.6300000000000001E-2</v>
      </c>
    </row>
    <row r="103" spans="1:14" x14ac:dyDescent="0.2">
      <c r="A103" s="23" t="s">
        <v>156</v>
      </c>
      <c r="B103" s="19">
        <v>9.5213934183665971E-2</v>
      </c>
      <c r="C103" s="19">
        <v>1.33340344370596E-2</v>
      </c>
      <c r="D103" s="19">
        <v>-9.1590000000000005E-3</v>
      </c>
      <c r="E103" s="19">
        <v>7.5351762647715096E-3</v>
      </c>
      <c r="F103" s="19"/>
      <c r="L103" s="26">
        <v>39666</v>
      </c>
      <c r="M103" s="19">
        <v>7.9420000000000004E-2</v>
      </c>
      <c r="N103" s="19">
        <v>4.6799999999999994E-2</v>
      </c>
    </row>
    <row r="104" spans="1:14" x14ac:dyDescent="0.2">
      <c r="A104" s="23" t="s">
        <v>157</v>
      </c>
      <c r="B104" s="19">
        <v>9.9543410738781368E-2</v>
      </c>
      <c r="C104" s="19">
        <v>5.7711984786258601E-2</v>
      </c>
      <c r="D104" s="19">
        <v>8.0009999999999994E-3</v>
      </c>
      <c r="E104" s="19">
        <v>2.5973664260334099E-2</v>
      </c>
      <c r="F104" s="19"/>
      <c r="L104" s="26">
        <v>39667</v>
      </c>
      <c r="M104" s="19">
        <v>7.9399999999999998E-2</v>
      </c>
      <c r="N104" s="19">
        <v>4.5599999999999995E-2</v>
      </c>
    </row>
    <row r="105" spans="1:14" x14ac:dyDescent="0.2">
      <c r="A105" s="23" t="s">
        <v>158</v>
      </c>
      <c r="B105" s="19">
        <v>-6.0439808464495814E-2</v>
      </c>
      <c r="C105" s="19">
        <v>-5.4355247861142299E-2</v>
      </c>
      <c r="D105" s="19">
        <v>-1.5552E-2</v>
      </c>
      <c r="E105" s="19">
        <v>-2.4261103619902299E-2</v>
      </c>
      <c r="F105" s="19"/>
      <c r="L105" s="26">
        <v>39668</v>
      </c>
      <c r="M105" s="19">
        <v>7.9899999999999999E-2</v>
      </c>
      <c r="N105" s="19">
        <v>4.5499999999999999E-2</v>
      </c>
    </row>
    <row r="106" spans="1:14" x14ac:dyDescent="0.2">
      <c r="A106" s="23" t="s">
        <v>159</v>
      </c>
      <c r="B106" s="19">
        <v>5.6660340725170455E-2</v>
      </c>
      <c r="C106" s="19">
        <v>1.48254419647186E-2</v>
      </c>
      <c r="D106" s="19">
        <v>3.8365999999999997E-2</v>
      </c>
      <c r="E106" s="19">
        <v>3.33195113417823E-2</v>
      </c>
      <c r="F106" s="19"/>
      <c r="L106" s="26">
        <v>39671</v>
      </c>
      <c r="M106" s="19">
        <v>7.9500000000000001E-2</v>
      </c>
      <c r="N106" s="19">
        <v>4.6100000000000002E-2</v>
      </c>
    </row>
    <row r="107" spans="1:14" x14ac:dyDescent="0.2">
      <c r="A107" s="23" t="s">
        <v>160</v>
      </c>
      <c r="B107" s="19">
        <v>-4.6093758659347173E-2</v>
      </c>
      <c r="C107" s="19">
        <v>-1.9055890980023801E-2</v>
      </c>
      <c r="D107" s="19">
        <v>-6.0000000000000002E-5</v>
      </c>
      <c r="E107" s="19">
        <v>2.2154619452262599E-2</v>
      </c>
      <c r="F107" s="19"/>
      <c r="L107" s="26">
        <v>39672</v>
      </c>
      <c r="M107" s="19">
        <v>8.0749999999999988E-2</v>
      </c>
      <c r="N107" s="19">
        <v>4.5499999999999999E-2</v>
      </c>
    </row>
    <row r="108" spans="1:14" x14ac:dyDescent="0.2">
      <c r="A108" s="23" t="s">
        <v>161</v>
      </c>
      <c r="B108" s="19">
        <v>0.17309798531938148</v>
      </c>
      <c r="C108" s="19">
        <v>9.4233838404568695E-3</v>
      </c>
      <c r="D108" s="19">
        <v>2.6426000000000002E-2</v>
      </c>
      <c r="E108" s="19">
        <v>4.4653289214925798E-2</v>
      </c>
      <c r="F108" s="19"/>
      <c r="L108" s="26">
        <v>39673</v>
      </c>
      <c r="M108" s="19">
        <v>8.1300000000000011E-2</v>
      </c>
      <c r="N108" s="19">
        <v>4.5700000000000005E-2</v>
      </c>
    </row>
    <row r="109" spans="1:14" x14ac:dyDescent="0.2">
      <c r="A109" s="23" t="s">
        <v>162</v>
      </c>
      <c r="B109" s="19">
        <v>7.9376874430927558E-2</v>
      </c>
      <c r="C109" s="19">
        <v>4.3784610327174601E-2</v>
      </c>
      <c r="D109" s="19">
        <v>2.4260000000000002E-3</v>
      </c>
      <c r="E109" s="19">
        <v>-1.4883877089365599E-3</v>
      </c>
      <c r="F109" s="19"/>
      <c r="L109" s="26">
        <v>39674</v>
      </c>
      <c r="M109" s="19">
        <v>8.1600000000000006E-2</v>
      </c>
      <c r="N109" s="19">
        <v>4.5199999999999997E-2</v>
      </c>
    </row>
    <row r="110" spans="1:14" x14ac:dyDescent="0.2">
      <c r="A110" s="23" t="s">
        <v>163</v>
      </c>
      <c r="B110" s="19">
        <v>-2.6342480566565518E-2</v>
      </c>
      <c r="C110" s="19">
        <v>-1.33755833491226E-3</v>
      </c>
      <c r="D110" s="19">
        <v>1.2909E-2</v>
      </c>
      <c r="E110" s="19">
        <v>2.19886051121327E-2</v>
      </c>
      <c r="F110" s="19"/>
      <c r="L110" s="26">
        <v>39675</v>
      </c>
      <c r="M110" s="19">
        <v>8.1649999999999986E-2</v>
      </c>
      <c r="N110" s="19">
        <v>4.4699999999999997E-2</v>
      </c>
    </row>
    <row r="111" spans="1:14" x14ac:dyDescent="0.2">
      <c r="A111" s="23" t="s">
        <v>164</v>
      </c>
      <c r="B111" s="19">
        <v>0.20647240942487977</v>
      </c>
      <c r="C111" s="19">
        <v>3.2042360318655601E-2</v>
      </c>
      <c r="D111" s="19">
        <v>1.2057E-2</v>
      </c>
      <c r="E111" s="19">
        <v>3.03608190543114E-2</v>
      </c>
      <c r="F111" s="19"/>
      <c r="L111" s="26">
        <v>39678</v>
      </c>
      <c r="M111" s="19">
        <v>8.0250000000000002E-2</v>
      </c>
      <c r="N111" s="19">
        <v>4.4400000000000002E-2</v>
      </c>
    </row>
    <row r="112" spans="1:14" x14ac:dyDescent="0.2">
      <c r="A112" s="23" t="s">
        <v>165</v>
      </c>
      <c r="B112" s="19">
        <v>9.6249154354930422E-3</v>
      </c>
      <c r="C112" s="19">
        <v>-4.2929768413873803E-2</v>
      </c>
      <c r="D112" s="19">
        <v>-2.8317999999999999E-2</v>
      </c>
      <c r="E112" s="19">
        <v>-3.4158993176808497E-2</v>
      </c>
      <c r="F112" s="19"/>
      <c r="L112" s="26">
        <v>39679</v>
      </c>
      <c r="M112" s="19">
        <v>8.0199999999999994E-2</v>
      </c>
      <c r="N112" s="19">
        <v>4.4699999999999997E-2</v>
      </c>
    </row>
    <row r="113" spans="1:14" x14ac:dyDescent="0.2">
      <c r="A113" s="23" t="s">
        <v>166</v>
      </c>
      <c r="B113" s="19">
        <v>0.13091696002336439</v>
      </c>
      <c r="C113" s="19">
        <v>-1.36852813248768E-2</v>
      </c>
      <c r="D113" s="19">
        <v>1.5579999999999999E-3</v>
      </c>
      <c r="E113" s="19">
        <v>-2.9319239237168799E-4</v>
      </c>
      <c r="F113" s="19"/>
      <c r="L113" s="26">
        <v>39680</v>
      </c>
      <c r="M113" s="19">
        <v>7.9699999999999993E-2</v>
      </c>
      <c r="N113" s="19">
        <v>4.4299999999999999E-2</v>
      </c>
    </row>
    <row r="114" spans="1:14" x14ac:dyDescent="0.2">
      <c r="A114" s="23" t="s">
        <v>167</v>
      </c>
      <c r="B114" s="19">
        <v>0.10028331004397639</v>
      </c>
      <c r="C114" s="19">
        <v>3.8758632120809001E-4</v>
      </c>
      <c r="D114" s="19">
        <v>5.5500000000000002E-3</v>
      </c>
      <c r="E114" s="19">
        <v>6.2408414299601799E-3</v>
      </c>
      <c r="F114" s="19"/>
      <c r="L114" s="26">
        <v>39681</v>
      </c>
      <c r="M114" s="19">
        <v>8.0100000000000005E-2</v>
      </c>
      <c r="N114" s="19">
        <v>4.4600000000000001E-2</v>
      </c>
    </row>
    <row r="115" spans="1:14" x14ac:dyDescent="0.2">
      <c r="A115" s="23" t="s">
        <v>168</v>
      </c>
      <c r="B115" s="19">
        <v>0.11570597532537996</v>
      </c>
      <c r="C115" s="19">
        <v>3.74199035753476E-2</v>
      </c>
      <c r="D115" s="19">
        <v>2.4170000000000001E-2</v>
      </c>
      <c r="E115" s="19">
        <v>2.5957133148268901E-2</v>
      </c>
      <c r="F115" s="19"/>
      <c r="L115" s="26">
        <v>39682</v>
      </c>
      <c r="M115" s="19">
        <v>8.0700000000000008E-2</v>
      </c>
      <c r="N115" s="19">
        <v>4.4600000000000001E-2</v>
      </c>
    </row>
    <row r="116" spans="1:14" x14ac:dyDescent="0.2">
      <c r="A116" s="23" t="s">
        <v>169</v>
      </c>
      <c r="B116" s="19">
        <v>3.7784638433879358E-2</v>
      </c>
      <c r="C116" s="19">
        <v>4.8177628164437401E-2</v>
      </c>
      <c r="D116" s="19">
        <v>2.6487E-2</v>
      </c>
      <c r="E116" s="19">
        <v>1.1923676605370701E-2</v>
      </c>
      <c r="F116" s="19"/>
      <c r="L116" s="26">
        <v>39685</v>
      </c>
      <c r="M116" s="19">
        <v>8.0850000000000005E-2</v>
      </c>
      <c r="N116" s="19">
        <v>4.4000000000000004E-2</v>
      </c>
    </row>
    <row r="117" spans="1:14" x14ac:dyDescent="0.2">
      <c r="A117" s="23" t="s">
        <v>170</v>
      </c>
      <c r="B117" s="19">
        <v>2.9277326531039982E-2</v>
      </c>
      <c r="C117" s="19">
        <v>5.4793413840103201E-2</v>
      </c>
      <c r="D117" s="19">
        <v>3.2514000000000001E-2</v>
      </c>
      <c r="E117" s="19">
        <v>3.6702742471125899E-2</v>
      </c>
      <c r="F117" s="19"/>
      <c r="L117" s="26">
        <v>39686</v>
      </c>
      <c r="M117" s="19">
        <v>8.0799999999999997E-2</v>
      </c>
      <c r="N117" s="19">
        <v>4.4000000000000004E-2</v>
      </c>
    </row>
    <row r="118" spans="1:14" x14ac:dyDescent="0.2">
      <c r="A118" s="23" t="s">
        <v>171</v>
      </c>
      <c r="B118" s="19">
        <v>7.3673420917294008E-2</v>
      </c>
      <c r="C118" s="19">
        <v>5.6641877430520897E-2</v>
      </c>
      <c r="D118" s="19">
        <v>1.8384999999999999E-2</v>
      </c>
      <c r="E118" s="19">
        <v>2.44881366837E-2</v>
      </c>
      <c r="F118" s="19"/>
      <c r="L118" s="26">
        <v>39687</v>
      </c>
      <c r="M118" s="19">
        <v>8.0500000000000002E-2</v>
      </c>
      <c r="N118" s="19">
        <v>4.3799999999999999E-2</v>
      </c>
    </row>
    <row r="119" spans="1:14" x14ac:dyDescent="0.2">
      <c r="A119" s="23" t="s">
        <v>172</v>
      </c>
      <c r="B119" s="19">
        <v>0.12208246979438209</v>
      </c>
      <c r="C119" s="19">
        <v>4.4776095339715397E-2</v>
      </c>
      <c r="D119" s="19">
        <v>1.3759E-2</v>
      </c>
      <c r="E119" s="19">
        <v>2.03310269710688E-2</v>
      </c>
      <c r="F119" s="19"/>
      <c r="L119" s="26">
        <v>39688</v>
      </c>
      <c r="M119" s="19">
        <v>8.0199999999999994E-2</v>
      </c>
      <c r="N119" s="19">
        <v>4.3799999999999999E-2</v>
      </c>
    </row>
    <row r="120" spans="1:14" x14ac:dyDescent="0.2">
      <c r="A120" s="23" t="s">
        <v>173</v>
      </c>
      <c r="B120" s="19">
        <v>5.8179754145701645E-2</v>
      </c>
      <c r="C120" s="19">
        <v>2.5459331721584901E-2</v>
      </c>
      <c r="D120" s="19">
        <v>1.5350000000000001E-2</v>
      </c>
      <c r="E120" s="19">
        <v>1.1805221213033699E-2</v>
      </c>
      <c r="F120" s="19"/>
      <c r="L120" s="26">
        <v>39689</v>
      </c>
      <c r="M120" s="19">
        <v>8.0299999999999996E-2</v>
      </c>
      <c r="N120" s="19">
        <v>4.4299999999999999E-2</v>
      </c>
    </row>
    <row r="121" spans="1:14" x14ac:dyDescent="0.2">
      <c r="A121" s="23" t="s">
        <v>174</v>
      </c>
      <c r="B121" s="19">
        <v>0.11126028123135567</v>
      </c>
      <c r="C121" s="19">
        <v>-8.36323714077879E-4</v>
      </c>
      <c r="D121" s="19">
        <v>-1.9269000000000001E-2</v>
      </c>
      <c r="E121" s="19">
        <v>-5.2036010261658997E-3</v>
      </c>
      <c r="F121" s="19"/>
      <c r="L121" s="26">
        <v>39692</v>
      </c>
      <c r="M121" s="19">
        <v>8.0500000000000002E-2</v>
      </c>
      <c r="N121" s="19">
        <f>(N120+N122)/2</f>
        <v>4.3950000000000003E-2</v>
      </c>
    </row>
    <row r="122" spans="1:14" x14ac:dyDescent="0.2">
      <c r="A122" s="23" t="s">
        <v>175</v>
      </c>
      <c r="B122" s="19">
        <v>0.13242290940454349</v>
      </c>
      <c r="C122" s="19">
        <v>3.5596205983966102E-2</v>
      </c>
      <c r="D122" s="19">
        <v>1.0895999999999999E-2</v>
      </c>
      <c r="E122" s="19">
        <v>1.8305332516418901E-2</v>
      </c>
      <c r="F122" s="19"/>
      <c r="L122" s="26">
        <v>39693</v>
      </c>
      <c r="M122" s="19">
        <v>8.0350000000000005E-2</v>
      </c>
      <c r="N122" s="19">
        <v>4.36E-2</v>
      </c>
    </row>
    <row r="123" spans="1:14" x14ac:dyDescent="0.2">
      <c r="A123" s="23" t="s">
        <v>176</v>
      </c>
      <c r="B123" s="19">
        <v>0.2050358920557207</v>
      </c>
      <c r="C123" s="19">
        <v>9.8697631487364504E-2</v>
      </c>
      <c r="D123" s="19">
        <v>4.3991000000000002E-2</v>
      </c>
      <c r="E123" s="19">
        <v>4.4112645198821403E-2</v>
      </c>
      <c r="F123" s="19"/>
      <c r="L123" s="26">
        <v>39694</v>
      </c>
      <c r="M123" s="19">
        <v>8.0350000000000005E-2</v>
      </c>
      <c r="N123" s="19">
        <v>4.3200000000000002E-2</v>
      </c>
    </row>
    <row r="124" spans="1:14" x14ac:dyDescent="0.2">
      <c r="A124" s="23" t="s">
        <v>177</v>
      </c>
      <c r="B124" s="19">
        <v>-2.6375141665210156E-2</v>
      </c>
      <c r="C124" s="19">
        <v>4.4416510850398298E-3</v>
      </c>
      <c r="D124" s="19">
        <v>3.4458999999999997E-2</v>
      </c>
      <c r="E124" s="19">
        <v>2.80088807961489E-2</v>
      </c>
      <c r="F124" s="19"/>
      <c r="L124" s="26">
        <v>39695</v>
      </c>
      <c r="M124" s="19">
        <v>8.0879999999999994E-2</v>
      </c>
      <c r="N124" s="19">
        <v>4.2699999999999995E-2</v>
      </c>
    </row>
    <row r="125" spans="1:14" x14ac:dyDescent="0.2">
      <c r="A125" s="23" t="s">
        <v>178</v>
      </c>
      <c r="B125" s="19">
        <v>0.11110064333440972</v>
      </c>
      <c r="C125" s="19">
        <v>5.2914994098117799E-2</v>
      </c>
      <c r="D125" s="19">
        <v>-1.6624E-2</v>
      </c>
      <c r="E125" s="19">
        <v>-7.7133210223236902E-3</v>
      </c>
      <c r="F125" s="19"/>
      <c r="L125" s="26">
        <v>39696</v>
      </c>
      <c r="M125" s="19">
        <v>8.09E-2</v>
      </c>
      <c r="N125" s="19">
        <v>4.2699999999999995E-2</v>
      </c>
    </row>
    <row r="126" spans="1:14" x14ac:dyDescent="0.2">
      <c r="A126" s="23" t="s">
        <v>179</v>
      </c>
      <c r="B126" s="19">
        <v>4.7049248238626662E-2</v>
      </c>
      <c r="C126" s="19">
        <v>-7.0968744527066599E-3</v>
      </c>
      <c r="D126" s="19">
        <v>-3.1192000000000001E-2</v>
      </c>
      <c r="E126" s="19">
        <v>-2.2146246439036701E-2</v>
      </c>
      <c r="F126" s="19"/>
      <c r="L126" s="26">
        <v>39699</v>
      </c>
      <c r="M126" s="19">
        <v>8.0839999999999995E-2</v>
      </c>
      <c r="N126" s="19">
        <v>4.2599999999999999E-2</v>
      </c>
    </row>
    <row r="127" spans="1:14" x14ac:dyDescent="0.2">
      <c r="A127" s="23" t="s">
        <v>180</v>
      </c>
      <c r="B127" s="19">
        <v>-0.10982477252136447</v>
      </c>
      <c r="C127" s="19">
        <v>-9.7462821348052106E-3</v>
      </c>
      <c r="D127" s="19">
        <v>1.5117999999999999E-2</v>
      </c>
      <c r="E127" s="19">
        <v>-7.5872769108320504E-4</v>
      </c>
      <c r="F127" s="19"/>
      <c r="L127" s="26">
        <v>39700</v>
      </c>
      <c r="M127" s="19">
        <v>8.0950000000000008E-2</v>
      </c>
      <c r="N127" s="19">
        <v>4.2000000000000003E-2</v>
      </c>
    </row>
    <row r="128" spans="1:14" x14ac:dyDescent="0.2">
      <c r="A128" s="23" t="s">
        <v>181</v>
      </c>
      <c r="B128" s="19">
        <v>4.6871606112485864E-2</v>
      </c>
      <c r="C128" s="19">
        <v>1.4098152243179099E-2</v>
      </c>
      <c r="D128" s="19">
        <v>3.7484999999999997E-2</v>
      </c>
      <c r="E128" s="19">
        <v>4.7555520744348802E-2</v>
      </c>
      <c r="F128" s="19"/>
      <c r="L128" s="26">
        <v>39701</v>
      </c>
      <c r="M128" s="19">
        <v>8.1099999999999992E-2</v>
      </c>
      <c r="N128" s="19">
        <v>4.2300000000000004E-2</v>
      </c>
    </row>
    <row r="129" spans="1:14" x14ac:dyDescent="0.2">
      <c r="A129" s="23" t="s">
        <v>182</v>
      </c>
      <c r="B129" s="19">
        <v>-5.8240053186211505E-3</v>
      </c>
      <c r="C129" s="19">
        <v>8.9938191779010704E-2</v>
      </c>
      <c r="D129" s="19">
        <v>1.7361999999999999E-2</v>
      </c>
      <c r="E129" s="19">
        <v>3.0671637315150501E-2</v>
      </c>
      <c r="F129" s="19"/>
      <c r="L129" s="26">
        <v>39702</v>
      </c>
      <c r="M129" s="19">
        <v>8.1349999999999992E-2</v>
      </c>
      <c r="N129" s="19">
        <v>4.2000000000000003E-2</v>
      </c>
    </row>
    <row r="130" spans="1:14" x14ac:dyDescent="0.2">
      <c r="A130" s="23" t="s">
        <v>183</v>
      </c>
      <c r="B130" s="19">
        <v>-0.1585662381671995</v>
      </c>
      <c r="C130" s="19">
        <v>-7.8377297823060701E-2</v>
      </c>
      <c r="D130" s="19">
        <v>-4.1216999999999997E-2</v>
      </c>
      <c r="E130" s="19">
        <v>-6.6971057632916095E-2</v>
      </c>
      <c r="F130" s="19"/>
      <c r="L130" s="26">
        <v>39703</v>
      </c>
      <c r="M130" s="19">
        <v>8.1050000000000011E-2</v>
      </c>
      <c r="N130" s="19">
        <v>4.3200000000000002E-2</v>
      </c>
    </row>
    <row r="131" spans="1:14" x14ac:dyDescent="0.2">
      <c r="A131" s="23" t="s">
        <v>184</v>
      </c>
      <c r="B131" s="19">
        <v>-4.0052541630149041E-2</v>
      </c>
      <c r="C131" s="19">
        <v>-1.51244934860311E-2</v>
      </c>
      <c r="D131" s="19">
        <v>-6.0980000000000001E-3</v>
      </c>
      <c r="E131" s="19">
        <v>-1.32619547916636E-2</v>
      </c>
      <c r="F131" s="19"/>
      <c r="L131" s="26">
        <v>39706</v>
      </c>
      <c r="M131" s="19">
        <v>8.14E-2</v>
      </c>
      <c r="N131" s="19">
        <v>4.1200000000000001E-2</v>
      </c>
    </row>
    <row r="132" spans="1:14" x14ac:dyDescent="0.2">
      <c r="A132" s="23" t="s">
        <v>185</v>
      </c>
      <c r="B132" s="19">
        <v>-0.14350067819315815</v>
      </c>
      <c r="C132" s="19">
        <v>-1.3853380700069799E-2</v>
      </c>
      <c r="D132" s="19">
        <v>-6.1183000000000001E-2</v>
      </c>
      <c r="E132" s="19">
        <v>-5.0241590806085902E-2</v>
      </c>
      <c r="F132" s="19"/>
      <c r="L132" s="26">
        <v>39707</v>
      </c>
      <c r="M132" s="19">
        <v>8.2400000000000001E-2</v>
      </c>
      <c r="N132" s="19">
        <v>4.0800000000000003E-2</v>
      </c>
    </row>
    <row r="133" spans="1:14" x14ac:dyDescent="0.2">
      <c r="A133" s="23" t="s">
        <v>186</v>
      </c>
      <c r="B133" s="19">
        <v>0.18367512814807219</v>
      </c>
      <c r="C133" s="19">
        <v>4.1316010385124502E-2</v>
      </c>
      <c r="D133" s="19">
        <v>-3.1408999999999999E-2</v>
      </c>
      <c r="E133" s="19">
        <v>-5.7878421889349099E-3</v>
      </c>
      <c r="F133" s="19"/>
      <c r="L133" s="26">
        <v>39708</v>
      </c>
      <c r="M133" s="19">
        <v>8.5250000000000006E-2</v>
      </c>
      <c r="N133" s="19">
        <v>4.0800000000000003E-2</v>
      </c>
    </row>
    <row r="134" spans="1:14" x14ac:dyDescent="0.2">
      <c r="A134" s="23" t="s">
        <v>187</v>
      </c>
      <c r="B134" s="19">
        <v>-2.1358207997550505E-2</v>
      </c>
      <c r="C134" s="19">
        <v>5.7915133504722598E-2</v>
      </c>
      <c r="D134" s="19">
        <v>-3.3999999999999998E-3</v>
      </c>
      <c r="E134" s="19">
        <v>-9.58509321692258E-3</v>
      </c>
      <c r="F134" s="19"/>
      <c r="L134" s="26">
        <v>39709</v>
      </c>
      <c r="M134" s="19">
        <v>8.5099999999999995E-2</v>
      </c>
      <c r="N134" s="19">
        <v>4.1399999999999999E-2</v>
      </c>
    </row>
    <row r="135" spans="1:14" x14ac:dyDescent="0.2">
      <c r="A135" s="23" t="s">
        <v>188</v>
      </c>
      <c r="B135" s="19">
        <v>2.44256352419292E-3</v>
      </c>
      <c r="C135" s="19">
        <v>-1.47261870093127E-2</v>
      </c>
      <c r="D135" s="19">
        <v>4.8628999999999999E-2</v>
      </c>
      <c r="E135" s="19">
        <v>5.25578036127392E-2</v>
      </c>
      <c r="F135" s="19"/>
      <c r="L135" s="26">
        <v>39710</v>
      </c>
      <c r="M135" s="19">
        <v>8.4650000000000003E-2</v>
      </c>
      <c r="N135" s="19">
        <v>4.36E-2</v>
      </c>
    </row>
    <row r="136" spans="1:14" x14ac:dyDescent="0.2">
      <c r="A136" s="23" t="s">
        <v>189</v>
      </c>
      <c r="B136" s="19">
        <v>-1.71629965450254E-2</v>
      </c>
      <c r="C136" s="19">
        <v>-2.0748471586302299E-2</v>
      </c>
      <c r="D136" s="19">
        <v>1.2985999999999999E-2</v>
      </c>
      <c r="E136" s="19">
        <v>1.52460260214431E-2</v>
      </c>
      <c r="F136" s="19"/>
      <c r="L136" s="26">
        <v>39713</v>
      </c>
      <c r="M136" s="19">
        <v>8.5050000000000014E-2</v>
      </c>
      <c r="N136" s="19">
        <v>4.41E-2</v>
      </c>
    </row>
    <row r="137" spans="1:14" x14ac:dyDescent="0.2">
      <c r="A137" s="23" t="s">
        <v>190</v>
      </c>
      <c r="B137" s="19">
        <v>-4.8848885544683029E-2</v>
      </c>
      <c r="C137" s="19">
        <v>-5.7740327765117498E-2</v>
      </c>
      <c r="D137" s="19">
        <v>-8.2819000000000004E-2</v>
      </c>
      <c r="E137" s="19">
        <v>-7.9783530396758007E-2</v>
      </c>
      <c r="F137" s="19"/>
      <c r="L137" s="26">
        <v>39714</v>
      </c>
      <c r="M137" s="19">
        <v>8.5000000000000006E-2</v>
      </c>
      <c r="N137" s="19">
        <v>4.4299999999999999E-2</v>
      </c>
    </row>
    <row r="138" spans="1:14" x14ac:dyDescent="0.2">
      <c r="A138" s="23" t="s">
        <v>191</v>
      </c>
      <c r="B138" s="19">
        <v>-0.15518133395360367</v>
      </c>
      <c r="C138" s="19">
        <v>1.8613913278221299E-2</v>
      </c>
      <c r="D138" s="19">
        <v>-7.3090000000000004E-3</v>
      </c>
      <c r="E138" s="19">
        <v>-2.7489191098421E-2</v>
      </c>
      <c r="F138" s="19"/>
      <c r="L138" s="26">
        <v>39715</v>
      </c>
      <c r="M138" s="19">
        <v>8.5000000000000006E-2</v>
      </c>
      <c r="N138" s="19">
        <v>4.4000000000000004E-2</v>
      </c>
    </row>
    <row r="139" spans="1:14" x14ac:dyDescent="0.2">
      <c r="A139" s="23" t="s">
        <v>192</v>
      </c>
      <c r="B139" s="19">
        <v>-3.4726797888917527E-2</v>
      </c>
      <c r="C139" s="19">
        <v>-5.52939727361315E-2</v>
      </c>
      <c r="D139" s="19">
        <v>1.4955E-2</v>
      </c>
      <c r="E139" s="19">
        <v>-1.09211062579904E-2</v>
      </c>
      <c r="F139" s="19"/>
      <c r="L139" s="26">
        <v>39716</v>
      </c>
      <c r="M139" s="19">
        <v>8.5000000000000006E-2</v>
      </c>
      <c r="N139" s="19">
        <v>4.4000000000000004E-2</v>
      </c>
    </row>
    <row r="140" spans="1:14" x14ac:dyDescent="0.2">
      <c r="A140" s="23" t="s">
        <v>193</v>
      </c>
      <c r="B140" s="19">
        <v>-0.15345341684089164</v>
      </c>
      <c r="C140" s="19">
        <v>-0.126195236357771</v>
      </c>
      <c r="D140" s="19">
        <v>-8.5467000000000001E-2</v>
      </c>
      <c r="E140" s="19">
        <v>-0.118936280519261</v>
      </c>
      <c r="F140" s="19"/>
      <c r="L140" s="26">
        <v>39717</v>
      </c>
      <c r="M140" s="19">
        <v>8.5299999999999987E-2</v>
      </c>
      <c r="N140" s="19">
        <v>4.36E-2</v>
      </c>
    </row>
    <row r="141" spans="1:14" x14ac:dyDescent="0.2">
      <c r="A141" s="23" t="s">
        <v>194</v>
      </c>
      <c r="B141" s="19">
        <v>-0.37279724619102061</v>
      </c>
      <c r="C141" s="19">
        <v>-0.25491876590899099</v>
      </c>
      <c r="D141" s="19">
        <v>-0.16697899999999999</v>
      </c>
      <c r="E141" s="19">
        <v>-0.18960435827778199</v>
      </c>
      <c r="F141" s="19"/>
      <c r="L141" s="26">
        <v>39720</v>
      </c>
      <c r="M141" s="19">
        <v>8.8100000000000012E-2</v>
      </c>
      <c r="N141" s="19">
        <v>4.1299999999999996E-2</v>
      </c>
    </row>
    <row r="142" spans="1:14" x14ac:dyDescent="0.2">
      <c r="A142" s="23" t="s">
        <v>195</v>
      </c>
      <c r="B142" s="19">
        <v>4.9675125867465031E-2</v>
      </c>
      <c r="C142" s="19">
        <v>-5.9340552270834897E-3</v>
      </c>
      <c r="D142" s="19">
        <v>-7.3511999999999994E-2</v>
      </c>
      <c r="E142" s="19">
        <v>-6.4724484854958006E-2</v>
      </c>
      <c r="F142" s="19"/>
      <c r="L142" s="26">
        <v>39721</v>
      </c>
      <c r="M142" s="19">
        <v>8.6800000000000002E-2</v>
      </c>
      <c r="N142" s="19">
        <v>4.3099999999999999E-2</v>
      </c>
    </row>
    <row r="143" spans="1:14" x14ac:dyDescent="0.2">
      <c r="A143" s="23" t="s">
        <v>196</v>
      </c>
      <c r="B143" s="19">
        <v>-4.8184457497805644E-2</v>
      </c>
      <c r="C143" s="19">
        <v>1.4733277927495E-2</v>
      </c>
      <c r="D143" s="19">
        <v>1.1995E-2</v>
      </c>
      <c r="E143" s="19">
        <v>3.2083503668687702E-2</v>
      </c>
      <c r="F143" s="19"/>
      <c r="L143" s="26">
        <v>39722</v>
      </c>
      <c r="M143" s="19">
        <v>8.7599999999999997E-2</v>
      </c>
      <c r="N143" s="19">
        <v>4.2199999999999994E-2</v>
      </c>
    </row>
    <row r="144" spans="1:14" x14ac:dyDescent="0.2">
      <c r="A144" s="23" t="s">
        <v>197</v>
      </c>
      <c r="B144" s="19">
        <v>-2.0327239039421574E-2</v>
      </c>
      <c r="C144" s="19">
        <v>0.11363174384307199</v>
      </c>
      <c r="D144" s="19">
        <v>-8.2614999999999994E-2</v>
      </c>
      <c r="E144" s="19">
        <v>-9.22547292177089E-2</v>
      </c>
      <c r="F144" s="19"/>
      <c r="L144" s="26">
        <v>39723</v>
      </c>
      <c r="M144" s="19">
        <v>8.8749999999999996E-2</v>
      </c>
      <c r="N144" s="19">
        <v>4.1599999999999998E-2</v>
      </c>
    </row>
    <row r="145" spans="1:14" x14ac:dyDescent="0.2">
      <c r="A145" s="23" t="s">
        <v>198</v>
      </c>
      <c r="B145" s="19">
        <v>-3.3838783906484649E-2</v>
      </c>
      <c r="C145" s="19">
        <v>1.38485892435225E-2</v>
      </c>
      <c r="D145" s="19">
        <v>-0.103584</v>
      </c>
      <c r="E145" s="19">
        <v>-0.102940204890935</v>
      </c>
      <c r="F145" s="19"/>
      <c r="L145" s="26">
        <v>39724</v>
      </c>
      <c r="M145" s="19">
        <v>8.8499999999999995E-2</v>
      </c>
      <c r="N145" s="19">
        <v>4.1100000000000005E-2</v>
      </c>
    </row>
    <row r="146" spans="1:14" x14ac:dyDescent="0.2">
      <c r="A146" s="23" t="s">
        <v>199</v>
      </c>
      <c r="B146" s="19">
        <v>0.38459797473515067</v>
      </c>
      <c r="C146" s="19">
        <v>2.24401658414577E-2</v>
      </c>
      <c r="D146" s="19">
        <v>8.7634000000000004E-2</v>
      </c>
      <c r="E146" s="19">
        <v>8.1616620659927794E-2</v>
      </c>
      <c r="F146" s="19"/>
      <c r="L146" s="26">
        <v>39727</v>
      </c>
      <c r="M146" s="19">
        <v>8.9649999999999994E-2</v>
      </c>
      <c r="N146" s="19">
        <v>3.9900000000000005E-2</v>
      </c>
    </row>
    <row r="147" spans="1:14" x14ac:dyDescent="0.2">
      <c r="A147" s="23" t="s">
        <v>200</v>
      </c>
      <c r="B147" s="19">
        <v>8.027366267394842E-2</v>
      </c>
      <c r="C147" s="19">
        <v>7.7860612549812996E-2</v>
      </c>
      <c r="D147" s="19">
        <v>9.4229999999999994E-2</v>
      </c>
      <c r="E147" s="19">
        <v>0.112178815536041</v>
      </c>
      <c r="F147" s="19"/>
      <c r="L147" s="26">
        <v>39728</v>
      </c>
      <c r="M147" s="19">
        <v>9.0899999999999995E-2</v>
      </c>
      <c r="N147" s="19">
        <v>4.0099999999999997E-2</v>
      </c>
    </row>
    <row r="148" spans="1:14" x14ac:dyDescent="0.2">
      <c r="A148" s="23" t="s">
        <v>201</v>
      </c>
      <c r="B148" s="19">
        <v>0.34201974308536065</v>
      </c>
      <c r="C148" s="19">
        <v>0.19147460366121799</v>
      </c>
      <c r="D148" s="19">
        <v>5.4640000000000001E-2</v>
      </c>
      <c r="E148" s="19">
        <v>9.0606942931655193E-2</v>
      </c>
      <c r="F148" s="19"/>
      <c r="L148" s="26">
        <v>39729</v>
      </c>
      <c r="M148" s="19">
        <v>9.0899999999999995E-2</v>
      </c>
      <c r="N148" s="19">
        <v>4.0899999999999999E-2</v>
      </c>
    </row>
    <row r="149" spans="1:14" x14ac:dyDescent="0.2">
      <c r="A149" s="23" t="s">
        <v>202</v>
      </c>
      <c r="B149" s="19">
        <v>-2.4832982011264715E-2</v>
      </c>
      <c r="C149" s="19">
        <v>5.8726036755471701E-2</v>
      </c>
      <c r="D149" s="19">
        <v>2.4759999999999999E-3</v>
      </c>
      <c r="E149" s="19">
        <v>-4.5118534065407001E-3</v>
      </c>
      <c r="F149" s="19"/>
      <c r="L149" s="26">
        <v>39730</v>
      </c>
      <c r="M149" s="19">
        <v>9.2749999999999999E-2</v>
      </c>
      <c r="N149" s="19">
        <v>4.1399999999999999E-2</v>
      </c>
    </row>
    <row r="150" spans="1:14" x14ac:dyDescent="0.2">
      <c r="A150" s="23" t="s">
        <v>203</v>
      </c>
      <c r="B150" s="19">
        <v>7.9046226176711532E-2</v>
      </c>
      <c r="C150" s="19">
        <v>2.12723430913128E-2</v>
      </c>
      <c r="D150" s="19">
        <v>7.4483999999999995E-2</v>
      </c>
      <c r="E150" s="19">
        <v>8.4697402800078203E-2</v>
      </c>
      <c r="F150" s="19"/>
      <c r="L150" s="26">
        <v>39731</v>
      </c>
      <c r="M150" s="19">
        <v>9.5899999999999999E-2</v>
      </c>
      <c r="N150" s="19">
        <v>4.1500000000000002E-2</v>
      </c>
    </row>
    <row r="151" spans="1:14" x14ac:dyDescent="0.2">
      <c r="A151" s="23" t="s">
        <v>204</v>
      </c>
      <c r="B151" s="19">
        <v>-9.6962678168212024E-3</v>
      </c>
      <c r="C151" s="19">
        <v>-3.6766212159181001E-2</v>
      </c>
      <c r="D151" s="19">
        <v>3.4750999999999997E-2</v>
      </c>
      <c r="E151" s="19">
        <v>4.1214170942933399E-2</v>
      </c>
      <c r="F151" s="19"/>
      <c r="L151" s="26">
        <v>39734</v>
      </c>
      <c r="M151" s="19">
        <v>9.5210000000000003E-2</v>
      </c>
      <c r="N151" s="19">
        <f>(N150+N152)/2</f>
        <v>4.2099999999999999E-2</v>
      </c>
    </row>
    <row r="152" spans="1:14" x14ac:dyDescent="0.2">
      <c r="A152" s="23" t="s">
        <v>205</v>
      </c>
      <c r="B152" s="19">
        <v>8.5187218119463504E-2</v>
      </c>
      <c r="C152" s="19">
        <v>6.1130092175873299E-2</v>
      </c>
      <c r="D152" s="19">
        <v>3.6533999999999997E-2</v>
      </c>
      <c r="E152" s="19">
        <v>7.6714750791251297E-4</v>
      </c>
      <c r="F152" s="19"/>
      <c r="L152" s="26">
        <v>39735</v>
      </c>
      <c r="M152" s="19">
        <v>9.5000000000000001E-2</v>
      </c>
      <c r="N152" s="19">
        <v>4.2699999999999995E-2</v>
      </c>
    </row>
    <row r="153" spans="1:14" x14ac:dyDescent="0.2">
      <c r="A153" s="23" t="s">
        <v>206</v>
      </c>
      <c r="B153" s="19">
        <v>-6.1453229619260141E-2</v>
      </c>
      <c r="C153" s="19">
        <v>1.98101545764903E-2</v>
      </c>
      <c r="D153" s="19">
        <v>-1.8259000000000001E-2</v>
      </c>
      <c r="E153" s="19">
        <v>-1.8061331717189801E-2</v>
      </c>
      <c r="F153" s="19"/>
      <c r="L153" s="26">
        <v>39736</v>
      </c>
      <c r="M153" s="19">
        <v>9.6750000000000003E-2</v>
      </c>
      <c r="N153" s="19">
        <v>4.2500000000000003E-2</v>
      </c>
    </row>
    <row r="154" spans="1:14" x14ac:dyDescent="0.2">
      <c r="A154" s="23" t="s">
        <v>207</v>
      </c>
      <c r="B154" s="19">
        <v>-5.9478497263876218E-3</v>
      </c>
      <c r="C154" s="19">
        <v>4.8067974866449599E-2</v>
      </c>
      <c r="D154" s="19">
        <v>6.0256999999999998E-2</v>
      </c>
      <c r="E154" s="19">
        <v>8.1465843206453198E-2</v>
      </c>
      <c r="F154" s="19"/>
      <c r="L154" s="26">
        <v>39737</v>
      </c>
      <c r="M154" s="19">
        <v>9.8900000000000002E-2</v>
      </c>
      <c r="N154" s="19">
        <v>4.2500000000000003E-2</v>
      </c>
    </row>
    <row r="155" spans="1:14" x14ac:dyDescent="0.2">
      <c r="A155" s="23" t="s">
        <v>208</v>
      </c>
      <c r="B155" s="19">
        <v>2.703659140774306E-3</v>
      </c>
      <c r="C155" s="19">
        <v>6.1128272743357102E-2</v>
      </c>
      <c r="D155" s="19">
        <v>1.8983E-2</v>
      </c>
      <c r="E155" s="19">
        <v>1.7963646587843E-2</v>
      </c>
      <c r="F155" s="19"/>
      <c r="L155" s="26">
        <v>39738</v>
      </c>
      <c r="M155" s="19">
        <v>9.8000000000000004E-2</v>
      </c>
      <c r="N155" s="19">
        <v>4.3200000000000002E-2</v>
      </c>
    </row>
    <row r="156" spans="1:14" x14ac:dyDescent="0.2">
      <c r="A156" s="23" t="s">
        <v>209</v>
      </c>
      <c r="B156" s="19">
        <v>1.9259274944943172E-2</v>
      </c>
      <c r="C156" s="19">
        <v>2.3625377487915902E-2</v>
      </c>
      <c r="D156" s="19">
        <v>-3.5750999999999998E-2</v>
      </c>
      <c r="E156" s="19">
        <v>-7.67657650083092E-2</v>
      </c>
      <c r="F156" s="19"/>
      <c r="L156" s="26">
        <v>39741</v>
      </c>
      <c r="M156" s="19">
        <v>9.8299999999999998E-2</v>
      </c>
      <c r="N156" s="19">
        <v>4.2599999999999999E-2</v>
      </c>
    </row>
    <row r="157" spans="1:14" x14ac:dyDescent="0.2">
      <c r="A157" s="23" t="s">
        <v>210</v>
      </c>
      <c r="B157" s="19">
        <v>-3.0313606947344418E-2</v>
      </c>
      <c r="C157" s="19">
        <v>1.0096921925486099E-2</v>
      </c>
      <c r="D157" s="19">
        <v>3.0426000000000002E-2</v>
      </c>
      <c r="E157" s="19">
        <v>5.3395657848641399E-2</v>
      </c>
      <c r="F157" s="19"/>
      <c r="L157" s="26">
        <v>39742</v>
      </c>
      <c r="M157" s="19">
        <v>9.7500000000000003E-2</v>
      </c>
      <c r="N157" s="19">
        <v>4.2000000000000003E-2</v>
      </c>
    </row>
    <row r="158" spans="1:14" x14ac:dyDescent="0.2">
      <c r="A158" s="23" t="s">
        <v>211</v>
      </c>
      <c r="B158" s="19">
        <v>8.0463808854532637E-2</v>
      </c>
      <c r="C158" s="19">
        <v>-8.2398077490620503E-3</v>
      </c>
      <c r="D158" s="19">
        <v>6.1013999999999999E-2</v>
      </c>
      <c r="E158" s="19">
        <v>6.1525800715017002E-2</v>
      </c>
      <c r="F158" s="19"/>
      <c r="L158" s="26">
        <v>39743</v>
      </c>
      <c r="M158" s="19">
        <v>9.8100000000000007E-2</v>
      </c>
      <c r="N158" s="19">
        <v>4.07E-2</v>
      </c>
    </row>
    <row r="159" spans="1:14" x14ac:dyDescent="0.2">
      <c r="A159" s="23" t="s">
        <v>212</v>
      </c>
      <c r="B159" s="19">
        <v>4.7145217793641336E-2</v>
      </c>
      <c r="C159" s="19">
        <v>3.3902437011311397E-2</v>
      </c>
      <c r="D159" s="19">
        <v>1.5977000000000002E-2</v>
      </c>
      <c r="E159" s="19">
        <v>5.2122664313758395E-4</v>
      </c>
      <c r="F159" s="19"/>
      <c r="L159" s="26">
        <v>39744</v>
      </c>
      <c r="M159" s="19">
        <v>9.9499999999999991E-2</v>
      </c>
      <c r="N159" s="19">
        <v>3.9900000000000005E-2</v>
      </c>
    </row>
    <row r="160" spans="1:14" x14ac:dyDescent="0.2">
      <c r="A160" s="23" t="s">
        <v>213</v>
      </c>
      <c r="B160" s="19">
        <v>-8.5527569930047842E-2</v>
      </c>
      <c r="C160" s="19">
        <v>-1.6350072024404499E-2</v>
      </c>
      <c r="D160" s="19">
        <v>-8.0111000000000002E-2</v>
      </c>
      <c r="E160" s="19">
        <v>-0.13042928571304899</v>
      </c>
      <c r="F160" s="19"/>
      <c r="L160" s="26">
        <v>39745</v>
      </c>
      <c r="M160" s="19">
        <v>0.10199999999999999</v>
      </c>
      <c r="N160" s="19">
        <v>4.1100000000000005E-2</v>
      </c>
    </row>
    <row r="161" spans="1:14" x14ac:dyDescent="0.2">
      <c r="A161" s="23" t="s">
        <v>214</v>
      </c>
      <c r="B161" s="19">
        <v>-3.4671723045893277E-2</v>
      </c>
      <c r="C161" s="19">
        <v>9.4723151195389294E-3</v>
      </c>
      <c r="D161" s="19">
        <v>-5.3525000000000003E-2</v>
      </c>
      <c r="E161" s="19">
        <v>4.1813137459147899E-3</v>
      </c>
      <c r="F161" s="19"/>
      <c r="L161" s="26">
        <v>39748</v>
      </c>
      <c r="M161" s="19">
        <v>0.10210000000000001</v>
      </c>
      <c r="N161" s="19">
        <v>4.1200000000000001E-2</v>
      </c>
    </row>
    <row r="162" spans="1:14" x14ac:dyDescent="0.2">
      <c r="A162" s="23" t="s">
        <v>215</v>
      </c>
      <c r="B162" s="19">
        <v>2.0762945468040472E-2</v>
      </c>
      <c r="C162" s="19">
        <v>0.12811365677362899</v>
      </c>
      <c r="D162" s="19">
        <v>7.0451E-2</v>
      </c>
      <c r="E162" s="19">
        <v>8.1077307302955398E-2</v>
      </c>
      <c r="F162" s="19"/>
      <c r="L162" s="26">
        <v>39749</v>
      </c>
      <c r="M162" s="19">
        <v>0.1027</v>
      </c>
      <c r="N162" s="19">
        <v>4.1900000000000007E-2</v>
      </c>
    </row>
    <row r="163" spans="1:14" x14ac:dyDescent="0.2">
      <c r="A163" s="23" t="s">
        <v>216</v>
      </c>
      <c r="B163" s="19">
        <v>6.1500989816033025E-2</v>
      </c>
      <c r="C163" s="19">
        <v>8.4343543225524301E-2</v>
      </c>
      <c r="D163" s="19">
        <v>-4.5434000000000002E-2</v>
      </c>
      <c r="E163" s="19">
        <v>-7.4027719069592698E-2</v>
      </c>
      <c r="F163" s="19"/>
      <c r="L163" s="26">
        <v>39750</v>
      </c>
      <c r="M163" s="19">
        <v>0.10125000000000001</v>
      </c>
      <c r="N163" s="19">
        <v>4.2599999999999999E-2</v>
      </c>
    </row>
    <row r="164" spans="1:14" x14ac:dyDescent="0.2">
      <c r="A164" s="23" t="s">
        <v>217</v>
      </c>
      <c r="B164" s="19">
        <v>0.17910452685977263</v>
      </c>
      <c r="C164" s="19">
        <v>9.45695132701075E-2</v>
      </c>
      <c r="D164" s="19">
        <v>9.0383000000000005E-2</v>
      </c>
      <c r="E164" s="19">
        <v>0.13260418775927801</v>
      </c>
      <c r="F164" s="19"/>
      <c r="L164" s="26">
        <v>39751</v>
      </c>
      <c r="M164" s="19">
        <v>0.1</v>
      </c>
      <c r="N164" s="19">
        <v>4.2999999999999997E-2</v>
      </c>
    </row>
    <row r="165" spans="1:14" x14ac:dyDescent="0.2">
      <c r="A165" s="23" t="s">
        <v>218</v>
      </c>
      <c r="B165" s="19">
        <v>7.5756575117980507E-2</v>
      </c>
      <c r="C165" s="19">
        <v>1.1692597043783899E-2</v>
      </c>
      <c r="D165" s="19">
        <v>3.8725999999999997E-2</v>
      </c>
      <c r="E165" s="19">
        <v>4.0904657144696502E-2</v>
      </c>
      <c r="F165" s="19"/>
      <c r="L165" s="26">
        <v>39752</v>
      </c>
      <c r="M165" s="19">
        <v>9.7299999999999998E-2</v>
      </c>
      <c r="N165" s="19">
        <v>4.3499999999999997E-2</v>
      </c>
    </row>
    <row r="166" spans="1:14" x14ac:dyDescent="0.2">
      <c r="A166" s="23" t="s">
        <v>219</v>
      </c>
      <c r="B166" s="19">
        <v>8.4989123835319091E-2</v>
      </c>
      <c r="C166" s="19">
        <v>6.4363426002454803E-3</v>
      </c>
      <c r="D166" s="19">
        <v>-5.1E-5</v>
      </c>
      <c r="E166" s="19">
        <v>-2.1589521458939699E-2</v>
      </c>
      <c r="F166" s="19"/>
      <c r="L166" s="26">
        <v>39755</v>
      </c>
      <c r="M166" s="19">
        <v>9.4499999999999987E-2</v>
      </c>
      <c r="N166" s="19">
        <v>4.3299999999999998E-2</v>
      </c>
    </row>
    <row r="167" spans="1:14" x14ac:dyDescent="0.2">
      <c r="A167" s="23" t="s">
        <v>220</v>
      </c>
      <c r="B167" s="19">
        <v>0.12084058596465996</v>
      </c>
      <c r="C167" s="19">
        <v>4.36060142297428E-2</v>
      </c>
      <c r="D167" s="19">
        <v>6.7054000000000002E-2</v>
      </c>
      <c r="E167" s="19">
        <v>7.3525334817402796E-2</v>
      </c>
      <c r="F167" s="19"/>
      <c r="L167" s="26">
        <v>39756</v>
      </c>
      <c r="M167" s="19">
        <v>8.5250000000000006E-2</v>
      </c>
      <c r="N167" s="19">
        <v>4.2000000000000003E-2</v>
      </c>
    </row>
    <row r="168" spans="1:14" x14ac:dyDescent="0.2">
      <c r="A168" s="23" t="s">
        <v>221</v>
      </c>
      <c r="B168" s="19">
        <v>-2.0841452912288894E-2</v>
      </c>
      <c r="C168" s="19">
        <v>-6.2450760738890901E-2</v>
      </c>
      <c r="D168" s="19">
        <v>2.3349000000000002E-2</v>
      </c>
      <c r="E168" s="19">
        <v>2.2592106538971601E-2</v>
      </c>
      <c r="F168" s="19"/>
      <c r="L168" s="26">
        <v>39757</v>
      </c>
      <c r="M168" s="19">
        <v>8.6850000000000011E-2</v>
      </c>
      <c r="N168" s="19">
        <v>4.1299999999999996E-2</v>
      </c>
    </row>
    <row r="169" spans="1:14" x14ac:dyDescent="0.2">
      <c r="A169" s="23" t="s">
        <v>222</v>
      </c>
      <c r="B169" s="19">
        <v>-1.9421157745677098E-3</v>
      </c>
      <c r="C169" s="19">
        <v>-2.92489170942038E-2</v>
      </c>
      <c r="D169" s="19">
        <v>3.2508000000000002E-2</v>
      </c>
      <c r="E169" s="19">
        <v>3.5012548739806103E-2</v>
      </c>
      <c r="F169" s="19"/>
      <c r="L169" s="26">
        <v>39758</v>
      </c>
      <c r="M169" s="19">
        <v>9.1799999999999993E-2</v>
      </c>
      <c r="N169" s="19">
        <v>4.1900000000000007E-2</v>
      </c>
    </row>
    <row r="170" spans="1:14" x14ac:dyDescent="0.2">
      <c r="A170" s="23" t="s">
        <v>223</v>
      </c>
      <c r="B170" s="19">
        <v>-3.8763365168086761E-2</v>
      </c>
      <c r="C170" s="19">
        <v>2.4338863569772402E-2</v>
      </c>
      <c r="D170" s="19">
        <v>6.2500000000000001E-4</v>
      </c>
      <c r="E170" s="19">
        <v>-9.8617534371160404E-3</v>
      </c>
      <c r="F170" s="19"/>
      <c r="L170" s="26">
        <v>39759</v>
      </c>
      <c r="M170" s="19">
        <v>8.5250000000000006E-2</v>
      </c>
      <c r="N170" s="19">
        <v>4.2500000000000003E-2</v>
      </c>
    </row>
    <row r="171" spans="1:14" x14ac:dyDescent="0.2">
      <c r="A171" s="23" t="s">
        <v>224</v>
      </c>
      <c r="B171" s="19">
        <v>-0.10571654592578661</v>
      </c>
      <c r="C171" s="19">
        <v>8.0651266216268405E-2</v>
      </c>
      <c r="D171" s="19">
        <v>2.9440999999999998E-2</v>
      </c>
      <c r="E171" s="19">
        <v>4.2482503549064098E-2</v>
      </c>
      <c r="F171" s="19"/>
      <c r="L171" s="26">
        <v>39762</v>
      </c>
      <c r="M171" s="19">
        <v>8.4350000000000008E-2</v>
      </c>
      <c r="N171" s="19">
        <v>4.2099999999999999E-2</v>
      </c>
    </row>
    <row r="172" spans="1:14" x14ac:dyDescent="0.2">
      <c r="A172" s="23" t="s">
        <v>225</v>
      </c>
      <c r="B172" s="19">
        <v>8.0541978038543016E-2</v>
      </c>
      <c r="C172" s="19">
        <v>-3.1869358831818802E-3</v>
      </c>
      <c r="D172" s="19">
        <v>-1.1313E-2</v>
      </c>
      <c r="E172" s="19">
        <v>-2.0745598399966699E-2</v>
      </c>
      <c r="F172" s="19"/>
      <c r="L172" s="26">
        <v>39763</v>
      </c>
      <c r="M172" s="19">
        <v>8.6099999999999996E-2</v>
      </c>
      <c r="N172" s="19">
        <f>(N171+N173)/2</f>
        <v>4.19E-2</v>
      </c>
    </row>
    <row r="173" spans="1:14" x14ac:dyDescent="0.2">
      <c r="A173" s="23" t="s">
        <v>226</v>
      </c>
      <c r="B173" s="19">
        <v>-0.11023689588344854</v>
      </c>
      <c r="C173" s="19">
        <v>-1.7679325559190301E-2</v>
      </c>
      <c r="D173" s="19">
        <v>-1.6545000000000001E-2</v>
      </c>
      <c r="E173" s="19">
        <v>-1.5819425354573001E-2</v>
      </c>
      <c r="F173" s="19"/>
      <c r="L173" s="26">
        <v>39764</v>
      </c>
      <c r="M173" s="19">
        <v>0.09</v>
      </c>
      <c r="N173" s="19">
        <v>4.1700000000000001E-2</v>
      </c>
    </row>
    <row r="174" spans="1:14" x14ac:dyDescent="0.2">
      <c r="A174" s="23" t="s">
        <v>227</v>
      </c>
      <c r="B174" s="19">
        <v>0.16337496384829953</v>
      </c>
      <c r="C174" s="19">
        <v>-4.5053872676547403E-2</v>
      </c>
      <c r="D174" s="19">
        <v>-1.9827999999999998E-2</v>
      </c>
      <c r="E174" s="19">
        <v>-1.81352669837479E-2</v>
      </c>
      <c r="F174" s="19"/>
      <c r="L174" s="26">
        <v>39765</v>
      </c>
      <c r="M174" s="19">
        <v>9.0749999999999997E-2</v>
      </c>
      <c r="N174" s="19">
        <v>4.3400000000000001E-2</v>
      </c>
    </row>
    <row r="175" spans="1:14" x14ac:dyDescent="0.2">
      <c r="A175" s="23" t="s">
        <v>228</v>
      </c>
      <c r="B175" s="19">
        <v>-5.7641680819192187E-2</v>
      </c>
      <c r="C175" s="19">
        <v>-4.1184744664433101E-2</v>
      </c>
      <c r="D175" s="19">
        <v>-5.4322000000000002E-2</v>
      </c>
      <c r="E175" s="19">
        <v>-7.0454257015059502E-2</v>
      </c>
      <c r="F175" s="19"/>
      <c r="L175" s="26">
        <v>39766</v>
      </c>
      <c r="M175" s="19">
        <v>8.7750000000000009E-2</v>
      </c>
      <c r="N175" s="19">
        <v>4.2199999999999994E-2</v>
      </c>
    </row>
    <row r="176" spans="1:14" x14ac:dyDescent="0.2">
      <c r="A176" s="23" t="s">
        <v>229</v>
      </c>
      <c r="B176" s="19">
        <v>-0.11441259190292752</v>
      </c>
      <c r="C176" s="19">
        <v>-0.186651239820156</v>
      </c>
      <c r="D176" s="19">
        <v>-7.0237999999999995E-2</v>
      </c>
      <c r="E176" s="19">
        <v>-8.6370575009057801E-2</v>
      </c>
      <c r="F176" s="19"/>
      <c r="L176" s="26">
        <v>39769</v>
      </c>
      <c r="M176" s="19">
        <v>8.9099999999999999E-2</v>
      </c>
      <c r="N176" s="19">
        <v>4.2000000000000003E-2</v>
      </c>
    </row>
    <row r="177" spans="1:14" x14ac:dyDescent="0.2">
      <c r="A177" s="23" t="s">
        <v>230</v>
      </c>
      <c r="B177" s="19">
        <v>7.0954384012308358E-2</v>
      </c>
      <c r="C177" s="19">
        <v>0.171590883748312</v>
      </c>
      <c r="D177" s="19">
        <v>0.10902299999999999</v>
      </c>
      <c r="E177" s="19">
        <v>0.103436825925853</v>
      </c>
      <c r="F177" s="19"/>
      <c r="L177" s="26">
        <v>39770</v>
      </c>
      <c r="M177" s="19">
        <v>8.6999999999999994E-2</v>
      </c>
      <c r="N177" s="19">
        <v>4.1399999999999999E-2</v>
      </c>
    </row>
    <row r="178" spans="1:14" x14ac:dyDescent="0.2">
      <c r="A178" s="23" t="s">
        <v>231</v>
      </c>
      <c r="B178" s="19">
        <v>1.4375716709892128E-2</v>
      </c>
      <c r="C178" s="19">
        <v>-7.9086623235042605E-2</v>
      </c>
      <c r="D178" s="19">
        <v>-2.7269999999999998E-3</v>
      </c>
      <c r="E178" s="19">
        <v>-2.4415622166471501E-2</v>
      </c>
      <c r="F178" s="19"/>
      <c r="L178" s="26">
        <v>39771</v>
      </c>
      <c r="M178" s="19">
        <v>8.6899999999999991E-2</v>
      </c>
      <c r="N178" s="19">
        <v>3.9599999999999996E-2</v>
      </c>
    </row>
    <row r="179" spans="1:14" x14ac:dyDescent="0.2">
      <c r="A179" s="23" t="s">
        <v>232</v>
      </c>
      <c r="B179" s="19">
        <v>-2.202259763296377E-2</v>
      </c>
      <c r="C179" s="19">
        <v>-4.5682968014262096E-3</v>
      </c>
      <c r="D179" s="19">
        <v>9.4269999999999996E-3</v>
      </c>
      <c r="E179" s="19">
        <v>-5.5562139193132698E-4</v>
      </c>
      <c r="F179" s="19"/>
      <c r="L179" s="26">
        <v>39772</v>
      </c>
      <c r="M179" s="19">
        <v>8.6899999999999991E-2</v>
      </c>
      <c r="N179" s="19">
        <v>3.6400000000000002E-2</v>
      </c>
    </row>
    <row r="180" spans="1:14" x14ac:dyDescent="0.2">
      <c r="A180" s="23" t="s">
        <v>233</v>
      </c>
      <c r="B180" s="19">
        <v>0.12708471235758068</v>
      </c>
      <c r="C180" s="19">
        <v>7.3697781222818906E-2</v>
      </c>
      <c r="D180" s="19">
        <v>4.5206000000000003E-2</v>
      </c>
      <c r="E180" s="19">
        <v>5.0183124992165803E-2</v>
      </c>
      <c r="F180" s="19"/>
      <c r="L180" s="26">
        <v>39773</v>
      </c>
      <c r="M180" s="19">
        <v>8.6899999999999991E-2</v>
      </c>
      <c r="N180" s="19">
        <v>3.7000000000000005E-2</v>
      </c>
    </row>
    <row r="181" spans="1:14" x14ac:dyDescent="0.2">
      <c r="A181" s="23" t="s">
        <v>234</v>
      </c>
      <c r="B181" s="19">
        <v>3.5569414531664956E-2</v>
      </c>
      <c r="C181" s="19">
        <v>7.9311750106161497E-2</v>
      </c>
      <c r="D181" s="19">
        <v>4.3339999999999997E-2</v>
      </c>
      <c r="E181" s="19">
        <v>4.88486873939495E-2</v>
      </c>
      <c r="F181" s="19"/>
      <c r="L181" s="26">
        <v>39776</v>
      </c>
      <c r="M181" s="19">
        <v>8.5900000000000004E-2</v>
      </c>
      <c r="N181" s="19">
        <v>3.78E-2</v>
      </c>
    </row>
    <row r="182" spans="1:14" x14ac:dyDescent="0.2">
      <c r="A182" s="23" t="s">
        <v>235</v>
      </c>
      <c r="B182" s="19">
        <v>3.8861354011989313E-2</v>
      </c>
      <c r="C182" s="19">
        <v>1.2713108398808799E-2</v>
      </c>
      <c r="D182" s="19">
        <v>3.2865999999999999E-2</v>
      </c>
      <c r="E182" s="19">
        <v>1.2856434583842899E-2</v>
      </c>
      <c r="F182" s="19"/>
      <c r="L182" s="26">
        <v>39777</v>
      </c>
      <c r="M182" s="19">
        <v>8.4900000000000003E-2</v>
      </c>
      <c r="N182" s="19">
        <v>3.6299999999999999E-2</v>
      </c>
    </row>
    <row r="183" spans="1:14" x14ac:dyDescent="0.2">
      <c r="A183" s="23" t="s">
        <v>236</v>
      </c>
      <c r="B183" s="19">
        <v>-3.9559935998699003E-2</v>
      </c>
      <c r="C183" s="19">
        <v>-5.5222335435733197E-3</v>
      </c>
      <c r="D183" s="19">
        <v>-6.0340000000000003E-3</v>
      </c>
      <c r="E183" s="19">
        <v>-1.13559310196348E-2</v>
      </c>
      <c r="F183" s="19"/>
      <c r="L183" s="26">
        <v>39778</v>
      </c>
      <c r="M183" s="19">
        <v>8.4149999999999989E-2</v>
      </c>
      <c r="N183" s="19">
        <v>3.5400000000000001E-2</v>
      </c>
    </row>
    <row r="184" spans="1:14" x14ac:dyDescent="0.2">
      <c r="A184" s="23" t="s">
        <v>237</v>
      </c>
      <c r="B184" s="19">
        <v>-7.4097150842250548E-2</v>
      </c>
      <c r="C184" s="19">
        <v>-0.10939747943177</v>
      </c>
      <c r="D184" s="19">
        <v>-5.9790000000000003E-2</v>
      </c>
      <c r="E184" s="19">
        <v>-8.63239194882197E-2</v>
      </c>
      <c r="F184" s="19"/>
      <c r="L184" s="26">
        <v>39779</v>
      </c>
      <c r="M184" s="19">
        <v>8.3900000000000002E-2</v>
      </c>
      <c r="N184" s="19">
        <f>(N183+N185)/2</f>
        <v>3.4950000000000002E-2</v>
      </c>
    </row>
    <row r="185" spans="1:14" x14ac:dyDescent="0.2">
      <c r="A185" s="23" t="s">
        <v>238</v>
      </c>
      <c r="B185" s="19">
        <v>-3.7642468934485751E-2</v>
      </c>
      <c r="C185" s="19">
        <v>4.56284761518145E-2</v>
      </c>
      <c r="D185" s="19">
        <v>4.1465000000000002E-2</v>
      </c>
      <c r="E185" s="19">
        <v>5.0955366906677999E-2</v>
      </c>
      <c r="F185" s="19"/>
      <c r="L185" s="26">
        <v>39780</v>
      </c>
      <c r="M185" s="19">
        <v>8.3629999999999996E-2</v>
      </c>
      <c r="N185" s="19">
        <v>3.4500000000000003E-2</v>
      </c>
    </row>
    <row r="186" spans="1:14" x14ac:dyDescent="0.2">
      <c r="A186" s="23" t="s">
        <v>239</v>
      </c>
      <c r="B186" s="19">
        <v>-2.7440768519673253E-2</v>
      </c>
      <c r="C186" s="19">
        <v>6.2272314587604903E-3</v>
      </c>
      <c r="D186" s="19">
        <v>1.4363000000000001E-2</v>
      </c>
      <c r="E186" s="19">
        <v>1.28554562439485E-2</v>
      </c>
      <c r="F186" s="19"/>
      <c r="L186" s="26">
        <v>39783</v>
      </c>
      <c r="M186" s="19">
        <v>8.2449999999999996E-2</v>
      </c>
      <c r="N186" s="19">
        <v>3.2199999999999999E-2</v>
      </c>
    </row>
    <row r="187" spans="1:14" x14ac:dyDescent="0.2">
      <c r="A187" s="23" t="s">
        <v>240</v>
      </c>
      <c r="B187" s="19">
        <v>3.3532356434192723E-2</v>
      </c>
      <c r="C187" s="19">
        <v>-8.1806381496550198E-3</v>
      </c>
      <c r="D187" s="19">
        <v>2.2744E-2</v>
      </c>
      <c r="E187" s="19">
        <v>2.5351738155414201E-2</v>
      </c>
      <c r="F187" s="19"/>
      <c r="L187" s="26">
        <v>39784</v>
      </c>
      <c r="M187" s="19">
        <v>8.2650000000000001E-2</v>
      </c>
      <c r="N187" s="19">
        <v>3.1800000000000002E-2</v>
      </c>
    </row>
    <row r="188" spans="1:14" x14ac:dyDescent="0.2">
      <c r="A188" s="23" t="s">
        <v>241</v>
      </c>
      <c r="B188" s="19">
        <v>6.7110713747670081E-2</v>
      </c>
      <c r="C188" s="19">
        <v>3.0556827625027701E-2</v>
      </c>
      <c r="D188" s="19">
        <v>2.5079000000000001E-2</v>
      </c>
      <c r="E188" s="19">
        <v>2.7473500545928099E-2</v>
      </c>
      <c r="F188" s="19"/>
      <c r="L188" s="26">
        <v>39785</v>
      </c>
      <c r="M188" s="19">
        <v>7.9750000000000001E-2</v>
      </c>
      <c r="N188" s="19">
        <v>3.1699999999999999E-2</v>
      </c>
    </row>
    <row r="189" spans="1:14" x14ac:dyDescent="0.2">
      <c r="A189" s="23" t="s">
        <v>242</v>
      </c>
      <c r="B189" s="19">
        <v>-4.0848377308384531E-2</v>
      </c>
      <c r="C189" s="19">
        <v>3.8385866207341899E-3</v>
      </c>
      <c r="D189" s="19">
        <v>-1.7849E-2</v>
      </c>
      <c r="E189" s="19">
        <v>-6.7575649025094497E-3</v>
      </c>
      <c r="F189" s="19"/>
      <c r="L189" s="26">
        <v>39786</v>
      </c>
      <c r="M189" s="19">
        <v>7.9750000000000001E-2</v>
      </c>
      <c r="N189" s="19">
        <v>3.0600000000000002E-2</v>
      </c>
    </row>
    <row r="190" spans="1:14" x14ac:dyDescent="0.2">
      <c r="A190" s="23" t="s">
        <v>243</v>
      </c>
      <c r="B190" s="19">
        <v>-3.5825451515940077E-2</v>
      </c>
      <c r="C190" s="19">
        <v>-2.76707224931181E-2</v>
      </c>
      <c r="D190" s="19">
        <v>5.1900000000000002E-3</v>
      </c>
      <c r="E190" s="19">
        <v>1.28048887222938E-2</v>
      </c>
      <c r="F190" s="19"/>
      <c r="L190" s="26">
        <v>39787</v>
      </c>
      <c r="M190" s="19">
        <v>7.9600000000000004E-2</v>
      </c>
      <c r="N190" s="19">
        <v>3.1099999999999999E-2</v>
      </c>
    </row>
    <row r="191" spans="1:14" x14ac:dyDescent="0.2">
      <c r="A191" s="23" t="s">
        <v>244</v>
      </c>
      <c r="B191" s="19">
        <v>2.9171418565181018E-2</v>
      </c>
      <c r="C191" s="19">
        <v>4.1386491084855898E-2</v>
      </c>
      <c r="D191" s="19">
        <v>8.1939999999999999E-3</v>
      </c>
      <c r="E191" s="19">
        <v>1.8806263688782202E-2</v>
      </c>
      <c r="F191" s="19"/>
      <c r="L191" s="26">
        <v>39790</v>
      </c>
      <c r="M191" s="19">
        <v>7.9600000000000004E-2</v>
      </c>
      <c r="N191" s="19">
        <v>3.1600000000000003E-2</v>
      </c>
    </row>
    <row r="192" spans="1:14" x14ac:dyDescent="0.2">
      <c r="A192" s="23" t="s">
        <v>245</v>
      </c>
      <c r="B192" s="19">
        <v>3.9067639067638993E-2</v>
      </c>
      <c r="C192" s="19">
        <v>6.8838676616716998E-2</v>
      </c>
      <c r="D192" s="19">
        <v>5.2242999999999998E-2</v>
      </c>
      <c r="E192" s="19">
        <v>5.0939452073305302E-2</v>
      </c>
      <c r="F192" s="19"/>
      <c r="L192" s="26">
        <v>39791</v>
      </c>
      <c r="M192" s="19">
        <v>7.9250000000000001E-2</v>
      </c>
      <c r="N192" s="19">
        <v>3.0600000000000002E-2</v>
      </c>
    </row>
    <row r="193" spans="1:14" x14ac:dyDescent="0.2">
      <c r="A193" s="23" t="s">
        <v>246</v>
      </c>
      <c r="B193" s="19">
        <v>-3.8423086414972718E-2</v>
      </c>
      <c r="C193" s="19">
        <v>-1.66832509051629E-3</v>
      </c>
      <c r="D193" s="19">
        <v>1.3211000000000001E-2</v>
      </c>
      <c r="E193" s="19">
        <v>1.6512107440858101E-3</v>
      </c>
      <c r="F193" s="19"/>
      <c r="L193" s="26">
        <v>39792</v>
      </c>
      <c r="M193" s="19">
        <v>7.9500000000000001E-2</v>
      </c>
      <c r="N193" s="19">
        <v>3.0899999999999997E-2</v>
      </c>
    </row>
    <row r="194" spans="1:14" x14ac:dyDescent="0.2">
      <c r="A194" s="23" t="s">
        <v>247</v>
      </c>
      <c r="B194" s="19">
        <v>-3.651958501199315E-2</v>
      </c>
      <c r="C194" s="19">
        <v>-2.0367450396736899E-2</v>
      </c>
      <c r="D194" s="19">
        <v>3.7506999999999999E-2</v>
      </c>
      <c r="E194" s="19">
        <v>2.3423377365274299E-2</v>
      </c>
      <c r="F194" s="19"/>
      <c r="L194" s="26">
        <v>39793</v>
      </c>
      <c r="M194" s="19">
        <v>7.9000000000000001E-2</v>
      </c>
      <c r="N194" s="19">
        <v>3.0699999999999998E-2</v>
      </c>
    </row>
    <row r="195" spans="1:14" x14ac:dyDescent="0.2">
      <c r="A195" s="23"/>
      <c r="L195" s="26">
        <v>39794</v>
      </c>
      <c r="M195" s="19">
        <v>7.8799999999999995E-2</v>
      </c>
      <c r="N195" s="19">
        <v>3.0699999999999998E-2</v>
      </c>
    </row>
    <row r="196" spans="1:14" x14ac:dyDescent="0.2">
      <c r="A196" s="23"/>
      <c r="L196" s="26">
        <v>39797</v>
      </c>
      <c r="M196" s="19">
        <v>7.8219999999999998E-2</v>
      </c>
      <c r="N196" s="19">
        <v>2.98E-2</v>
      </c>
    </row>
    <row r="197" spans="1:14" x14ac:dyDescent="0.2">
      <c r="A197" s="23"/>
      <c r="L197" s="26">
        <v>39798</v>
      </c>
      <c r="M197" s="19">
        <v>7.8200000000000006E-2</v>
      </c>
      <c r="N197" s="19">
        <v>2.86E-2</v>
      </c>
    </row>
    <row r="198" spans="1:14" x14ac:dyDescent="0.2">
      <c r="A198" s="23"/>
      <c r="L198" s="26">
        <v>39799</v>
      </c>
      <c r="M198" s="19">
        <v>7.8170000000000003E-2</v>
      </c>
      <c r="N198" s="19">
        <v>2.6600000000000002E-2</v>
      </c>
    </row>
    <row r="199" spans="1:14" x14ac:dyDescent="0.2">
      <c r="A199" s="23"/>
      <c r="L199" s="26">
        <v>39800</v>
      </c>
      <c r="M199" s="19">
        <v>7.7899999999999997E-2</v>
      </c>
      <c r="N199" s="19">
        <v>2.53E-2</v>
      </c>
    </row>
    <row r="200" spans="1:14" x14ac:dyDescent="0.2">
      <c r="A200" s="23"/>
      <c r="L200" s="26">
        <v>39801</v>
      </c>
      <c r="M200" s="19">
        <v>7.8100000000000003E-2</v>
      </c>
      <c r="N200" s="19">
        <v>2.5499999999999998E-2</v>
      </c>
    </row>
    <row r="201" spans="1:14" x14ac:dyDescent="0.2">
      <c r="A201" s="23"/>
      <c r="L201" s="26">
        <v>39804</v>
      </c>
      <c r="M201" s="19">
        <v>7.775E-2</v>
      </c>
      <c r="N201" s="19">
        <v>2.6000000000000002E-2</v>
      </c>
    </row>
    <row r="202" spans="1:14" x14ac:dyDescent="0.2">
      <c r="A202" s="23"/>
      <c r="L202" s="26">
        <v>39805</v>
      </c>
      <c r="M202" s="19">
        <v>7.7850000000000003E-2</v>
      </c>
      <c r="N202" s="19">
        <v>2.63E-2</v>
      </c>
    </row>
    <row r="203" spans="1:14" x14ac:dyDescent="0.2">
      <c r="A203" s="23"/>
      <c r="L203" s="26">
        <v>39806</v>
      </c>
      <c r="M203" s="19">
        <v>7.7100000000000002E-2</v>
      </c>
      <c r="N203" s="19">
        <v>2.63E-2</v>
      </c>
    </row>
    <row r="204" spans="1:14" x14ac:dyDescent="0.2">
      <c r="A204" s="23"/>
      <c r="L204" s="26">
        <v>39807</v>
      </c>
      <c r="M204" s="19">
        <v>7.7100000000000002E-2</v>
      </c>
      <c r="N204" s="19">
        <f>(N203+N205)/2</f>
        <v>2.6200000000000001E-2</v>
      </c>
    </row>
    <row r="205" spans="1:14" x14ac:dyDescent="0.2">
      <c r="A205" s="23"/>
      <c r="L205" s="26">
        <v>39808</v>
      </c>
      <c r="M205" s="19">
        <v>7.7100000000000002E-2</v>
      </c>
      <c r="N205" s="19">
        <v>2.6099999999999998E-2</v>
      </c>
    </row>
    <row r="206" spans="1:14" x14ac:dyDescent="0.2">
      <c r="A206" s="23"/>
      <c r="L206" s="26">
        <v>39811</v>
      </c>
      <c r="M206" s="19">
        <v>7.690000000000001E-2</v>
      </c>
      <c r="N206" s="19">
        <v>2.63E-2</v>
      </c>
    </row>
    <row r="207" spans="1:14" x14ac:dyDescent="0.2">
      <c r="A207" s="23"/>
      <c r="L207" s="26">
        <v>39812</v>
      </c>
      <c r="M207" s="19">
        <v>7.6299999999999993E-2</v>
      </c>
      <c r="N207" s="19">
        <v>2.58E-2</v>
      </c>
    </row>
    <row r="208" spans="1:14" x14ac:dyDescent="0.2">
      <c r="A208" s="23"/>
      <c r="L208" s="26">
        <v>39813</v>
      </c>
      <c r="M208" s="19">
        <v>7.6399999999999996E-2</v>
      </c>
      <c r="N208" s="19">
        <v>2.69E-2</v>
      </c>
    </row>
    <row r="209" spans="1:14" x14ac:dyDescent="0.2">
      <c r="A209" s="23"/>
      <c r="L209" s="26">
        <v>39814</v>
      </c>
      <c r="M209" s="19">
        <v>7.6399999999999996E-2</v>
      </c>
      <c r="N209" s="19">
        <f>(N208+N210)/2</f>
        <v>2.76E-2</v>
      </c>
    </row>
    <row r="210" spans="1:14" x14ac:dyDescent="0.2">
      <c r="A210" s="23"/>
      <c r="L210" s="26">
        <v>39815</v>
      </c>
      <c r="M210" s="19">
        <v>7.6399999999999996E-2</v>
      </c>
      <c r="N210" s="19">
        <v>2.8300000000000002E-2</v>
      </c>
    </row>
    <row r="211" spans="1:14" x14ac:dyDescent="0.2">
      <c r="A211" s="23"/>
      <c r="L211" s="26">
        <v>39818</v>
      </c>
      <c r="M211" s="19">
        <v>7.6649999999999996E-2</v>
      </c>
      <c r="N211" s="19">
        <v>0.03</v>
      </c>
    </row>
    <row r="212" spans="1:14" x14ac:dyDescent="0.2">
      <c r="A212" s="23"/>
      <c r="L212" s="26">
        <v>39819</v>
      </c>
      <c r="M212" s="19">
        <v>7.5999999999999998E-2</v>
      </c>
      <c r="N212" s="19">
        <v>3.04E-2</v>
      </c>
    </row>
    <row r="213" spans="1:14" x14ac:dyDescent="0.2">
      <c r="A213" s="23"/>
      <c r="L213" s="26">
        <v>39820</v>
      </c>
      <c r="M213" s="19">
        <v>7.5399999999999995E-2</v>
      </c>
      <c r="N213" s="19">
        <v>3.0499999999999999E-2</v>
      </c>
    </row>
    <row r="214" spans="1:14" x14ac:dyDescent="0.2">
      <c r="A214" s="23"/>
      <c r="L214" s="26">
        <v>39821</v>
      </c>
      <c r="M214" s="19">
        <v>7.5249999999999997E-2</v>
      </c>
      <c r="N214" s="19">
        <v>3.04E-2</v>
      </c>
    </row>
    <row r="215" spans="1:14" x14ac:dyDescent="0.2">
      <c r="A215" s="23"/>
      <c r="L215" s="26">
        <v>39822</v>
      </c>
      <c r="M215" s="19">
        <v>7.5399999999999995E-2</v>
      </c>
      <c r="N215" s="19">
        <v>3.04E-2</v>
      </c>
    </row>
    <row r="216" spans="1:14" x14ac:dyDescent="0.2">
      <c r="A216" s="23"/>
      <c r="L216" s="26">
        <v>39825</v>
      </c>
      <c r="M216" s="19">
        <v>7.4900000000000008E-2</v>
      </c>
      <c r="N216" s="19">
        <v>2.9900000000000003E-2</v>
      </c>
    </row>
    <row r="217" spans="1:14" x14ac:dyDescent="0.2">
      <c r="A217" s="23"/>
      <c r="L217" s="26">
        <v>39826</v>
      </c>
      <c r="M217" s="19">
        <v>7.5549999999999992E-2</v>
      </c>
      <c r="N217" s="19">
        <v>0.03</v>
      </c>
    </row>
    <row r="218" spans="1:14" x14ac:dyDescent="0.2">
      <c r="A218" s="23"/>
      <c r="L218" s="26">
        <v>39827</v>
      </c>
      <c r="M218" s="19">
        <v>7.5499999999999998E-2</v>
      </c>
      <c r="N218" s="19">
        <v>2.8900000000000002E-2</v>
      </c>
    </row>
    <row r="219" spans="1:14" x14ac:dyDescent="0.2">
      <c r="L219" s="26">
        <v>39828</v>
      </c>
      <c r="M219" s="19">
        <v>7.6299999999999993E-2</v>
      </c>
      <c r="N219" s="19">
        <v>2.86E-2</v>
      </c>
    </row>
    <row r="220" spans="1:14" x14ac:dyDescent="0.2">
      <c r="L220" s="26">
        <v>39829</v>
      </c>
      <c r="M220" s="19">
        <v>7.6399999999999996E-2</v>
      </c>
      <c r="N220" s="19">
        <v>2.8900000000000002E-2</v>
      </c>
    </row>
    <row r="221" spans="1:14" x14ac:dyDescent="0.2">
      <c r="L221" s="26">
        <v>39832</v>
      </c>
      <c r="M221" s="19">
        <v>7.6399999999999996E-2</v>
      </c>
      <c r="N221" s="19">
        <f>(N220+N222)/2</f>
        <v>2.93E-2</v>
      </c>
    </row>
    <row r="222" spans="1:14" x14ac:dyDescent="0.2">
      <c r="L222" s="26">
        <v>39833</v>
      </c>
      <c r="M222" s="19">
        <v>7.6200000000000004E-2</v>
      </c>
      <c r="N222" s="19">
        <v>2.9700000000000001E-2</v>
      </c>
    </row>
    <row r="223" spans="1:14" x14ac:dyDescent="0.2">
      <c r="L223" s="26">
        <v>39834</v>
      </c>
      <c r="M223" s="19">
        <v>7.6499999999999999E-2</v>
      </c>
      <c r="N223" s="19">
        <v>3.15E-2</v>
      </c>
    </row>
    <row r="224" spans="1:14" x14ac:dyDescent="0.2">
      <c r="L224" s="26">
        <v>39835</v>
      </c>
      <c r="M224" s="19">
        <v>7.7499999999999999E-2</v>
      </c>
      <c r="N224" s="19">
        <v>3.2500000000000001E-2</v>
      </c>
    </row>
    <row r="225" spans="12:14" x14ac:dyDescent="0.2">
      <c r="L225" s="26">
        <v>39836</v>
      </c>
      <c r="M225" s="19">
        <v>7.7100000000000002E-2</v>
      </c>
      <c r="N225" s="19">
        <v>3.32E-2</v>
      </c>
    </row>
    <row r="226" spans="12:14" x14ac:dyDescent="0.2">
      <c r="L226" s="26">
        <v>39839</v>
      </c>
      <c r="M226" s="19">
        <v>7.5549999999999992E-2</v>
      </c>
      <c r="N226" s="19">
        <v>3.39E-2</v>
      </c>
    </row>
    <row r="227" spans="12:14" x14ac:dyDescent="0.2">
      <c r="L227" s="26">
        <v>39840</v>
      </c>
      <c r="M227" s="19">
        <v>7.5499999999999998E-2</v>
      </c>
      <c r="N227" s="19">
        <v>3.2599999999999997E-2</v>
      </c>
    </row>
    <row r="228" spans="12:14" x14ac:dyDescent="0.2">
      <c r="L228" s="26">
        <v>39841</v>
      </c>
      <c r="M228" s="19">
        <v>7.5179999999999997E-2</v>
      </c>
      <c r="N228" s="19">
        <v>3.44E-2</v>
      </c>
    </row>
    <row r="229" spans="12:14" x14ac:dyDescent="0.2">
      <c r="L229" s="26">
        <v>39842</v>
      </c>
      <c r="M229" s="19">
        <v>7.5450000000000003E-2</v>
      </c>
      <c r="N229" s="19">
        <v>3.5699999999999996E-2</v>
      </c>
    </row>
    <row r="230" spans="12:14" x14ac:dyDescent="0.2">
      <c r="L230" s="26">
        <v>39843</v>
      </c>
      <c r="M230" s="19">
        <v>7.5999999999999998E-2</v>
      </c>
      <c r="N230" s="19">
        <v>3.5799999999999998E-2</v>
      </c>
    </row>
    <row r="231" spans="12:14" x14ac:dyDescent="0.2">
      <c r="L231" s="26">
        <v>39846</v>
      </c>
      <c r="M231" s="19">
        <v>7.6399999999999996E-2</v>
      </c>
      <c r="N231" s="19">
        <v>3.4700000000000002E-2</v>
      </c>
    </row>
    <row r="232" spans="12:14" x14ac:dyDescent="0.2">
      <c r="L232" s="26">
        <v>39847</v>
      </c>
      <c r="M232" s="19">
        <v>7.6600000000000001E-2</v>
      </c>
      <c r="N232" s="19">
        <v>3.6400000000000002E-2</v>
      </c>
    </row>
    <row r="233" spans="12:14" x14ac:dyDescent="0.2">
      <c r="L233" s="26">
        <v>39848</v>
      </c>
      <c r="M233" s="19">
        <v>7.7699999999999991E-2</v>
      </c>
      <c r="N233" s="19">
        <v>3.6499999999999998E-2</v>
      </c>
    </row>
    <row r="234" spans="12:14" x14ac:dyDescent="0.2">
      <c r="L234" s="26">
        <v>39849</v>
      </c>
      <c r="M234" s="19">
        <v>7.9000000000000001E-2</v>
      </c>
      <c r="N234" s="19">
        <v>3.6299999999999999E-2</v>
      </c>
    </row>
    <row r="235" spans="12:14" x14ac:dyDescent="0.2">
      <c r="L235" s="26">
        <v>39850</v>
      </c>
      <c r="M235" s="19">
        <v>7.7399999999999997E-2</v>
      </c>
      <c r="N235" s="19">
        <v>3.7000000000000005E-2</v>
      </c>
    </row>
    <row r="236" spans="12:14" x14ac:dyDescent="0.2">
      <c r="L236" s="26">
        <v>39853</v>
      </c>
      <c r="M236" s="19">
        <v>7.7249999999999999E-2</v>
      </c>
      <c r="N236" s="19">
        <v>3.6900000000000002E-2</v>
      </c>
    </row>
    <row r="237" spans="12:14" x14ac:dyDescent="0.2">
      <c r="L237" s="26">
        <v>39854</v>
      </c>
      <c r="M237" s="19">
        <v>7.7800000000000008E-2</v>
      </c>
      <c r="N237" s="19">
        <v>3.5400000000000001E-2</v>
      </c>
    </row>
    <row r="238" spans="12:14" x14ac:dyDescent="0.2">
      <c r="L238" s="26">
        <v>39855</v>
      </c>
      <c r="M238" s="19">
        <v>7.7850000000000003E-2</v>
      </c>
      <c r="N238" s="19">
        <v>3.4500000000000003E-2</v>
      </c>
    </row>
    <row r="239" spans="12:14" x14ac:dyDescent="0.2">
      <c r="L239" s="26">
        <v>39856</v>
      </c>
      <c r="M239" s="19">
        <v>7.7850000000000003E-2</v>
      </c>
      <c r="N239" s="19">
        <v>3.4700000000000002E-2</v>
      </c>
    </row>
    <row r="240" spans="12:14" x14ac:dyDescent="0.2">
      <c r="L240" s="26">
        <v>39857</v>
      </c>
      <c r="M240" s="19">
        <v>7.7499999999999999E-2</v>
      </c>
      <c r="N240" s="19">
        <v>3.6799999999999999E-2</v>
      </c>
    </row>
    <row r="241" spans="12:14" x14ac:dyDescent="0.2">
      <c r="L241" s="26">
        <v>39860</v>
      </c>
      <c r="M241" s="19">
        <v>7.7300000000000008E-2</v>
      </c>
      <c r="N241" s="19">
        <f>(N240+N242)/2</f>
        <v>3.5750000000000004E-2</v>
      </c>
    </row>
    <row r="242" spans="12:14" x14ac:dyDescent="0.2">
      <c r="L242" s="26">
        <v>39861</v>
      </c>
      <c r="M242" s="19">
        <v>7.7679999999999999E-2</v>
      </c>
      <c r="N242" s="19">
        <v>3.4700000000000002E-2</v>
      </c>
    </row>
    <row r="243" spans="12:14" x14ac:dyDescent="0.2">
      <c r="L243" s="26">
        <v>39862</v>
      </c>
      <c r="M243" s="19">
        <v>7.775E-2</v>
      </c>
      <c r="N243" s="19">
        <v>3.5400000000000001E-2</v>
      </c>
    </row>
    <row r="244" spans="12:14" x14ac:dyDescent="0.2">
      <c r="L244" s="26">
        <v>39863</v>
      </c>
      <c r="M244" s="19">
        <v>7.7850000000000003E-2</v>
      </c>
      <c r="N244" s="19">
        <v>3.6799999999999999E-2</v>
      </c>
    </row>
    <row r="245" spans="12:14" x14ac:dyDescent="0.2">
      <c r="L245" s="26">
        <v>39864</v>
      </c>
      <c r="M245" s="19">
        <v>7.8149999999999997E-2</v>
      </c>
      <c r="N245" s="19">
        <v>3.56E-2</v>
      </c>
    </row>
    <row r="246" spans="12:14" x14ac:dyDescent="0.2">
      <c r="L246" s="26">
        <v>39867</v>
      </c>
      <c r="M246" s="19">
        <v>7.7950000000000005E-2</v>
      </c>
      <c r="N246" s="19">
        <v>3.5299999999999998E-2</v>
      </c>
    </row>
    <row r="247" spans="12:14" x14ac:dyDescent="0.2">
      <c r="L247" s="26">
        <v>39868</v>
      </c>
      <c r="M247" s="19">
        <v>7.8700000000000006E-2</v>
      </c>
      <c r="N247" s="19">
        <v>3.49E-2</v>
      </c>
    </row>
    <row r="248" spans="12:14" x14ac:dyDescent="0.2">
      <c r="L248" s="26">
        <v>39869</v>
      </c>
      <c r="M248" s="19">
        <v>8.0350000000000005E-2</v>
      </c>
      <c r="N248" s="19">
        <v>3.5900000000000001E-2</v>
      </c>
    </row>
    <row r="249" spans="12:14" x14ac:dyDescent="0.2">
      <c r="L249" s="26">
        <v>39870</v>
      </c>
      <c r="M249" s="19">
        <v>7.8750000000000001E-2</v>
      </c>
      <c r="N249" s="19">
        <v>3.6600000000000001E-2</v>
      </c>
    </row>
    <row r="250" spans="12:14" x14ac:dyDescent="0.2">
      <c r="L250" s="26">
        <v>39871</v>
      </c>
      <c r="M250" s="19">
        <v>7.934999999999999E-2</v>
      </c>
      <c r="N250" s="19">
        <v>3.7100000000000001E-2</v>
      </c>
    </row>
    <row r="251" spans="12:14" x14ac:dyDescent="0.2">
      <c r="L251" s="26">
        <v>39874</v>
      </c>
      <c r="M251" s="19">
        <v>0.08</v>
      </c>
      <c r="N251" s="19">
        <v>3.6400000000000002E-2</v>
      </c>
    </row>
    <row r="252" spans="12:14" x14ac:dyDescent="0.2">
      <c r="L252" s="26">
        <v>39875</v>
      </c>
      <c r="M252" s="19">
        <v>8.0299999999999996E-2</v>
      </c>
      <c r="N252" s="19">
        <v>3.6699999999999997E-2</v>
      </c>
    </row>
    <row r="253" spans="12:14" x14ac:dyDescent="0.2">
      <c r="L253" s="26">
        <v>39876</v>
      </c>
      <c r="M253" s="19">
        <v>7.934999999999999E-2</v>
      </c>
      <c r="N253" s="19">
        <v>3.6900000000000002E-2</v>
      </c>
    </row>
    <row r="254" spans="12:14" x14ac:dyDescent="0.2">
      <c r="L254" s="26">
        <v>39877</v>
      </c>
      <c r="M254" s="19">
        <v>7.8799999999999995E-2</v>
      </c>
      <c r="N254" s="19">
        <v>3.5099999999999999E-2</v>
      </c>
    </row>
    <row r="255" spans="12:14" x14ac:dyDescent="0.2">
      <c r="L255" s="26">
        <v>39878</v>
      </c>
      <c r="M255" s="19">
        <v>7.7899999999999997E-2</v>
      </c>
      <c r="N255" s="19">
        <v>3.5000000000000003E-2</v>
      </c>
    </row>
    <row r="256" spans="12:14" x14ac:dyDescent="0.2">
      <c r="L256" s="26">
        <v>39881</v>
      </c>
      <c r="M256" s="19">
        <v>7.8149999999999997E-2</v>
      </c>
      <c r="N256" s="19">
        <v>3.5900000000000001E-2</v>
      </c>
    </row>
    <row r="257" spans="12:14" x14ac:dyDescent="0.2">
      <c r="L257" s="26">
        <v>39882</v>
      </c>
      <c r="M257" s="19">
        <v>7.8100000000000003E-2</v>
      </c>
      <c r="N257" s="19">
        <v>3.7000000000000005E-2</v>
      </c>
    </row>
    <row r="258" spans="12:14" x14ac:dyDescent="0.2">
      <c r="L258" s="26">
        <v>39883</v>
      </c>
      <c r="M258" s="19">
        <v>7.8949999999999992E-2</v>
      </c>
      <c r="N258" s="19">
        <v>3.6699999999999997E-2</v>
      </c>
    </row>
    <row r="259" spans="12:14" x14ac:dyDescent="0.2">
      <c r="L259" s="26">
        <v>39884</v>
      </c>
      <c r="M259" s="19">
        <v>7.9149999999999998E-2</v>
      </c>
      <c r="N259" s="19">
        <v>3.6299999999999999E-2</v>
      </c>
    </row>
    <row r="260" spans="12:14" x14ac:dyDescent="0.2">
      <c r="L260" s="26">
        <v>39885</v>
      </c>
      <c r="M260" s="19">
        <v>7.8750000000000001E-2</v>
      </c>
      <c r="N260" s="19">
        <v>3.6600000000000001E-2</v>
      </c>
    </row>
    <row r="261" spans="12:14" x14ac:dyDescent="0.2">
      <c r="L261" s="26">
        <v>39888</v>
      </c>
      <c r="M261" s="19">
        <v>7.8750000000000001E-2</v>
      </c>
      <c r="N261" s="19">
        <v>3.7599999999999995E-2</v>
      </c>
    </row>
    <row r="262" spans="12:14" x14ac:dyDescent="0.2">
      <c r="L262" s="26">
        <v>39889</v>
      </c>
      <c r="M262" s="19">
        <v>7.8700000000000006E-2</v>
      </c>
      <c r="N262" s="19">
        <v>3.8300000000000001E-2</v>
      </c>
    </row>
    <row r="263" spans="12:14" x14ac:dyDescent="0.2">
      <c r="L263" s="26">
        <v>39890</v>
      </c>
      <c r="M263" s="19">
        <v>7.8100000000000003E-2</v>
      </c>
      <c r="N263" s="19">
        <v>3.5699999999999996E-2</v>
      </c>
    </row>
    <row r="264" spans="12:14" x14ac:dyDescent="0.2">
      <c r="L264" s="26">
        <v>39891</v>
      </c>
      <c r="M264" s="19">
        <v>7.6149999999999995E-2</v>
      </c>
      <c r="N264" s="19">
        <v>3.6200000000000003E-2</v>
      </c>
    </row>
    <row r="265" spans="12:14" x14ac:dyDescent="0.2">
      <c r="L265" s="26">
        <v>39892</v>
      </c>
      <c r="M265" s="19">
        <v>7.6050000000000006E-2</v>
      </c>
      <c r="N265" s="19">
        <v>3.6499999999999998E-2</v>
      </c>
    </row>
    <row r="266" spans="12:14" x14ac:dyDescent="0.2">
      <c r="L266" s="26">
        <v>39895</v>
      </c>
      <c r="M266" s="19">
        <v>7.5650000000000009E-2</v>
      </c>
      <c r="N266" s="19">
        <v>3.6900000000000002E-2</v>
      </c>
    </row>
    <row r="267" spans="12:14" x14ac:dyDescent="0.2">
      <c r="L267" s="26">
        <v>39896</v>
      </c>
      <c r="M267" s="19">
        <v>7.4900000000000008E-2</v>
      </c>
      <c r="N267" s="19">
        <v>3.6000000000000004E-2</v>
      </c>
    </row>
    <row r="268" spans="12:14" x14ac:dyDescent="0.2">
      <c r="L268" s="26">
        <v>39897</v>
      </c>
      <c r="M268" s="19">
        <v>7.4630000000000002E-2</v>
      </c>
      <c r="N268" s="19">
        <v>3.73E-2</v>
      </c>
    </row>
    <row r="269" spans="12:14" x14ac:dyDescent="0.2">
      <c r="L269" s="26">
        <v>39898</v>
      </c>
      <c r="M269" s="19">
        <v>7.2900000000000006E-2</v>
      </c>
      <c r="N269" s="19">
        <v>3.6600000000000001E-2</v>
      </c>
    </row>
    <row r="270" spans="12:14" x14ac:dyDescent="0.2">
      <c r="L270" s="26">
        <v>39899</v>
      </c>
      <c r="M270" s="19">
        <v>7.1300000000000002E-2</v>
      </c>
      <c r="N270" s="19">
        <v>3.6200000000000003E-2</v>
      </c>
    </row>
    <row r="271" spans="12:14" x14ac:dyDescent="0.2">
      <c r="L271" s="26">
        <v>39902</v>
      </c>
      <c r="M271" s="19">
        <v>7.263E-2</v>
      </c>
      <c r="N271" s="19">
        <v>3.6000000000000004E-2</v>
      </c>
    </row>
    <row r="272" spans="12:14" x14ac:dyDescent="0.2">
      <c r="L272" s="26">
        <v>39903</v>
      </c>
      <c r="M272" s="19">
        <v>7.2599999999999998E-2</v>
      </c>
      <c r="N272" s="19">
        <v>3.56E-2</v>
      </c>
    </row>
    <row r="273" spans="12:14" x14ac:dyDescent="0.2">
      <c r="L273" s="26">
        <v>39904</v>
      </c>
      <c r="M273" s="19">
        <v>7.2149999999999992E-2</v>
      </c>
      <c r="N273" s="19">
        <v>3.5099999999999999E-2</v>
      </c>
    </row>
    <row r="274" spans="12:14" x14ac:dyDescent="0.2">
      <c r="L274" s="26">
        <v>39905</v>
      </c>
      <c r="M274" s="19">
        <v>7.1425000000000002E-2</v>
      </c>
      <c r="N274" s="19">
        <v>3.5699999999999996E-2</v>
      </c>
    </row>
    <row r="275" spans="12:14" x14ac:dyDescent="0.2">
      <c r="L275" s="26">
        <v>39906</v>
      </c>
      <c r="M275" s="19">
        <v>7.0699999999999999E-2</v>
      </c>
      <c r="N275" s="19">
        <v>3.7000000000000005E-2</v>
      </c>
    </row>
    <row r="276" spans="12:14" x14ac:dyDescent="0.2">
      <c r="L276" s="26">
        <v>39909</v>
      </c>
      <c r="M276" s="19">
        <v>6.9949999999999998E-2</v>
      </c>
      <c r="N276" s="19">
        <v>3.73E-2</v>
      </c>
    </row>
    <row r="277" spans="12:14" x14ac:dyDescent="0.2">
      <c r="L277" s="26">
        <v>39910</v>
      </c>
      <c r="M277" s="19">
        <v>6.9800000000000001E-2</v>
      </c>
      <c r="N277" s="19">
        <v>3.7200000000000004E-2</v>
      </c>
    </row>
    <row r="278" spans="12:14" x14ac:dyDescent="0.2">
      <c r="L278" s="26">
        <v>39911</v>
      </c>
      <c r="M278" s="19">
        <v>6.9449999999999998E-2</v>
      </c>
      <c r="N278" s="19">
        <v>3.6600000000000001E-2</v>
      </c>
    </row>
    <row r="279" spans="12:14" x14ac:dyDescent="0.2">
      <c r="L279" s="26">
        <v>39912</v>
      </c>
      <c r="M279" s="19">
        <v>6.9449999999999998E-2</v>
      </c>
      <c r="N279" s="19">
        <v>3.7599999999999995E-2</v>
      </c>
    </row>
    <row r="280" spans="12:14" x14ac:dyDescent="0.2">
      <c r="L280" s="26">
        <v>39913</v>
      </c>
      <c r="M280" s="19">
        <v>6.9449999999999998E-2</v>
      </c>
      <c r="N280" s="19">
        <f>(N279+N281)/2</f>
        <v>3.7249999999999998E-2</v>
      </c>
    </row>
    <row r="281" spans="12:14" x14ac:dyDescent="0.2">
      <c r="L281" s="26">
        <v>39916</v>
      </c>
      <c r="M281" s="19">
        <v>6.4500000000000002E-2</v>
      </c>
      <c r="N281" s="19">
        <v>3.6900000000000002E-2</v>
      </c>
    </row>
    <row r="282" spans="12:14" x14ac:dyDescent="0.2">
      <c r="L282" s="26">
        <v>39917</v>
      </c>
      <c r="M282" s="19">
        <v>6.565E-2</v>
      </c>
      <c r="N282" s="19">
        <v>3.6400000000000002E-2</v>
      </c>
    </row>
    <row r="283" spans="12:14" x14ac:dyDescent="0.2">
      <c r="L283" s="26">
        <v>39918</v>
      </c>
      <c r="M283" s="19">
        <v>6.565E-2</v>
      </c>
      <c r="N283" s="19">
        <v>3.6600000000000001E-2</v>
      </c>
    </row>
    <row r="284" spans="12:14" x14ac:dyDescent="0.2">
      <c r="L284" s="26">
        <v>39919</v>
      </c>
      <c r="M284" s="19">
        <v>6.3750000000000001E-2</v>
      </c>
      <c r="N284" s="19">
        <v>3.7200000000000004E-2</v>
      </c>
    </row>
    <row r="285" spans="12:14" x14ac:dyDescent="0.2">
      <c r="L285" s="26">
        <v>39920</v>
      </c>
      <c r="M285" s="19">
        <v>6.3500000000000001E-2</v>
      </c>
      <c r="N285" s="19">
        <v>3.7900000000000003E-2</v>
      </c>
    </row>
    <row r="286" spans="12:14" x14ac:dyDescent="0.2">
      <c r="L286" s="26">
        <v>39923</v>
      </c>
      <c r="M286" s="19">
        <v>6.4000000000000001E-2</v>
      </c>
      <c r="N286" s="19">
        <v>3.6900000000000002E-2</v>
      </c>
    </row>
    <row r="287" spans="12:14" x14ac:dyDescent="0.2">
      <c r="L287" s="26">
        <v>39924</v>
      </c>
      <c r="M287" s="19">
        <v>6.3E-2</v>
      </c>
      <c r="N287" s="19">
        <v>3.7400000000000003E-2</v>
      </c>
    </row>
    <row r="288" spans="12:14" x14ac:dyDescent="0.2">
      <c r="L288" s="26">
        <v>39925</v>
      </c>
      <c r="M288" s="19">
        <v>6.2800000000000009E-2</v>
      </c>
      <c r="N288" s="19">
        <v>3.8199999999999998E-2</v>
      </c>
    </row>
    <row r="289" spans="12:14" x14ac:dyDescent="0.2">
      <c r="L289" s="26">
        <v>39926</v>
      </c>
      <c r="M289" s="19">
        <v>6.2774999999999997E-2</v>
      </c>
      <c r="N289" s="19">
        <v>3.7999999999999999E-2</v>
      </c>
    </row>
    <row r="290" spans="12:14" x14ac:dyDescent="0.2">
      <c r="L290" s="26">
        <v>39927</v>
      </c>
      <c r="M290" s="19">
        <v>6.1900000000000004E-2</v>
      </c>
      <c r="N290" s="19">
        <v>3.8900000000000004E-2</v>
      </c>
    </row>
    <row r="291" spans="12:14" x14ac:dyDescent="0.2">
      <c r="L291" s="26">
        <v>39930</v>
      </c>
      <c r="M291" s="19">
        <v>6.1699999999999998E-2</v>
      </c>
      <c r="N291" s="19">
        <v>3.8399999999999997E-2</v>
      </c>
    </row>
    <row r="292" spans="12:14" x14ac:dyDescent="0.2">
      <c r="L292" s="26">
        <v>39931</v>
      </c>
      <c r="M292" s="19">
        <v>6.1600000000000002E-2</v>
      </c>
      <c r="N292" s="19">
        <v>3.9699999999999999E-2</v>
      </c>
    </row>
    <row r="293" spans="12:14" x14ac:dyDescent="0.2">
      <c r="L293" s="26">
        <v>39932</v>
      </c>
      <c r="M293" s="19">
        <v>6.1200000000000004E-2</v>
      </c>
      <c r="N293" s="19">
        <v>4.0099999999999997E-2</v>
      </c>
    </row>
    <row r="294" spans="12:14" x14ac:dyDescent="0.2">
      <c r="L294" s="26">
        <v>39933</v>
      </c>
      <c r="M294" s="19">
        <v>6.2100000000000002E-2</v>
      </c>
      <c r="N294" s="19">
        <v>4.0500000000000001E-2</v>
      </c>
    </row>
    <row r="295" spans="12:14" x14ac:dyDescent="0.2">
      <c r="L295" s="26">
        <v>39934</v>
      </c>
      <c r="M295" s="19">
        <v>6.2100000000000002E-2</v>
      </c>
      <c r="N295" s="19">
        <v>4.0899999999999999E-2</v>
      </c>
    </row>
    <row r="296" spans="12:14" x14ac:dyDescent="0.2">
      <c r="L296" s="26">
        <v>39937</v>
      </c>
      <c r="M296" s="19">
        <v>6.225E-2</v>
      </c>
      <c r="N296" s="19">
        <v>4.0599999999999997E-2</v>
      </c>
    </row>
    <row r="297" spans="12:14" x14ac:dyDescent="0.2">
      <c r="L297" s="26">
        <v>39938</v>
      </c>
      <c r="M297" s="19">
        <v>6.2699999999999992E-2</v>
      </c>
      <c r="N297" s="19">
        <v>4.0599999999999997E-2</v>
      </c>
    </row>
    <row r="298" spans="12:14" x14ac:dyDescent="0.2">
      <c r="L298" s="26">
        <v>39939</v>
      </c>
      <c r="M298" s="19">
        <v>6.3750000000000001E-2</v>
      </c>
      <c r="N298" s="19">
        <v>4.0899999999999999E-2</v>
      </c>
    </row>
    <row r="299" spans="12:14" x14ac:dyDescent="0.2">
      <c r="L299" s="26">
        <v>39940</v>
      </c>
      <c r="M299" s="19">
        <v>6.3850000000000004E-2</v>
      </c>
      <c r="N299" s="19">
        <v>4.2500000000000003E-2</v>
      </c>
    </row>
    <row r="300" spans="12:14" x14ac:dyDescent="0.2">
      <c r="L300" s="26">
        <v>39941</v>
      </c>
      <c r="M300" s="19">
        <v>6.4100000000000004E-2</v>
      </c>
      <c r="N300" s="19">
        <v>4.2800000000000005E-2</v>
      </c>
    </row>
    <row r="301" spans="12:14" x14ac:dyDescent="0.2">
      <c r="L301" s="26">
        <v>39944</v>
      </c>
      <c r="M301" s="19">
        <v>6.4399999999999999E-2</v>
      </c>
      <c r="N301" s="19">
        <v>4.1799999999999997E-2</v>
      </c>
    </row>
    <row r="302" spans="12:14" x14ac:dyDescent="0.2">
      <c r="L302" s="26">
        <v>39945</v>
      </c>
      <c r="M302" s="19">
        <v>6.4500000000000002E-2</v>
      </c>
      <c r="N302" s="19">
        <v>4.1599999999999998E-2</v>
      </c>
    </row>
    <row r="303" spans="12:14" x14ac:dyDescent="0.2">
      <c r="L303" s="26">
        <v>39946</v>
      </c>
      <c r="M303" s="19">
        <v>6.5500000000000003E-2</v>
      </c>
      <c r="N303" s="19">
        <v>4.0899999999999999E-2</v>
      </c>
    </row>
    <row r="304" spans="12:14" x14ac:dyDescent="0.2">
      <c r="L304" s="26">
        <v>39947</v>
      </c>
      <c r="M304" s="19">
        <v>6.615E-2</v>
      </c>
      <c r="N304" s="19">
        <v>4.0599999999999997E-2</v>
      </c>
    </row>
    <row r="305" spans="12:14" x14ac:dyDescent="0.2">
      <c r="L305" s="26">
        <v>39948</v>
      </c>
      <c r="M305" s="19">
        <v>6.565E-2</v>
      </c>
      <c r="N305" s="19">
        <v>4.0899999999999999E-2</v>
      </c>
    </row>
    <row r="306" spans="12:14" x14ac:dyDescent="0.2">
      <c r="L306" s="26">
        <v>39951</v>
      </c>
      <c r="M306" s="19">
        <v>6.5024999999999999E-2</v>
      </c>
      <c r="N306" s="19">
        <v>4.1799999999999997E-2</v>
      </c>
    </row>
    <row r="307" spans="12:14" x14ac:dyDescent="0.2">
      <c r="L307" s="26">
        <v>39952</v>
      </c>
      <c r="M307" s="19">
        <v>6.4549999999999996E-2</v>
      </c>
      <c r="N307" s="19">
        <v>4.2099999999999999E-2</v>
      </c>
    </row>
    <row r="308" spans="12:14" x14ac:dyDescent="0.2">
      <c r="L308" s="26">
        <v>39953</v>
      </c>
      <c r="M308" s="19">
        <v>6.4299999999999996E-2</v>
      </c>
      <c r="N308" s="19">
        <v>4.1399999999999999E-2</v>
      </c>
    </row>
    <row r="309" spans="12:14" x14ac:dyDescent="0.2">
      <c r="L309" s="26">
        <v>39954</v>
      </c>
      <c r="M309" s="19">
        <v>6.4149999999999999E-2</v>
      </c>
      <c r="N309" s="19">
        <v>4.2999999999999997E-2</v>
      </c>
    </row>
    <row r="310" spans="12:14" x14ac:dyDescent="0.2">
      <c r="L310" s="26">
        <v>39955</v>
      </c>
      <c r="M310" s="19">
        <v>6.4299999999999996E-2</v>
      </c>
      <c r="N310" s="19">
        <v>4.3799999999999999E-2</v>
      </c>
    </row>
    <row r="311" spans="12:14" x14ac:dyDescent="0.2">
      <c r="L311" s="26">
        <v>39958</v>
      </c>
      <c r="M311" s="19">
        <v>6.4399999999999999E-2</v>
      </c>
      <c r="N311" s="19">
        <f>(N310+N312)/2</f>
        <v>4.4150000000000002E-2</v>
      </c>
    </row>
    <row r="312" spans="12:14" x14ac:dyDescent="0.2">
      <c r="L312" s="26">
        <v>39959</v>
      </c>
      <c r="M312" s="19">
        <v>6.4649999999999999E-2</v>
      </c>
      <c r="N312" s="19">
        <v>4.4500000000000005E-2</v>
      </c>
    </row>
    <row r="313" spans="12:14" x14ac:dyDescent="0.2">
      <c r="L313" s="26">
        <v>39960</v>
      </c>
      <c r="M313" s="19">
        <v>6.4500000000000002E-2</v>
      </c>
      <c r="N313" s="19">
        <v>4.5899999999999996E-2</v>
      </c>
    </row>
    <row r="314" spans="12:14" x14ac:dyDescent="0.2">
      <c r="L314" s="26">
        <v>39961</v>
      </c>
      <c r="M314" s="19">
        <v>6.515E-2</v>
      </c>
      <c r="N314" s="19">
        <v>4.5400000000000003E-2</v>
      </c>
    </row>
    <row r="315" spans="12:14" x14ac:dyDescent="0.2">
      <c r="L315" s="26">
        <v>39962</v>
      </c>
      <c r="M315" s="19">
        <v>6.59E-2</v>
      </c>
      <c r="N315" s="19">
        <v>4.3400000000000001E-2</v>
      </c>
    </row>
    <row r="316" spans="12:14" x14ac:dyDescent="0.2">
      <c r="L316" s="26">
        <v>39965</v>
      </c>
      <c r="M316" s="19">
        <v>6.5000000000000002E-2</v>
      </c>
      <c r="N316" s="19">
        <v>4.5499999999999999E-2</v>
      </c>
    </row>
    <row r="317" spans="12:14" x14ac:dyDescent="0.2">
      <c r="L317" s="26">
        <v>39966</v>
      </c>
      <c r="M317" s="19">
        <v>6.565E-2</v>
      </c>
      <c r="N317" s="19">
        <v>4.4999999999999998E-2</v>
      </c>
    </row>
    <row r="318" spans="12:14" x14ac:dyDescent="0.2">
      <c r="L318" s="26">
        <v>39967</v>
      </c>
      <c r="M318" s="19">
        <v>6.5299999999999997E-2</v>
      </c>
      <c r="N318" s="19">
        <v>4.4500000000000005E-2</v>
      </c>
    </row>
    <row r="319" spans="12:14" x14ac:dyDescent="0.2">
      <c r="L319" s="26">
        <v>39968</v>
      </c>
      <c r="M319" s="19">
        <v>6.5099999999999991E-2</v>
      </c>
      <c r="N319" s="19">
        <v>4.58E-2</v>
      </c>
    </row>
    <row r="320" spans="12:14" x14ac:dyDescent="0.2">
      <c r="L320" s="26">
        <v>39969</v>
      </c>
      <c r="M320" s="19">
        <v>6.724999999999999E-2</v>
      </c>
      <c r="N320" s="19">
        <v>4.6300000000000001E-2</v>
      </c>
    </row>
    <row r="321" spans="12:14" x14ac:dyDescent="0.2">
      <c r="L321" s="26">
        <v>39972</v>
      </c>
      <c r="M321" s="19">
        <v>6.5750000000000003E-2</v>
      </c>
      <c r="N321" s="19">
        <v>4.6500000000000007E-2</v>
      </c>
    </row>
    <row r="322" spans="12:14" x14ac:dyDescent="0.2">
      <c r="L322" s="26">
        <v>39973</v>
      </c>
      <c r="M322" s="19">
        <v>6.5000000000000002E-2</v>
      </c>
      <c r="N322" s="19">
        <v>4.6399999999999997E-2</v>
      </c>
    </row>
    <row r="323" spans="12:14" x14ac:dyDescent="0.2">
      <c r="L323" s="26">
        <v>39974</v>
      </c>
      <c r="M323" s="19">
        <v>6.59E-2</v>
      </c>
      <c r="N323" s="19">
        <v>4.7599999999999996E-2</v>
      </c>
    </row>
    <row r="324" spans="12:14" x14ac:dyDescent="0.2">
      <c r="L324" s="26">
        <v>39975</v>
      </c>
      <c r="M324" s="19">
        <v>6.615E-2</v>
      </c>
      <c r="N324" s="19">
        <v>4.6900000000000004E-2</v>
      </c>
    </row>
    <row r="325" spans="12:14" x14ac:dyDescent="0.2">
      <c r="L325" s="26">
        <v>39976</v>
      </c>
      <c r="M325" s="19">
        <v>6.6449999999999995E-2</v>
      </c>
      <c r="N325" s="19">
        <v>4.6500000000000007E-2</v>
      </c>
    </row>
    <row r="326" spans="12:14" x14ac:dyDescent="0.2">
      <c r="L326" s="26">
        <v>39979</v>
      </c>
      <c r="M326" s="19">
        <v>6.6000000000000003E-2</v>
      </c>
      <c r="N326" s="19">
        <v>4.6100000000000002E-2</v>
      </c>
    </row>
    <row r="327" spans="12:14" x14ac:dyDescent="0.2">
      <c r="L327" s="26">
        <v>39980</v>
      </c>
      <c r="M327" s="19">
        <v>6.5750000000000003E-2</v>
      </c>
      <c r="N327" s="19">
        <v>4.4800000000000006E-2</v>
      </c>
    </row>
    <row r="328" spans="12:14" x14ac:dyDescent="0.2">
      <c r="L328" s="26">
        <v>39981</v>
      </c>
      <c r="M328" s="19">
        <v>6.6449999999999995E-2</v>
      </c>
      <c r="N328" s="19">
        <v>4.4999999999999998E-2</v>
      </c>
    </row>
    <row r="329" spans="12:14" x14ac:dyDescent="0.2">
      <c r="L329" s="26">
        <v>39982</v>
      </c>
      <c r="M329" s="19">
        <v>6.6100000000000006E-2</v>
      </c>
      <c r="N329" s="19">
        <v>4.6300000000000001E-2</v>
      </c>
    </row>
    <row r="330" spans="12:14" x14ac:dyDescent="0.2">
      <c r="L330" s="26">
        <v>39983</v>
      </c>
      <c r="M330" s="19">
        <v>6.6199999999999995E-2</v>
      </c>
      <c r="N330" s="19">
        <v>4.5199999999999997E-2</v>
      </c>
    </row>
    <row r="331" spans="12:14" x14ac:dyDescent="0.2">
      <c r="L331" s="26">
        <v>39986</v>
      </c>
      <c r="M331" s="19">
        <v>6.6299999999999998E-2</v>
      </c>
      <c r="N331" s="19">
        <v>4.4500000000000005E-2</v>
      </c>
    </row>
    <row r="332" spans="12:14" x14ac:dyDescent="0.2">
      <c r="L332" s="26">
        <v>39987</v>
      </c>
      <c r="M332" s="19">
        <v>6.6449999999999995E-2</v>
      </c>
      <c r="N332" s="19">
        <v>4.3700000000000003E-2</v>
      </c>
    </row>
    <row r="333" spans="12:14" x14ac:dyDescent="0.2">
      <c r="L333" s="26">
        <v>39988</v>
      </c>
      <c r="M333" s="19">
        <v>6.6250000000000003E-2</v>
      </c>
      <c r="N333" s="19">
        <v>4.4400000000000002E-2</v>
      </c>
    </row>
    <row r="334" spans="12:14" x14ac:dyDescent="0.2">
      <c r="L334" s="26">
        <v>39989</v>
      </c>
      <c r="M334" s="19">
        <v>6.5500000000000003E-2</v>
      </c>
      <c r="N334" s="19">
        <v>4.3299999999999998E-2</v>
      </c>
    </row>
    <row r="335" spans="12:14" x14ac:dyDescent="0.2">
      <c r="L335" s="26">
        <v>39990</v>
      </c>
      <c r="M335" s="19">
        <v>6.6199999999999995E-2</v>
      </c>
      <c r="N335" s="19">
        <v>4.2999999999999997E-2</v>
      </c>
    </row>
    <row r="336" spans="12:14" x14ac:dyDescent="0.2">
      <c r="L336" s="26">
        <v>39993</v>
      </c>
      <c r="M336" s="19">
        <v>6.6199999999999995E-2</v>
      </c>
      <c r="N336" s="19">
        <v>4.3099999999999999E-2</v>
      </c>
    </row>
    <row r="337" spans="12:14" x14ac:dyDescent="0.2">
      <c r="L337" s="26">
        <v>39994</v>
      </c>
      <c r="M337" s="19">
        <v>6.59E-2</v>
      </c>
      <c r="N337" s="19">
        <v>4.3200000000000002E-2</v>
      </c>
    </row>
    <row r="338" spans="12:14" x14ac:dyDescent="0.2">
      <c r="L338" s="26">
        <v>39995</v>
      </c>
      <c r="M338" s="19">
        <v>6.5599999999999992E-2</v>
      </c>
      <c r="N338" s="19">
        <v>4.3400000000000001E-2</v>
      </c>
    </row>
    <row r="339" spans="12:14" x14ac:dyDescent="0.2">
      <c r="L339" s="26">
        <v>39996</v>
      </c>
      <c r="M339" s="19">
        <v>6.565E-2</v>
      </c>
      <c r="N339" s="19">
        <v>4.3200000000000002E-2</v>
      </c>
    </row>
    <row r="340" spans="12:14" x14ac:dyDescent="0.2">
      <c r="L340" s="26">
        <v>39997</v>
      </c>
      <c r="M340" s="19">
        <v>6.5500000000000003E-2</v>
      </c>
      <c r="N340" s="19">
        <f>(N339+N341)/2</f>
        <v>4.335E-2</v>
      </c>
    </row>
    <row r="341" spans="12:14" x14ac:dyDescent="0.2">
      <c r="L341" s="26">
        <v>40000</v>
      </c>
      <c r="M341" s="19">
        <v>6.5700000000000008E-2</v>
      </c>
      <c r="N341" s="19">
        <v>4.3499999999999997E-2</v>
      </c>
    </row>
    <row r="342" spans="12:14" x14ac:dyDescent="0.2">
      <c r="L342" s="26">
        <v>40001</v>
      </c>
      <c r="M342" s="19">
        <v>6.5350000000000005E-2</v>
      </c>
      <c r="N342" s="19">
        <v>4.3099999999999999E-2</v>
      </c>
    </row>
    <row r="343" spans="12:14" x14ac:dyDescent="0.2">
      <c r="L343" s="26">
        <v>40002</v>
      </c>
      <c r="M343" s="19">
        <v>6.5000000000000002E-2</v>
      </c>
      <c r="N343" s="19">
        <v>4.1700000000000001E-2</v>
      </c>
    </row>
    <row r="344" spans="12:14" x14ac:dyDescent="0.2">
      <c r="L344" s="26">
        <v>40003</v>
      </c>
      <c r="M344" s="19">
        <v>6.4750000000000002E-2</v>
      </c>
      <c r="N344" s="19">
        <v>4.3099999999999999E-2</v>
      </c>
    </row>
    <row r="345" spans="12:14" x14ac:dyDescent="0.2">
      <c r="L345" s="26">
        <v>40004</v>
      </c>
      <c r="M345" s="19">
        <v>6.4950000000000008E-2</v>
      </c>
      <c r="N345" s="19">
        <v>4.2000000000000003E-2</v>
      </c>
    </row>
    <row r="346" spans="12:14" x14ac:dyDescent="0.2">
      <c r="L346" s="26">
        <v>40007</v>
      </c>
      <c r="M346" s="19">
        <v>6.5000000000000002E-2</v>
      </c>
      <c r="N346" s="19">
        <v>4.2500000000000003E-2</v>
      </c>
    </row>
    <row r="347" spans="12:14" x14ac:dyDescent="0.2">
      <c r="L347" s="26">
        <v>40008</v>
      </c>
      <c r="M347" s="19">
        <v>6.5199999999999994E-2</v>
      </c>
      <c r="N347" s="19">
        <v>4.3799999999999999E-2</v>
      </c>
    </row>
    <row r="348" spans="12:14" x14ac:dyDescent="0.2">
      <c r="L348" s="26">
        <v>40009</v>
      </c>
      <c r="M348" s="19">
        <v>6.5700000000000008E-2</v>
      </c>
      <c r="N348" s="19">
        <v>4.4800000000000006E-2</v>
      </c>
    </row>
    <row r="349" spans="12:14" x14ac:dyDescent="0.2">
      <c r="L349" s="26">
        <v>40010</v>
      </c>
      <c r="M349" s="19">
        <v>6.5700000000000008E-2</v>
      </c>
      <c r="N349" s="19">
        <v>4.4500000000000005E-2</v>
      </c>
    </row>
    <row r="350" spans="12:14" x14ac:dyDescent="0.2">
      <c r="L350" s="26">
        <v>40011</v>
      </c>
      <c r="M350" s="19">
        <v>6.5949999999999995E-2</v>
      </c>
      <c r="N350" s="19">
        <v>4.53E-2</v>
      </c>
    </row>
    <row r="351" spans="12:14" x14ac:dyDescent="0.2">
      <c r="L351" s="26">
        <v>40014</v>
      </c>
      <c r="M351" s="19">
        <v>6.6549999999999998E-2</v>
      </c>
      <c r="N351" s="19">
        <v>4.4699999999999997E-2</v>
      </c>
    </row>
    <row r="352" spans="12:14" x14ac:dyDescent="0.2">
      <c r="L352" s="26">
        <v>40015</v>
      </c>
      <c r="M352" s="19">
        <v>6.6619999999999999E-2</v>
      </c>
      <c r="N352" s="19">
        <v>4.3799999999999999E-2</v>
      </c>
    </row>
    <row r="353" spans="12:14" x14ac:dyDescent="0.2">
      <c r="L353" s="26">
        <v>40016</v>
      </c>
      <c r="M353" s="19">
        <v>6.6699999999999995E-2</v>
      </c>
      <c r="N353" s="19">
        <v>4.4500000000000005E-2</v>
      </c>
    </row>
    <row r="354" spans="12:14" x14ac:dyDescent="0.2">
      <c r="L354" s="26">
        <v>40017</v>
      </c>
      <c r="M354" s="19">
        <v>6.6349999999999992E-2</v>
      </c>
      <c r="N354" s="19">
        <v>4.58E-2</v>
      </c>
    </row>
    <row r="355" spans="12:14" x14ac:dyDescent="0.2">
      <c r="L355" s="26">
        <v>40018</v>
      </c>
      <c r="M355" s="19">
        <v>6.6100000000000006E-2</v>
      </c>
      <c r="N355" s="19">
        <v>4.5499999999999999E-2</v>
      </c>
    </row>
    <row r="356" spans="12:14" x14ac:dyDescent="0.2">
      <c r="L356" s="26">
        <v>40021</v>
      </c>
      <c r="M356" s="19">
        <v>6.6100000000000006E-2</v>
      </c>
      <c r="N356" s="19">
        <v>4.6199999999999998E-2</v>
      </c>
    </row>
    <row r="357" spans="12:14" x14ac:dyDescent="0.2">
      <c r="L357" s="26">
        <v>40022</v>
      </c>
      <c r="M357" s="19">
        <v>6.6100000000000006E-2</v>
      </c>
      <c r="N357" s="19">
        <v>4.5599999999999995E-2</v>
      </c>
    </row>
    <row r="358" spans="12:14" x14ac:dyDescent="0.2">
      <c r="L358" s="26">
        <v>40023</v>
      </c>
      <c r="M358" s="19">
        <v>6.6100000000000006E-2</v>
      </c>
      <c r="N358" s="19">
        <v>4.4999999999999998E-2</v>
      </c>
    </row>
    <row r="359" spans="12:14" x14ac:dyDescent="0.2">
      <c r="L359" s="26">
        <v>40024</v>
      </c>
      <c r="M359" s="19">
        <v>6.5500000000000003E-2</v>
      </c>
      <c r="N359" s="19">
        <v>4.4400000000000002E-2</v>
      </c>
    </row>
    <row r="360" spans="12:14" x14ac:dyDescent="0.2">
      <c r="L360" s="26">
        <v>40025</v>
      </c>
      <c r="M360" s="19">
        <v>6.5750000000000003E-2</v>
      </c>
      <c r="N360" s="19">
        <v>4.3099999999999999E-2</v>
      </c>
    </row>
    <row r="361" spans="12:14" x14ac:dyDescent="0.2">
      <c r="L361" s="26">
        <v>40028</v>
      </c>
      <c r="M361" s="19">
        <v>6.54E-2</v>
      </c>
      <c r="N361" s="19">
        <v>4.4199999999999996E-2</v>
      </c>
    </row>
    <row r="362" spans="12:14" x14ac:dyDescent="0.2">
      <c r="L362" s="26">
        <v>40029</v>
      </c>
      <c r="M362" s="19">
        <v>6.5449999999999994E-2</v>
      </c>
      <c r="N362" s="19">
        <v>4.4500000000000005E-2</v>
      </c>
    </row>
    <row r="363" spans="12:14" x14ac:dyDescent="0.2">
      <c r="L363" s="26">
        <v>40030</v>
      </c>
      <c r="M363" s="19">
        <v>6.5599999999999992E-2</v>
      </c>
      <c r="N363" s="19">
        <v>4.5700000000000005E-2</v>
      </c>
    </row>
    <row r="364" spans="12:14" x14ac:dyDescent="0.2">
      <c r="L364" s="26">
        <v>40031</v>
      </c>
      <c r="M364" s="19">
        <v>6.5449999999999994E-2</v>
      </c>
      <c r="N364" s="19">
        <v>4.53E-2</v>
      </c>
    </row>
    <row r="365" spans="12:14" x14ac:dyDescent="0.2">
      <c r="L365" s="26">
        <v>40032</v>
      </c>
      <c r="M365" s="19">
        <v>6.5099999999999991E-2</v>
      </c>
      <c r="N365" s="19">
        <v>4.6100000000000002E-2</v>
      </c>
    </row>
    <row r="366" spans="12:14" x14ac:dyDescent="0.2">
      <c r="L366" s="26">
        <v>40035</v>
      </c>
      <c r="M366" s="19">
        <v>6.515E-2</v>
      </c>
      <c r="N366" s="19">
        <v>4.5199999999999997E-2</v>
      </c>
    </row>
    <row r="367" spans="12:14" x14ac:dyDescent="0.2">
      <c r="L367" s="26">
        <v>40036</v>
      </c>
      <c r="M367" s="19">
        <v>6.5449999999999994E-2</v>
      </c>
      <c r="N367" s="19">
        <v>4.4400000000000002E-2</v>
      </c>
    </row>
    <row r="368" spans="12:14" x14ac:dyDescent="0.2">
      <c r="L368" s="26">
        <v>40037</v>
      </c>
      <c r="M368" s="19">
        <v>6.5311999999999995E-2</v>
      </c>
      <c r="N368" s="19">
        <v>4.53E-2</v>
      </c>
    </row>
    <row r="369" spans="12:14" x14ac:dyDescent="0.2">
      <c r="L369" s="26">
        <v>40038</v>
      </c>
      <c r="M369" s="19">
        <v>6.4950000000000008E-2</v>
      </c>
      <c r="N369" s="19">
        <v>4.4400000000000002E-2</v>
      </c>
    </row>
    <row r="370" spans="12:14" x14ac:dyDescent="0.2">
      <c r="L370" s="26">
        <v>40039</v>
      </c>
      <c r="M370" s="19">
        <v>6.5000000000000002E-2</v>
      </c>
      <c r="N370" s="19">
        <v>4.41E-2</v>
      </c>
    </row>
    <row r="371" spans="12:14" x14ac:dyDescent="0.2">
      <c r="L371" s="26">
        <v>40042</v>
      </c>
      <c r="M371" s="19">
        <v>6.4960000000000004E-2</v>
      </c>
      <c r="N371" s="19">
        <v>4.3299999999999998E-2</v>
      </c>
    </row>
    <row r="372" spans="12:14" x14ac:dyDescent="0.2">
      <c r="L372" s="26">
        <v>40043</v>
      </c>
      <c r="M372" s="19">
        <v>6.5125000000000002E-2</v>
      </c>
      <c r="N372" s="19">
        <v>4.3499999999999997E-2</v>
      </c>
    </row>
    <row r="373" spans="12:14" x14ac:dyDescent="0.2">
      <c r="L373" s="26">
        <v>40044</v>
      </c>
      <c r="M373" s="19">
        <v>6.5199999999999994E-2</v>
      </c>
      <c r="N373" s="19">
        <v>4.2800000000000005E-2</v>
      </c>
    </row>
    <row r="374" spans="12:14" x14ac:dyDescent="0.2">
      <c r="L374" s="26">
        <v>40045</v>
      </c>
      <c r="M374" s="19">
        <v>6.5119999999999997E-2</v>
      </c>
      <c r="N374" s="19">
        <v>4.24E-2</v>
      </c>
    </row>
    <row r="375" spans="12:14" x14ac:dyDescent="0.2">
      <c r="L375" s="26">
        <v>40046</v>
      </c>
      <c r="M375" s="19">
        <v>6.4486000000000002E-2</v>
      </c>
      <c r="N375" s="19">
        <v>4.36E-2</v>
      </c>
    </row>
    <row r="376" spans="12:14" x14ac:dyDescent="0.2">
      <c r="L376" s="26">
        <v>40049</v>
      </c>
      <c r="M376" s="19">
        <v>6.4649999999999999E-2</v>
      </c>
      <c r="N376" s="19">
        <v>4.2699999999999995E-2</v>
      </c>
    </row>
    <row r="377" spans="12:14" x14ac:dyDescent="0.2">
      <c r="L377" s="26">
        <v>40050</v>
      </c>
      <c r="M377" s="19">
        <v>6.4699999999999994E-2</v>
      </c>
      <c r="N377" s="19">
        <v>4.2199999999999994E-2</v>
      </c>
    </row>
    <row r="378" spans="12:14" x14ac:dyDescent="0.2">
      <c r="L378" s="26">
        <v>40051</v>
      </c>
      <c r="M378" s="19">
        <v>6.5549999999999997E-2</v>
      </c>
      <c r="N378" s="19">
        <v>4.2000000000000003E-2</v>
      </c>
    </row>
    <row r="379" spans="12:14" x14ac:dyDescent="0.2">
      <c r="L379" s="26">
        <v>40052</v>
      </c>
      <c r="M379" s="19">
        <v>6.4349999999999991E-2</v>
      </c>
      <c r="N379" s="19">
        <v>4.2300000000000004E-2</v>
      </c>
    </row>
    <row r="380" spans="12:14" x14ac:dyDescent="0.2">
      <c r="L380" s="26">
        <v>40053</v>
      </c>
      <c r="M380" s="19">
        <v>6.4199999999999993E-2</v>
      </c>
      <c r="N380" s="19">
        <v>4.2099999999999999E-2</v>
      </c>
    </row>
    <row r="381" spans="12:14" x14ac:dyDescent="0.2">
      <c r="L381" s="26">
        <v>40056</v>
      </c>
      <c r="M381" s="19">
        <v>6.4149999999999999E-2</v>
      </c>
      <c r="N381" s="19">
        <v>4.1799999999999997E-2</v>
      </c>
    </row>
    <row r="382" spans="12:14" x14ac:dyDescent="0.2">
      <c r="L382" s="26">
        <v>40057</v>
      </c>
      <c r="M382" s="19">
        <v>6.4000000000000001E-2</v>
      </c>
      <c r="N382" s="19">
        <v>4.1900000000000007E-2</v>
      </c>
    </row>
    <row r="383" spans="12:14" x14ac:dyDescent="0.2">
      <c r="L383" s="26">
        <v>40058</v>
      </c>
      <c r="M383" s="19">
        <v>6.3250000000000001E-2</v>
      </c>
      <c r="N383" s="19">
        <v>4.0899999999999999E-2</v>
      </c>
    </row>
    <row r="384" spans="12:14" x14ac:dyDescent="0.2">
      <c r="L384" s="26">
        <v>40059</v>
      </c>
      <c r="M384" s="19">
        <v>6.3250000000000001E-2</v>
      </c>
      <c r="N384" s="19">
        <v>4.1500000000000002E-2</v>
      </c>
    </row>
    <row r="385" spans="12:14" x14ac:dyDescent="0.2">
      <c r="L385" s="26">
        <v>40060</v>
      </c>
      <c r="M385" s="19">
        <v>6.2800000000000009E-2</v>
      </c>
      <c r="N385" s="19">
        <v>4.2699999999999995E-2</v>
      </c>
    </row>
    <row r="386" spans="12:14" x14ac:dyDescent="0.2">
      <c r="L386" s="26">
        <v>40063</v>
      </c>
      <c r="M386" s="19">
        <v>6.3E-2</v>
      </c>
      <c r="N386" s="19">
        <f>(N385+N387)/2</f>
        <v>4.2899999999999994E-2</v>
      </c>
    </row>
    <row r="387" spans="12:14" x14ac:dyDescent="0.2">
      <c r="L387" s="26">
        <v>40064</v>
      </c>
      <c r="M387" s="19">
        <v>6.2800000000000009E-2</v>
      </c>
      <c r="N387" s="19">
        <v>4.3099999999999999E-2</v>
      </c>
    </row>
    <row r="388" spans="12:14" x14ac:dyDescent="0.2">
      <c r="L388" s="26">
        <v>40065</v>
      </c>
      <c r="M388" s="19">
        <v>6.2600000000000003E-2</v>
      </c>
      <c r="N388" s="19">
        <v>4.3299999999999998E-2</v>
      </c>
    </row>
    <row r="389" spans="12:14" x14ac:dyDescent="0.2">
      <c r="L389" s="26">
        <v>40066</v>
      </c>
      <c r="M389" s="19">
        <v>6.2630000000000005E-2</v>
      </c>
      <c r="N389" s="19">
        <v>4.1900000000000007E-2</v>
      </c>
    </row>
    <row r="390" spans="12:14" x14ac:dyDescent="0.2">
      <c r="L390" s="26">
        <v>40067</v>
      </c>
      <c r="M390" s="19">
        <v>6.2649999999999997E-2</v>
      </c>
      <c r="N390" s="19">
        <v>4.1799999999999997E-2</v>
      </c>
    </row>
    <row r="391" spans="12:14" x14ac:dyDescent="0.2">
      <c r="L391" s="26">
        <v>40070</v>
      </c>
      <c r="M391" s="19">
        <v>6.225E-2</v>
      </c>
      <c r="N391" s="19">
        <v>4.2199999999999994E-2</v>
      </c>
    </row>
    <row r="392" spans="12:14" x14ac:dyDescent="0.2">
      <c r="L392" s="26">
        <v>40071</v>
      </c>
      <c r="M392" s="19">
        <v>6.2190000000000002E-2</v>
      </c>
      <c r="N392" s="19">
        <v>4.2699999999999995E-2</v>
      </c>
    </row>
    <row r="393" spans="12:14" x14ac:dyDescent="0.2">
      <c r="L393" s="26">
        <v>40072</v>
      </c>
      <c r="M393" s="19">
        <v>6.2300000000000001E-2</v>
      </c>
      <c r="N393" s="19">
        <v>4.2599999999999999E-2</v>
      </c>
    </row>
    <row r="394" spans="12:14" x14ac:dyDescent="0.2">
      <c r="L394" s="26">
        <v>40073</v>
      </c>
      <c r="M394" s="19">
        <v>6.25E-2</v>
      </c>
      <c r="N394" s="19">
        <v>4.1900000000000007E-2</v>
      </c>
    </row>
    <row r="395" spans="12:14" x14ac:dyDescent="0.2">
      <c r="L395" s="26">
        <v>40074</v>
      </c>
      <c r="M395" s="19">
        <v>6.2400000000000004E-2</v>
      </c>
      <c r="N395" s="19">
        <v>4.24E-2</v>
      </c>
    </row>
    <row r="396" spans="12:14" x14ac:dyDescent="0.2">
      <c r="L396" s="26">
        <v>40077</v>
      </c>
      <c r="M396" s="19">
        <v>6.2300000000000001E-2</v>
      </c>
      <c r="N396" s="19">
        <v>4.2300000000000004E-2</v>
      </c>
    </row>
    <row r="397" spans="12:14" x14ac:dyDescent="0.2">
      <c r="L397" s="26">
        <v>40078</v>
      </c>
      <c r="M397" s="19">
        <v>6.2350000000000003E-2</v>
      </c>
      <c r="N397" s="19">
        <v>4.2000000000000003E-2</v>
      </c>
    </row>
    <row r="398" spans="12:14" x14ac:dyDescent="0.2">
      <c r="L398" s="26">
        <v>40079</v>
      </c>
      <c r="M398" s="19">
        <v>6.2649999999999997E-2</v>
      </c>
      <c r="N398" s="19">
        <v>4.2099999999999999E-2</v>
      </c>
    </row>
    <row r="399" spans="12:14" x14ac:dyDescent="0.2">
      <c r="L399" s="26">
        <v>40080</v>
      </c>
      <c r="M399" s="19">
        <v>6.2625E-2</v>
      </c>
      <c r="N399" s="19">
        <v>4.1700000000000001E-2</v>
      </c>
    </row>
    <row r="400" spans="12:14" x14ac:dyDescent="0.2">
      <c r="L400" s="26">
        <v>40081</v>
      </c>
      <c r="M400" s="19">
        <v>6.2899999999999998E-2</v>
      </c>
      <c r="N400" s="19">
        <v>4.0999999999999995E-2</v>
      </c>
    </row>
    <row r="401" spans="12:14" x14ac:dyDescent="0.2">
      <c r="L401" s="26">
        <v>40084</v>
      </c>
      <c r="M401" s="19">
        <v>6.2950000000000006E-2</v>
      </c>
      <c r="N401" s="19">
        <v>4.0399999999999998E-2</v>
      </c>
    </row>
    <row r="402" spans="12:14" x14ac:dyDescent="0.2">
      <c r="L402" s="26">
        <v>40085</v>
      </c>
      <c r="M402" s="19">
        <v>6.2725000000000003E-2</v>
      </c>
      <c r="N402" s="19">
        <v>4.0300000000000002E-2</v>
      </c>
    </row>
    <row r="403" spans="12:14" x14ac:dyDescent="0.2">
      <c r="L403" s="26">
        <v>40086</v>
      </c>
      <c r="M403" s="19">
        <v>6.2670000000000003E-2</v>
      </c>
      <c r="N403" s="19">
        <v>4.0300000000000002E-2</v>
      </c>
    </row>
    <row r="404" spans="12:14" x14ac:dyDescent="0.2">
      <c r="L404" s="26">
        <v>40087</v>
      </c>
      <c r="M404" s="19">
        <v>6.2566999999999998E-2</v>
      </c>
      <c r="N404" s="19">
        <v>3.9699999999999999E-2</v>
      </c>
    </row>
    <row r="405" spans="12:14" x14ac:dyDescent="0.2">
      <c r="L405" s="26">
        <v>40088</v>
      </c>
      <c r="M405" s="19">
        <v>6.2619999999999995E-2</v>
      </c>
      <c r="N405" s="19">
        <v>4.0099999999999997E-2</v>
      </c>
    </row>
    <row r="406" spans="12:14" x14ac:dyDescent="0.2">
      <c r="L406" s="26">
        <v>40091</v>
      </c>
      <c r="M406" s="19">
        <v>6.225E-2</v>
      </c>
      <c r="N406" s="19">
        <v>4.0099999999999997E-2</v>
      </c>
    </row>
    <row r="407" spans="12:14" x14ac:dyDescent="0.2">
      <c r="L407" s="26">
        <v>40092</v>
      </c>
      <c r="M407" s="19">
        <v>6.2100000000000002E-2</v>
      </c>
      <c r="N407" s="19">
        <v>4.07E-2</v>
      </c>
    </row>
    <row r="408" spans="12:14" x14ac:dyDescent="0.2">
      <c r="L408" s="26">
        <v>40093</v>
      </c>
      <c r="M408" s="19">
        <v>6.1849999999999995E-2</v>
      </c>
      <c r="N408" s="19">
        <v>3.9900000000000005E-2</v>
      </c>
    </row>
    <row r="409" spans="12:14" x14ac:dyDescent="0.2">
      <c r="L409" s="26">
        <v>40094</v>
      </c>
      <c r="M409" s="19">
        <v>6.1849999999999995E-2</v>
      </c>
      <c r="N409" s="19">
        <v>4.0899999999999999E-2</v>
      </c>
    </row>
    <row r="410" spans="12:14" x14ac:dyDescent="0.2">
      <c r="L410" s="26">
        <v>40095</v>
      </c>
      <c r="M410" s="19">
        <v>6.1600000000000002E-2</v>
      </c>
      <c r="N410" s="19">
        <v>4.2199999999999994E-2</v>
      </c>
    </row>
    <row r="411" spans="12:14" x14ac:dyDescent="0.2">
      <c r="L411" s="26">
        <v>40098</v>
      </c>
      <c r="M411" s="19">
        <v>6.1699999999999998E-2</v>
      </c>
      <c r="N411" s="19">
        <f>(N410+N412)/2</f>
        <v>4.1899999999999993E-2</v>
      </c>
    </row>
    <row r="412" spans="12:14" x14ac:dyDescent="0.2">
      <c r="L412" s="26">
        <v>40099</v>
      </c>
      <c r="M412" s="19">
        <v>6.1425E-2</v>
      </c>
      <c r="N412" s="19">
        <v>4.1599999999999998E-2</v>
      </c>
    </row>
    <row r="413" spans="12:14" x14ac:dyDescent="0.2">
      <c r="L413" s="26">
        <v>40100</v>
      </c>
      <c r="M413" s="19">
        <v>6.1200000000000004E-2</v>
      </c>
      <c r="N413" s="19">
        <v>4.2800000000000005E-2</v>
      </c>
    </row>
    <row r="414" spans="12:14" x14ac:dyDescent="0.2">
      <c r="L414" s="26">
        <v>40101</v>
      </c>
      <c r="M414" s="19">
        <v>6.1467000000000001E-2</v>
      </c>
      <c r="N414" s="19">
        <v>4.3099999999999999E-2</v>
      </c>
    </row>
    <row r="415" spans="12:14" x14ac:dyDescent="0.2">
      <c r="L415" s="26">
        <v>40102</v>
      </c>
      <c r="M415" s="19">
        <v>6.1150000000000003E-2</v>
      </c>
      <c r="N415" s="19">
        <v>4.24E-2</v>
      </c>
    </row>
    <row r="416" spans="12:14" x14ac:dyDescent="0.2">
      <c r="L416" s="26">
        <v>40105</v>
      </c>
      <c r="M416" s="19">
        <v>6.1100000000000002E-2</v>
      </c>
      <c r="N416" s="19">
        <v>4.2099999999999999E-2</v>
      </c>
    </row>
    <row r="417" spans="12:14" x14ac:dyDescent="0.2">
      <c r="L417" s="26">
        <v>40106</v>
      </c>
      <c r="M417" s="19">
        <v>6.1050000000000007E-2</v>
      </c>
      <c r="N417" s="19">
        <v>4.1599999999999998E-2</v>
      </c>
    </row>
    <row r="418" spans="12:14" x14ac:dyDescent="0.2">
      <c r="L418" s="26">
        <v>40107</v>
      </c>
      <c r="M418" s="19">
        <v>6.0899999999999996E-2</v>
      </c>
      <c r="N418" s="19">
        <v>4.2199999999999994E-2</v>
      </c>
    </row>
    <row r="419" spans="12:14" x14ac:dyDescent="0.2">
      <c r="L419" s="26">
        <v>40108</v>
      </c>
      <c r="M419" s="19">
        <v>6.0894000000000004E-2</v>
      </c>
      <c r="N419" s="19">
        <v>4.24E-2</v>
      </c>
    </row>
    <row r="420" spans="12:14" x14ac:dyDescent="0.2">
      <c r="L420" s="26">
        <v>40109</v>
      </c>
      <c r="M420" s="19">
        <v>6.08E-2</v>
      </c>
      <c r="N420" s="19">
        <v>4.2900000000000001E-2</v>
      </c>
    </row>
    <row r="421" spans="12:14" x14ac:dyDescent="0.2">
      <c r="L421" s="26">
        <v>40112</v>
      </c>
      <c r="M421" s="19">
        <v>6.0824999999999997E-2</v>
      </c>
      <c r="N421" s="19">
        <v>4.3700000000000003E-2</v>
      </c>
    </row>
    <row r="422" spans="12:14" x14ac:dyDescent="0.2">
      <c r="L422" s="26">
        <v>40113</v>
      </c>
      <c r="M422" s="19">
        <v>6.0899999999999996E-2</v>
      </c>
      <c r="N422" s="19">
        <v>4.2900000000000001E-2</v>
      </c>
    </row>
    <row r="423" spans="12:14" x14ac:dyDescent="0.2">
      <c r="L423" s="26">
        <v>40114</v>
      </c>
      <c r="M423" s="19">
        <v>6.0999999999999999E-2</v>
      </c>
      <c r="N423" s="19">
        <v>4.2500000000000003E-2</v>
      </c>
    </row>
    <row r="424" spans="12:14" x14ac:dyDescent="0.2">
      <c r="L424" s="26">
        <v>40115</v>
      </c>
      <c r="M424" s="19">
        <v>6.0999999999999999E-2</v>
      </c>
      <c r="N424" s="19">
        <v>4.3499999999999997E-2</v>
      </c>
    </row>
    <row r="425" spans="12:14" x14ac:dyDescent="0.2">
      <c r="L425" s="26">
        <v>40116</v>
      </c>
      <c r="M425" s="19">
        <v>6.0999999999999999E-2</v>
      </c>
      <c r="N425" s="19">
        <v>4.2300000000000004E-2</v>
      </c>
    </row>
    <row r="426" spans="12:14" x14ac:dyDescent="0.2">
      <c r="L426" s="26">
        <v>40119</v>
      </c>
      <c r="M426" s="19">
        <v>6.0925E-2</v>
      </c>
      <c r="N426" s="19">
        <v>4.2599999999999999E-2</v>
      </c>
    </row>
    <row r="427" spans="12:14" x14ac:dyDescent="0.2">
      <c r="L427" s="26">
        <v>40120</v>
      </c>
      <c r="M427" s="19">
        <v>6.0949999999999997E-2</v>
      </c>
      <c r="N427" s="19">
        <v>4.3400000000000001E-2</v>
      </c>
    </row>
    <row r="428" spans="12:14" x14ac:dyDescent="0.2">
      <c r="L428" s="26">
        <v>40121</v>
      </c>
      <c r="M428" s="19">
        <v>6.0999999999999999E-2</v>
      </c>
      <c r="N428" s="19">
        <v>4.41E-2</v>
      </c>
    </row>
    <row r="429" spans="12:14" x14ac:dyDescent="0.2">
      <c r="L429" s="26">
        <v>40122</v>
      </c>
      <c r="M429" s="19">
        <v>6.0999999999999999E-2</v>
      </c>
      <c r="N429" s="19">
        <v>4.41E-2</v>
      </c>
    </row>
    <row r="430" spans="12:14" x14ac:dyDescent="0.2">
      <c r="L430" s="26">
        <v>40123</v>
      </c>
      <c r="M430" s="19">
        <v>6.1033299999999999E-2</v>
      </c>
      <c r="N430" s="19">
        <v>4.4000000000000004E-2</v>
      </c>
    </row>
    <row r="431" spans="12:14" x14ac:dyDescent="0.2">
      <c r="L431" s="26">
        <v>40126</v>
      </c>
      <c r="M431" s="19">
        <v>6.0890000000000007E-2</v>
      </c>
      <c r="N431" s="19">
        <v>4.4000000000000004E-2</v>
      </c>
    </row>
    <row r="432" spans="12:14" x14ac:dyDescent="0.2">
      <c r="L432" s="26">
        <v>40127</v>
      </c>
      <c r="M432" s="19">
        <v>6.0999999999999999E-2</v>
      </c>
      <c r="N432" s="19">
        <v>4.41E-2</v>
      </c>
    </row>
    <row r="433" spans="12:14" x14ac:dyDescent="0.2">
      <c r="L433" s="26">
        <v>40128</v>
      </c>
      <c r="M433" s="19">
        <v>6.1399999999999996E-2</v>
      </c>
      <c r="N433" s="19">
        <f>(N432+N434)/2</f>
        <v>4.41E-2</v>
      </c>
    </row>
    <row r="434" spans="12:14" x14ac:dyDescent="0.2">
      <c r="L434" s="26">
        <v>40129</v>
      </c>
      <c r="M434" s="19">
        <v>6.1816700000000002E-2</v>
      </c>
      <c r="N434" s="19">
        <v>4.41E-2</v>
      </c>
    </row>
    <row r="435" spans="12:14" x14ac:dyDescent="0.2">
      <c r="L435" s="26">
        <v>40130</v>
      </c>
      <c r="M435" s="19">
        <v>6.1849999999999995E-2</v>
      </c>
      <c r="N435" s="19">
        <v>4.36E-2</v>
      </c>
    </row>
    <row r="436" spans="12:14" x14ac:dyDescent="0.2">
      <c r="L436" s="26">
        <v>40133</v>
      </c>
      <c r="M436" s="19">
        <v>6.1950000000000005E-2</v>
      </c>
      <c r="N436" s="19">
        <v>4.2599999999999999E-2</v>
      </c>
    </row>
    <row r="437" spans="12:14" x14ac:dyDescent="0.2">
      <c r="L437" s="26">
        <v>40134</v>
      </c>
      <c r="M437" s="19">
        <v>6.1900000000000004E-2</v>
      </c>
      <c r="N437" s="19">
        <v>4.2599999999999999E-2</v>
      </c>
    </row>
    <row r="438" spans="12:14" x14ac:dyDescent="0.2">
      <c r="L438" s="26">
        <v>40135</v>
      </c>
      <c r="M438" s="19">
        <v>6.1849999999999995E-2</v>
      </c>
      <c r="N438" s="19">
        <v>4.2900000000000001E-2</v>
      </c>
    </row>
    <row r="439" spans="12:14" x14ac:dyDescent="0.2">
      <c r="L439" s="26">
        <v>40136</v>
      </c>
      <c r="M439" s="19">
        <v>6.1600000000000002E-2</v>
      </c>
      <c r="N439" s="19">
        <v>4.2900000000000001E-2</v>
      </c>
    </row>
    <row r="440" spans="12:14" x14ac:dyDescent="0.2">
      <c r="L440" s="26">
        <v>40137</v>
      </c>
      <c r="M440" s="19">
        <v>6.1675000000000008E-2</v>
      </c>
      <c r="N440" s="19">
        <v>4.2999999999999997E-2</v>
      </c>
    </row>
    <row r="441" spans="12:14" x14ac:dyDescent="0.2">
      <c r="L441" s="26">
        <v>40140</v>
      </c>
      <c r="M441" s="19">
        <v>6.1200000000000004E-2</v>
      </c>
      <c r="N441" s="19">
        <v>4.2900000000000001E-2</v>
      </c>
    </row>
    <row r="442" spans="12:14" x14ac:dyDescent="0.2">
      <c r="L442" s="26">
        <v>40141</v>
      </c>
      <c r="M442" s="19">
        <v>6.0949999999999997E-2</v>
      </c>
      <c r="N442" s="19">
        <v>4.2500000000000003E-2</v>
      </c>
    </row>
    <row r="443" spans="12:14" x14ac:dyDescent="0.2">
      <c r="L443" s="26">
        <v>40142</v>
      </c>
      <c r="M443" s="19">
        <v>6.0999999999999999E-2</v>
      </c>
      <c r="N443" s="19">
        <v>4.2300000000000004E-2</v>
      </c>
    </row>
    <row r="444" spans="12:14" x14ac:dyDescent="0.2">
      <c r="L444" s="26">
        <v>40143</v>
      </c>
      <c r="M444" s="19">
        <v>6.0999999999999999E-2</v>
      </c>
      <c r="N444" s="19">
        <f>(N443+N445)/2</f>
        <v>4.2200000000000001E-2</v>
      </c>
    </row>
    <row r="445" spans="12:14" x14ac:dyDescent="0.2">
      <c r="L445" s="26">
        <v>40144</v>
      </c>
      <c r="M445" s="19">
        <v>6.0899999999999996E-2</v>
      </c>
      <c r="N445" s="19">
        <v>4.2099999999999999E-2</v>
      </c>
    </row>
    <row r="446" spans="12:14" x14ac:dyDescent="0.2">
      <c r="L446" s="26">
        <v>40147</v>
      </c>
      <c r="M446" s="19">
        <v>6.0299999999999999E-2</v>
      </c>
      <c r="N446" s="19">
        <v>4.2000000000000003E-2</v>
      </c>
    </row>
    <row r="447" spans="12:14" x14ac:dyDescent="0.2">
      <c r="L447" s="26">
        <v>40148</v>
      </c>
      <c r="M447" s="19">
        <v>6.0267000000000001E-2</v>
      </c>
      <c r="N447" s="19">
        <v>4.2599999999999999E-2</v>
      </c>
    </row>
    <row r="448" spans="12:14" x14ac:dyDescent="0.2">
      <c r="L448" s="26">
        <v>40149</v>
      </c>
      <c r="M448" s="19">
        <v>6.0179999999999997E-2</v>
      </c>
      <c r="N448" s="19">
        <v>4.2599999999999999E-2</v>
      </c>
    </row>
    <row r="449" spans="12:14" x14ac:dyDescent="0.2">
      <c r="L449" s="26">
        <v>40150</v>
      </c>
      <c r="M449" s="19">
        <v>0.06</v>
      </c>
      <c r="N449" s="19">
        <v>4.3299999999999998E-2</v>
      </c>
    </row>
    <row r="450" spans="12:14" x14ac:dyDescent="0.2">
      <c r="L450" s="26">
        <v>40151</v>
      </c>
      <c r="M450" s="19">
        <v>5.9749999999999998E-2</v>
      </c>
      <c r="N450" s="19">
        <v>4.4000000000000004E-2</v>
      </c>
    </row>
    <row r="451" spans="12:14" x14ac:dyDescent="0.2">
      <c r="L451" s="26">
        <v>40154</v>
      </c>
      <c r="M451" s="19">
        <v>5.9699999999999996E-2</v>
      </c>
      <c r="N451" s="19">
        <v>4.4000000000000004E-2</v>
      </c>
    </row>
    <row r="452" spans="12:14" x14ac:dyDescent="0.2">
      <c r="L452" s="26">
        <v>40155</v>
      </c>
      <c r="M452" s="19">
        <v>5.9699999999999996E-2</v>
      </c>
      <c r="N452" s="19">
        <v>4.3899999999999995E-2</v>
      </c>
    </row>
    <row r="453" spans="12:14" x14ac:dyDescent="0.2">
      <c r="L453" s="26">
        <v>40156</v>
      </c>
      <c r="M453" s="19">
        <v>5.9487500000000006E-2</v>
      </c>
      <c r="N453" s="19">
        <v>4.41E-2</v>
      </c>
    </row>
    <row r="454" spans="12:14" x14ac:dyDescent="0.2">
      <c r="L454" s="26">
        <v>40157</v>
      </c>
      <c r="M454" s="19">
        <v>5.9699999999999996E-2</v>
      </c>
      <c r="N454" s="19">
        <v>4.4999999999999998E-2</v>
      </c>
    </row>
    <row r="455" spans="12:14" x14ac:dyDescent="0.2">
      <c r="L455" s="26">
        <v>40158</v>
      </c>
      <c r="M455" s="19">
        <v>5.9749999999999998E-2</v>
      </c>
      <c r="N455" s="19">
        <v>4.4900000000000002E-2</v>
      </c>
    </row>
    <row r="456" spans="12:14" x14ac:dyDescent="0.2">
      <c r="L456" s="26">
        <v>40161</v>
      </c>
      <c r="M456" s="19">
        <v>5.885E-2</v>
      </c>
      <c r="N456" s="19">
        <v>4.4800000000000006E-2</v>
      </c>
    </row>
    <row r="457" spans="12:14" x14ac:dyDescent="0.2">
      <c r="L457" s="26">
        <v>40162</v>
      </c>
      <c r="M457" s="19">
        <v>5.9699999999999996E-2</v>
      </c>
      <c r="N457" s="19">
        <v>4.5199999999999997E-2</v>
      </c>
    </row>
    <row r="458" spans="12:14" x14ac:dyDescent="0.2">
      <c r="L458" s="26">
        <v>40163</v>
      </c>
      <c r="M458" s="19">
        <v>5.9349999999999993E-2</v>
      </c>
      <c r="N458" s="19">
        <v>4.5199999999999997E-2</v>
      </c>
    </row>
    <row r="459" spans="12:14" x14ac:dyDescent="0.2">
      <c r="L459" s="26">
        <v>40164</v>
      </c>
      <c r="M459" s="19">
        <v>5.96E-2</v>
      </c>
      <c r="N459" s="19">
        <v>4.4199999999999996E-2</v>
      </c>
    </row>
    <row r="460" spans="12:14" x14ac:dyDescent="0.2">
      <c r="L460" s="26">
        <v>40165</v>
      </c>
      <c r="M460" s="19">
        <v>5.9450000000000003E-2</v>
      </c>
      <c r="N460" s="19">
        <v>4.4600000000000001E-2</v>
      </c>
    </row>
    <row r="461" spans="12:14" x14ac:dyDescent="0.2">
      <c r="L461" s="26">
        <v>40168</v>
      </c>
      <c r="M461" s="19">
        <v>5.9400000000000001E-2</v>
      </c>
      <c r="N461" s="19">
        <v>4.5599999999999995E-2</v>
      </c>
    </row>
    <row r="462" spans="12:14" x14ac:dyDescent="0.2">
      <c r="L462" s="26">
        <v>40169</v>
      </c>
      <c r="M462" s="19">
        <v>5.9800000000000006E-2</v>
      </c>
      <c r="N462" s="19">
        <v>4.5999999999999999E-2</v>
      </c>
    </row>
    <row r="463" spans="12:14" x14ac:dyDescent="0.2">
      <c r="L463" s="26">
        <v>40170</v>
      </c>
      <c r="M463" s="19">
        <v>5.9699999999999996E-2</v>
      </c>
      <c r="N463" s="19">
        <v>4.6100000000000002E-2</v>
      </c>
    </row>
    <row r="464" spans="12:14" x14ac:dyDescent="0.2">
      <c r="L464" s="26">
        <v>40171</v>
      </c>
      <c r="M464" s="19">
        <v>5.9475E-2</v>
      </c>
      <c r="N464" s="19">
        <v>4.6799999999999994E-2</v>
      </c>
    </row>
    <row r="465" spans="12:14" x14ac:dyDescent="0.2">
      <c r="L465" s="26">
        <v>40172</v>
      </c>
      <c r="M465" s="19">
        <v>5.9475E-2</v>
      </c>
      <c r="N465" s="19">
        <f>(N464+N466)/2</f>
        <v>4.6850000000000003E-2</v>
      </c>
    </row>
    <row r="466" spans="12:14" x14ac:dyDescent="0.2">
      <c r="L466" s="26">
        <v>40175</v>
      </c>
      <c r="M466" s="19">
        <v>5.9660000000000005E-2</v>
      </c>
      <c r="N466" s="19">
        <v>4.6900000000000004E-2</v>
      </c>
    </row>
    <row r="467" spans="12:14" x14ac:dyDescent="0.2">
      <c r="L467" s="26">
        <v>40176</v>
      </c>
      <c r="M467" s="19">
        <v>5.9500000000000004E-2</v>
      </c>
      <c r="N467" s="19">
        <v>4.6399999999999997E-2</v>
      </c>
    </row>
    <row r="468" spans="12:14" x14ac:dyDescent="0.2">
      <c r="L468" s="26">
        <v>40177</v>
      </c>
      <c r="M468" s="19">
        <v>5.9500000000000004E-2</v>
      </c>
      <c r="N468" s="19">
        <v>4.6100000000000002E-2</v>
      </c>
    </row>
    <row r="469" spans="12:14" x14ac:dyDescent="0.2">
      <c r="L469" s="26">
        <v>40178</v>
      </c>
      <c r="M469" s="19">
        <v>5.9500000000000004E-2</v>
      </c>
      <c r="N469" s="19">
        <v>4.6300000000000001E-2</v>
      </c>
    </row>
    <row r="470" spans="12:14" x14ac:dyDescent="0.2">
      <c r="L470" s="26">
        <v>40179</v>
      </c>
      <c r="M470" s="19">
        <v>5.9500000000000004E-2</v>
      </c>
      <c r="N470" s="19">
        <f>(N469+N471)/2</f>
        <v>4.6400000000000004E-2</v>
      </c>
    </row>
    <row r="471" spans="12:14" x14ac:dyDescent="0.2">
      <c r="L471" s="26">
        <v>40182</v>
      </c>
      <c r="M471" s="19">
        <v>5.9800000000000006E-2</v>
      </c>
      <c r="N471" s="19">
        <v>4.6500000000000007E-2</v>
      </c>
    </row>
    <row r="472" spans="12:14" x14ac:dyDescent="0.2">
      <c r="L472" s="26">
        <v>40183</v>
      </c>
      <c r="M472" s="19">
        <v>0.06</v>
      </c>
      <c r="N472" s="19">
        <v>4.5899999999999996E-2</v>
      </c>
    </row>
    <row r="473" spans="12:14" x14ac:dyDescent="0.2">
      <c r="L473" s="26">
        <v>40184</v>
      </c>
      <c r="M473" s="19">
        <v>5.9749999999999998E-2</v>
      </c>
      <c r="N473" s="19">
        <v>4.7E-2</v>
      </c>
    </row>
    <row r="474" spans="12:14" x14ac:dyDescent="0.2">
      <c r="L474" s="26">
        <v>40185</v>
      </c>
      <c r="M474" s="19">
        <v>6.0949999999999997E-2</v>
      </c>
      <c r="N474" s="19">
        <v>4.6900000000000004E-2</v>
      </c>
    </row>
    <row r="475" spans="12:14" x14ac:dyDescent="0.2">
      <c r="L475" s="26">
        <v>40186</v>
      </c>
      <c r="M475" s="19">
        <v>6.0400000000000002E-2</v>
      </c>
      <c r="N475" s="19">
        <v>4.7E-2</v>
      </c>
    </row>
    <row r="476" spans="12:14" x14ac:dyDescent="0.2">
      <c r="L476" s="26">
        <v>40189</v>
      </c>
      <c r="M476" s="19">
        <v>6.0850000000000001E-2</v>
      </c>
      <c r="N476" s="19">
        <v>4.7400000000000005E-2</v>
      </c>
    </row>
    <row r="477" spans="12:14" x14ac:dyDescent="0.2">
      <c r="L477" s="26">
        <v>40190</v>
      </c>
      <c r="M477" s="19">
        <v>6.1050000000000007E-2</v>
      </c>
      <c r="N477" s="19">
        <v>4.6199999999999998E-2</v>
      </c>
    </row>
    <row r="478" spans="12:14" x14ac:dyDescent="0.2">
      <c r="L478" s="26">
        <v>40191</v>
      </c>
      <c r="M478" s="19">
        <v>6.1500000000000006E-2</v>
      </c>
      <c r="N478" s="19">
        <v>4.7100000000000003E-2</v>
      </c>
    </row>
    <row r="479" spans="12:14" x14ac:dyDescent="0.2">
      <c r="L479" s="26">
        <v>40192</v>
      </c>
      <c r="M479" s="19">
        <v>6.1399999999999996E-2</v>
      </c>
      <c r="N479" s="19">
        <v>4.6300000000000001E-2</v>
      </c>
    </row>
    <row r="480" spans="12:14" x14ac:dyDescent="0.2">
      <c r="L480" s="26">
        <v>40193</v>
      </c>
      <c r="M480" s="19">
        <v>6.1794000000000002E-2</v>
      </c>
      <c r="N480" s="19">
        <v>4.58E-2</v>
      </c>
    </row>
    <row r="481" spans="12:14" x14ac:dyDescent="0.2">
      <c r="L481" s="26">
        <v>40196</v>
      </c>
      <c r="M481" s="19">
        <v>6.2122000000000004E-2</v>
      </c>
      <c r="N481" s="19">
        <f>(N480+N482)/2</f>
        <v>4.5899999999999996E-2</v>
      </c>
    </row>
    <row r="482" spans="12:14" x14ac:dyDescent="0.2">
      <c r="L482" s="26">
        <v>40197</v>
      </c>
      <c r="M482" s="19">
        <v>6.25E-2</v>
      </c>
      <c r="N482" s="19">
        <v>4.5999999999999999E-2</v>
      </c>
    </row>
    <row r="483" spans="12:14" x14ac:dyDescent="0.2">
      <c r="L483" s="26">
        <v>40198</v>
      </c>
      <c r="M483" s="19">
        <v>6.2449999999999999E-2</v>
      </c>
      <c r="N483" s="19">
        <v>4.5400000000000003E-2</v>
      </c>
    </row>
    <row r="484" spans="12:14" x14ac:dyDescent="0.2">
      <c r="L484" s="26">
        <v>40199</v>
      </c>
      <c r="M484" s="19">
        <v>6.25E-2</v>
      </c>
      <c r="N484" s="19">
        <v>4.4999999999999998E-2</v>
      </c>
    </row>
    <row r="485" spans="12:14" x14ac:dyDescent="0.2">
      <c r="L485" s="26">
        <v>40200</v>
      </c>
      <c r="M485" s="19">
        <v>6.2899999999999998E-2</v>
      </c>
      <c r="N485" s="19">
        <v>4.4999999999999998E-2</v>
      </c>
    </row>
    <row r="486" spans="12:14" x14ac:dyDescent="0.2">
      <c r="L486" s="26">
        <v>40203</v>
      </c>
      <c r="M486" s="19">
        <v>6.3154000000000002E-2</v>
      </c>
      <c r="N486" s="19">
        <v>4.5499999999999999E-2</v>
      </c>
    </row>
    <row r="487" spans="12:14" x14ac:dyDescent="0.2">
      <c r="L487" s="26">
        <v>40204</v>
      </c>
      <c r="M487" s="19">
        <v>6.3449999999999993E-2</v>
      </c>
      <c r="N487" s="19">
        <v>4.5599999999999995E-2</v>
      </c>
    </row>
    <row r="488" spans="12:14" x14ac:dyDescent="0.2">
      <c r="L488" s="26">
        <v>40205</v>
      </c>
      <c r="M488" s="19">
        <v>6.4600000000000005E-2</v>
      </c>
      <c r="N488" s="19">
        <v>4.5499999999999999E-2</v>
      </c>
    </row>
    <row r="489" spans="12:14" x14ac:dyDescent="0.2">
      <c r="L489" s="26">
        <v>40206</v>
      </c>
      <c r="M489" s="19">
        <v>6.4649999999999999E-2</v>
      </c>
      <c r="N489" s="19">
        <v>4.5700000000000005E-2</v>
      </c>
    </row>
    <row r="490" spans="12:14" x14ac:dyDescent="0.2">
      <c r="L490" s="26">
        <v>40207</v>
      </c>
      <c r="M490" s="19">
        <v>6.4899999999999999E-2</v>
      </c>
      <c r="N490" s="19">
        <v>4.5100000000000001E-2</v>
      </c>
    </row>
    <row r="491" spans="12:14" x14ac:dyDescent="0.2">
      <c r="L491" s="26">
        <v>40210</v>
      </c>
      <c r="M491" s="19">
        <v>6.5799999999999997E-2</v>
      </c>
      <c r="N491" s="19">
        <v>4.5599999999999995E-2</v>
      </c>
    </row>
    <row r="492" spans="12:14" x14ac:dyDescent="0.2">
      <c r="L492" s="26">
        <v>40211</v>
      </c>
      <c r="M492" s="19">
        <v>6.6750000000000004E-2</v>
      </c>
      <c r="N492" s="19">
        <v>4.5499999999999999E-2</v>
      </c>
    </row>
    <row r="493" spans="12:14" x14ac:dyDescent="0.2">
      <c r="L493" s="26">
        <v>40212</v>
      </c>
      <c r="M493" s="19">
        <v>6.7500000000000004E-2</v>
      </c>
      <c r="N493" s="19">
        <v>4.6199999999999998E-2</v>
      </c>
    </row>
    <row r="494" spans="12:14" x14ac:dyDescent="0.2">
      <c r="L494" s="26">
        <v>40213</v>
      </c>
      <c r="M494" s="19">
        <v>6.7449999999999996E-2</v>
      </c>
      <c r="N494" s="19">
        <v>4.53E-2</v>
      </c>
    </row>
    <row r="495" spans="12:14" x14ac:dyDescent="0.2">
      <c r="L495" s="26">
        <v>40214</v>
      </c>
      <c r="M495" s="19">
        <v>6.7400000000000002E-2</v>
      </c>
      <c r="N495" s="19">
        <v>4.5100000000000001E-2</v>
      </c>
    </row>
    <row r="496" spans="12:14" x14ac:dyDescent="0.2">
      <c r="L496" s="26">
        <v>40217</v>
      </c>
      <c r="M496" s="19">
        <v>6.7500000000000004E-2</v>
      </c>
      <c r="N496" s="19">
        <v>4.5199999999999997E-2</v>
      </c>
    </row>
    <row r="497" spans="12:14" x14ac:dyDescent="0.2">
      <c r="L497" s="26">
        <v>40218</v>
      </c>
      <c r="M497" s="19">
        <v>6.724999999999999E-2</v>
      </c>
      <c r="N497" s="19">
        <v>4.58E-2</v>
      </c>
    </row>
    <row r="498" spans="12:14" x14ac:dyDescent="0.2">
      <c r="L498" s="26">
        <v>40219</v>
      </c>
      <c r="M498" s="19">
        <v>6.7500000000000004E-2</v>
      </c>
      <c r="N498" s="19">
        <v>4.6500000000000007E-2</v>
      </c>
    </row>
    <row r="499" spans="12:14" x14ac:dyDescent="0.2">
      <c r="L499" s="26">
        <v>40220</v>
      </c>
      <c r="M499" s="19">
        <v>6.7299999999999999E-2</v>
      </c>
      <c r="N499" s="19">
        <v>4.6900000000000004E-2</v>
      </c>
    </row>
    <row r="500" spans="12:14" x14ac:dyDescent="0.2">
      <c r="L500" s="26">
        <v>40221</v>
      </c>
      <c r="M500" s="19">
        <v>6.7150000000000001E-2</v>
      </c>
      <c r="N500" s="19">
        <v>4.6600000000000003E-2</v>
      </c>
    </row>
    <row r="501" spans="12:14" x14ac:dyDescent="0.2">
      <c r="L501" s="26">
        <v>40224</v>
      </c>
      <c r="M501" s="19">
        <v>6.7500000000000004E-2</v>
      </c>
      <c r="N501" s="19">
        <f>(N500+N502)/2</f>
        <v>4.6450000000000005E-2</v>
      </c>
    </row>
    <row r="502" spans="12:14" x14ac:dyDescent="0.2">
      <c r="L502" s="26">
        <v>40225</v>
      </c>
      <c r="M502" s="19">
        <v>6.7199999999999996E-2</v>
      </c>
      <c r="N502" s="19">
        <v>4.6300000000000001E-2</v>
      </c>
    </row>
    <row r="503" spans="12:14" x14ac:dyDescent="0.2">
      <c r="L503" s="26">
        <v>40226</v>
      </c>
      <c r="M503" s="19">
        <v>6.7199999999999996E-2</v>
      </c>
      <c r="N503" s="19">
        <v>4.7E-2</v>
      </c>
    </row>
    <row r="504" spans="12:14" x14ac:dyDescent="0.2">
      <c r="L504" s="26">
        <v>40227</v>
      </c>
      <c r="M504" s="19">
        <v>6.7850000000000008E-2</v>
      </c>
      <c r="N504" s="19">
        <v>4.7400000000000005E-2</v>
      </c>
    </row>
    <row r="505" spans="12:14" x14ac:dyDescent="0.2">
      <c r="L505" s="26">
        <v>40228</v>
      </c>
      <c r="M505" s="19">
        <v>6.7350000000000007E-2</v>
      </c>
      <c r="N505" s="19">
        <v>4.7100000000000003E-2</v>
      </c>
    </row>
    <row r="506" spans="12:14" x14ac:dyDescent="0.2">
      <c r="L506" s="26">
        <v>40231</v>
      </c>
      <c r="M506" s="19">
        <v>6.7199999999999996E-2</v>
      </c>
      <c r="N506" s="19">
        <v>4.7300000000000002E-2</v>
      </c>
    </row>
    <row r="507" spans="12:14" x14ac:dyDescent="0.2">
      <c r="L507" s="26">
        <v>40232</v>
      </c>
      <c r="M507" s="19">
        <v>6.7466999999999999E-2</v>
      </c>
      <c r="N507" s="19">
        <v>4.6300000000000001E-2</v>
      </c>
    </row>
    <row r="508" spans="12:14" x14ac:dyDescent="0.2">
      <c r="L508" s="26">
        <v>40233</v>
      </c>
      <c r="M508" s="19">
        <v>6.7159999999999997E-2</v>
      </c>
      <c r="N508" s="19">
        <v>4.6300000000000001E-2</v>
      </c>
    </row>
    <row r="509" spans="12:14" x14ac:dyDescent="0.2">
      <c r="L509" s="26">
        <v>40234</v>
      </c>
      <c r="M509" s="19">
        <v>6.724999999999999E-2</v>
      </c>
      <c r="N509" s="19">
        <v>4.58E-2</v>
      </c>
    </row>
    <row r="510" spans="12:14" x14ac:dyDescent="0.2">
      <c r="L510" s="26">
        <v>40235</v>
      </c>
      <c r="M510" s="19">
        <v>6.724999999999999E-2</v>
      </c>
      <c r="N510" s="19">
        <v>4.5499999999999999E-2</v>
      </c>
    </row>
    <row r="511" spans="12:14" x14ac:dyDescent="0.2">
      <c r="L511" s="26">
        <v>40238</v>
      </c>
      <c r="M511" s="19">
        <v>6.6849999999999993E-2</v>
      </c>
      <c r="N511" s="19">
        <v>4.5599999999999995E-2</v>
      </c>
    </row>
    <row r="512" spans="12:14" x14ac:dyDescent="0.2">
      <c r="L512" s="26">
        <v>40239</v>
      </c>
      <c r="M512" s="19">
        <v>6.6849999999999993E-2</v>
      </c>
      <c r="N512" s="19">
        <v>4.5700000000000005E-2</v>
      </c>
    </row>
    <row r="513" spans="12:14" x14ac:dyDescent="0.2">
      <c r="L513" s="26">
        <v>40240</v>
      </c>
      <c r="M513" s="19">
        <v>6.7049999999999998E-2</v>
      </c>
      <c r="N513" s="19">
        <v>4.58E-2</v>
      </c>
    </row>
    <row r="514" spans="12:14" x14ac:dyDescent="0.2">
      <c r="L514" s="26">
        <v>40241</v>
      </c>
      <c r="M514" s="19">
        <v>6.6849999999999993E-2</v>
      </c>
      <c r="N514" s="19">
        <v>4.5599999999999995E-2</v>
      </c>
    </row>
    <row r="515" spans="12:14" x14ac:dyDescent="0.2">
      <c r="L515" s="26">
        <v>40242</v>
      </c>
      <c r="M515" s="19">
        <v>6.695000000000001E-2</v>
      </c>
      <c r="N515" s="19">
        <v>4.6399999999999997E-2</v>
      </c>
    </row>
    <row r="516" spans="12:14" x14ac:dyDescent="0.2">
      <c r="L516" s="26">
        <v>40245</v>
      </c>
      <c r="M516" s="19">
        <v>6.6600000000000006E-2</v>
      </c>
      <c r="N516" s="19">
        <v>4.6799999999999994E-2</v>
      </c>
    </row>
    <row r="517" spans="12:14" x14ac:dyDescent="0.2">
      <c r="L517" s="26">
        <v>40246</v>
      </c>
      <c r="M517" s="19">
        <v>6.6424999999999998E-2</v>
      </c>
      <c r="N517" s="19">
        <v>4.6799999999999994E-2</v>
      </c>
    </row>
    <row r="518" spans="12:14" x14ac:dyDescent="0.2">
      <c r="L518" s="26">
        <v>40247</v>
      </c>
      <c r="M518" s="19">
        <v>6.6266999999999993E-2</v>
      </c>
      <c r="N518" s="19">
        <v>4.6900000000000004E-2</v>
      </c>
    </row>
    <row r="519" spans="12:14" x14ac:dyDescent="0.2">
      <c r="L519" s="26">
        <v>40248</v>
      </c>
      <c r="M519" s="19">
        <v>6.6250000000000003E-2</v>
      </c>
      <c r="N519" s="19">
        <v>4.6600000000000003E-2</v>
      </c>
    </row>
    <row r="520" spans="12:14" x14ac:dyDescent="0.2">
      <c r="L520" s="26">
        <v>40249</v>
      </c>
      <c r="M520" s="19">
        <v>6.6199999999999995E-2</v>
      </c>
      <c r="N520" s="19">
        <v>4.6199999999999998E-2</v>
      </c>
    </row>
    <row r="521" spans="12:14" x14ac:dyDescent="0.2">
      <c r="L521" s="26">
        <v>40252</v>
      </c>
      <c r="M521" s="19">
        <v>6.6430000000000003E-2</v>
      </c>
      <c r="N521" s="19">
        <v>4.6300000000000001E-2</v>
      </c>
    </row>
    <row r="522" spans="12:14" x14ac:dyDescent="0.2">
      <c r="L522" s="26">
        <v>40253</v>
      </c>
      <c r="M522" s="19">
        <v>6.6167000000000004E-2</v>
      </c>
      <c r="N522" s="19">
        <v>4.5899999999999996E-2</v>
      </c>
    </row>
    <row r="523" spans="12:14" x14ac:dyDescent="0.2">
      <c r="L523" s="26">
        <v>40254</v>
      </c>
      <c r="M523" s="19">
        <v>6.5599999999999992E-2</v>
      </c>
      <c r="N523" s="19">
        <v>4.5599999999999995E-2</v>
      </c>
    </row>
    <row r="524" spans="12:14" x14ac:dyDescent="0.2">
      <c r="L524" s="26">
        <v>40255</v>
      </c>
      <c r="M524" s="19">
        <v>6.5924999999999997E-2</v>
      </c>
      <c r="N524" s="19">
        <v>4.5899999999999996E-2</v>
      </c>
    </row>
    <row r="525" spans="12:14" x14ac:dyDescent="0.2">
      <c r="L525" s="26">
        <v>40256</v>
      </c>
      <c r="M525" s="19">
        <v>6.5850000000000006E-2</v>
      </c>
      <c r="N525" s="19">
        <v>4.58E-2</v>
      </c>
    </row>
    <row r="526" spans="12:14" x14ac:dyDescent="0.2">
      <c r="L526" s="26">
        <v>40259</v>
      </c>
      <c r="M526" s="19">
        <v>6.5850000000000006E-2</v>
      </c>
      <c r="N526" s="19">
        <v>4.5700000000000005E-2</v>
      </c>
    </row>
    <row r="527" spans="12:14" x14ac:dyDescent="0.2">
      <c r="L527" s="26">
        <v>40260</v>
      </c>
      <c r="M527" s="19">
        <v>6.5850000000000006E-2</v>
      </c>
      <c r="N527" s="19">
        <v>4.5999999999999999E-2</v>
      </c>
    </row>
    <row r="528" spans="12:14" x14ac:dyDescent="0.2">
      <c r="L528" s="26">
        <v>40261</v>
      </c>
      <c r="M528" s="19">
        <v>6.5782999999999994E-2</v>
      </c>
      <c r="N528" s="19">
        <v>4.7199999999999999E-2</v>
      </c>
    </row>
    <row r="529" spans="12:14" x14ac:dyDescent="0.2">
      <c r="L529" s="26">
        <v>40262</v>
      </c>
      <c r="M529" s="19">
        <v>6.5784999999999996E-2</v>
      </c>
      <c r="N529" s="19">
        <v>4.7699999999999992E-2</v>
      </c>
    </row>
    <row r="530" spans="12:14" x14ac:dyDescent="0.2">
      <c r="L530" s="26">
        <v>40263</v>
      </c>
      <c r="M530" s="19">
        <v>6.5700000000000008E-2</v>
      </c>
      <c r="N530" s="19">
        <v>4.7500000000000001E-2</v>
      </c>
    </row>
    <row r="531" spans="12:14" x14ac:dyDescent="0.2">
      <c r="L531" s="26">
        <v>40266</v>
      </c>
      <c r="M531" s="19">
        <v>6.5521999999999997E-2</v>
      </c>
      <c r="N531" s="19">
        <v>4.7599999999999996E-2</v>
      </c>
    </row>
    <row r="532" spans="12:14" x14ac:dyDescent="0.2">
      <c r="L532" s="26">
        <v>40267</v>
      </c>
      <c r="M532" s="19">
        <v>6.5750000000000003E-2</v>
      </c>
      <c r="N532" s="19">
        <v>4.7500000000000001E-2</v>
      </c>
    </row>
    <row r="533" spans="12:14" x14ac:dyDescent="0.2">
      <c r="L533" s="26">
        <v>40268</v>
      </c>
      <c r="M533" s="19">
        <v>6.5730000000000011E-2</v>
      </c>
      <c r="N533" s="19">
        <v>4.7199999999999999E-2</v>
      </c>
    </row>
    <row r="534" spans="12:14" x14ac:dyDescent="0.2">
      <c r="L534" s="26">
        <v>40269</v>
      </c>
      <c r="M534" s="19">
        <v>6.5730000000000011E-2</v>
      </c>
      <c r="N534" s="19">
        <v>4.7400000000000005E-2</v>
      </c>
    </row>
    <row r="535" spans="12:14" x14ac:dyDescent="0.2">
      <c r="L535" s="26">
        <v>40270</v>
      </c>
      <c r="M535" s="19">
        <v>6.5730000000000011E-2</v>
      </c>
      <c r="N535" s="19">
        <v>4.8099999999999997E-2</v>
      </c>
    </row>
    <row r="536" spans="12:14" x14ac:dyDescent="0.2">
      <c r="L536" s="26">
        <v>40273</v>
      </c>
      <c r="M536" s="19">
        <v>6.5787999999999999E-2</v>
      </c>
      <c r="N536" s="19">
        <v>4.8499999999999995E-2</v>
      </c>
    </row>
    <row r="537" spans="12:14" x14ac:dyDescent="0.2">
      <c r="L537" s="26">
        <v>40274</v>
      </c>
      <c r="M537" s="19">
        <v>6.5799999999999997E-2</v>
      </c>
      <c r="N537" s="19">
        <v>4.8399999999999999E-2</v>
      </c>
    </row>
    <row r="538" spans="12:14" x14ac:dyDescent="0.2">
      <c r="L538" s="26">
        <v>40275</v>
      </c>
      <c r="M538" s="19">
        <v>6.5599999999999992E-2</v>
      </c>
      <c r="N538" s="19">
        <v>4.7400000000000005E-2</v>
      </c>
    </row>
    <row r="539" spans="12:14" x14ac:dyDescent="0.2">
      <c r="L539" s="26">
        <v>40276</v>
      </c>
      <c r="M539" s="19">
        <v>6.5616000000000008E-2</v>
      </c>
      <c r="N539" s="19">
        <v>4.7500000000000001E-2</v>
      </c>
    </row>
    <row r="540" spans="12:14" x14ac:dyDescent="0.2">
      <c r="L540" s="26">
        <v>40277</v>
      </c>
      <c r="M540" s="19">
        <v>6.5949999999999995E-2</v>
      </c>
      <c r="N540" s="19">
        <v>4.7400000000000005E-2</v>
      </c>
    </row>
    <row r="541" spans="12:14" x14ac:dyDescent="0.2">
      <c r="L541" s="26">
        <v>40280</v>
      </c>
      <c r="M541" s="19">
        <v>6.5533499999999995E-2</v>
      </c>
      <c r="N541" s="19">
        <v>4.7E-2</v>
      </c>
    </row>
    <row r="542" spans="12:14" x14ac:dyDescent="0.2">
      <c r="L542" s="26">
        <v>40281</v>
      </c>
      <c r="M542" s="19">
        <v>6.5533499999999995E-2</v>
      </c>
      <c r="N542" s="19">
        <v>4.6799999999999994E-2</v>
      </c>
    </row>
    <row r="543" spans="12:14" x14ac:dyDescent="0.2">
      <c r="L543" s="26">
        <v>40282</v>
      </c>
      <c r="M543" s="19">
        <v>6.5250000000000002E-2</v>
      </c>
      <c r="N543" s="19">
        <v>4.7199999999999999E-2</v>
      </c>
    </row>
    <row r="544" spans="12:14" x14ac:dyDescent="0.2">
      <c r="L544" s="26">
        <v>40283</v>
      </c>
      <c r="M544" s="19">
        <v>6.5250000000000002E-2</v>
      </c>
      <c r="N544" s="19">
        <v>4.7199999999999999E-2</v>
      </c>
    </row>
    <row r="545" spans="12:14" x14ac:dyDescent="0.2">
      <c r="L545" s="26">
        <v>40284</v>
      </c>
      <c r="M545" s="19">
        <v>6.4600000000000005E-2</v>
      </c>
      <c r="N545" s="19">
        <v>4.6699999999999998E-2</v>
      </c>
    </row>
    <row r="546" spans="12:14" x14ac:dyDescent="0.2">
      <c r="L546" s="26">
        <v>40287</v>
      </c>
      <c r="M546" s="19">
        <v>6.5049999999999997E-2</v>
      </c>
      <c r="N546" s="19">
        <v>4.7E-2</v>
      </c>
    </row>
    <row r="547" spans="12:14" x14ac:dyDescent="0.2">
      <c r="L547" s="26">
        <v>40288</v>
      </c>
      <c r="M547" s="19">
        <v>6.4950000000000008E-2</v>
      </c>
      <c r="N547" s="19">
        <v>4.6699999999999998E-2</v>
      </c>
    </row>
    <row r="548" spans="12:14" x14ac:dyDescent="0.2">
      <c r="L548" s="26">
        <v>40289</v>
      </c>
      <c r="M548" s="19">
        <v>6.5099999999999991E-2</v>
      </c>
      <c r="N548" s="19">
        <v>4.6100000000000002E-2</v>
      </c>
    </row>
    <row r="549" spans="12:14" x14ac:dyDescent="0.2">
      <c r="L549" s="26">
        <v>40290</v>
      </c>
      <c r="M549" s="19">
        <v>6.4649999999999999E-2</v>
      </c>
      <c r="N549" s="19">
        <v>4.6500000000000007E-2</v>
      </c>
    </row>
    <row r="550" spans="12:14" x14ac:dyDescent="0.2">
      <c r="L550" s="26">
        <v>40291</v>
      </c>
      <c r="M550" s="19">
        <v>6.5250000000000002E-2</v>
      </c>
      <c r="N550" s="19">
        <v>4.6699999999999998E-2</v>
      </c>
    </row>
    <row r="551" spans="12:14" x14ac:dyDescent="0.2">
      <c r="L551" s="26">
        <v>40294</v>
      </c>
      <c r="M551" s="19">
        <v>6.5000000000000002E-2</v>
      </c>
      <c r="N551" s="19">
        <v>4.6699999999999998E-2</v>
      </c>
    </row>
    <row r="552" spans="12:14" x14ac:dyDescent="0.2">
      <c r="L552" s="26">
        <v>40295</v>
      </c>
      <c r="M552" s="19">
        <v>6.5000000000000002E-2</v>
      </c>
      <c r="N552" s="19">
        <v>4.5599999999999995E-2</v>
      </c>
    </row>
    <row r="553" spans="12:14" x14ac:dyDescent="0.2">
      <c r="L553" s="26">
        <v>40296</v>
      </c>
      <c r="M553" s="19">
        <v>6.5000000000000002E-2</v>
      </c>
      <c r="N553" s="19">
        <v>4.6300000000000001E-2</v>
      </c>
    </row>
    <row r="554" spans="12:14" x14ac:dyDescent="0.2">
      <c r="L554" s="26">
        <v>40297</v>
      </c>
      <c r="M554" s="19">
        <v>6.5000000000000002E-2</v>
      </c>
      <c r="N554" s="19">
        <v>4.5999999999999999E-2</v>
      </c>
    </row>
    <row r="555" spans="12:14" x14ac:dyDescent="0.2">
      <c r="L555" s="26">
        <v>40298</v>
      </c>
      <c r="M555" s="19">
        <v>6.5199999999999994E-2</v>
      </c>
      <c r="N555" s="19">
        <v>4.53E-2</v>
      </c>
    </row>
    <row r="556" spans="12:14" x14ac:dyDescent="0.2">
      <c r="L556" s="26">
        <v>40301</v>
      </c>
      <c r="M556" s="19">
        <v>6.5049999999999997E-2</v>
      </c>
      <c r="N556" s="19">
        <v>4.53E-2</v>
      </c>
    </row>
    <row r="557" spans="12:14" x14ac:dyDescent="0.2">
      <c r="L557" s="26">
        <v>40302</v>
      </c>
      <c r="M557" s="19">
        <v>6.5299999999999997E-2</v>
      </c>
      <c r="N557" s="19">
        <v>4.4299999999999999E-2</v>
      </c>
    </row>
    <row r="558" spans="12:14" x14ac:dyDescent="0.2">
      <c r="L558" s="26">
        <v>40303</v>
      </c>
      <c r="M558" s="19">
        <v>6.5000000000000002E-2</v>
      </c>
      <c r="N558" s="19">
        <v>4.3899999999999995E-2</v>
      </c>
    </row>
    <row r="559" spans="12:14" x14ac:dyDescent="0.2">
      <c r="L559" s="26">
        <v>40304</v>
      </c>
      <c r="M559" s="19">
        <v>6.515E-2</v>
      </c>
      <c r="N559" s="19">
        <v>4.1900000000000007E-2</v>
      </c>
    </row>
    <row r="560" spans="12:14" x14ac:dyDescent="0.2">
      <c r="L560" s="26">
        <v>40305</v>
      </c>
      <c r="M560" s="19">
        <v>6.5500000000000003E-2</v>
      </c>
      <c r="N560" s="19">
        <v>4.2800000000000005E-2</v>
      </c>
    </row>
    <row r="561" spans="12:14" x14ac:dyDescent="0.2">
      <c r="L561" s="26">
        <v>40308</v>
      </c>
      <c r="M561" s="19">
        <v>6.5549999999999997E-2</v>
      </c>
      <c r="N561" s="19">
        <v>4.41E-2</v>
      </c>
    </row>
    <row r="562" spans="12:14" x14ac:dyDescent="0.2">
      <c r="L562" s="26">
        <v>40309</v>
      </c>
      <c r="M562" s="19">
        <v>6.5199999999999994E-2</v>
      </c>
      <c r="N562" s="19">
        <v>4.4199999999999996E-2</v>
      </c>
    </row>
    <row r="563" spans="12:14" x14ac:dyDescent="0.2">
      <c r="L563" s="26">
        <v>40310</v>
      </c>
      <c r="M563" s="19">
        <v>6.5199999999999994E-2</v>
      </c>
      <c r="N563" s="19">
        <v>4.4699999999999997E-2</v>
      </c>
    </row>
    <row r="564" spans="12:14" x14ac:dyDescent="0.2">
      <c r="L564" s="26">
        <v>40311</v>
      </c>
      <c r="M564" s="19">
        <v>6.5549999999999997E-2</v>
      </c>
      <c r="N564" s="19">
        <v>4.4699999999999997E-2</v>
      </c>
    </row>
    <row r="565" spans="12:14" x14ac:dyDescent="0.2">
      <c r="L565" s="26">
        <v>40312</v>
      </c>
      <c r="M565" s="19">
        <v>6.5549999999999997E-2</v>
      </c>
      <c r="N565" s="19">
        <v>4.3200000000000002E-2</v>
      </c>
    </row>
    <row r="566" spans="12:14" x14ac:dyDescent="0.2">
      <c r="L566" s="26">
        <v>40315</v>
      </c>
      <c r="M566" s="19">
        <v>6.5500000000000003E-2</v>
      </c>
      <c r="N566" s="19">
        <v>4.3499999999999997E-2</v>
      </c>
    </row>
    <row r="567" spans="12:14" x14ac:dyDescent="0.2">
      <c r="L567" s="26">
        <v>40316</v>
      </c>
      <c r="M567" s="19">
        <v>6.54E-2</v>
      </c>
      <c r="N567" s="19">
        <v>4.2599999999999999E-2</v>
      </c>
    </row>
    <row r="568" spans="12:14" x14ac:dyDescent="0.2">
      <c r="L568" s="26">
        <v>40317</v>
      </c>
      <c r="M568" s="19">
        <v>6.5350000000000005E-2</v>
      </c>
      <c r="N568" s="19">
        <v>4.24E-2</v>
      </c>
    </row>
    <row r="569" spans="12:14" x14ac:dyDescent="0.2">
      <c r="L569" s="26">
        <v>40318</v>
      </c>
      <c r="M569" s="19">
        <v>6.5700000000000008E-2</v>
      </c>
      <c r="N569" s="19">
        <v>4.1299999999999996E-2</v>
      </c>
    </row>
    <row r="570" spans="12:14" x14ac:dyDescent="0.2">
      <c r="L570" s="26">
        <v>40319</v>
      </c>
      <c r="M570" s="19">
        <v>6.6400000000000001E-2</v>
      </c>
      <c r="N570" s="19">
        <v>4.07E-2</v>
      </c>
    </row>
    <row r="571" spans="12:14" x14ac:dyDescent="0.2">
      <c r="L571" s="26">
        <v>40322</v>
      </c>
      <c r="M571" s="19">
        <v>6.6199999999999995E-2</v>
      </c>
      <c r="N571" s="19">
        <v>4.1200000000000001E-2</v>
      </c>
    </row>
    <row r="572" spans="12:14" x14ac:dyDescent="0.2">
      <c r="L572" s="26">
        <v>40323</v>
      </c>
      <c r="M572" s="19">
        <v>6.6049999999999998E-2</v>
      </c>
      <c r="N572" s="19">
        <v>4.07E-2</v>
      </c>
    </row>
    <row r="573" spans="12:14" x14ac:dyDescent="0.2">
      <c r="L573" s="26">
        <v>40324</v>
      </c>
      <c r="M573" s="19">
        <v>6.5700000000000008E-2</v>
      </c>
      <c r="N573" s="19">
        <v>4.1100000000000005E-2</v>
      </c>
    </row>
    <row r="574" spans="12:14" x14ac:dyDescent="0.2">
      <c r="L574" s="26">
        <v>40325</v>
      </c>
      <c r="M574" s="19">
        <v>6.5799999999999997E-2</v>
      </c>
      <c r="N574" s="19">
        <v>4.24E-2</v>
      </c>
    </row>
    <row r="575" spans="12:14" x14ac:dyDescent="0.2">
      <c r="L575" s="26">
        <v>40326</v>
      </c>
      <c r="M575" s="19">
        <v>6.5799999999999997E-2</v>
      </c>
      <c r="N575" s="19">
        <v>4.2199999999999994E-2</v>
      </c>
    </row>
    <row r="576" spans="12:14" x14ac:dyDescent="0.2">
      <c r="L576" s="26">
        <v>40329</v>
      </c>
      <c r="M576" s="19">
        <v>6.5799999999999997E-2</v>
      </c>
      <c r="N576" s="19">
        <f>(N575+N577)/2</f>
        <v>4.2050000000000004E-2</v>
      </c>
    </row>
    <row r="577" spans="12:14" x14ac:dyDescent="0.2">
      <c r="L577" s="26">
        <v>40330</v>
      </c>
      <c r="M577" s="19">
        <v>6.59E-2</v>
      </c>
      <c r="N577" s="19">
        <v>4.1900000000000007E-2</v>
      </c>
    </row>
    <row r="578" spans="12:14" x14ac:dyDescent="0.2">
      <c r="L578" s="26">
        <v>40331</v>
      </c>
      <c r="M578" s="19">
        <v>6.5949999999999995E-2</v>
      </c>
      <c r="N578" s="19">
        <v>4.24E-2</v>
      </c>
    </row>
    <row r="579" spans="12:14" x14ac:dyDescent="0.2">
      <c r="L579" s="26">
        <v>40332</v>
      </c>
      <c r="M579" s="19">
        <v>6.6000000000000003E-2</v>
      </c>
      <c r="N579" s="19">
        <v>4.2900000000000001E-2</v>
      </c>
    </row>
    <row r="580" spans="12:14" x14ac:dyDescent="0.2">
      <c r="L580" s="26">
        <v>40333</v>
      </c>
      <c r="M580" s="19">
        <v>6.7000000000000004E-2</v>
      </c>
      <c r="N580" s="19">
        <v>4.1299999999999996E-2</v>
      </c>
    </row>
    <row r="581" spans="12:14" x14ac:dyDescent="0.2">
      <c r="L581" s="26">
        <v>40336</v>
      </c>
      <c r="M581" s="19">
        <v>6.6000000000000003E-2</v>
      </c>
      <c r="N581" s="19">
        <v>4.1100000000000005E-2</v>
      </c>
    </row>
    <row r="582" spans="12:14" x14ac:dyDescent="0.2">
      <c r="L582" s="26">
        <v>40337</v>
      </c>
      <c r="M582" s="19">
        <v>6.6000000000000003E-2</v>
      </c>
      <c r="N582" s="19">
        <v>4.0999999999999995E-2</v>
      </c>
    </row>
    <row r="583" spans="12:14" x14ac:dyDescent="0.2">
      <c r="L583" s="26">
        <v>40338</v>
      </c>
      <c r="M583" s="19">
        <v>6.724999999999999E-2</v>
      </c>
      <c r="N583" s="19">
        <v>4.1200000000000001E-2</v>
      </c>
    </row>
    <row r="584" spans="12:14" x14ac:dyDescent="0.2">
      <c r="L584" s="26">
        <v>40339</v>
      </c>
      <c r="M584" s="19">
        <v>6.6500000000000004E-2</v>
      </c>
      <c r="N584" s="19">
        <v>4.2500000000000003E-2</v>
      </c>
    </row>
    <row r="585" spans="12:14" x14ac:dyDescent="0.2">
      <c r="L585" s="26">
        <v>40340</v>
      </c>
      <c r="M585" s="19">
        <v>6.724999999999999E-2</v>
      </c>
      <c r="N585" s="19">
        <v>4.1500000000000002E-2</v>
      </c>
    </row>
    <row r="586" spans="12:14" x14ac:dyDescent="0.2">
      <c r="L586" s="26">
        <v>40343</v>
      </c>
      <c r="M586" s="19">
        <v>6.8750000000000006E-2</v>
      </c>
      <c r="N586" s="19">
        <v>4.2000000000000003E-2</v>
      </c>
    </row>
    <row r="587" spans="12:14" x14ac:dyDescent="0.2">
      <c r="L587" s="26">
        <v>40344</v>
      </c>
      <c r="M587" s="19">
        <v>6.7599999999999993E-2</v>
      </c>
      <c r="N587" s="19">
        <v>4.2300000000000004E-2</v>
      </c>
    </row>
    <row r="588" spans="12:14" x14ac:dyDescent="0.2">
      <c r="L588" s="26">
        <v>40345</v>
      </c>
      <c r="M588" s="19">
        <v>6.6500000000000004E-2</v>
      </c>
      <c r="N588" s="19">
        <v>4.1799999999999997E-2</v>
      </c>
    </row>
    <row r="589" spans="12:14" x14ac:dyDescent="0.2">
      <c r="L589" s="26">
        <v>40346</v>
      </c>
      <c r="M589" s="19">
        <v>6.6500000000000004E-2</v>
      </c>
      <c r="N589" s="19">
        <v>4.1299999999999996E-2</v>
      </c>
    </row>
    <row r="590" spans="12:14" x14ac:dyDescent="0.2">
      <c r="L590" s="26">
        <v>40347</v>
      </c>
      <c r="M590" s="19">
        <v>6.6500000000000004E-2</v>
      </c>
      <c r="N590" s="19">
        <v>4.1500000000000002E-2</v>
      </c>
    </row>
    <row r="591" spans="12:14" x14ac:dyDescent="0.2">
      <c r="L591" s="26">
        <v>40350</v>
      </c>
      <c r="M591" s="19">
        <v>6.6500000000000004E-2</v>
      </c>
      <c r="N591" s="19">
        <v>4.1700000000000001E-2</v>
      </c>
    </row>
    <row r="592" spans="12:14" x14ac:dyDescent="0.2">
      <c r="L592" s="26">
        <v>40351</v>
      </c>
      <c r="M592" s="19">
        <v>6.6500000000000004E-2</v>
      </c>
      <c r="N592" s="19">
        <v>4.0999999999999995E-2</v>
      </c>
    </row>
    <row r="593" spans="12:14" x14ac:dyDescent="0.2">
      <c r="L593" s="26">
        <v>40352</v>
      </c>
      <c r="M593" s="19">
        <v>6.8000000000000005E-2</v>
      </c>
      <c r="N593" s="19">
        <v>4.0500000000000001E-2</v>
      </c>
    </row>
    <row r="594" spans="12:14" x14ac:dyDescent="0.2">
      <c r="L594" s="26">
        <v>40353</v>
      </c>
      <c r="M594" s="19">
        <v>6.8049999999999999E-2</v>
      </c>
      <c r="N594" s="19">
        <v>4.0899999999999999E-2</v>
      </c>
    </row>
    <row r="595" spans="12:14" x14ac:dyDescent="0.2">
      <c r="L595" s="26">
        <v>40354</v>
      </c>
      <c r="M595" s="19">
        <v>6.6799999999999998E-2</v>
      </c>
      <c r="N595" s="19">
        <v>4.07E-2</v>
      </c>
    </row>
    <row r="596" spans="12:14" x14ac:dyDescent="0.2">
      <c r="L596" s="26">
        <v>40357</v>
      </c>
      <c r="M596" s="19">
        <v>6.7000000000000004E-2</v>
      </c>
      <c r="N596" s="19">
        <v>4.0099999999999997E-2</v>
      </c>
    </row>
    <row r="597" spans="12:14" x14ac:dyDescent="0.2">
      <c r="L597" s="26">
        <v>40358</v>
      </c>
      <c r="M597" s="19">
        <v>6.7000000000000004E-2</v>
      </c>
      <c r="N597" s="19">
        <v>3.9399999999999998E-2</v>
      </c>
    </row>
    <row r="598" spans="12:14" x14ac:dyDescent="0.2">
      <c r="L598" s="26">
        <v>40359</v>
      </c>
      <c r="M598" s="19">
        <v>6.7000000000000004E-2</v>
      </c>
      <c r="N598" s="19">
        <v>3.9100000000000003E-2</v>
      </c>
    </row>
    <row r="599" spans="12:14" x14ac:dyDescent="0.2">
      <c r="L599" s="26">
        <v>40360</v>
      </c>
      <c r="M599" s="19">
        <v>6.7099999999999993E-2</v>
      </c>
      <c r="N599" s="19">
        <v>3.8800000000000001E-2</v>
      </c>
    </row>
    <row r="600" spans="12:14" x14ac:dyDescent="0.2">
      <c r="L600" s="26">
        <v>40361</v>
      </c>
      <c r="M600" s="19">
        <v>6.6900000000000001E-2</v>
      </c>
      <c r="N600" s="19">
        <v>3.9399999999999998E-2</v>
      </c>
    </row>
    <row r="601" spans="12:14" x14ac:dyDescent="0.2">
      <c r="L601" s="26">
        <v>40364</v>
      </c>
      <c r="M601" s="19">
        <v>6.7000000000000004E-2</v>
      </c>
      <c r="N601" s="19">
        <f>(N600+N602)/2</f>
        <v>3.9150000000000004E-2</v>
      </c>
    </row>
    <row r="602" spans="12:14" x14ac:dyDescent="0.2">
      <c r="L602" s="26">
        <v>40365</v>
      </c>
      <c r="M602" s="19">
        <v>6.6900000000000001E-2</v>
      </c>
      <c r="N602" s="19">
        <v>3.8900000000000004E-2</v>
      </c>
    </row>
    <row r="603" spans="12:14" x14ac:dyDescent="0.2">
      <c r="L603" s="26">
        <v>40366</v>
      </c>
      <c r="M603" s="19">
        <v>6.6900000000000001E-2</v>
      </c>
      <c r="N603" s="19">
        <v>3.9599999999999996E-2</v>
      </c>
    </row>
    <row r="604" spans="12:14" x14ac:dyDescent="0.2">
      <c r="L604" s="26">
        <v>40367</v>
      </c>
      <c r="M604" s="19">
        <v>6.6600000000000006E-2</v>
      </c>
      <c r="N604" s="19">
        <v>0.04</v>
      </c>
    </row>
    <row r="605" spans="12:14" x14ac:dyDescent="0.2">
      <c r="L605" s="26">
        <v>40368</v>
      </c>
      <c r="M605" s="19">
        <v>6.6199999999999995E-2</v>
      </c>
      <c r="N605" s="19">
        <v>4.0399999999999998E-2</v>
      </c>
    </row>
    <row r="606" spans="12:14" x14ac:dyDescent="0.2">
      <c r="L606" s="26">
        <v>40371</v>
      </c>
      <c r="M606" s="19">
        <v>6.6100000000000006E-2</v>
      </c>
      <c r="N606" s="19">
        <v>4.0500000000000001E-2</v>
      </c>
    </row>
    <row r="607" spans="12:14" x14ac:dyDescent="0.2">
      <c r="L607" s="26">
        <v>40372</v>
      </c>
      <c r="M607" s="19">
        <v>6.59E-2</v>
      </c>
      <c r="N607" s="19">
        <v>4.0999999999999995E-2</v>
      </c>
    </row>
    <row r="608" spans="12:14" x14ac:dyDescent="0.2">
      <c r="L608" s="26">
        <v>40373</v>
      </c>
      <c r="M608" s="19">
        <v>6.59E-2</v>
      </c>
      <c r="N608" s="19">
        <v>4.0300000000000002E-2</v>
      </c>
    </row>
    <row r="609" spans="12:14" x14ac:dyDescent="0.2">
      <c r="L609" s="26">
        <v>40374</v>
      </c>
      <c r="M609" s="19">
        <v>6.5799999999999997E-2</v>
      </c>
      <c r="N609" s="19">
        <v>3.9699999999999999E-2</v>
      </c>
    </row>
    <row r="610" spans="12:14" x14ac:dyDescent="0.2">
      <c r="L610" s="26">
        <v>40375</v>
      </c>
      <c r="M610" s="19">
        <v>6.5799999999999997E-2</v>
      </c>
      <c r="N610" s="19">
        <v>3.95E-2</v>
      </c>
    </row>
    <row r="611" spans="12:14" x14ac:dyDescent="0.2">
      <c r="L611" s="26">
        <v>40378</v>
      </c>
      <c r="M611" s="19">
        <v>6.5599999999999992E-2</v>
      </c>
      <c r="N611" s="19">
        <v>3.9900000000000005E-2</v>
      </c>
    </row>
    <row r="612" spans="12:14" x14ac:dyDescent="0.2">
      <c r="L612" s="26">
        <v>40379</v>
      </c>
      <c r="M612" s="19">
        <v>6.5700000000000008E-2</v>
      </c>
      <c r="N612" s="19">
        <v>3.9900000000000005E-2</v>
      </c>
    </row>
    <row r="613" spans="12:14" x14ac:dyDescent="0.2">
      <c r="L613" s="26">
        <v>40380</v>
      </c>
      <c r="M613" s="19">
        <v>6.54E-2</v>
      </c>
      <c r="N613" s="19">
        <v>3.8900000000000004E-2</v>
      </c>
    </row>
    <row r="614" spans="12:14" x14ac:dyDescent="0.2">
      <c r="L614" s="26">
        <v>40381</v>
      </c>
      <c r="M614" s="19">
        <v>6.5350000000000005E-2</v>
      </c>
      <c r="N614" s="19">
        <v>3.95E-2</v>
      </c>
    </row>
    <row r="615" spans="12:14" x14ac:dyDescent="0.2">
      <c r="L615" s="26">
        <v>40382</v>
      </c>
      <c r="M615" s="19">
        <v>6.4399999999999999E-2</v>
      </c>
      <c r="N615" s="19">
        <v>4.0099999999999997E-2</v>
      </c>
    </row>
    <row r="616" spans="12:14" x14ac:dyDescent="0.2">
      <c r="L616" s="26">
        <v>40385</v>
      </c>
      <c r="M616" s="19">
        <v>6.3850000000000004E-2</v>
      </c>
      <c r="N616" s="19">
        <v>4.0300000000000002E-2</v>
      </c>
    </row>
    <row r="617" spans="12:14" x14ac:dyDescent="0.2">
      <c r="L617" s="26">
        <v>40386</v>
      </c>
      <c r="M617" s="19">
        <v>6.3949999999999993E-2</v>
      </c>
      <c r="N617" s="19">
        <v>4.0800000000000003E-2</v>
      </c>
    </row>
    <row r="618" spans="12:14" x14ac:dyDescent="0.2">
      <c r="L618" s="26">
        <v>40387</v>
      </c>
      <c r="M618" s="19">
        <v>6.3949999999999993E-2</v>
      </c>
      <c r="N618" s="19">
        <v>4.07E-2</v>
      </c>
    </row>
    <row r="619" spans="12:14" x14ac:dyDescent="0.2">
      <c r="L619" s="26">
        <v>40388</v>
      </c>
      <c r="M619" s="19">
        <v>6.3949999999999993E-2</v>
      </c>
      <c r="N619" s="19">
        <v>4.0800000000000003E-2</v>
      </c>
    </row>
    <row r="620" spans="12:14" x14ac:dyDescent="0.2">
      <c r="L620" s="26">
        <v>40389</v>
      </c>
      <c r="M620" s="19">
        <v>6.3700000000000007E-2</v>
      </c>
      <c r="N620" s="19">
        <v>3.9800000000000002E-2</v>
      </c>
    </row>
    <row r="621" spans="12:14" x14ac:dyDescent="0.2">
      <c r="L621" s="26">
        <v>40392</v>
      </c>
      <c r="M621" s="19">
        <v>6.3600000000000004E-2</v>
      </c>
      <c r="N621" s="19">
        <v>4.0599999999999997E-2</v>
      </c>
    </row>
    <row r="622" spans="12:14" x14ac:dyDescent="0.2">
      <c r="L622" s="26">
        <v>40393</v>
      </c>
      <c r="M622" s="19">
        <v>6.3250000000000001E-2</v>
      </c>
      <c r="N622" s="19">
        <v>4.0399999999999998E-2</v>
      </c>
    </row>
    <row r="623" spans="12:14" x14ac:dyDescent="0.2">
      <c r="L623" s="26">
        <v>40394</v>
      </c>
      <c r="M623" s="19">
        <v>6.2600000000000003E-2</v>
      </c>
      <c r="N623" s="19">
        <v>4.07E-2</v>
      </c>
    </row>
    <row r="624" spans="12:14" x14ac:dyDescent="0.2">
      <c r="L624" s="26">
        <v>40395</v>
      </c>
      <c r="M624" s="19">
        <v>6.2400000000000004E-2</v>
      </c>
      <c r="N624" s="19">
        <v>4.0500000000000001E-2</v>
      </c>
    </row>
    <row r="625" spans="12:14" x14ac:dyDescent="0.2">
      <c r="L625" s="26">
        <v>40396</v>
      </c>
      <c r="M625" s="19">
        <v>6.3200000000000006E-2</v>
      </c>
      <c r="N625" s="19">
        <v>0.04</v>
      </c>
    </row>
    <row r="626" spans="12:14" x14ac:dyDescent="0.2">
      <c r="L626" s="26">
        <v>40399</v>
      </c>
      <c r="M626" s="19">
        <v>6.2600000000000003E-2</v>
      </c>
      <c r="N626" s="19">
        <v>4.0099999999999997E-2</v>
      </c>
    </row>
    <row r="627" spans="12:14" x14ac:dyDescent="0.2">
      <c r="L627" s="26">
        <v>40400</v>
      </c>
      <c r="M627" s="19">
        <v>6.25E-2</v>
      </c>
      <c r="N627" s="19">
        <v>0.04</v>
      </c>
    </row>
    <row r="628" spans="12:14" x14ac:dyDescent="0.2">
      <c r="L628" s="26">
        <v>40401</v>
      </c>
      <c r="M628" s="19">
        <v>6.25E-2</v>
      </c>
      <c r="N628" s="19">
        <v>3.9300000000000002E-2</v>
      </c>
    </row>
    <row r="629" spans="12:14" x14ac:dyDescent="0.2">
      <c r="L629" s="26">
        <v>40402</v>
      </c>
      <c r="M629" s="19">
        <v>6.25E-2</v>
      </c>
      <c r="N629" s="19">
        <v>3.9399999999999998E-2</v>
      </c>
    </row>
    <row r="630" spans="12:14" x14ac:dyDescent="0.2">
      <c r="L630" s="26">
        <v>40403</v>
      </c>
      <c r="M630" s="19">
        <v>6.2699999999999992E-2</v>
      </c>
      <c r="N630" s="19">
        <v>3.8699999999999998E-2</v>
      </c>
    </row>
    <row r="631" spans="12:14" x14ac:dyDescent="0.2">
      <c r="L631" s="26">
        <v>40406</v>
      </c>
      <c r="M631" s="19">
        <v>6.2699999999999992E-2</v>
      </c>
      <c r="N631" s="19">
        <v>3.7200000000000004E-2</v>
      </c>
    </row>
    <row r="632" spans="12:14" x14ac:dyDescent="0.2">
      <c r="L632" s="26">
        <v>40407</v>
      </c>
      <c r="M632" s="19">
        <v>6.2400000000000004E-2</v>
      </c>
      <c r="N632" s="19">
        <v>3.7699999999999997E-2</v>
      </c>
    </row>
    <row r="633" spans="12:14" x14ac:dyDescent="0.2">
      <c r="L633" s="26">
        <v>40408</v>
      </c>
      <c r="M633" s="19">
        <v>6.2050000000000001E-2</v>
      </c>
      <c r="N633" s="19">
        <v>3.73E-2</v>
      </c>
    </row>
    <row r="634" spans="12:14" x14ac:dyDescent="0.2">
      <c r="L634" s="26">
        <v>40409</v>
      </c>
      <c r="M634" s="19">
        <v>6.2050000000000001E-2</v>
      </c>
      <c r="N634" s="19">
        <v>3.6600000000000001E-2</v>
      </c>
    </row>
    <row r="635" spans="12:14" x14ac:dyDescent="0.2">
      <c r="L635" s="26">
        <v>40410</v>
      </c>
      <c r="M635" s="19">
        <v>6.2149999999999997E-2</v>
      </c>
      <c r="N635" s="19">
        <v>3.6699999999999997E-2</v>
      </c>
    </row>
    <row r="636" spans="12:14" x14ac:dyDescent="0.2">
      <c r="L636" s="26">
        <v>40413</v>
      </c>
      <c r="M636" s="19">
        <v>6.2100000000000002E-2</v>
      </c>
      <c r="N636" s="19">
        <v>3.6499999999999998E-2</v>
      </c>
    </row>
    <row r="637" spans="12:14" x14ac:dyDescent="0.2">
      <c r="L637" s="26">
        <v>40414</v>
      </c>
      <c r="M637" s="19">
        <v>6.225E-2</v>
      </c>
      <c r="N637" s="19">
        <v>3.5699999999999996E-2</v>
      </c>
    </row>
    <row r="638" spans="12:14" x14ac:dyDescent="0.2">
      <c r="L638" s="26">
        <v>40415</v>
      </c>
      <c r="M638" s="19">
        <v>6.2100000000000002E-2</v>
      </c>
      <c r="N638" s="19">
        <v>3.5900000000000001E-2</v>
      </c>
    </row>
    <row r="639" spans="12:14" x14ac:dyDescent="0.2">
      <c r="L639" s="26">
        <v>40416</v>
      </c>
      <c r="M639" s="19">
        <v>6.2199999999999998E-2</v>
      </c>
      <c r="N639" s="19">
        <v>3.5299999999999998E-2</v>
      </c>
    </row>
    <row r="640" spans="12:14" x14ac:dyDescent="0.2">
      <c r="L640" s="26">
        <v>40417</v>
      </c>
      <c r="M640" s="19">
        <v>6.2699999999999992E-2</v>
      </c>
      <c r="N640" s="19">
        <v>3.6900000000000002E-2</v>
      </c>
    </row>
    <row r="641" spans="12:14" x14ac:dyDescent="0.2">
      <c r="L641" s="26">
        <v>40420</v>
      </c>
      <c r="M641" s="19">
        <v>6.2699999999999992E-2</v>
      </c>
      <c r="N641" s="19">
        <v>3.6000000000000004E-2</v>
      </c>
    </row>
    <row r="642" spans="12:14" x14ac:dyDescent="0.2">
      <c r="L642" s="26">
        <v>40421</v>
      </c>
      <c r="M642" s="19">
        <v>6.2600000000000003E-2</v>
      </c>
      <c r="N642" s="19">
        <v>3.5200000000000002E-2</v>
      </c>
    </row>
    <row r="643" spans="12:14" x14ac:dyDescent="0.2">
      <c r="L643" s="26">
        <v>40422</v>
      </c>
      <c r="M643" s="19">
        <v>6.2350000000000003E-2</v>
      </c>
      <c r="N643" s="19">
        <v>3.6499999999999998E-2</v>
      </c>
    </row>
    <row r="644" spans="12:14" x14ac:dyDescent="0.2">
      <c r="L644" s="26">
        <v>40423</v>
      </c>
      <c r="M644" s="19">
        <v>6.2649999999999997E-2</v>
      </c>
      <c r="N644" s="19">
        <v>3.7200000000000004E-2</v>
      </c>
    </row>
    <row r="645" spans="12:14" x14ac:dyDescent="0.2">
      <c r="L645" s="26">
        <v>40424</v>
      </c>
      <c r="M645" s="19">
        <v>6.275E-2</v>
      </c>
      <c r="N645" s="19">
        <v>3.7900000000000003E-2</v>
      </c>
    </row>
    <row r="646" spans="12:14" x14ac:dyDescent="0.2">
      <c r="L646" s="26">
        <v>40427</v>
      </c>
      <c r="M646" s="19">
        <v>6.2699999999999992E-2</v>
      </c>
      <c r="N646" s="19">
        <f>(N645+N647)/2</f>
        <v>3.73E-2</v>
      </c>
    </row>
    <row r="647" spans="12:14" x14ac:dyDescent="0.2">
      <c r="L647" s="26">
        <v>40428</v>
      </c>
      <c r="M647" s="19">
        <v>6.275E-2</v>
      </c>
      <c r="N647" s="19">
        <v>3.6699999999999997E-2</v>
      </c>
    </row>
    <row r="648" spans="12:14" x14ac:dyDescent="0.2">
      <c r="L648" s="26">
        <v>40429</v>
      </c>
      <c r="M648" s="19">
        <v>6.275E-2</v>
      </c>
      <c r="N648" s="19">
        <v>3.7200000000000004E-2</v>
      </c>
    </row>
    <row r="649" spans="12:14" x14ac:dyDescent="0.2">
      <c r="L649" s="26">
        <v>40430</v>
      </c>
      <c r="M649" s="19">
        <v>6.2600000000000003E-2</v>
      </c>
      <c r="N649" s="19">
        <v>3.8399999999999997E-2</v>
      </c>
    </row>
    <row r="650" spans="12:14" x14ac:dyDescent="0.2">
      <c r="L650" s="26">
        <v>40431</v>
      </c>
      <c r="M650" s="19">
        <v>6.3E-2</v>
      </c>
      <c r="N650" s="19">
        <v>3.8800000000000001E-2</v>
      </c>
    </row>
    <row r="651" spans="12:14" x14ac:dyDescent="0.2">
      <c r="L651" s="26">
        <v>40434</v>
      </c>
      <c r="M651" s="19">
        <v>6.3049999999999995E-2</v>
      </c>
      <c r="N651" s="19">
        <v>3.8300000000000001E-2</v>
      </c>
    </row>
    <row r="652" spans="12:14" x14ac:dyDescent="0.2">
      <c r="L652" s="26">
        <v>40435</v>
      </c>
      <c r="M652" s="19">
        <v>6.3E-2</v>
      </c>
      <c r="N652" s="19">
        <v>3.7900000000000003E-2</v>
      </c>
    </row>
    <row r="653" spans="12:14" x14ac:dyDescent="0.2">
      <c r="L653" s="26">
        <v>40436</v>
      </c>
      <c r="M653" s="19">
        <v>6.2950000000000006E-2</v>
      </c>
      <c r="N653" s="19">
        <v>3.8699999999999998E-2</v>
      </c>
    </row>
    <row r="654" spans="12:14" x14ac:dyDescent="0.2">
      <c r="L654" s="26">
        <v>40437</v>
      </c>
      <c r="M654" s="19">
        <v>6.2950000000000006E-2</v>
      </c>
      <c r="N654" s="19">
        <v>3.9199999999999999E-2</v>
      </c>
    </row>
    <row r="655" spans="12:14" x14ac:dyDescent="0.2">
      <c r="L655" s="26">
        <v>40438</v>
      </c>
      <c r="M655" s="19">
        <v>6.275E-2</v>
      </c>
      <c r="N655" s="19">
        <v>3.9E-2</v>
      </c>
    </row>
    <row r="656" spans="12:14" x14ac:dyDescent="0.2">
      <c r="L656" s="26">
        <v>40441</v>
      </c>
      <c r="M656" s="19">
        <v>6.275E-2</v>
      </c>
      <c r="N656" s="19">
        <v>3.8699999999999998E-2</v>
      </c>
    </row>
    <row r="657" spans="12:14" x14ac:dyDescent="0.2">
      <c r="L657" s="26">
        <v>40442</v>
      </c>
      <c r="M657" s="19">
        <v>6.275E-2</v>
      </c>
      <c r="N657" s="19">
        <v>3.7900000000000003E-2</v>
      </c>
    </row>
    <row r="658" spans="12:14" x14ac:dyDescent="0.2">
      <c r="L658" s="26">
        <v>40443</v>
      </c>
      <c r="M658" s="19">
        <v>6.2800000000000009E-2</v>
      </c>
      <c r="N658" s="19">
        <v>3.7400000000000003E-2</v>
      </c>
    </row>
    <row r="659" spans="12:14" x14ac:dyDescent="0.2">
      <c r="L659" s="26">
        <v>40444</v>
      </c>
      <c r="M659" s="19">
        <v>6.2800000000000009E-2</v>
      </c>
      <c r="N659" s="19">
        <v>3.73E-2</v>
      </c>
    </row>
    <row r="660" spans="12:14" x14ac:dyDescent="0.2">
      <c r="L660" s="26">
        <v>40445</v>
      </c>
      <c r="M660" s="19">
        <v>6.2800000000000009E-2</v>
      </c>
      <c r="N660" s="19">
        <v>3.7900000000000003E-2</v>
      </c>
    </row>
    <row r="661" spans="12:14" x14ac:dyDescent="0.2">
      <c r="L661" s="26">
        <v>40448</v>
      </c>
      <c r="M661" s="19">
        <v>6.3049999999999995E-2</v>
      </c>
      <c r="N661" s="19">
        <v>3.7000000000000005E-2</v>
      </c>
    </row>
    <row r="662" spans="12:14" x14ac:dyDescent="0.2">
      <c r="L662" s="26">
        <v>40449</v>
      </c>
      <c r="M662" s="19">
        <v>6.3049999999999995E-2</v>
      </c>
      <c r="N662" s="19">
        <v>3.6600000000000001E-2</v>
      </c>
    </row>
    <row r="663" spans="12:14" x14ac:dyDescent="0.2">
      <c r="L663" s="26">
        <v>40450</v>
      </c>
      <c r="M663" s="19">
        <v>6.2899999999999998E-2</v>
      </c>
      <c r="N663" s="19">
        <v>3.6900000000000002E-2</v>
      </c>
    </row>
    <row r="664" spans="12:14" x14ac:dyDescent="0.2">
      <c r="L664" s="26">
        <v>40451</v>
      </c>
      <c r="M664" s="19">
        <v>6.2899999999999998E-2</v>
      </c>
      <c r="N664" s="19">
        <v>3.6900000000000002E-2</v>
      </c>
    </row>
    <row r="665" spans="12:14" x14ac:dyDescent="0.2">
      <c r="L665" s="26">
        <v>40452</v>
      </c>
      <c r="M665" s="19">
        <v>6.2699999999999992E-2</v>
      </c>
      <c r="N665" s="19">
        <v>3.7100000000000001E-2</v>
      </c>
    </row>
    <row r="666" spans="12:14" x14ac:dyDescent="0.2">
      <c r="L666" s="26">
        <v>40455</v>
      </c>
      <c r="M666" s="19">
        <v>6.2699999999999992E-2</v>
      </c>
      <c r="N666" s="19">
        <v>3.7100000000000001E-2</v>
      </c>
    </row>
    <row r="667" spans="12:14" x14ac:dyDescent="0.2">
      <c r="L667" s="26">
        <v>40456</v>
      </c>
      <c r="M667" s="19">
        <v>6.3E-2</v>
      </c>
      <c r="N667" s="19">
        <v>3.7400000000000003E-2</v>
      </c>
    </row>
    <row r="668" spans="12:14" x14ac:dyDescent="0.2">
      <c r="L668" s="26">
        <v>40457</v>
      </c>
      <c r="M668" s="19">
        <v>6.2600000000000003E-2</v>
      </c>
      <c r="N668" s="19">
        <v>3.6699999999999997E-2</v>
      </c>
    </row>
    <row r="669" spans="12:14" x14ac:dyDescent="0.2">
      <c r="L669" s="26">
        <v>40458</v>
      </c>
      <c r="M669" s="19">
        <v>6.2699999999999992E-2</v>
      </c>
      <c r="N669" s="19">
        <v>3.7200000000000004E-2</v>
      </c>
    </row>
    <row r="670" spans="12:14" x14ac:dyDescent="0.2">
      <c r="L670" s="26">
        <v>40459</v>
      </c>
      <c r="M670" s="19">
        <v>6.2699999999999992E-2</v>
      </c>
      <c r="N670" s="19">
        <v>3.7499999999999999E-2</v>
      </c>
    </row>
    <row r="671" spans="12:14" x14ac:dyDescent="0.2">
      <c r="L671" s="26">
        <v>40462</v>
      </c>
      <c r="M671" s="19">
        <v>6.2E-2</v>
      </c>
      <c r="N671" s="19">
        <f>(N670+N672)/2</f>
        <v>3.7749999999999999E-2</v>
      </c>
    </row>
    <row r="672" spans="12:14" x14ac:dyDescent="0.2">
      <c r="L672" s="26">
        <v>40463</v>
      </c>
      <c r="M672" s="19">
        <v>6.1650000000000003E-2</v>
      </c>
      <c r="N672" s="19">
        <v>3.7999999999999999E-2</v>
      </c>
    </row>
    <row r="673" spans="12:14" x14ac:dyDescent="0.2">
      <c r="L673" s="26">
        <v>40464</v>
      </c>
      <c r="M673" s="19">
        <v>6.1600000000000002E-2</v>
      </c>
      <c r="N673" s="19">
        <v>3.8399999999999997E-2</v>
      </c>
    </row>
    <row r="674" spans="12:14" x14ac:dyDescent="0.2">
      <c r="L674" s="26">
        <v>40465</v>
      </c>
      <c r="M674" s="19">
        <v>6.1249999999999999E-2</v>
      </c>
      <c r="N674" s="19">
        <v>3.9100000000000003E-2</v>
      </c>
    </row>
    <row r="675" spans="12:14" x14ac:dyDescent="0.2">
      <c r="L675" s="26">
        <v>40466</v>
      </c>
      <c r="M675" s="19">
        <v>6.1650000000000003E-2</v>
      </c>
      <c r="N675" s="19">
        <v>3.9800000000000002E-2</v>
      </c>
    </row>
    <row r="676" spans="12:14" x14ac:dyDescent="0.2">
      <c r="L676" s="26">
        <v>40469</v>
      </c>
      <c r="M676" s="19">
        <v>6.1449999999999998E-2</v>
      </c>
      <c r="N676" s="19">
        <v>3.9300000000000002E-2</v>
      </c>
    </row>
    <row r="677" spans="12:14" x14ac:dyDescent="0.2">
      <c r="L677" s="26">
        <v>40470</v>
      </c>
      <c r="M677" s="19">
        <v>6.1900000000000004E-2</v>
      </c>
      <c r="N677" s="19">
        <v>3.9E-2</v>
      </c>
    </row>
    <row r="678" spans="12:14" x14ac:dyDescent="0.2">
      <c r="L678" s="26">
        <v>40471</v>
      </c>
      <c r="M678" s="19">
        <v>6.1749999999999999E-2</v>
      </c>
      <c r="N678" s="19">
        <v>3.8900000000000004E-2</v>
      </c>
    </row>
    <row r="679" spans="12:14" x14ac:dyDescent="0.2">
      <c r="L679" s="26">
        <v>40472</v>
      </c>
      <c r="M679" s="19">
        <v>6.2199999999999998E-2</v>
      </c>
      <c r="N679" s="19">
        <v>3.95E-2</v>
      </c>
    </row>
    <row r="680" spans="12:14" x14ac:dyDescent="0.2">
      <c r="L680" s="26">
        <v>40473</v>
      </c>
      <c r="M680" s="19">
        <v>6.2449999999999999E-2</v>
      </c>
      <c r="N680" s="19">
        <v>3.9399999999999998E-2</v>
      </c>
    </row>
    <row r="681" spans="12:14" x14ac:dyDescent="0.2">
      <c r="L681" s="26">
        <v>40476</v>
      </c>
      <c r="M681" s="19">
        <v>6.2400000000000004E-2</v>
      </c>
      <c r="N681" s="19">
        <v>3.9100000000000003E-2</v>
      </c>
    </row>
    <row r="682" spans="12:14" x14ac:dyDescent="0.2">
      <c r="L682" s="26">
        <v>40477</v>
      </c>
      <c r="M682" s="19">
        <v>6.3E-2</v>
      </c>
      <c r="N682" s="19">
        <v>0.04</v>
      </c>
    </row>
    <row r="683" spans="12:14" x14ac:dyDescent="0.2">
      <c r="L683" s="26">
        <v>40478</v>
      </c>
      <c r="M683" s="19">
        <v>6.3500000000000001E-2</v>
      </c>
      <c r="N683" s="19">
        <v>4.0599999999999997E-2</v>
      </c>
    </row>
    <row r="684" spans="12:14" x14ac:dyDescent="0.2">
      <c r="L684" s="26">
        <v>40479</v>
      </c>
      <c r="M684" s="19">
        <v>6.3099999999999989E-2</v>
      </c>
      <c r="N684" s="19">
        <v>4.0500000000000001E-2</v>
      </c>
    </row>
    <row r="685" spans="12:14" x14ac:dyDescent="0.2">
      <c r="L685" s="26">
        <v>40480</v>
      </c>
      <c r="M685" s="19">
        <v>6.2800000000000009E-2</v>
      </c>
      <c r="N685" s="19">
        <v>3.9900000000000005E-2</v>
      </c>
    </row>
    <row r="686" spans="12:14" x14ac:dyDescent="0.2">
      <c r="L686" s="26">
        <v>40483</v>
      </c>
      <c r="M686" s="19">
        <v>6.2800000000000009E-2</v>
      </c>
      <c r="N686" s="19">
        <v>4.0099999999999997E-2</v>
      </c>
    </row>
    <row r="687" spans="12:14" x14ac:dyDescent="0.2">
      <c r="L687" s="26">
        <v>40484</v>
      </c>
      <c r="M687" s="19">
        <v>6.25E-2</v>
      </c>
      <c r="N687" s="19">
        <v>3.9300000000000002E-2</v>
      </c>
    </row>
    <row r="688" spans="12:14" x14ac:dyDescent="0.2">
      <c r="L688" s="26">
        <v>40485</v>
      </c>
      <c r="M688" s="19">
        <v>6.2300000000000001E-2</v>
      </c>
      <c r="N688" s="19">
        <v>4.0899999999999999E-2</v>
      </c>
    </row>
    <row r="689" spans="12:14" x14ac:dyDescent="0.2">
      <c r="L689" s="26">
        <v>40486</v>
      </c>
      <c r="M689" s="19">
        <v>6.2449999999999999E-2</v>
      </c>
      <c r="N689" s="19">
        <v>4.0399999999999998E-2</v>
      </c>
    </row>
    <row r="690" spans="12:14" x14ac:dyDescent="0.2">
      <c r="L690" s="26">
        <v>40487</v>
      </c>
      <c r="M690" s="19">
        <v>6.2800000000000009E-2</v>
      </c>
      <c r="N690" s="19">
        <v>4.1200000000000001E-2</v>
      </c>
    </row>
    <row r="691" spans="12:14" x14ac:dyDescent="0.2">
      <c r="L691" s="26">
        <v>40490</v>
      </c>
      <c r="M691" s="19">
        <v>6.3500000000000001E-2</v>
      </c>
      <c r="N691" s="19">
        <v>4.1200000000000001E-2</v>
      </c>
    </row>
    <row r="692" spans="12:14" x14ac:dyDescent="0.2">
      <c r="L692" s="26">
        <v>40491</v>
      </c>
      <c r="M692" s="19">
        <v>6.3600000000000004E-2</v>
      </c>
      <c r="N692" s="19">
        <v>4.2500000000000003E-2</v>
      </c>
    </row>
    <row r="693" spans="12:14" x14ac:dyDescent="0.2">
      <c r="L693" s="26">
        <v>40492</v>
      </c>
      <c r="M693" s="19">
        <v>6.3850000000000004E-2</v>
      </c>
      <c r="N693" s="19">
        <v>4.2500000000000003E-2</v>
      </c>
    </row>
    <row r="694" spans="12:14" x14ac:dyDescent="0.2">
      <c r="L694" s="26">
        <v>40493</v>
      </c>
      <c r="M694" s="19">
        <v>6.3850000000000004E-2</v>
      </c>
      <c r="N694" s="19">
        <f>(N693+N695)/2</f>
        <v>4.2550000000000004E-2</v>
      </c>
    </row>
    <row r="695" spans="12:14" x14ac:dyDescent="0.2">
      <c r="L695" s="26">
        <v>40494</v>
      </c>
      <c r="M695" s="19">
        <v>6.4850000000000005E-2</v>
      </c>
      <c r="N695" s="19">
        <v>4.2599999999999999E-2</v>
      </c>
    </row>
    <row r="696" spans="12:14" x14ac:dyDescent="0.2">
      <c r="L696" s="26">
        <v>40497</v>
      </c>
      <c r="M696" s="19">
        <v>6.5250000000000002E-2</v>
      </c>
      <c r="N696" s="19">
        <v>4.3799999999999999E-2</v>
      </c>
    </row>
    <row r="697" spans="12:14" x14ac:dyDescent="0.2">
      <c r="L697" s="26">
        <v>40498</v>
      </c>
      <c r="M697" s="19">
        <v>6.565E-2</v>
      </c>
      <c r="N697" s="19">
        <v>4.2599999999999999E-2</v>
      </c>
    </row>
    <row r="698" spans="12:14" x14ac:dyDescent="0.2">
      <c r="L698" s="26">
        <v>40499</v>
      </c>
      <c r="M698" s="19">
        <v>6.5599999999999992E-2</v>
      </c>
      <c r="N698" s="19">
        <v>4.3099999999999999E-2</v>
      </c>
    </row>
    <row r="699" spans="12:14" x14ac:dyDescent="0.2">
      <c r="L699" s="26">
        <v>40500</v>
      </c>
      <c r="M699" s="19">
        <v>6.5599999999999992E-2</v>
      </c>
      <c r="N699" s="19">
        <v>4.2900000000000001E-2</v>
      </c>
    </row>
    <row r="700" spans="12:14" x14ac:dyDescent="0.2">
      <c r="L700" s="26">
        <v>40501</v>
      </c>
      <c r="M700" s="19">
        <v>6.6299999999999998E-2</v>
      </c>
      <c r="N700" s="19">
        <v>4.2500000000000003E-2</v>
      </c>
    </row>
    <row r="701" spans="12:14" x14ac:dyDescent="0.2">
      <c r="L701" s="26">
        <v>40504</v>
      </c>
      <c r="M701" s="19">
        <v>6.5500000000000003E-2</v>
      </c>
      <c r="N701" s="19">
        <v>4.2000000000000003E-2</v>
      </c>
    </row>
    <row r="702" spans="12:14" x14ac:dyDescent="0.2">
      <c r="L702" s="26">
        <v>40505</v>
      </c>
      <c r="M702" s="19">
        <v>6.5750000000000003E-2</v>
      </c>
      <c r="N702" s="19">
        <v>4.1799999999999997E-2</v>
      </c>
    </row>
    <row r="703" spans="12:14" x14ac:dyDescent="0.2">
      <c r="L703" s="26">
        <v>40506</v>
      </c>
      <c r="M703" s="19">
        <v>6.5949999999999995E-2</v>
      </c>
      <c r="N703" s="19">
        <v>4.2900000000000001E-2</v>
      </c>
    </row>
    <row r="704" spans="12:14" x14ac:dyDescent="0.2">
      <c r="L704" s="26">
        <v>40507</v>
      </c>
      <c r="M704" s="19">
        <v>6.5949999999999995E-2</v>
      </c>
      <c r="N704" s="19">
        <f>(N703+N705)/2</f>
        <v>4.2499999999999996E-2</v>
      </c>
    </row>
    <row r="705" spans="12:14" x14ac:dyDescent="0.2">
      <c r="L705" s="26">
        <v>40508</v>
      </c>
      <c r="M705" s="19">
        <v>6.6199999999999995E-2</v>
      </c>
      <c r="N705" s="19">
        <v>4.2099999999999999E-2</v>
      </c>
    </row>
    <row r="706" spans="12:14" x14ac:dyDescent="0.2">
      <c r="L706" s="26">
        <v>40511</v>
      </c>
      <c r="M706" s="19">
        <v>6.7000000000000004E-2</v>
      </c>
      <c r="N706" s="19">
        <v>4.1599999999999998E-2</v>
      </c>
    </row>
    <row r="707" spans="12:14" x14ac:dyDescent="0.2">
      <c r="L707" s="26">
        <v>40512</v>
      </c>
      <c r="M707" s="19">
        <v>6.7400000000000002E-2</v>
      </c>
      <c r="N707" s="19">
        <v>4.1200000000000001E-2</v>
      </c>
    </row>
    <row r="708" spans="12:14" x14ac:dyDescent="0.2">
      <c r="L708" s="26">
        <v>40513</v>
      </c>
      <c r="M708" s="19">
        <v>6.7350000000000007E-2</v>
      </c>
      <c r="N708" s="19">
        <v>4.24E-2</v>
      </c>
    </row>
    <row r="709" spans="12:14" x14ac:dyDescent="0.2">
      <c r="L709" s="26">
        <v>40514</v>
      </c>
      <c r="M709" s="19">
        <v>6.7599999999999993E-2</v>
      </c>
      <c r="N709" s="19">
        <v>4.2699999999999995E-2</v>
      </c>
    </row>
    <row r="710" spans="12:14" x14ac:dyDescent="0.2">
      <c r="L710" s="26">
        <v>40515</v>
      </c>
      <c r="M710" s="19">
        <v>6.7650000000000002E-2</v>
      </c>
      <c r="N710" s="19">
        <v>4.3200000000000002E-2</v>
      </c>
    </row>
    <row r="711" spans="12:14" x14ac:dyDescent="0.2">
      <c r="L711" s="26">
        <v>40518</v>
      </c>
      <c r="M711" s="19">
        <v>6.7500000000000004E-2</v>
      </c>
      <c r="N711" s="19">
        <v>4.2500000000000003E-2</v>
      </c>
    </row>
    <row r="712" spans="12:14" x14ac:dyDescent="0.2">
      <c r="L712" s="26">
        <v>40519</v>
      </c>
      <c r="M712" s="19">
        <v>6.7699999999999996E-2</v>
      </c>
      <c r="N712" s="19">
        <v>4.3899999999999995E-2</v>
      </c>
    </row>
    <row r="713" spans="12:14" x14ac:dyDescent="0.2">
      <c r="L713" s="26">
        <v>40520</v>
      </c>
      <c r="M713" s="19">
        <v>6.7699999999999996E-2</v>
      </c>
      <c r="N713" s="19">
        <v>4.4500000000000005E-2</v>
      </c>
    </row>
    <row r="714" spans="12:14" x14ac:dyDescent="0.2">
      <c r="L714" s="26">
        <v>40521</v>
      </c>
      <c r="M714" s="19">
        <v>6.7699999999999996E-2</v>
      </c>
      <c r="N714" s="19">
        <v>4.41E-2</v>
      </c>
    </row>
    <row r="715" spans="12:14" x14ac:dyDescent="0.2">
      <c r="L715" s="26">
        <v>40522</v>
      </c>
      <c r="M715" s="19">
        <v>6.7850000000000008E-2</v>
      </c>
      <c r="N715" s="19">
        <v>4.4299999999999999E-2</v>
      </c>
    </row>
    <row r="716" spans="12:14" x14ac:dyDescent="0.2">
      <c r="L716" s="26">
        <v>40525</v>
      </c>
      <c r="M716" s="19">
        <v>6.7750000000000005E-2</v>
      </c>
      <c r="N716" s="19">
        <v>4.3899999999999995E-2</v>
      </c>
    </row>
    <row r="717" spans="12:14" x14ac:dyDescent="0.2">
      <c r="L717" s="26">
        <v>40526</v>
      </c>
      <c r="M717" s="19">
        <v>6.7599999999999993E-2</v>
      </c>
      <c r="N717" s="19">
        <v>4.5400000000000003E-2</v>
      </c>
    </row>
    <row r="718" spans="12:14" x14ac:dyDescent="0.2">
      <c r="L718" s="26">
        <v>40527</v>
      </c>
      <c r="M718" s="19">
        <v>6.7949999999999997E-2</v>
      </c>
      <c r="N718" s="19">
        <v>4.5899999999999996E-2</v>
      </c>
    </row>
    <row r="719" spans="12:14" x14ac:dyDescent="0.2">
      <c r="L719" s="26">
        <v>40528</v>
      </c>
      <c r="M719" s="19">
        <v>6.83E-2</v>
      </c>
      <c r="N719" s="19">
        <v>4.5700000000000005E-2</v>
      </c>
    </row>
    <row r="720" spans="12:14" x14ac:dyDescent="0.2">
      <c r="L720" s="26">
        <v>40529</v>
      </c>
      <c r="M720" s="19">
        <v>6.8099999999999994E-2</v>
      </c>
      <c r="N720" s="19">
        <v>4.41E-2</v>
      </c>
    </row>
    <row r="721" spans="12:14" x14ac:dyDescent="0.2">
      <c r="L721" s="26">
        <v>40532</v>
      </c>
      <c r="M721" s="19">
        <v>6.7699999999999996E-2</v>
      </c>
      <c r="N721" s="19">
        <v>4.4400000000000002E-2</v>
      </c>
    </row>
    <row r="722" spans="12:14" x14ac:dyDescent="0.2">
      <c r="L722" s="26">
        <v>40533</v>
      </c>
      <c r="M722" s="19">
        <v>6.7350000000000007E-2</v>
      </c>
      <c r="N722" s="19">
        <v>4.4400000000000002E-2</v>
      </c>
    </row>
    <row r="723" spans="12:14" x14ac:dyDescent="0.2">
      <c r="L723" s="26">
        <v>40534</v>
      </c>
      <c r="M723" s="19">
        <v>6.7000000000000004E-2</v>
      </c>
      <c r="N723" s="19">
        <v>4.4500000000000005E-2</v>
      </c>
    </row>
    <row r="724" spans="12:14" x14ac:dyDescent="0.2">
      <c r="L724" s="26">
        <v>40535</v>
      </c>
      <c r="M724" s="19">
        <v>6.695000000000001E-2</v>
      </c>
      <c r="N724" s="19">
        <v>4.4699999999999997E-2</v>
      </c>
    </row>
    <row r="725" spans="12:14" x14ac:dyDescent="0.2">
      <c r="L725" s="26">
        <v>40536</v>
      </c>
      <c r="M725" s="19">
        <v>6.695000000000001E-2</v>
      </c>
      <c r="N725" s="19">
        <f>(N724+N726)/2</f>
        <v>4.4449999999999996E-2</v>
      </c>
    </row>
    <row r="726" spans="12:14" x14ac:dyDescent="0.2">
      <c r="L726" s="26">
        <v>40539</v>
      </c>
      <c r="M726" s="19">
        <v>6.7000000000000004E-2</v>
      </c>
      <c r="N726" s="19">
        <v>4.4199999999999996E-2</v>
      </c>
    </row>
    <row r="727" spans="12:14" x14ac:dyDescent="0.2">
      <c r="L727" s="26">
        <v>40540</v>
      </c>
      <c r="M727" s="19">
        <v>6.6750000000000004E-2</v>
      </c>
      <c r="N727" s="19">
        <v>4.53E-2</v>
      </c>
    </row>
    <row r="728" spans="12:14" x14ac:dyDescent="0.2">
      <c r="L728" s="26">
        <v>40541</v>
      </c>
      <c r="M728" s="19">
        <v>6.695000000000001E-2</v>
      </c>
      <c r="N728" s="19">
        <v>4.41E-2</v>
      </c>
    </row>
    <row r="729" spans="12:14" x14ac:dyDescent="0.2">
      <c r="L729" s="26">
        <v>40542</v>
      </c>
      <c r="M729" s="19">
        <v>6.6849999999999993E-2</v>
      </c>
      <c r="N729" s="19">
        <v>4.4299999999999999E-2</v>
      </c>
    </row>
    <row r="730" spans="12:14" x14ac:dyDescent="0.2">
      <c r="L730" s="26">
        <v>40543</v>
      </c>
      <c r="M730" s="19">
        <v>6.6849999999999993E-2</v>
      </c>
      <c r="N730" s="19">
        <v>4.3400000000000001E-2</v>
      </c>
    </row>
    <row r="731" spans="12:14" x14ac:dyDescent="0.2">
      <c r="L731" s="26">
        <v>40546</v>
      </c>
      <c r="M731" s="19">
        <v>6.6799999999999998E-2</v>
      </c>
      <c r="N731" s="19">
        <v>4.3899999999999995E-2</v>
      </c>
    </row>
    <row r="732" spans="12:14" x14ac:dyDescent="0.2">
      <c r="L732" s="26">
        <v>40547</v>
      </c>
      <c r="M732" s="19">
        <v>6.6449999999999995E-2</v>
      </c>
      <c r="N732" s="19">
        <v>4.4400000000000002E-2</v>
      </c>
    </row>
    <row r="733" spans="12:14" x14ac:dyDescent="0.2">
      <c r="L733" s="26">
        <v>40548</v>
      </c>
      <c r="M733" s="19">
        <v>6.6650000000000001E-2</v>
      </c>
      <c r="N733" s="19">
        <v>4.5499999999999999E-2</v>
      </c>
    </row>
    <row r="734" spans="12:14" x14ac:dyDescent="0.2">
      <c r="L734" s="26">
        <v>40549</v>
      </c>
      <c r="M734" s="19">
        <v>6.6799999999999998E-2</v>
      </c>
      <c r="N734" s="19">
        <v>4.53E-2</v>
      </c>
    </row>
    <row r="735" spans="12:14" x14ac:dyDescent="0.2">
      <c r="L735" s="26">
        <v>40550</v>
      </c>
      <c r="M735" s="19">
        <v>6.6600000000000006E-2</v>
      </c>
      <c r="N735" s="19">
        <v>4.4800000000000006E-2</v>
      </c>
    </row>
    <row r="736" spans="12:14" x14ac:dyDescent="0.2">
      <c r="L736" s="26">
        <v>40553</v>
      </c>
      <c r="M736" s="19">
        <v>6.6699999999999995E-2</v>
      </c>
      <c r="N736" s="19">
        <v>4.4699999999999997E-2</v>
      </c>
    </row>
    <row r="737" spans="12:14" x14ac:dyDescent="0.2">
      <c r="L737" s="26">
        <v>40554</v>
      </c>
      <c r="M737" s="19">
        <v>6.6750000000000004E-2</v>
      </c>
      <c r="N737" s="19">
        <v>4.4900000000000002E-2</v>
      </c>
    </row>
    <row r="738" spans="12:14" x14ac:dyDescent="0.2">
      <c r="L738" s="26">
        <v>40555</v>
      </c>
      <c r="M738" s="19">
        <v>6.6699999999999995E-2</v>
      </c>
      <c r="N738" s="19">
        <v>4.5199999999999997E-2</v>
      </c>
    </row>
    <row r="739" spans="12:14" x14ac:dyDescent="0.2">
      <c r="L739" s="26">
        <v>40556</v>
      </c>
      <c r="M739" s="19">
        <v>6.6400000000000001E-2</v>
      </c>
      <c r="N739" s="19">
        <v>4.4999999999999998E-2</v>
      </c>
    </row>
    <row r="740" spans="12:14" x14ac:dyDescent="0.2">
      <c r="L740" s="26">
        <v>40557</v>
      </c>
      <c r="M740" s="19">
        <v>6.6250000000000003E-2</v>
      </c>
      <c r="N740" s="19">
        <v>4.53E-2</v>
      </c>
    </row>
    <row r="741" spans="12:14" x14ac:dyDescent="0.2">
      <c r="L741" s="26">
        <v>40560</v>
      </c>
      <c r="M741" s="19">
        <v>6.6250000000000003E-2</v>
      </c>
      <c r="N741" s="19">
        <f>(N740+N742)/2</f>
        <v>4.5449999999999997E-2</v>
      </c>
    </row>
    <row r="742" spans="12:14" x14ac:dyDescent="0.2">
      <c r="L742" s="26">
        <v>40561</v>
      </c>
      <c r="M742" s="19">
        <v>6.6299999999999998E-2</v>
      </c>
      <c r="N742" s="19">
        <v>4.5599999999999995E-2</v>
      </c>
    </row>
    <row r="743" spans="12:14" x14ac:dyDescent="0.2">
      <c r="L743" s="26">
        <v>40562</v>
      </c>
      <c r="M743" s="19">
        <v>6.6349999999999992E-2</v>
      </c>
      <c r="N743" s="19">
        <v>4.53E-2</v>
      </c>
    </row>
    <row r="744" spans="12:14" x14ac:dyDescent="0.2">
      <c r="L744" s="26">
        <v>40563</v>
      </c>
      <c r="M744" s="19">
        <v>6.6299999999999998E-2</v>
      </c>
      <c r="N744" s="19">
        <v>4.5999999999999999E-2</v>
      </c>
    </row>
    <row r="745" spans="12:14" x14ac:dyDescent="0.2">
      <c r="L745" s="26">
        <v>40564</v>
      </c>
      <c r="M745" s="19">
        <v>6.6449999999999995E-2</v>
      </c>
      <c r="N745" s="19">
        <v>4.5700000000000005E-2</v>
      </c>
    </row>
    <row r="746" spans="12:14" x14ac:dyDescent="0.2">
      <c r="L746" s="26">
        <v>40567</v>
      </c>
      <c r="M746" s="19">
        <v>6.6500000000000004E-2</v>
      </c>
      <c r="N746" s="19">
        <v>4.5499999999999999E-2</v>
      </c>
    </row>
    <row r="747" spans="12:14" x14ac:dyDescent="0.2">
      <c r="L747" s="26">
        <v>40568</v>
      </c>
      <c r="M747" s="19">
        <v>6.6500000000000004E-2</v>
      </c>
      <c r="N747" s="19">
        <v>4.4800000000000006E-2</v>
      </c>
    </row>
    <row r="748" spans="12:14" x14ac:dyDescent="0.2">
      <c r="L748" s="26">
        <v>40569</v>
      </c>
      <c r="M748" s="19">
        <v>6.6600000000000006E-2</v>
      </c>
      <c r="N748" s="19">
        <v>4.5899999999999996E-2</v>
      </c>
    </row>
    <row r="749" spans="12:14" x14ac:dyDescent="0.2">
      <c r="L749" s="26">
        <v>40570</v>
      </c>
      <c r="M749" s="19">
        <v>6.6449999999999995E-2</v>
      </c>
      <c r="N749" s="19">
        <v>4.5700000000000005E-2</v>
      </c>
    </row>
    <row r="750" spans="12:14" x14ac:dyDescent="0.2">
      <c r="L750" s="26">
        <v>40571</v>
      </c>
      <c r="M750" s="19">
        <v>6.6500000000000004E-2</v>
      </c>
      <c r="N750" s="19">
        <v>4.53E-2</v>
      </c>
    </row>
    <row r="751" spans="12:14" x14ac:dyDescent="0.2">
      <c r="L751" s="26">
        <v>40574</v>
      </c>
      <c r="M751" s="19">
        <v>6.6600000000000006E-2</v>
      </c>
      <c r="N751" s="19">
        <v>4.58E-2</v>
      </c>
    </row>
    <row r="752" spans="12:14" x14ac:dyDescent="0.2">
      <c r="L752" s="26">
        <v>40575</v>
      </c>
      <c r="M752" s="19">
        <v>6.6600000000000006E-2</v>
      </c>
      <c r="N752" s="19">
        <v>4.6199999999999998E-2</v>
      </c>
    </row>
    <row r="753" spans="12:14" x14ac:dyDescent="0.2">
      <c r="L753" s="26">
        <v>40576</v>
      </c>
      <c r="M753" s="19">
        <v>6.6600000000000006E-2</v>
      </c>
      <c r="N753" s="19">
        <v>4.6399999999999997E-2</v>
      </c>
    </row>
    <row r="754" spans="12:14" x14ac:dyDescent="0.2">
      <c r="L754" s="26">
        <v>40577</v>
      </c>
      <c r="M754" s="19">
        <v>6.7000000000000004E-2</v>
      </c>
      <c r="N754" s="19">
        <v>4.6699999999999998E-2</v>
      </c>
    </row>
    <row r="755" spans="12:14" x14ac:dyDescent="0.2">
      <c r="L755" s="26">
        <v>40578</v>
      </c>
      <c r="M755" s="19">
        <v>6.7549999999999999E-2</v>
      </c>
      <c r="N755" s="19">
        <v>4.7300000000000002E-2</v>
      </c>
    </row>
    <row r="756" spans="12:14" x14ac:dyDescent="0.2">
      <c r="L756" s="26">
        <v>40581</v>
      </c>
      <c r="M756" s="19">
        <v>6.8000000000000005E-2</v>
      </c>
      <c r="N756" s="19">
        <v>4.7100000000000003E-2</v>
      </c>
    </row>
    <row r="757" spans="12:14" x14ac:dyDescent="0.2">
      <c r="L757" s="26">
        <v>40582</v>
      </c>
      <c r="M757" s="19">
        <v>6.8000000000000005E-2</v>
      </c>
      <c r="N757" s="19">
        <v>4.7599999999999996E-2</v>
      </c>
    </row>
    <row r="758" spans="12:14" x14ac:dyDescent="0.2">
      <c r="L758" s="26">
        <v>40583</v>
      </c>
      <c r="M758" s="19">
        <v>6.8049999999999999E-2</v>
      </c>
      <c r="N758" s="19">
        <v>4.7100000000000003E-2</v>
      </c>
    </row>
    <row r="759" spans="12:14" x14ac:dyDescent="0.2">
      <c r="L759" s="26">
        <v>40584</v>
      </c>
      <c r="M759" s="19">
        <v>6.8000000000000005E-2</v>
      </c>
      <c r="N759" s="19">
        <v>4.7500000000000001E-2</v>
      </c>
    </row>
    <row r="760" spans="12:14" x14ac:dyDescent="0.2">
      <c r="L760" s="26">
        <v>40585</v>
      </c>
      <c r="M760" s="19">
        <v>6.8199999999999997E-2</v>
      </c>
      <c r="N760" s="19">
        <v>4.7100000000000003E-2</v>
      </c>
    </row>
    <row r="761" spans="12:14" x14ac:dyDescent="0.2">
      <c r="L761" s="26">
        <v>40588</v>
      </c>
      <c r="M761" s="19">
        <v>6.8150000000000002E-2</v>
      </c>
      <c r="N761" s="19">
        <v>4.6699999999999998E-2</v>
      </c>
    </row>
    <row r="762" spans="12:14" x14ac:dyDescent="0.2">
      <c r="L762" s="26">
        <v>40589</v>
      </c>
      <c r="M762" s="19">
        <v>6.8150000000000002E-2</v>
      </c>
      <c r="N762" s="19">
        <v>4.6600000000000003E-2</v>
      </c>
    </row>
    <row r="763" spans="12:14" x14ac:dyDescent="0.2">
      <c r="L763" s="26">
        <v>40590</v>
      </c>
      <c r="M763" s="19">
        <v>6.8900000000000003E-2</v>
      </c>
      <c r="N763" s="19">
        <v>4.6699999999999998E-2</v>
      </c>
    </row>
    <row r="764" spans="12:14" x14ac:dyDescent="0.2">
      <c r="L764" s="26">
        <v>40591</v>
      </c>
      <c r="M764" s="19">
        <v>6.8449999999999997E-2</v>
      </c>
      <c r="N764" s="19">
        <v>4.6600000000000003E-2</v>
      </c>
    </row>
    <row r="765" spans="12:14" x14ac:dyDescent="0.2">
      <c r="L765" s="26">
        <v>40592</v>
      </c>
      <c r="M765" s="19">
        <v>6.8349999999999994E-2</v>
      </c>
      <c r="N765" s="19">
        <v>4.7E-2</v>
      </c>
    </row>
    <row r="766" spans="12:14" x14ac:dyDescent="0.2">
      <c r="L766" s="26">
        <v>40595</v>
      </c>
      <c r="M766" s="19">
        <v>6.8349999999999994E-2</v>
      </c>
      <c r="N766" s="19">
        <f>(N765+N767)/2</f>
        <v>4.65E-2</v>
      </c>
    </row>
    <row r="767" spans="12:14" x14ac:dyDescent="0.2">
      <c r="L767" s="26">
        <v>40596</v>
      </c>
      <c r="M767" s="19">
        <v>6.855E-2</v>
      </c>
      <c r="N767" s="19">
        <v>4.5999999999999999E-2</v>
      </c>
    </row>
    <row r="768" spans="12:14" x14ac:dyDescent="0.2">
      <c r="L768" s="26">
        <v>40597</v>
      </c>
      <c r="M768" s="19">
        <v>6.855E-2</v>
      </c>
      <c r="N768" s="19">
        <v>4.5899999999999996E-2</v>
      </c>
    </row>
    <row r="769" spans="12:14" x14ac:dyDescent="0.2">
      <c r="L769" s="26">
        <v>40598</v>
      </c>
      <c r="M769" s="19">
        <v>6.9249999999999992E-2</v>
      </c>
      <c r="N769" s="19">
        <v>4.5400000000000003E-2</v>
      </c>
    </row>
    <row r="770" spans="12:14" x14ac:dyDescent="0.2">
      <c r="L770" s="26">
        <v>40599</v>
      </c>
      <c r="M770" s="19">
        <v>6.9249999999999992E-2</v>
      </c>
      <c r="N770" s="19">
        <v>4.5100000000000001E-2</v>
      </c>
    </row>
    <row r="771" spans="12:14" x14ac:dyDescent="0.2">
      <c r="L771" s="26">
        <v>40602</v>
      </c>
      <c r="M771" s="19">
        <v>6.905E-2</v>
      </c>
      <c r="N771" s="19">
        <v>4.4900000000000002E-2</v>
      </c>
    </row>
    <row r="772" spans="12:14" x14ac:dyDescent="0.2">
      <c r="L772" s="26">
        <v>40603</v>
      </c>
      <c r="M772" s="19">
        <v>6.9500000000000006E-2</v>
      </c>
      <c r="N772" s="19">
        <v>4.4800000000000006E-2</v>
      </c>
    </row>
    <row r="773" spans="12:14" x14ac:dyDescent="0.2">
      <c r="L773" s="26">
        <v>40604</v>
      </c>
      <c r="M773" s="19">
        <v>6.9500000000000006E-2</v>
      </c>
      <c r="N773" s="19">
        <v>4.5400000000000003E-2</v>
      </c>
    </row>
    <row r="774" spans="12:14" x14ac:dyDescent="0.2">
      <c r="L774" s="26">
        <v>40605</v>
      </c>
      <c r="M774" s="19">
        <v>6.9500000000000006E-2</v>
      </c>
      <c r="N774" s="19">
        <v>4.6399999999999997E-2</v>
      </c>
    </row>
    <row r="775" spans="12:14" x14ac:dyDescent="0.2">
      <c r="L775" s="26">
        <v>40606</v>
      </c>
      <c r="M775" s="19">
        <v>6.9449999999999998E-2</v>
      </c>
      <c r="N775" s="19">
        <v>4.5999999999999999E-2</v>
      </c>
    </row>
    <row r="776" spans="12:14" x14ac:dyDescent="0.2">
      <c r="L776" s="26">
        <v>40609</v>
      </c>
      <c r="M776" s="19">
        <v>6.9400000000000003E-2</v>
      </c>
      <c r="N776" s="19">
        <v>4.6100000000000002E-2</v>
      </c>
    </row>
    <row r="777" spans="12:14" x14ac:dyDescent="0.2">
      <c r="L777" s="26">
        <v>40610</v>
      </c>
      <c r="M777" s="19">
        <v>6.9199999999999998E-2</v>
      </c>
      <c r="N777" s="19">
        <v>4.6600000000000003E-2</v>
      </c>
    </row>
    <row r="778" spans="12:14" x14ac:dyDescent="0.2">
      <c r="L778" s="26">
        <v>40611</v>
      </c>
      <c r="M778" s="19">
        <v>6.9199999999999998E-2</v>
      </c>
      <c r="N778" s="19">
        <v>4.5999999999999999E-2</v>
      </c>
    </row>
    <row r="779" spans="12:14" x14ac:dyDescent="0.2">
      <c r="L779" s="26">
        <v>40612</v>
      </c>
      <c r="M779" s="19">
        <v>6.9249999999999992E-2</v>
      </c>
      <c r="N779" s="19">
        <v>4.53E-2</v>
      </c>
    </row>
    <row r="780" spans="12:14" x14ac:dyDescent="0.2">
      <c r="L780" s="26">
        <v>40613</v>
      </c>
      <c r="M780" s="19">
        <v>6.8750000000000006E-2</v>
      </c>
      <c r="N780" s="19">
        <v>4.5400000000000003E-2</v>
      </c>
    </row>
    <row r="781" spans="12:14" x14ac:dyDescent="0.2">
      <c r="L781" s="26">
        <v>40616</v>
      </c>
      <c r="M781" s="19">
        <v>6.8499999999999991E-2</v>
      </c>
      <c r="N781" s="19">
        <v>4.5199999999999997E-2</v>
      </c>
    </row>
    <row r="782" spans="12:14" x14ac:dyDescent="0.2">
      <c r="L782" s="26">
        <v>40617</v>
      </c>
      <c r="M782" s="19">
        <v>6.88E-2</v>
      </c>
      <c r="N782" s="19">
        <v>4.4699999999999997E-2</v>
      </c>
    </row>
    <row r="783" spans="12:14" x14ac:dyDescent="0.2">
      <c r="L783" s="26">
        <v>40618</v>
      </c>
      <c r="M783" s="19">
        <v>6.9550000000000001E-2</v>
      </c>
      <c r="N783" s="19">
        <v>4.3799999999999999E-2</v>
      </c>
    </row>
    <row r="784" spans="12:14" x14ac:dyDescent="0.2">
      <c r="L784" s="26">
        <v>40619</v>
      </c>
      <c r="M784" s="19">
        <v>6.9199999999999998E-2</v>
      </c>
      <c r="N784" s="19">
        <v>4.4199999999999996E-2</v>
      </c>
    </row>
    <row r="785" spans="12:14" x14ac:dyDescent="0.2">
      <c r="L785" s="26">
        <v>40620</v>
      </c>
      <c r="M785" s="19">
        <v>6.9199999999999998E-2</v>
      </c>
      <c r="N785" s="19">
        <v>4.4299999999999999E-2</v>
      </c>
    </row>
    <row r="786" spans="12:14" x14ac:dyDescent="0.2">
      <c r="L786" s="26">
        <v>40623</v>
      </c>
      <c r="M786" s="19">
        <v>7.0400000000000004E-2</v>
      </c>
      <c r="N786" s="19">
        <v>4.4500000000000005E-2</v>
      </c>
    </row>
    <row r="787" spans="12:14" x14ac:dyDescent="0.2">
      <c r="L787" s="26">
        <v>40624</v>
      </c>
      <c r="M787" s="19">
        <v>7.0250000000000007E-2</v>
      </c>
      <c r="N787" s="19">
        <v>4.4400000000000002E-2</v>
      </c>
    </row>
    <row r="788" spans="12:14" x14ac:dyDescent="0.2">
      <c r="L788" s="26">
        <v>40625</v>
      </c>
      <c r="M788" s="19">
        <v>7.0449999999999999E-2</v>
      </c>
      <c r="N788" s="19">
        <v>4.4400000000000002E-2</v>
      </c>
    </row>
    <row r="789" spans="12:14" x14ac:dyDescent="0.2">
      <c r="L789" s="26">
        <v>40626</v>
      </c>
      <c r="M789" s="19">
        <v>7.0750000000000007E-2</v>
      </c>
      <c r="N789" s="19">
        <v>4.4800000000000006E-2</v>
      </c>
    </row>
    <row r="790" spans="12:14" x14ac:dyDescent="0.2">
      <c r="L790" s="26">
        <v>40627</v>
      </c>
      <c r="M790" s="19">
        <v>7.1249999999999994E-2</v>
      </c>
      <c r="N790" s="19">
        <v>4.5100000000000001E-2</v>
      </c>
    </row>
    <row r="791" spans="12:14" x14ac:dyDescent="0.2">
      <c r="L791" s="26">
        <v>40630</v>
      </c>
      <c r="M791" s="19">
        <v>7.1249999999999994E-2</v>
      </c>
      <c r="N791" s="19">
        <v>4.5100000000000001E-2</v>
      </c>
    </row>
    <row r="792" spans="12:14" x14ac:dyDescent="0.2">
      <c r="L792" s="26">
        <v>40631</v>
      </c>
      <c r="M792" s="19">
        <v>7.17E-2</v>
      </c>
      <c r="N792" s="19">
        <v>4.5400000000000003E-2</v>
      </c>
    </row>
    <row r="793" spans="12:14" x14ac:dyDescent="0.2">
      <c r="L793" s="26">
        <v>40632</v>
      </c>
      <c r="M793" s="19">
        <v>7.2750000000000009E-2</v>
      </c>
      <c r="N793" s="19">
        <v>4.5199999999999997E-2</v>
      </c>
    </row>
    <row r="794" spans="12:14" x14ac:dyDescent="0.2">
      <c r="L794" s="26">
        <v>40633</v>
      </c>
      <c r="M794" s="19">
        <v>7.2000000000000008E-2</v>
      </c>
      <c r="N794" s="19">
        <v>4.5100000000000001E-2</v>
      </c>
    </row>
    <row r="795" spans="12:14" x14ac:dyDescent="0.2">
      <c r="L795" s="26">
        <v>40634</v>
      </c>
      <c r="M795" s="19">
        <v>7.1550000000000002E-2</v>
      </c>
      <c r="N795" s="19">
        <v>4.4800000000000006E-2</v>
      </c>
    </row>
    <row r="796" spans="12:14" x14ac:dyDescent="0.2">
      <c r="L796" s="26">
        <v>40637</v>
      </c>
      <c r="M796" s="19">
        <v>7.2400000000000006E-2</v>
      </c>
      <c r="N796" s="19">
        <v>4.4900000000000002E-2</v>
      </c>
    </row>
    <row r="797" spans="12:14" x14ac:dyDescent="0.2">
      <c r="L797" s="26">
        <v>40638</v>
      </c>
      <c r="M797" s="19">
        <v>7.2400000000000006E-2</v>
      </c>
      <c r="N797" s="19">
        <v>4.5100000000000001E-2</v>
      </c>
    </row>
    <row r="798" spans="12:14" x14ac:dyDescent="0.2">
      <c r="L798" s="26">
        <v>40639</v>
      </c>
      <c r="M798" s="19">
        <v>7.2400000000000006E-2</v>
      </c>
      <c r="N798" s="19">
        <v>4.58E-2</v>
      </c>
    </row>
    <row r="799" spans="12:14" x14ac:dyDescent="0.2">
      <c r="L799" s="26">
        <v>40640</v>
      </c>
      <c r="M799" s="19">
        <v>7.145E-2</v>
      </c>
      <c r="N799" s="19">
        <v>4.6300000000000001E-2</v>
      </c>
    </row>
    <row r="800" spans="12:14" x14ac:dyDescent="0.2">
      <c r="L800" s="26">
        <v>40641</v>
      </c>
      <c r="M800" s="19">
        <v>7.0750000000000007E-2</v>
      </c>
      <c r="N800" s="19">
        <v>4.6300000000000001E-2</v>
      </c>
    </row>
    <row r="801" spans="12:14" x14ac:dyDescent="0.2">
      <c r="L801" s="26">
        <v>40644</v>
      </c>
      <c r="M801" s="19">
        <v>7.0750000000000007E-2</v>
      </c>
      <c r="N801" s="19">
        <v>4.6399999999999997E-2</v>
      </c>
    </row>
    <row r="802" spans="12:14" x14ac:dyDescent="0.2">
      <c r="L802" s="26">
        <v>40645</v>
      </c>
      <c r="M802" s="19">
        <v>7.1099999999999997E-2</v>
      </c>
      <c r="N802" s="19">
        <v>4.58E-2</v>
      </c>
    </row>
    <row r="803" spans="12:14" x14ac:dyDescent="0.2">
      <c r="L803" s="26">
        <v>40646</v>
      </c>
      <c r="M803" s="19">
        <v>7.22E-2</v>
      </c>
      <c r="N803" s="19">
        <v>4.5499999999999999E-2</v>
      </c>
    </row>
    <row r="804" spans="12:14" x14ac:dyDescent="0.2">
      <c r="L804" s="26">
        <v>40647</v>
      </c>
      <c r="M804" s="19">
        <v>7.4550000000000005E-2</v>
      </c>
      <c r="N804" s="19">
        <v>4.53E-2</v>
      </c>
    </row>
    <row r="805" spans="12:14" x14ac:dyDescent="0.2">
      <c r="L805" s="26">
        <v>40648</v>
      </c>
      <c r="M805" s="19">
        <v>7.5499999999999998E-2</v>
      </c>
      <c r="N805" s="19">
        <v>4.4699999999999997E-2</v>
      </c>
    </row>
    <row r="806" spans="12:14" x14ac:dyDescent="0.2">
      <c r="L806" s="26">
        <v>40651</v>
      </c>
      <c r="M806" s="19">
        <v>7.7549999999999994E-2</v>
      </c>
      <c r="N806" s="19">
        <v>4.4500000000000005E-2</v>
      </c>
    </row>
    <row r="807" spans="12:14" x14ac:dyDescent="0.2">
      <c r="L807" s="26">
        <v>40652</v>
      </c>
      <c r="M807" s="19">
        <v>7.7549999999999994E-2</v>
      </c>
      <c r="N807" s="19">
        <v>4.4299999999999999E-2</v>
      </c>
    </row>
    <row r="808" spans="12:14" x14ac:dyDescent="0.2">
      <c r="L808" s="26">
        <v>40653</v>
      </c>
      <c r="M808" s="19">
        <v>7.8399999999999997E-2</v>
      </c>
      <c r="N808" s="19">
        <v>4.4699999999999997E-2</v>
      </c>
    </row>
    <row r="809" spans="12:14" x14ac:dyDescent="0.2">
      <c r="L809" s="26">
        <v>40654</v>
      </c>
      <c r="M809" s="19">
        <v>7.8399999999999997E-2</v>
      </c>
      <c r="N809" s="19">
        <v>4.4699999999999997E-2</v>
      </c>
    </row>
    <row r="810" spans="12:14" x14ac:dyDescent="0.2">
      <c r="L810" s="26">
        <v>40655</v>
      </c>
      <c r="M810" s="19">
        <v>7.8399999999999997E-2</v>
      </c>
      <c r="N810" s="19">
        <f>(N809+N811)/2</f>
        <v>4.4649999999999995E-2</v>
      </c>
    </row>
    <row r="811" spans="12:14" x14ac:dyDescent="0.2">
      <c r="L811" s="26">
        <v>40658</v>
      </c>
      <c r="M811" s="19">
        <v>7.85E-2</v>
      </c>
      <c r="N811" s="19">
        <v>4.4600000000000001E-2</v>
      </c>
    </row>
    <row r="812" spans="12:14" x14ac:dyDescent="0.2">
      <c r="L812" s="26">
        <v>40659</v>
      </c>
      <c r="M812" s="19">
        <v>7.9000000000000001E-2</v>
      </c>
      <c r="N812" s="19">
        <v>4.3899999999999995E-2</v>
      </c>
    </row>
    <row r="813" spans="12:14" x14ac:dyDescent="0.2">
      <c r="L813" s="26">
        <v>40660</v>
      </c>
      <c r="M813" s="19">
        <v>0.08</v>
      </c>
      <c r="N813" s="19">
        <v>4.4500000000000005E-2</v>
      </c>
    </row>
    <row r="814" spans="12:14" x14ac:dyDescent="0.2">
      <c r="L814" s="26">
        <v>40661</v>
      </c>
      <c r="M814" s="19">
        <v>7.7499999999999999E-2</v>
      </c>
      <c r="N814" s="19">
        <v>4.4199999999999996E-2</v>
      </c>
    </row>
    <row r="815" spans="12:14" x14ac:dyDescent="0.2">
      <c r="L815" s="26">
        <v>40662</v>
      </c>
      <c r="M815" s="19">
        <v>7.6999999999999999E-2</v>
      </c>
      <c r="N815" s="19">
        <v>4.4000000000000004E-2</v>
      </c>
    </row>
    <row r="816" spans="12:14" x14ac:dyDescent="0.2">
      <c r="L816" s="26">
        <v>40665</v>
      </c>
      <c r="M816" s="19">
        <v>7.6999999999999999E-2</v>
      </c>
      <c r="N816" s="19">
        <v>4.3799999999999999E-2</v>
      </c>
    </row>
    <row r="817" spans="12:14" x14ac:dyDescent="0.2">
      <c r="L817" s="26">
        <v>40666</v>
      </c>
      <c r="M817" s="19">
        <v>7.6499999999999999E-2</v>
      </c>
      <c r="N817" s="19">
        <v>4.36E-2</v>
      </c>
    </row>
    <row r="818" spans="12:14" x14ac:dyDescent="0.2">
      <c r="L818" s="26">
        <v>40667</v>
      </c>
      <c r="M818" s="19">
        <v>7.5399999999999995E-2</v>
      </c>
      <c r="N818" s="19">
        <v>4.3299999999999998E-2</v>
      </c>
    </row>
    <row r="819" spans="12:14" x14ac:dyDescent="0.2">
      <c r="L819" s="26">
        <v>40668</v>
      </c>
      <c r="M819" s="19">
        <v>7.4700000000000003E-2</v>
      </c>
      <c r="N819" s="19">
        <v>4.2599999999999999E-2</v>
      </c>
    </row>
    <row r="820" spans="12:14" x14ac:dyDescent="0.2">
      <c r="L820" s="26">
        <v>40669</v>
      </c>
      <c r="M820" s="19">
        <v>7.3800000000000004E-2</v>
      </c>
      <c r="N820" s="19">
        <v>4.2900000000000001E-2</v>
      </c>
    </row>
    <row r="821" spans="12:14" x14ac:dyDescent="0.2">
      <c r="L821" s="26">
        <v>40672</v>
      </c>
      <c r="M821" s="19">
        <v>7.3700000000000002E-2</v>
      </c>
      <c r="N821" s="19">
        <v>4.2999999999999997E-2</v>
      </c>
    </row>
    <row r="822" spans="12:14" x14ac:dyDescent="0.2">
      <c r="L822" s="26">
        <v>40673</v>
      </c>
      <c r="M822" s="19">
        <v>7.4499999999999997E-2</v>
      </c>
      <c r="N822" s="19">
        <v>4.3400000000000001E-2</v>
      </c>
    </row>
    <row r="823" spans="12:14" x14ac:dyDescent="0.2">
      <c r="L823" s="26">
        <v>40674</v>
      </c>
      <c r="M823" s="19">
        <v>7.5300000000000006E-2</v>
      </c>
      <c r="N823" s="19">
        <v>4.3099999999999999E-2</v>
      </c>
    </row>
    <row r="824" spans="12:14" x14ac:dyDescent="0.2">
      <c r="L824" s="26">
        <v>40675</v>
      </c>
      <c r="M824" s="19">
        <v>7.4400000000000008E-2</v>
      </c>
      <c r="N824" s="19">
        <v>4.3700000000000003E-2</v>
      </c>
    </row>
    <row r="825" spans="12:14" x14ac:dyDescent="0.2">
      <c r="L825" s="26">
        <v>40676</v>
      </c>
      <c r="M825" s="19">
        <v>7.3200000000000001E-2</v>
      </c>
      <c r="N825" s="19">
        <v>4.3200000000000002E-2</v>
      </c>
    </row>
    <row r="826" spans="12:14" x14ac:dyDescent="0.2">
      <c r="L826" s="26">
        <v>40679</v>
      </c>
      <c r="M826" s="19">
        <v>7.3499999999999996E-2</v>
      </c>
      <c r="N826" s="19">
        <v>4.2800000000000005E-2</v>
      </c>
    </row>
    <row r="827" spans="12:14" x14ac:dyDescent="0.2">
      <c r="L827" s="26">
        <v>40680</v>
      </c>
      <c r="M827" s="19">
        <v>7.3599999999999999E-2</v>
      </c>
      <c r="N827" s="19">
        <v>4.2300000000000004E-2</v>
      </c>
    </row>
    <row r="828" spans="12:14" x14ac:dyDescent="0.2">
      <c r="L828" s="26">
        <v>40681</v>
      </c>
      <c r="M828" s="19">
        <v>7.3499999999999996E-2</v>
      </c>
      <c r="N828" s="19">
        <v>4.2900000000000001E-2</v>
      </c>
    </row>
    <row r="829" spans="12:14" x14ac:dyDescent="0.2">
      <c r="L829" s="26">
        <v>40682</v>
      </c>
      <c r="M829" s="19">
        <v>7.3650000000000007E-2</v>
      </c>
      <c r="N829" s="19">
        <v>4.2999999999999997E-2</v>
      </c>
    </row>
    <row r="830" spans="12:14" x14ac:dyDescent="0.2">
      <c r="L830" s="26">
        <v>40683</v>
      </c>
      <c r="M830" s="19">
        <v>7.3650000000000007E-2</v>
      </c>
      <c r="N830" s="19">
        <v>4.2999999999999997E-2</v>
      </c>
    </row>
    <row r="831" spans="12:14" x14ac:dyDescent="0.2">
      <c r="L831" s="26">
        <v>40686</v>
      </c>
      <c r="M831" s="19">
        <v>7.3599999999999999E-2</v>
      </c>
      <c r="N831" s="19">
        <v>4.2699999999999995E-2</v>
      </c>
    </row>
    <row r="832" spans="12:14" x14ac:dyDescent="0.2">
      <c r="L832" s="26">
        <v>40687</v>
      </c>
      <c r="M832" s="19">
        <v>7.3599999999999999E-2</v>
      </c>
      <c r="N832" s="19">
        <v>4.2599999999999999E-2</v>
      </c>
    </row>
    <row r="833" spans="12:14" x14ac:dyDescent="0.2">
      <c r="L833" s="26">
        <v>40688</v>
      </c>
      <c r="M833" s="19">
        <v>7.3800000000000004E-2</v>
      </c>
      <c r="N833" s="19">
        <v>4.2800000000000005E-2</v>
      </c>
    </row>
    <row r="834" spans="12:14" x14ac:dyDescent="0.2">
      <c r="L834" s="26">
        <v>40689</v>
      </c>
      <c r="M834" s="19">
        <v>7.2800000000000004E-2</v>
      </c>
      <c r="N834" s="19">
        <v>4.2300000000000004E-2</v>
      </c>
    </row>
    <row r="835" spans="12:14" x14ac:dyDescent="0.2">
      <c r="L835" s="26">
        <v>40690</v>
      </c>
      <c r="M835" s="19">
        <v>7.2400000000000006E-2</v>
      </c>
      <c r="N835" s="19">
        <v>4.24E-2</v>
      </c>
    </row>
    <row r="836" spans="12:14" x14ac:dyDescent="0.2">
      <c r="L836" s="26">
        <v>40693</v>
      </c>
      <c r="M836" s="19">
        <v>7.2400000000000006E-2</v>
      </c>
      <c r="N836" s="19">
        <f>(N835+N837)/2</f>
        <v>4.2299999999999997E-2</v>
      </c>
    </row>
    <row r="837" spans="12:14" x14ac:dyDescent="0.2">
      <c r="L837" s="26">
        <v>40694</v>
      </c>
      <c r="M837" s="19">
        <v>7.3399999999999993E-2</v>
      </c>
      <c r="N837" s="19">
        <v>4.2199999999999994E-2</v>
      </c>
    </row>
    <row r="838" spans="12:14" x14ac:dyDescent="0.2">
      <c r="L838" s="26">
        <v>40695</v>
      </c>
      <c r="M838" s="19">
        <v>7.3899999999999993E-2</v>
      </c>
      <c r="N838" s="19">
        <v>4.1500000000000002E-2</v>
      </c>
    </row>
    <row r="839" spans="12:14" x14ac:dyDescent="0.2">
      <c r="L839" s="26">
        <v>40696</v>
      </c>
      <c r="M839" s="19">
        <v>7.2400000000000006E-2</v>
      </c>
      <c r="N839" s="19">
        <v>4.2500000000000003E-2</v>
      </c>
    </row>
    <row r="840" spans="12:14" x14ac:dyDescent="0.2">
      <c r="L840" s="26">
        <v>40697</v>
      </c>
      <c r="M840" s="19">
        <v>7.2999999999999995E-2</v>
      </c>
      <c r="N840" s="19">
        <v>4.2199999999999994E-2</v>
      </c>
    </row>
    <row r="841" spans="12:14" x14ac:dyDescent="0.2">
      <c r="L841" s="26">
        <v>40700</v>
      </c>
      <c r="M841" s="19">
        <v>7.6200000000000004E-2</v>
      </c>
      <c r="N841" s="19">
        <v>4.2500000000000003E-2</v>
      </c>
    </row>
    <row r="842" spans="12:14" x14ac:dyDescent="0.2">
      <c r="L842" s="26">
        <v>40701</v>
      </c>
      <c r="M842" s="19">
        <v>7.3800000000000004E-2</v>
      </c>
      <c r="N842" s="19">
        <v>4.2699999999999995E-2</v>
      </c>
    </row>
    <row r="843" spans="12:14" x14ac:dyDescent="0.2">
      <c r="L843" s="26">
        <v>40702</v>
      </c>
      <c r="M843" s="19">
        <v>7.2700000000000001E-2</v>
      </c>
      <c r="N843" s="19">
        <v>4.2000000000000003E-2</v>
      </c>
    </row>
    <row r="844" spans="12:14" x14ac:dyDescent="0.2">
      <c r="L844" s="26">
        <v>40703</v>
      </c>
      <c r="M844" s="19">
        <v>7.2700000000000001E-2</v>
      </c>
      <c r="N844" s="19">
        <v>4.2199999999999994E-2</v>
      </c>
    </row>
    <row r="845" spans="12:14" x14ac:dyDescent="0.2">
      <c r="L845" s="26">
        <v>40704</v>
      </c>
      <c r="M845" s="19">
        <v>7.2000000000000008E-2</v>
      </c>
      <c r="N845" s="19">
        <v>4.1799999999999997E-2</v>
      </c>
    </row>
    <row r="846" spans="12:14" x14ac:dyDescent="0.2">
      <c r="L846" s="26">
        <v>40707</v>
      </c>
      <c r="M846" s="19">
        <v>7.22E-2</v>
      </c>
      <c r="N846" s="19">
        <v>4.2000000000000003E-2</v>
      </c>
    </row>
    <row r="847" spans="12:14" x14ac:dyDescent="0.2">
      <c r="L847" s="26">
        <v>40708</v>
      </c>
      <c r="M847" s="19">
        <v>7.2499999999999995E-2</v>
      </c>
      <c r="N847" s="19">
        <v>4.2999999999999997E-2</v>
      </c>
    </row>
    <row r="848" spans="12:14" x14ac:dyDescent="0.2">
      <c r="L848" s="26">
        <v>40709</v>
      </c>
      <c r="M848" s="19">
        <v>7.2800000000000004E-2</v>
      </c>
      <c r="N848" s="19">
        <v>4.1900000000000007E-2</v>
      </c>
    </row>
    <row r="849" spans="12:14" x14ac:dyDescent="0.2">
      <c r="L849" s="26">
        <v>40710</v>
      </c>
      <c r="M849" s="19">
        <v>7.2999999999999995E-2</v>
      </c>
      <c r="N849" s="19">
        <v>4.1599999999999998E-2</v>
      </c>
    </row>
    <row r="850" spans="12:14" x14ac:dyDescent="0.2">
      <c r="L850" s="26">
        <v>40711</v>
      </c>
      <c r="M850" s="19">
        <v>7.2300000000000003E-2</v>
      </c>
      <c r="N850" s="19">
        <v>4.1900000000000007E-2</v>
      </c>
    </row>
    <row r="851" spans="12:14" x14ac:dyDescent="0.2">
      <c r="L851" s="26">
        <v>40714</v>
      </c>
      <c r="M851" s="19">
        <v>7.2599999999999998E-2</v>
      </c>
      <c r="N851" s="19">
        <v>4.1900000000000007E-2</v>
      </c>
    </row>
    <row r="852" spans="12:14" x14ac:dyDescent="0.2">
      <c r="L852" s="26">
        <v>40715</v>
      </c>
      <c r="M852" s="19">
        <v>7.2249999999999995E-2</v>
      </c>
      <c r="N852" s="19">
        <v>4.2099999999999999E-2</v>
      </c>
    </row>
    <row r="853" spans="12:14" x14ac:dyDescent="0.2">
      <c r="L853" s="26">
        <v>40716</v>
      </c>
      <c r="M853" s="19">
        <v>7.2149999999999992E-2</v>
      </c>
      <c r="N853" s="19">
        <v>4.2199999999999994E-2</v>
      </c>
    </row>
    <row r="854" spans="12:14" x14ac:dyDescent="0.2">
      <c r="L854" s="26">
        <v>40717</v>
      </c>
      <c r="M854" s="19">
        <v>7.2550000000000003E-2</v>
      </c>
      <c r="N854" s="19">
        <v>4.1700000000000001E-2</v>
      </c>
    </row>
    <row r="855" spans="12:14" x14ac:dyDescent="0.2">
      <c r="L855" s="26">
        <v>40718</v>
      </c>
      <c r="M855" s="19">
        <v>7.2400000000000006E-2</v>
      </c>
      <c r="N855" s="19">
        <v>4.1700000000000001E-2</v>
      </c>
    </row>
    <row r="856" spans="12:14" x14ac:dyDescent="0.2">
      <c r="L856" s="26">
        <v>40721</v>
      </c>
      <c r="M856" s="19">
        <v>7.2499999999999995E-2</v>
      </c>
      <c r="N856" s="19">
        <v>4.2800000000000005E-2</v>
      </c>
    </row>
    <row r="857" spans="12:14" x14ac:dyDescent="0.2">
      <c r="L857" s="26">
        <v>40722</v>
      </c>
      <c r="M857" s="19">
        <v>7.2599999999999998E-2</v>
      </c>
      <c r="N857" s="19">
        <v>4.3299999999999998E-2</v>
      </c>
    </row>
    <row r="858" spans="12:14" x14ac:dyDescent="0.2">
      <c r="L858" s="26">
        <v>40723</v>
      </c>
      <c r="M858" s="19">
        <v>7.2599999999999998E-2</v>
      </c>
      <c r="N858" s="19">
        <v>4.3899999999999995E-2</v>
      </c>
    </row>
    <row r="859" spans="12:14" x14ac:dyDescent="0.2">
      <c r="L859" s="26">
        <v>40724</v>
      </c>
      <c r="M859" s="19">
        <v>7.2550000000000003E-2</v>
      </c>
      <c r="N859" s="19">
        <v>4.3799999999999999E-2</v>
      </c>
    </row>
    <row r="860" spans="12:14" x14ac:dyDescent="0.2">
      <c r="L860" s="26">
        <v>40725</v>
      </c>
      <c r="M860" s="19">
        <v>7.1800000000000003E-2</v>
      </c>
      <c r="N860" s="19">
        <v>4.4000000000000004E-2</v>
      </c>
    </row>
    <row r="861" spans="12:14" x14ac:dyDescent="0.2">
      <c r="L861" s="26">
        <v>40728</v>
      </c>
      <c r="M861" s="19">
        <v>7.17E-2</v>
      </c>
      <c r="N861" s="19">
        <f>(N860+N862)/2</f>
        <v>4.3950000000000003E-2</v>
      </c>
    </row>
    <row r="862" spans="12:14" x14ac:dyDescent="0.2">
      <c r="L862" s="26">
        <v>40729</v>
      </c>
      <c r="M862" s="19">
        <v>7.1399999999999991E-2</v>
      </c>
      <c r="N862" s="19">
        <v>4.3899999999999995E-2</v>
      </c>
    </row>
    <row r="863" spans="12:14" x14ac:dyDescent="0.2">
      <c r="L863" s="26">
        <v>40730</v>
      </c>
      <c r="M863" s="19">
        <v>7.0849999999999996E-2</v>
      </c>
      <c r="N863" s="19">
        <v>4.3499999999999997E-2</v>
      </c>
    </row>
    <row r="864" spans="12:14" x14ac:dyDescent="0.2">
      <c r="L864" s="26">
        <v>40731</v>
      </c>
      <c r="M864" s="19">
        <v>7.1150000000000005E-2</v>
      </c>
      <c r="N864" s="19">
        <v>4.3700000000000003E-2</v>
      </c>
    </row>
    <row r="865" spans="12:14" x14ac:dyDescent="0.2">
      <c r="L865" s="26">
        <v>40732</v>
      </c>
      <c r="M865" s="19">
        <v>7.1150000000000005E-2</v>
      </c>
      <c r="N865" s="19">
        <v>4.2699999999999995E-2</v>
      </c>
    </row>
    <row r="866" spans="12:14" x14ac:dyDescent="0.2">
      <c r="L866" s="26">
        <v>40735</v>
      </c>
      <c r="M866" s="19">
        <v>7.17E-2</v>
      </c>
      <c r="N866" s="19">
        <v>4.2000000000000003E-2</v>
      </c>
    </row>
    <row r="867" spans="12:14" x14ac:dyDescent="0.2">
      <c r="L867" s="26">
        <v>40736</v>
      </c>
      <c r="M867" s="19">
        <v>7.145E-2</v>
      </c>
      <c r="N867" s="19">
        <v>4.1900000000000007E-2</v>
      </c>
    </row>
    <row r="868" spans="12:14" x14ac:dyDescent="0.2">
      <c r="L868" s="26">
        <v>40737</v>
      </c>
      <c r="M868" s="19">
        <v>7.1300000000000002E-2</v>
      </c>
      <c r="N868" s="19">
        <v>4.1700000000000001E-2</v>
      </c>
    </row>
    <row r="869" spans="12:14" x14ac:dyDescent="0.2">
      <c r="L869" s="26">
        <v>40738</v>
      </c>
      <c r="M869" s="19">
        <v>7.1500000000000008E-2</v>
      </c>
      <c r="N869" s="19">
        <v>4.2500000000000003E-2</v>
      </c>
    </row>
    <row r="870" spans="12:14" x14ac:dyDescent="0.2">
      <c r="L870" s="26">
        <v>40739</v>
      </c>
      <c r="M870" s="19">
        <v>7.1249999999999994E-2</v>
      </c>
      <c r="N870" s="19">
        <v>4.2599999999999999E-2</v>
      </c>
    </row>
    <row r="871" spans="12:14" x14ac:dyDescent="0.2">
      <c r="L871" s="26">
        <v>40742</v>
      </c>
      <c r="M871" s="19">
        <v>7.1099999999999997E-2</v>
      </c>
      <c r="N871" s="19">
        <v>4.2900000000000001E-2</v>
      </c>
    </row>
    <row r="872" spans="12:14" x14ac:dyDescent="0.2">
      <c r="L872" s="26">
        <v>40743</v>
      </c>
      <c r="M872" s="19">
        <v>7.0650000000000004E-2</v>
      </c>
      <c r="N872" s="19">
        <v>4.1900000000000007E-2</v>
      </c>
    </row>
    <row r="873" spans="12:14" x14ac:dyDescent="0.2">
      <c r="L873" s="26">
        <v>40744</v>
      </c>
      <c r="M873" s="19">
        <v>6.9949999999999998E-2</v>
      </c>
      <c r="N873" s="19">
        <v>4.2500000000000003E-2</v>
      </c>
    </row>
    <row r="874" spans="12:14" x14ac:dyDescent="0.2">
      <c r="L874" s="26">
        <v>40745</v>
      </c>
      <c r="M874" s="19">
        <v>6.9800000000000001E-2</v>
      </c>
      <c r="N874" s="19">
        <v>4.3099999999999999E-2</v>
      </c>
    </row>
    <row r="875" spans="12:14" x14ac:dyDescent="0.2">
      <c r="L875" s="26">
        <v>40746</v>
      </c>
      <c r="M875" s="19">
        <v>6.9400000000000003E-2</v>
      </c>
      <c r="N875" s="19">
        <v>4.2599999999999999E-2</v>
      </c>
    </row>
    <row r="876" spans="12:14" x14ac:dyDescent="0.2">
      <c r="L876" s="26">
        <v>40749</v>
      </c>
      <c r="M876" s="19">
        <v>6.9550000000000001E-2</v>
      </c>
      <c r="N876" s="19">
        <v>4.3099999999999999E-2</v>
      </c>
    </row>
    <row r="877" spans="12:14" x14ac:dyDescent="0.2">
      <c r="L877" s="26">
        <v>40750</v>
      </c>
      <c r="M877" s="19">
        <v>6.9199999999999998E-2</v>
      </c>
      <c r="N877" s="19">
        <v>4.2800000000000005E-2</v>
      </c>
    </row>
    <row r="878" spans="12:14" x14ac:dyDescent="0.2">
      <c r="L878" s="26">
        <v>40751</v>
      </c>
      <c r="M878" s="19">
        <v>6.8949999999999997E-2</v>
      </c>
      <c r="N878" s="19">
        <v>4.2900000000000001E-2</v>
      </c>
    </row>
    <row r="879" spans="12:14" x14ac:dyDescent="0.2">
      <c r="L879" s="26">
        <v>40752</v>
      </c>
      <c r="M879" s="19">
        <v>6.8949999999999997E-2</v>
      </c>
      <c r="N879" s="19">
        <v>4.2599999999999999E-2</v>
      </c>
    </row>
    <row r="880" spans="12:14" x14ac:dyDescent="0.2">
      <c r="L880" s="26">
        <v>40753</v>
      </c>
      <c r="M880" s="19">
        <v>6.8949999999999997E-2</v>
      </c>
      <c r="N880" s="19">
        <v>4.1200000000000001E-2</v>
      </c>
    </row>
    <row r="881" spans="12:14" x14ac:dyDescent="0.2">
      <c r="L881" s="26">
        <v>40756</v>
      </c>
      <c r="M881" s="19">
        <v>6.7799999999999999E-2</v>
      </c>
      <c r="N881" s="19">
        <v>4.07E-2</v>
      </c>
    </row>
    <row r="882" spans="12:14" x14ac:dyDescent="0.2">
      <c r="L882" s="26">
        <v>40757</v>
      </c>
      <c r="M882" s="19">
        <v>6.6799999999999998E-2</v>
      </c>
      <c r="N882" s="19">
        <v>3.9300000000000002E-2</v>
      </c>
    </row>
    <row r="883" spans="12:14" x14ac:dyDescent="0.2">
      <c r="L883" s="26">
        <v>40758</v>
      </c>
      <c r="M883" s="19">
        <v>6.6799999999999998E-2</v>
      </c>
      <c r="N883" s="19">
        <v>3.8900000000000004E-2</v>
      </c>
    </row>
    <row r="884" spans="12:14" x14ac:dyDescent="0.2">
      <c r="L884" s="26">
        <v>40759</v>
      </c>
      <c r="M884" s="19">
        <v>6.7150000000000001E-2</v>
      </c>
      <c r="N884" s="19">
        <v>3.7000000000000005E-2</v>
      </c>
    </row>
    <row r="885" spans="12:14" x14ac:dyDescent="0.2">
      <c r="L885" s="26">
        <v>40760</v>
      </c>
      <c r="M885" s="19">
        <v>6.8349999999999994E-2</v>
      </c>
      <c r="N885" s="19">
        <v>3.8199999999999998E-2</v>
      </c>
    </row>
    <row r="886" spans="12:14" x14ac:dyDescent="0.2">
      <c r="L886" s="26">
        <v>40763</v>
      </c>
      <c r="M886" s="19">
        <v>6.8349999999999994E-2</v>
      </c>
      <c r="N886" s="19">
        <v>3.6799999999999999E-2</v>
      </c>
    </row>
    <row r="887" spans="12:14" x14ac:dyDescent="0.2">
      <c r="L887" s="26">
        <v>40764</v>
      </c>
      <c r="M887" s="19">
        <v>6.9099999999999995E-2</v>
      </c>
      <c r="N887" s="19">
        <v>3.56E-2</v>
      </c>
    </row>
    <row r="888" spans="12:14" x14ac:dyDescent="0.2">
      <c r="L888" s="26">
        <v>40765</v>
      </c>
      <c r="M888" s="19">
        <v>6.7799999999999999E-2</v>
      </c>
      <c r="N888" s="19">
        <v>3.5400000000000001E-2</v>
      </c>
    </row>
    <row r="889" spans="12:14" x14ac:dyDescent="0.2">
      <c r="L889" s="26">
        <v>40766</v>
      </c>
      <c r="M889" s="19">
        <v>6.7049999999999998E-2</v>
      </c>
      <c r="N889" s="19">
        <v>3.8199999999999998E-2</v>
      </c>
    </row>
    <row r="890" spans="12:14" x14ac:dyDescent="0.2">
      <c r="L890" s="26">
        <v>40767</v>
      </c>
      <c r="M890" s="19">
        <v>6.6500000000000004E-2</v>
      </c>
      <c r="N890" s="19">
        <v>3.7200000000000004E-2</v>
      </c>
    </row>
    <row r="891" spans="12:14" x14ac:dyDescent="0.2">
      <c r="L891" s="26">
        <v>40770</v>
      </c>
      <c r="M891" s="19">
        <v>6.5799999999999997E-2</v>
      </c>
      <c r="N891" s="19">
        <v>3.7499999999999999E-2</v>
      </c>
    </row>
    <row r="892" spans="12:14" x14ac:dyDescent="0.2">
      <c r="L892" s="26">
        <v>40771</v>
      </c>
      <c r="M892" s="19">
        <v>6.6000000000000003E-2</v>
      </c>
      <c r="N892" s="19">
        <v>3.6699999999999997E-2</v>
      </c>
    </row>
    <row r="893" spans="12:14" x14ac:dyDescent="0.2">
      <c r="L893" s="26">
        <v>40772</v>
      </c>
      <c r="M893" s="19">
        <v>6.5799999999999997E-2</v>
      </c>
      <c r="N893" s="19">
        <v>3.5699999999999996E-2</v>
      </c>
    </row>
    <row r="894" spans="12:14" x14ac:dyDescent="0.2">
      <c r="L894" s="26">
        <v>40773</v>
      </c>
      <c r="M894" s="19">
        <v>6.5449999999999994E-2</v>
      </c>
      <c r="N894" s="19">
        <v>3.4500000000000003E-2</v>
      </c>
    </row>
    <row r="895" spans="12:14" x14ac:dyDescent="0.2">
      <c r="L895" s="26">
        <v>40774</v>
      </c>
      <c r="M895" s="19">
        <v>6.4549999999999996E-2</v>
      </c>
      <c r="N895" s="19">
        <v>3.39E-2</v>
      </c>
    </row>
    <row r="896" spans="12:14" x14ac:dyDescent="0.2">
      <c r="L896" s="26">
        <v>40777</v>
      </c>
      <c r="M896" s="19">
        <v>6.4100000000000004E-2</v>
      </c>
      <c r="N896" s="19">
        <v>3.4200000000000001E-2</v>
      </c>
    </row>
    <row r="897" spans="12:14" x14ac:dyDescent="0.2">
      <c r="L897" s="26">
        <v>40778</v>
      </c>
      <c r="M897" s="19">
        <v>6.3600000000000004E-2</v>
      </c>
      <c r="N897" s="19">
        <v>3.4700000000000002E-2</v>
      </c>
    </row>
    <row r="898" spans="12:14" x14ac:dyDescent="0.2">
      <c r="L898" s="26">
        <v>40779</v>
      </c>
      <c r="M898" s="19">
        <v>6.3250000000000001E-2</v>
      </c>
      <c r="N898" s="19">
        <v>3.6299999999999999E-2</v>
      </c>
    </row>
    <row r="899" spans="12:14" x14ac:dyDescent="0.2">
      <c r="L899" s="26">
        <v>40780</v>
      </c>
      <c r="M899" s="19">
        <v>6.3500000000000001E-2</v>
      </c>
      <c r="N899" s="19">
        <v>3.6000000000000004E-2</v>
      </c>
    </row>
    <row r="900" spans="12:14" x14ac:dyDescent="0.2">
      <c r="L900" s="26">
        <v>40781</v>
      </c>
      <c r="M900" s="19">
        <v>6.3649999999999998E-2</v>
      </c>
      <c r="N900" s="19">
        <v>3.5400000000000001E-2</v>
      </c>
    </row>
    <row r="901" spans="12:14" x14ac:dyDescent="0.2">
      <c r="L901" s="26">
        <v>40784</v>
      </c>
      <c r="M901" s="19">
        <v>6.3649999999999998E-2</v>
      </c>
      <c r="N901" s="19">
        <v>3.6299999999999999E-2</v>
      </c>
    </row>
    <row r="902" spans="12:14" x14ac:dyDescent="0.2">
      <c r="L902" s="26">
        <v>40785</v>
      </c>
      <c r="M902" s="19">
        <v>6.3649999999999998E-2</v>
      </c>
      <c r="N902" s="19">
        <v>3.5299999999999998E-2</v>
      </c>
    </row>
    <row r="903" spans="12:14" x14ac:dyDescent="0.2">
      <c r="L903" s="26">
        <v>40786</v>
      </c>
      <c r="M903" s="19">
        <v>6.2950000000000006E-2</v>
      </c>
      <c r="N903" s="19">
        <v>3.6000000000000004E-2</v>
      </c>
    </row>
    <row r="904" spans="12:14" x14ac:dyDescent="0.2">
      <c r="L904" s="26">
        <v>40787</v>
      </c>
      <c r="M904" s="19">
        <v>6.2649999999999997E-2</v>
      </c>
      <c r="N904" s="19">
        <v>3.5099999999999999E-2</v>
      </c>
    </row>
    <row r="905" spans="12:14" x14ac:dyDescent="0.2">
      <c r="L905" s="26">
        <v>40788</v>
      </c>
      <c r="M905" s="19">
        <v>6.2400000000000004E-2</v>
      </c>
      <c r="N905" s="19">
        <v>3.32E-2</v>
      </c>
    </row>
    <row r="906" spans="12:14" x14ac:dyDescent="0.2">
      <c r="L906" s="26">
        <v>40791</v>
      </c>
      <c r="M906" s="19">
        <v>6.2400000000000004E-2</v>
      </c>
      <c r="N906" s="19">
        <f>(N905+N907)/2</f>
        <v>3.2899999999999999E-2</v>
      </c>
    </row>
    <row r="907" spans="12:14" x14ac:dyDescent="0.2">
      <c r="L907" s="26">
        <v>40792</v>
      </c>
      <c r="M907" s="19">
        <v>6.1100000000000002E-2</v>
      </c>
      <c r="N907" s="19">
        <v>3.2599999999999997E-2</v>
      </c>
    </row>
    <row r="908" spans="12:14" x14ac:dyDescent="0.2">
      <c r="L908" s="26">
        <v>40793</v>
      </c>
      <c r="M908" s="19">
        <v>6.1150000000000003E-2</v>
      </c>
      <c r="N908" s="19">
        <v>3.3599999999999998E-2</v>
      </c>
    </row>
    <row r="909" spans="12:14" x14ac:dyDescent="0.2">
      <c r="L909" s="26">
        <v>40794</v>
      </c>
      <c r="M909" s="19">
        <v>6.1150000000000003E-2</v>
      </c>
      <c r="N909" s="19">
        <v>3.32E-2</v>
      </c>
    </row>
    <row r="910" spans="12:14" x14ac:dyDescent="0.2">
      <c r="L910" s="26">
        <v>40795</v>
      </c>
      <c r="M910" s="19">
        <v>6.0999999999999999E-2</v>
      </c>
      <c r="N910" s="19">
        <v>3.2599999999999997E-2</v>
      </c>
    </row>
    <row r="911" spans="12:14" x14ac:dyDescent="0.2">
      <c r="L911" s="26">
        <v>40798</v>
      </c>
      <c r="M911" s="19">
        <v>6.1500000000000006E-2</v>
      </c>
      <c r="N911" s="19">
        <v>3.2400000000000005E-2</v>
      </c>
    </row>
    <row r="912" spans="12:14" x14ac:dyDescent="0.2">
      <c r="L912" s="26">
        <v>40799</v>
      </c>
      <c r="M912" s="19">
        <v>6.1900000000000004E-2</v>
      </c>
      <c r="N912" s="19">
        <v>3.32E-2</v>
      </c>
    </row>
    <row r="913" spans="12:14" x14ac:dyDescent="0.2">
      <c r="L913" s="26">
        <v>40800</v>
      </c>
      <c r="M913" s="19">
        <v>6.2100000000000002E-2</v>
      </c>
      <c r="N913" s="19">
        <v>3.32E-2</v>
      </c>
    </row>
    <row r="914" spans="12:14" x14ac:dyDescent="0.2">
      <c r="L914" s="26">
        <v>40801</v>
      </c>
      <c r="M914" s="19">
        <v>6.2600000000000003E-2</v>
      </c>
      <c r="N914" s="19">
        <v>3.3599999999999998E-2</v>
      </c>
    </row>
    <row r="915" spans="12:14" x14ac:dyDescent="0.2">
      <c r="L915" s="26">
        <v>40802</v>
      </c>
      <c r="M915" s="19">
        <v>6.3E-2</v>
      </c>
      <c r="N915" s="19">
        <v>3.3399999999999999E-2</v>
      </c>
    </row>
    <row r="916" spans="12:14" x14ac:dyDescent="0.2">
      <c r="L916" s="26">
        <v>40805</v>
      </c>
      <c r="M916" s="19">
        <v>6.3E-2</v>
      </c>
      <c r="N916" s="19">
        <v>3.2199999999999999E-2</v>
      </c>
    </row>
    <row r="917" spans="12:14" x14ac:dyDescent="0.2">
      <c r="L917" s="26">
        <v>40806</v>
      </c>
      <c r="M917" s="19">
        <v>6.5199999999999994E-2</v>
      </c>
      <c r="N917" s="19">
        <v>3.2000000000000001E-2</v>
      </c>
    </row>
    <row r="918" spans="12:14" x14ac:dyDescent="0.2">
      <c r="L918" s="26">
        <v>40807</v>
      </c>
      <c r="M918" s="19">
        <v>6.6500000000000004E-2</v>
      </c>
      <c r="N918" s="19">
        <v>3.0299999999999997E-2</v>
      </c>
    </row>
    <row r="919" spans="12:14" x14ac:dyDescent="0.2">
      <c r="L919" s="26">
        <v>40808</v>
      </c>
      <c r="M919" s="19">
        <v>6.9900000000000004E-2</v>
      </c>
      <c r="N919" s="19">
        <v>2.7799999999999998E-2</v>
      </c>
    </row>
    <row r="920" spans="12:14" x14ac:dyDescent="0.2">
      <c r="L920" s="26">
        <v>40809</v>
      </c>
      <c r="M920" s="19">
        <v>6.88E-2</v>
      </c>
      <c r="N920" s="19">
        <v>2.8900000000000002E-2</v>
      </c>
    </row>
    <row r="921" spans="12:14" x14ac:dyDescent="0.2">
      <c r="L921" s="26">
        <v>40812</v>
      </c>
      <c r="M921" s="19">
        <v>6.7500000000000004E-2</v>
      </c>
      <c r="N921" s="19">
        <v>2.9900000000000003E-2</v>
      </c>
    </row>
    <row r="922" spans="12:14" x14ac:dyDescent="0.2">
      <c r="L922" s="26">
        <v>40813</v>
      </c>
      <c r="M922" s="19">
        <v>6.7299999999999999E-2</v>
      </c>
      <c r="N922" s="19">
        <v>3.0800000000000001E-2</v>
      </c>
    </row>
    <row r="923" spans="12:14" x14ac:dyDescent="0.2">
      <c r="L923" s="26">
        <v>40814</v>
      </c>
      <c r="M923" s="19">
        <v>6.7750000000000005E-2</v>
      </c>
      <c r="N923" s="19">
        <v>3.1E-2</v>
      </c>
    </row>
    <row r="924" spans="12:14" x14ac:dyDescent="0.2">
      <c r="L924" s="26">
        <v>40815</v>
      </c>
      <c r="M924" s="19">
        <v>6.8000000000000005E-2</v>
      </c>
      <c r="N924" s="19">
        <v>3.0299999999999997E-2</v>
      </c>
    </row>
    <row r="925" spans="12:14" x14ac:dyDescent="0.2">
      <c r="L925" s="26">
        <v>40816</v>
      </c>
      <c r="M925" s="19">
        <v>6.83E-2</v>
      </c>
      <c r="N925" s="19">
        <v>2.8999999999999998E-2</v>
      </c>
    </row>
    <row r="926" spans="12:14" x14ac:dyDescent="0.2">
      <c r="L926" s="26">
        <v>40819</v>
      </c>
      <c r="M926" s="19">
        <v>6.8199999999999997E-2</v>
      </c>
      <c r="N926" s="19">
        <v>2.76E-2</v>
      </c>
    </row>
    <row r="927" spans="12:14" x14ac:dyDescent="0.2">
      <c r="L927" s="26">
        <v>40820</v>
      </c>
      <c r="M927" s="19">
        <v>6.8199999999999997E-2</v>
      </c>
      <c r="N927" s="19">
        <v>2.7699999999999999E-2</v>
      </c>
    </row>
    <row r="928" spans="12:14" x14ac:dyDescent="0.2">
      <c r="L928" s="26">
        <v>40821</v>
      </c>
      <c r="M928" s="19">
        <v>6.8400000000000002E-2</v>
      </c>
      <c r="N928" s="19">
        <v>2.87E-2</v>
      </c>
    </row>
    <row r="929" spans="12:14" x14ac:dyDescent="0.2">
      <c r="L929" s="26">
        <v>40822</v>
      </c>
      <c r="M929" s="19">
        <v>6.7350000000000007E-2</v>
      </c>
      <c r="N929" s="19">
        <v>2.9600000000000001E-2</v>
      </c>
    </row>
    <row r="930" spans="12:14" x14ac:dyDescent="0.2">
      <c r="L930" s="26">
        <v>40823</v>
      </c>
      <c r="M930" s="19">
        <v>6.7350000000000007E-2</v>
      </c>
      <c r="N930" s="19">
        <v>3.0200000000000001E-2</v>
      </c>
    </row>
    <row r="931" spans="12:14" x14ac:dyDescent="0.2">
      <c r="L931" s="26">
        <v>40826</v>
      </c>
      <c r="M931" s="19">
        <v>6.7350000000000007E-2</v>
      </c>
      <c r="N931" s="19">
        <f>(N930+N932)/2</f>
        <v>3.065E-2</v>
      </c>
    </row>
    <row r="932" spans="12:14" x14ac:dyDescent="0.2">
      <c r="L932" s="26">
        <v>40827</v>
      </c>
      <c r="M932" s="19">
        <v>6.4899999999999999E-2</v>
      </c>
      <c r="N932" s="19">
        <v>3.1099999999999999E-2</v>
      </c>
    </row>
    <row r="933" spans="12:14" x14ac:dyDescent="0.2">
      <c r="L933" s="26">
        <v>40828</v>
      </c>
      <c r="M933" s="19">
        <v>6.3899999999999998E-2</v>
      </c>
      <c r="N933" s="19">
        <v>3.1899999999999998E-2</v>
      </c>
    </row>
    <row r="934" spans="12:14" x14ac:dyDescent="0.2">
      <c r="L934" s="26">
        <v>40829</v>
      </c>
      <c r="M934" s="19">
        <v>6.3949999999999993E-2</v>
      </c>
      <c r="N934" s="19">
        <v>3.15E-2</v>
      </c>
    </row>
    <row r="935" spans="12:14" x14ac:dyDescent="0.2">
      <c r="L935" s="26">
        <v>40830</v>
      </c>
      <c r="M935" s="19">
        <v>6.3750000000000001E-2</v>
      </c>
      <c r="N935" s="19">
        <v>3.2199999999999999E-2</v>
      </c>
    </row>
    <row r="936" spans="12:14" x14ac:dyDescent="0.2">
      <c r="L936" s="26">
        <v>40833</v>
      </c>
      <c r="M936" s="19">
        <v>6.4649999999999999E-2</v>
      </c>
      <c r="N936" s="19">
        <v>3.1300000000000001E-2</v>
      </c>
    </row>
    <row r="937" spans="12:14" x14ac:dyDescent="0.2">
      <c r="L937" s="26">
        <v>40834</v>
      </c>
      <c r="M937" s="19">
        <v>6.5000000000000002E-2</v>
      </c>
      <c r="N937" s="19">
        <v>3.1699999999999999E-2</v>
      </c>
    </row>
    <row r="938" spans="12:14" x14ac:dyDescent="0.2">
      <c r="L938" s="26">
        <v>40835</v>
      </c>
      <c r="M938" s="19">
        <v>6.4699999999999994E-2</v>
      </c>
      <c r="N938" s="19">
        <v>3.1699999999999999E-2</v>
      </c>
    </row>
    <row r="939" spans="12:14" x14ac:dyDescent="0.2">
      <c r="L939" s="26">
        <v>40836</v>
      </c>
      <c r="M939" s="19">
        <v>6.4750000000000002E-2</v>
      </c>
      <c r="N939" s="19">
        <v>3.1899999999999998E-2</v>
      </c>
    </row>
    <row r="940" spans="12:14" x14ac:dyDescent="0.2">
      <c r="L940" s="26">
        <v>40837</v>
      </c>
      <c r="M940" s="19">
        <v>6.4549999999999996E-2</v>
      </c>
      <c r="N940" s="19">
        <v>3.2599999999999997E-2</v>
      </c>
    </row>
    <row r="941" spans="12:14" x14ac:dyDescent="0.2">
      <c r="L941" s="26">
        <v>40840</v>
      </c>
      <c r="M941" s="19">
        <v>6.4349999999999991E-2</v>
      </c>
      <c r="N941" s="19">
        <v>3.27E-2</v>
      </c>
    </row>
    <row r="942" spans="12:14" x14ac:dyDescent="0.2">
      <c r="L942" s="26">
        <v>40841</v>
      </c>
      <c r="M942" s="19">
        <v>6.4600000000000005E-2</v>
      </c>
      <c r="N942" s="19">
        <v>3.1300000000000001E-2</v>
      </c>
    </row>
    <row r="943" spans="12:14" x14ac:dyDescent="0.2">
      <c r="L943" s="26">
        <v>40842</v>
      </c>
      <c r="M943" s="19">
        <v>6.4600000000000005E-2</v>
      </c>
      <c r="N943" s="19">
        <v>3.2199999999999999E-2</v>
      </c>
    </row>
    <row r="944" spans="12:14" x14ac:dyDescent="0.2">
      <c r="L944" s="26">
        <v>40843</v>
      </c>
      <c r="M944" s="19">
        <v>6.3700000000000007E-2</v>
      </c>
      <c r="N944" s="19">
        <v>3.4500000000000003E-2</v>
      </c>
    </row>
    <row r="945" spans="12:14" x14ac:dyDescent="0.2">
      <c r="L945" s="26">
        <v>40844</v>
      </c>
      <c r="M945" s="19">
        <v>6.3600000000000004E-2</v>
      </c>
      <c r="N945" s="19">
        <v>3.3599999999999998E-2</v>
      </c>
    </row>
    <row r="946" spans="12:14" x14ac:dyDescent="0.2">
      <c r="L946" s="26">
        <v>40847</v>
      </c>
      <c r="M946" s="19">
        <v>6.3600000000000004E-2</v>
      </c>
      <c r="N946" s="19">
        <v>3.1600000000000003E-2</v>
      </c>
    </row>
    <row r="947" spans="12:14" x14ac:dyDescent="0.2">
      <c r="L947" s="26">
        <v>40848</v>
      </c>
      <c r="M947" s="19">
        <v>6.3600000000000004E-2</v>
      </c>
      <c r="N947" s="19">
        <v>2.9900000000000003E-2</v>
      </c>
    </row>
    <row r="948" spans="12:14" x14ac:dyDescent="0.2">
      <c r="L948" s="26">
        <v>40849</v>
      </c>
      <c r="M948" s="19">
        <v>6.4349999999999991E-2</v>
      </c>
      <c r="N948" s="19">
        <v>3.0299999999999997E-2</v>
      </c>
    </row>
    <row r="949" spans="12:14" x14ac:dyDescent="0.2">
      <c r="L949" s="26">
        <v>40850</v>
      </c>
      <c r="M949" s="19">
        <v>6.4649999999999999E-2</v>
      </c>
      <c r="N949" s="19">
        <v>3.1E-2</v>
      </c>
    </row>
    <row r="950" spans="12:14" x14ac:dyDescent="0.2">
      <c r="L950" s="26">
        <v>40851</v>
      </c>
      <c r="M950" s="19">
        <v>6.4600000000000005E-2</v>
      </c>
      <c r="N950" s="19">
        <v>3.0899999999999997E-2</v>
      </c>
    </row>
    <row r="951" spans="12:14" x14ac:dyDescent="0.2">
      <c r="L951" s="26">
        <v>40854</v>
      </c>
      <c r="M951" s="19">
        <v>6.4750000000000002E-2</v>
      </c>
      <c r="N951" s="19">
        <v>3.0499999999999999E-2</v>
      </c>
    </row>
    <row r="952" spans="12:14" x14ac:dyDescent="0.2">
      <c r="L952" s="26">
        <v>40855</v>
      </c>
      <c r="M952" s="19">
        <v>6.4850000000000005E-2</v>
      </c>
      <c r="N952" s="19">
        <v>3.1300000000000001E-2</v>
      </c>
    </row>
    <row r="953" spans="12:14" x14ac:dyDescent="0.2">
      <c r="L953" s="26">
        <v>40856</v>
      </c>
      <c r="M953" s="19">
        <v>6.5000000000000002E-2</v>
      </c>
      <c r="N953" s="19">
        <v>3.0299999999999997E-2</v>
      </c>
    </row>
    <row r="954" spans="12:14" x14ac:dyDescent="0.2">
      <c r="L954" s="26">
        <v>40857</v>
      </c>
      <c r="M954" s="19">
        <v>6.5049999999999997E-2</v>
      </c>
      <c r="N954" s="19">
        <v>3.1200000000000002E-2</v>
      </c>
    </row>
    <row r="955" spans="12:14" x14ac:dyDescent="0.2">
      <c r="L955" s="26">
        <v>40858</v>
      </c>
      <c r="M955" s="19">
        <v>6.5049999999999997E-2</v>
      </c>
      <c r="N955" s="19">
        <f>(N954+N956)/2</f>
        <v>3.1050000000000001E-2</v>
      </c>
    </row>
    <row r="956" spans="12:14" x14ac:dyDescent="0.2">
      <c r="L956" s="26">
        <v>40861</v>
      </c>
      <c r="M956" s="19">
        <v>6.5049999999999997E-2</v>
      </c>
      <c r="N956" s="19">
        <v>3.0899999999999997E-2</v>
      </c>
    </row>
    <row r="957" spans="12:14" x14ac:dyDescent="0.2">
      <c r="L957" s="26">
        <v>40862</v>
      </c>
      <c r="M957" s="19">
        <v>6.3750000000000001E-2</v>
      </c>
      <c r="N957" s="19">
        <v>3.1E-2</v>
      </c>
    </row>
    <row r="958" spans="12:14" x14ac:dyDescent="0.2">
      <c r="L958" s="26">
        <v>40863</v>
      </c>
      <c r="M958" s="19">
        <v>6.3649999999999998E-2</v>
      </c>
      <c r="N958" s="19">
        <v>3.0499999999999999E-2</v>
      </c>
    </row>
    <row r="959" spans="12:14" x14ac:dyDescent="0.2">
      <c r="L959" s="26">
        <v>40864</v>
      </c>
      <c r="M959" s="19">
        <v>6.3799999999999996E-2</v>
      </c>
      <c r="N959" s="19">
        <v>2.98E-2</v>
      </c>
    </row>
    <row r="960" spans="12:14" x14ac:dyDescent="0.2">
      <c r="L960" s="26">
        <v>40865</v>
      </c>
      <c r="M960" s="19">
        <v>6.4250000000000002E-2</v>
      </c>
      <c r="N960" s="19">
        <v>2.9900000000000003E-2</v>
      </c>
    </row>
    <row r="961" spans="12:14" x14ac:dyDescent="0.2">
      <c r="L961" s="26">
        <v>40868</v>
      </c>
      <c r="M961" s="19">
        <v>6.4699999999999994E-2</v>
      </c>
      <c r="N961" s="19">
        <v>2.9600000000000001E-2</v>
      </c>
    </row>
    <row r="962" spans="12:14" x14ac:dyDescent="0.2">
      <c r="L962" s="26">
        <v>40869</v>
      </c>
      <c r="M962" s="19">
        <v>6.4549999999999996E-2</v>
      </c>
      <c r="N962" s="19">
        <v>2.9100000000000001E-2</v>
      </c>
    </row>
    <row r="963" spans="12:14" x14ac:dyDescent="0.2">
      <c r="L963" s="26">
        <v>40870</v>
      </c>
      <c r="M963" s="19">
        <v>6.5049999999999997E-2</v>
      </c>
      <c r="N963" s="19">
        <v>2.8199999999999999E-2</v>
      </c>
    </row>
    <row r="964" spans="12:14" x14ac:dyDescent="0.2">
      <c r="L964" s="26">
        <v>40871</v>
      </c>
      <c r="M964" s="19">
        <v>6.5049999999999997E-2</v>
      </c>
      <c r="N964" s="19">
        <f>(N963+N965)/2</f>
        <v>2.87E-2</v>
      </c>
    </row>
    <row r="965" spans="12:14" x14ac:dyDescent="0.2">
      <c r="L965" s="26">
        <v>40872</v>
      </c>
      <c r="M965" s="19">
        <v>6.5049999999999997E-2</v>
      </c>
      <c r="N965" s="19">
        <v>2.92E-2</v>
      </c>
    </row>
    <row r="966" spans="12:14" x14ac:dyDescent="0.2">
      <c r="L966" s="26">
        <v>40875</v>
      </c>
      <c r="M966" s="19">
        <v>6.480000000000001E-2</v>
      </c>
      <c r="N966" s="19">
        <v>2.9300000000000003E-2</v>
      </c>
    </row>
    <row r="967" spans="12:14" x14ac:dyDescent="0.2">
      <c r="L967" s="26">
        <v>40876</v>
      </c>
      <c r="M967" s="19">
        <v>6.4750000000000002E-2</v>
      </c>
      <c r="N967" s="19">
        <v>2.9600000000000001E-2</v>
      </c>
    </row>
    <row r="968" spans="12:14" x14ac:dyDescent="0.2">
      <c r="L968" s="26">
        <v>40877</v>
      </c>
      <c r="M968" s="19">
        <v>6.4100000000000004E-2</v>
      </c>
      <c r="N968" s="19">
        <v>3.0600000000000002E-2</v>
      </c>
    </row>
    <row r="969" spans="12:14" x14ac:dyDescent="0.2">
      <c r="L969" s="26">
        <v>40878</v>
      </c>
      <c r="M969" s="19">
        <v>6.4100000000000004E-2</v>
      </c>
      <c r="N969" s="19">
        <v>3.1200000000000002E-2</v>
      </c>
    </row>
    <row r="970" spans="12:14" x14ac:dyDescent="0.2">
      <c r="L970" s="26">
        <v>40879</v>
      </c>
      <c r="M970" s="19">
        <v>6.3899999999999998E-2</v>
      </c>
      <c r="N970" s="19">
        <v>3.0299999999999997E-2</v>
      </c>
    </row>
    <row r="971" spans="12:14" x14ac:dyDescent="0.2">
      <c r="L971" s="26">
        <v>40882</v>
      </c>
      <c r="M971" s="19">
        <v>6.4199999999999993E-2</v>
      </c>
      <c r="N971" s="19">
        <v>3.0200000000000001E-2</v>
      </c>
    </row>
    <row r="972" spans="12:14" x14ac:dyDescent="0.2">
      <c r="L972" s="26">
        <v>40883</v>
      </c>
      <c r="M972" s="19">
        <v>6.4250000000000002E-2</v>
      </c>
      <c r="N972" s="19">
        <v>3.0899999999999997E-2</v>
      </c>
    </row>
    <row r="973" spans="12:14" x14ac:dyDescent="0.2">
      <c r="L973" s="26">
        <v>40884</v>
      </c>
      <c r="M973" s="19">
        <v>6.4100000000000004E-2</v>
      </c>
      <c r="N973" s="19">
        <v>3.04E-2</v>
      </c>
    </row>
    <row r="974" spans="12:14" x14ac:dyDescent="0.2">
      <c r="L974" s="26">
        <v>40885</v>
      </c>
      <c r="M974" s="19">
        <v>6.4100000000000004E-2</v>
      </c>
      <c r="N974" s="19">
        <v>0.03</v>
      </c>
    </row>
    <row r="975" spans="12:14" x14ac:dyDescent="0.2">
      <c r="L975" s="26">
        <v>40886</v>
      </c>
      <c r="M975" s="19">
        <v>6.4199999999999993E-2</v>
      </c>
      <c r="N975" s="19">
        <v>3.1E-2</v>
      </c>
    </row>
    <row r="976" spans="12:14" x14ac:dyDescent="0.2">
      <c r="L976" s="26">
        <v>40889</v>
      </c>
      <c r="M976" s="19">
        <v>6.4500000000000002E-2</v>
      </c>
      <c r="N976" s="19">
        <v>3.0600000000000002E-2</v>
      </c>
    </row>
    <row r="977" spans="12:14" x14ac:dyDescent="0.2">
      <c r="L977" s="26">
        <v>40890</v>
      </c>
      <c r="M977" s="19">
        <v>6.4699999999999994E-2</v>
      </c>
      <c r="N977" s="19">
        <v>2.98E-2</v>
      </c>
    </row>
    <row r="978" spans="12:14" x14ac:dyDescent="0.2">
      <c r="L978" s="26">
        <v>40891</v>
      </c>
      <c r="M978" s="19">
        <v>6.5449999999999994E-2</v>
      </c>
      <c r="N978" s="19">
        <v>2.9100000000000001E-2</v>
      </c>
    </row>
    <row r="979" spans="12:14" x14ac:dyDescent="0.2">
      <c r="L979" s="26">
        <v>40892</v>
      </c>
      <c r="M979" s="19">
        <v>6.5350000000000005E-2</v>
      </c>
      <c r="N979" s="19">
        <v>2.92E-2</v>
      </c>
    </row>
    <row r="980" spans="12:14" x14ac:dyDescent="0.2">
      <c r="L980" s="26">
        <v>40893</v>
      </c>
      <c r="M980" s="19">
        <v>6.5299999999999997E-2</v>
      </c>
      <c r="N980" s="19">
        <v>2.86E-2</v>
      </c>
    </row>
    <row r="981" spans="12:14" x14ac:dyDescent="0.2">
      <c r="L981" s="26">
        <v>40896</v>
      </c>
      <c r="M981" s="19">
        <v>6.5199999999999994E-2</v>
      </c>
      <c r="N981" s="19">
        <v>2.7900000000000001E-2</v>
      </c>
    </row>
    <row r="982" spans="12:14" x14ac:dyDescent="0.2">
      <c r="L982" s="26">
        <v>40897</v>
      </c>
      <c r="M982" s="19">
        <v>6.4899999999999999E-2</v>
      </c>
      <c r="N982" s="19">
        <v>2.9300000000000003E-2</v>
      </c>
    </row>
    <row r="983" spans="12:14" x14ac:dyDescent="0.2">
      <c r="L983" s="26">
        <v>40898</v>
      </c>
      <c r="M983" s="19">
        <v>6.5250000000000002E-2</v>
      </c>
      <c r="N983" s="19">
        <v>0.03</v>
      </c>
    </row>
    <row r="984" spans="12:14" x14ac:dyDescent="0.2">
      <c r="L984" s="26">
        <v>40899</v>
      </c>
      <c r="M984" s="19">
        <v>6.5299999999999997E-2</v>
      </c>
      <c r="N984" s="19">
        <v>2.9900000000000003E-2</v>
      </c>
    </row>
    <row r="985" spans="12:14" x14ac:dyDescent="0.2">
      <c r="L985" s="26">
        <v>40900</v>
      </c>
      <c r="M985" s="19">
        <v>6.5299999999999997E-2</v>
      </c>
      <c r="N985" s="19">
        <v>3.0499999999999999E-2</v>
      </c>
    </row>
    <row r="986" spans="12:14" x14ac:dyDescent="0.2">
      <c r="L986" s="26">
        <v>40903</v>
      </c>
      <c r="M986" s="19">
        <v>6.5299999999999997E-2</v>
      </c>
      <c r="N986" s="19">
        <f>(N985+N987)/2</f>
        <v>3.0449999999999998E-2</v>
      </c>
    </row>
    <row r="987" spans="12:14" x14ac:dyDescent="0.2">
      <c r="L987" s="26">
        <v>40904</v>
      </c>
      <c r="M987" s="19">
        <v>6.54E-2</v>
      </c>
      <c r="N987" s="19">
        <v>3.04E-2</v>
      </c>
    </row>
    <row r="988" spans="12:14" x14ac:dyDescent="0.2">
      <c r="L988" s="26">
        <v>40905</v>
      </c>
      <c r="M988" s="19">
        <v>6.5500000000000003E-2</v>
      </c>
      <c r="N988" s="19">
        <v>2.9100000000000001E-2</v>
      </c>
    </row>
    <row r="989" spans="12:14" x14ac:dyDescent="0.2">
      <c r="L989" s="26">
        <v>40906</v>
      </c>
      <c r="M989" s="19">
        <v>6.5700000000000008E-2</v>
      </c>
      <c r="N989" s="19">
        <v>2.8999999999999998E-2</v>
      </c>
    </row>
    <row r="990" spans="12:14" x14ac:dyDescent="0.2">
      <c r="L990" s="26">
        <v>40907</v>
      </c>
      <c r="M990" s="19">
        <v>6.5700000000000008E-2</v>
      </c>
      <c r="N990" s="19">
        <v>2.8900000000000002E-2</v>
      </c>
    </row>
    <row r="991" spans="12:14" x14ac:dyDescent="0.2">
      <c r="L991" s="26">
        <v>40910</v>
      </c>
      <c r="M991" s="19">
        <v>6.5700000000000008E-2</v>
      </c>
      <c r="N991" s="19">
        <f>(N990+N992)/2</f>
        <v>2.9350000000000001E-2</v>
      </c>
    </row>
    <row r="992" spans="12:14" x14ac:dyDescent="0.2">
      <c r="L992" s="26">
        <v>40911</v>
      </c>
      <c r="M992" s="19">
        <v>6.5099999999999991E-2</v>
      </c>
      <c r="N992" s="19">
        <v>2.98E-2</v>
      </c>
    </row>
    <row r="993" spans="12:14" x14ac:dyDescent="0.2">
      <c r="L993" s="26">
        <v>40912</v>
      </c>
      <c r="M993" s="19">
        <v>6.5350000000000005E-2</v>
      </c>
      <c r="N993" s="19">
        <v>3.0299999999999997E-2</v>
      </c>
    </row>
    <row r="994" spans="12:14" x14ac:dyDescent="0.2">
      <c r="L994" s="26">
        <v>40913</v>
      </c>
      <c r="M994" s="19">
        <v>6.515E-2</v>
      </c>
      <c r="N994" s="19">
        <v>3.0600000000000002E-2</v>
      </c>
    </row>
    <row r="995" spans="12:14" x14ac:dyDescent="0.2">
      <c r="L995" s="26">
        <v>40914</v>
      </c>
      <c r="M995" s="19">
        <v>6.515E-2</v>
      </c>
      <c r="N995" s="19">
        <v>3.0200000000000001E-2</v>
      </c>
    </row>
    <row r="996" spans="12:14" x14ac:dyDescent="0.2">
      <c r="L996" s="26">
        <v>40917</v>
      </c>
      <c r="M996" s="19">
        <v>6.5350000000000005E-2</v>
      </c>
      <c r="N996" s="19">
        <v>3.0200000000000001E-2</v>
      </c>
    </row>
    <row r="997" spans="12:14" x14ac:dyDescent="0.2">
      <c r="L997" s="26">
        <v>40918</v>
      </c>
      <c r="M997" s="19">
        <v>6.5250000000000002E-2</v>
      </c>
      <c r="N997" s="19">
        <v>3.04E-2</v>
      </c>
    </row>
    <row r="998" spans="12:14" x14ac:dyDescent="0.2">
      <c r="L998" s="26">
        <v>40919</v>
      </c>
      <c r="M998" s="19">
        <v>6.5700000000000008E-2</v>
      </c>
      <c r="N998" s="19">
        <v>2.9600000000000001E-2</v>
      </c>
    </row>
    <row r="999" spans="12:14" x14ac:dyDescent="0.2">
      <c r="L999" s="26">
        <v>40920</v>
      </c>
      <c r="M999" s="19">
        <v>6.59E-2</v>
      </c>
      <c r="N999" s="19">
        <v>2.9700000000000001E-2</v>
      </c>
    </row>
    <row r="1000" spans="12:14" x14ac:dyDescent="0.2">
      <c r="L1000" s="26">
        <v>40921</v>
      </c>
      <c r="M1000" s="19">
        <v>6.6750000000000004E-2</v>
      </c>
      <c r="N1000" s="19">
        <v>2.9100000000000001E-2</v>
      </c>
    </row>
    <row r="1001" spans="12:14" x14ac:dyDescent="0.2">
      <c r="L1001" s="26">
        <v>40924</v>
      </c>
      <c r="M1001" s="19">
        <v>6.6750000000000004E-2</v>
      </c>
      <c r="N1001" s="19">
        <f>(N1000+N1002)/2</f>
        <v>2.9000000000000001E-2</v>
      </c>
    </row>
    <row r="1002" spans="12:14" x14ac:dyDescent="0.2">
      <c r="L1002" s="26">
        <v>40925</v>
      </c>
      <c r="M1002" s="19">
        <v>6.6849999999999993E-2</v>
      </c>
      <c r="N1002" s="19">
        <v>2.8900000000000002E-2</v>
      </c>
    </row>
    <row r="1003" spans="12:14" x14ac:dyDescent="0.2">
      <c r="L1003" s="26">
        <v>40926</v>
      </c>
      <c r="M1003" s="19">
        <v>6.6799999999999998E-2</v>
      </c>
      <c r="N1003" s="19">
        <v>2.9600000000000001E-2</v>
      </c>
    </row>
    <row r="1004" spans="12:14" x14ac:dyDescent="0.2">
      <c r="L1004" s="26">
        <v>40927</v>
      </c>
      <c r="M1004" s="19">
        <v>6.6400000000000001E-2</v>
      </c>
      <c r="N1004" s="19">
        <v>3.0499999999999999E-2</v>
      </c>
    </row>
    <row r="1005" spans="12:14" x14ac:dyDescent="0.2">
      <c r="L1005" s="26">
        <v>40928</v>
      </c>
      <c r="M1005" s="19">
        <v>6.6349999999999992E-2</v>
      </c>
      <c r="N1005" s="19">
        <v>3.1E-2</v>
      </c>
    </row>
    <row r="1006" spans="12:14" x14ac:dyDescent="0.2">
      <c r="L1006" s="26">
        <v>40931</v>
      </c>
      <c r="M1006" s="19">
        <v>6.6000000000000003E-2</v>
      </c>
      <c r="N1006" s="19">
        <v>3.15E-2</v>
      </c>
    </row>
    <row r="1007" spans="12:14" x14ac:dyDescent="0.2">
      <c r="L1007" s="26">
        <v>40932</v>
      </c>
      <c r="M1007" s="19">
        <v>6.6049999999999998E-2</v>
      </c>
      <c r="N1007" s="19">
        <v>3.15E-2</v>
      </c>
    </row>
    <row r="1008" spans="12:14" x14ac:dyDescent="0.2">
      <c r="L1008" s="26">
        <v>40933</v>
      </c>
      <c r="M1008" s="19">
        <v>6.6049999999999998E-2</v>
      </c>
      <c r="N1008" s="19">
        <v>3.1300000000000001E-2</v>
      </c>
    </row>
    <row r="1009" spans="12:14" x14ac:dyDescent="0.2">
      <c r="L1009" s="26">
        <v>40934</v>
      </c>
      <c r="M1009" s="19">
        <v>6.565E-2</v>
      </c>
      <c r="N1009" s="19">
        <v>3.1E-2</v>
      </c>
    </row>
    <row r="1010" spans="12:14" x14ac:dyDescent="0.2">
      <c r="L1010" s="26">
        <v>40935</v>
      </c>
      <c r="M1010" s="19">
        <v>6.5250000000000002E-2</v>
      </c>
      <c r="N1010" s="19">
        <v>3.0699999999999998E-2</v>
      </c>
    </row>
    <row r="1011" spans="12:14" x14ac:dyDescent="0.2">
      <c r="L1011" s="26">
        <v>40938</v>
      </c>
      <c r="M1011" s="19">
        <v>6.5700000000000008E-2</v>
      </c>
      <c r="N1011" s="19">
        <v>2.9900000000000003E-2</v>
      </c>
    </row>
    <row r="1012" spans="12:14" x14ac:dyDescent="0.2">
      <c r="L1012" s="26">
        <v>40939</v>
      </c>
      <c r="M1012" s="19">
        <v>6.59E-2</v>
      </c>
      <c r="N1012" s="19">
        <v>2.9399999999999999E-2</v>
      </c>
    </row>
    <row r="1013" spans="12:14" x14ac:dyDescent="0.2">
      <c r="L1013" s="26">
        <v>40940</v>
      </c>
      <c r="M1013" s="19">
        <v>6.4950000000000008E-2</v>
      </c>
      <c r="N1013" s="19">
        <v>3.0099999999999998E-2</v>
      </c>
    </row>
    <row r="1014" spans="12:14" x14ac:dyDescent="0.2">
      <c r="L1014" s="26">
        <v>40941</v>
      </c>
      <c r="M1014" s="19">
        <v>6.4699999999999994E-2</v>
      </c>
      <c r="N1014" s="19">
        <v>3.0099999999999998E-2</v>
      </c>
    </row>
    <row r="1015" spans="12:14" x14ac:dyDescent="0.2">
      <c r="L1015" s="26">
        <v>40942</v>
      </c>
      <c r="M1015" s="19">
        <v>6.4699999999999994E-2</v>
      </c>
      <c r="N1015" s="19">
        <v>3.1300000000000001E-2</v>
      </c>
    </row>
    <row r="1016" spans="12:14" x14ac:dyDescent="0.2">
      <c r="L1016" s="26">
        <v>40945</v>
      </c>
      <c r="M1016" s="19">
        <v>6.4750000000000002E-2</v>
      </c>
      <c r="N1016" s="19">
        <v>3.0800000000000001E-2</v>
      </c>
    </row>
    <row r="1017" spans="12:14" x14ac:dyDescent="0.2">
      <c r="L1017" s="26">
        <v>40946</v>
      </c>
      <c r="M1017" s="19">
        <v>6.4950000000000008E-2</v>
      </c>
      <c r="N1017" s="19">
        <v>3.1400000000000004E-2</v>
      </c>
    </row>
    <row r="1018" spans="12:14" x14ac:dyDescent="0.2">
      <c r="L1018" s="26">
        <v>40947</v>
      </c>
      <c r="M1018" s="19">
        <v>6.4349999999999991E-2</v>
      </c>
      <c r="N1018" s="19">
        <v>3.1400000000000004E-2</v>
      </c>
    </row>
    <row r="1019" spans="12:14" x14ac:dyDescent="0.2">
      <c r="L1019" s="26">
        <v>40948</v>
      </c>
      <c r="M1019" s="19">
        <v>6.4349999999999991E-2</v>
      </c>
      <c r="N1019" s="19">
        <v>3.2000000000000001E-2</v>
      </c>
    </row>
    <row r="1020" spans="12:14" x14ac:dyDescent="0.2">
      <c r="L1020" s="26">
        <v>40949</v>
      </c>
      <c r="M1020" s="19">
        <v>6.3949999999999993E-2</v>
      </c>
      <c r="N1020" s="19">
        <v>3.1099999999999999E-2</v>
      </c>
    </row>
    <row r="1021" spans="12:14" x14ac:dyDescent="0.2">
      <c r="L1021" s="26">
        <v>40952</v>
      </c>
      <c r="M1021" s="19">
        <v>6.3899999999999998E-2</v>
      </c>
      <c r="N1021" s="19">
        <v>3.1400000000000004E-2</v>
      </c>
    </row>
    <row r="1022" spans="12:14" x14ac:dyDescent="0.2">
      <c r="L1022" s="26">
        <v>40953</v>
      </c>
      <c r="M1022" s="19">
        <v>6.4349999999999991E-2</v>
      </c>
      <c r="N1022" s="19">
        <v>3.0600000000000002E-2</v>
      </c>
    </row>
    <row r="1023" spans="12:14" x14ac:dyDescent="0.2">
      <c r="L1023" s="26">
        <v>40954</v>
      </c>
      <c r="M1023" s="19">
        <v>6.4349999999999991E-2</v>
      </c>
      <c r="N1023" s="19">
        <v>3.0899999999999997E-2</v>
      </c>
    </row>
    <row r="1024" spans="12:14" x14ac:dyDescent="0.2">
      <c r="L1024" s="26">
        <v>40955</v>
      </c>
      <c r="M1024" s="19">
        <v>6.3949999999999993E-2</v>
      </c>
      <c r="N1024" s="19">
        <v>3.1400000000000004E-2</v>
      </c>
    </row>
    <row r="1025" spans="12:14" x14ac:dyDescent="0.2">
      <c r="L1025" s="26">
        <v>40956</v>
      </c>
      <c r="M1025" s="19">
        <v>6.3949999999999993E-2</v>
      </c>
      <c r="N1025" s="19">
        <v>3.1600000000000003E-2</v>
      </c>
    </row>
    <row r="1026" spans="12:14" x14ac:dyDescent="0.2">
      <c r="L1026" s="26">
        <v>40959</v>
      </c>
      <c r="M1026" s="19">
        <v>6.3949999999999993E-2</v>
      </c>
      <c r="N1026" s="19">
        <f>(N1025+N1027)/2</f>
        <v>3.1800000000000002E-2</v>
      </c>
    </row>
    <row r="1027" spans="12:14" x14ac:dyDescent="0.2">
      <c r="L1027" s="26">
        <v>40960</v>
      </c>
      <c r="M1027" s="19">
        <v>6.3E-2</v>
      </c>
      <c r="N1027" s="19">
        <v>3.2000000000000001E-2</v>
      </c>
    </row>
    <row r="1028" spans="12:14" x14ac:dyDescent="0.2">
      <c r="L1028" s="26">
        <v>40961</v>
      </c>
      <c r="M1028" s="19">
        <v>6.3E-2</v>
      </c>
      <c r="N1028" s="19">
        <v>3.15E-2</v>
      </c>
    </row>
    <row r="1029" spans="12:14" x14ac:dyDescent="0.2">
      <c r="L1029" s="26">
        <v>40962</v>
      </c>
      <c r="M1029" s="19">
        <v>6.3099999999999989E-2</v>
      </c>
      <c r="N1029" s="19">
        <v>3.1300000000000001E-2</v>
      </c>
    </row>
    <row r="1030" spans="12:14" x14ac:dyDescent="0.2">
      <c r="L1030" s="26">
        <v>40963</v>
      </c>
      <c r="M1030" s="19">
        <v>6.2850000000000003E-2</v>
      </c>
      <c r="N1030" s="19">
        <v>3.1E-2</v>
      </c>
    </row>
    <row r="1031" spans="12:14" x14ac:dyDescent="0.2">
      <c r="L1031" s="26">
        <v>40966</v>
      </c>
      <c r="M1031" s="19">
        <v>6.2950000000000006E-2</v>
      </c>
      <c r="N1031" s="19">
        <v>3.04E-2</v>
      </c>
    </row>
    <row r="1032" spans="12:14" x14ac:dyDescent="0.2">
      <c r="L1032" s="26">
        <v>40967</v>
      </c>
      <c r="M1032" s="19">
        <v>6.3149999999999998E-2</v>
      </c>
      <c r="N1032" s="19">
        <v>3.0699999999999998E-2</v>
      </c>
    </row>
    <row r="1033" spans="12:14" x14ac:dyDescent="0.2">
      <c r="L1033" s="26">
        <v>40968</v>
      </c>
      <c r="M1033" s="19">
        <v>6.2649999999999997E-2</v>
      </c>
      <c r="N1033" s="19">
        <v>3.0800000000000001E-2</v>
      </c>
    </row>
    <row r="1034" spans="12:14" x14ac:dyDescent="0.2">
      <c r="L1034" s="26">
        <v>40969</v>
      </c>
      <c r="M1034" s="19">
        <v>6.275E-2</v>
      </c>
      <c r="N1034" s="19">
        <v>3.15E-2</v>
      </c>
    </row>
    <row r="1035" spans="12:14" x14ac:dyDescent="0.2">
      <c r="L1035" s="26">
        <v>40970</v>
      </c>
      <c r="M1035" s="19">
        <v>6.2850000000000003E-2</v>
      </c>
      <c r="N1035" s="19">
        <v>3.1099999999999999E-2</v>
      </c>
    </row>
    <row r="1036" spans="12:14" x14ac:dyDescent="0.2">
      <c r="L1036" s="26">
        <v>40973</v>
      </c>
      <c r="M1036" s="19">
        <v>6.2800000000000009E-2</v>
      </c>
      <c r="N1036" s="19">
        <v>3.1300000000000001E-2</v>
      </c>
    </row>
    <row r="1037" spans="12:14" x14ac:dyDescent="0.2">
      <c r="L1037" s="26">
        <v>40974</v>
      </c>
      <c r="M1037" s="19">
        <v>6.2899999999999998E-2</v>
      </c>
      <c r="N1037" s="19">
        <v>3.0800000000000001E-2</v>
      </c>
    </row>
    <row r="1038" spans="12:14" x14ac:dyDescent="0.2">
      <c r="L1038" s="26">
        <v>40975</v>
      </c>
      <c r="M1038" s="19">
        <v>6.3350000000000004E-2</v>
      </c>
      <c r="N1038" s="19">
        <v>3.1200000000000002E-2</v>
      </c>
    </row>
    <row r="1039" spans="12:14" x14ac:dyDescent="0.2">
      <c r="L1039" s="26">
        <v>40976</v>
      </c>
      <c r="M1039" s="19">
        <v>6.2800000000000009E-2</v>
      </c>
      <c r="N1039" s="19">
        <v>3.1800000000000002E-2</v>
      </c>
    </row>
    <row r="1040" spans="12:14" x14ac:dyDescent="0.2">
      <c r="L1040" s="26">
        <v>40977</v>
      </c>
      <c r="M1040" s="19">
        <v>6.2950000000000006E-2</v>
      </c>
      <c r="N1040" s="19">
        <v>3.1899999999999998E-2</v>
      </c>
    </row>
    <row r="1041" spans="12:14" x14ac:dyDescent="0.2">
      <c r="L1041" s="26">
        <v>40980</v>
      </c>
      <c r="M1041" s="19">
        <v>6.3049999999999995E-2</v>
      </c>
      <c r="N1041" s="19">
        <v>3.1699999999999999E-2</v>
      </c>
    </row>
    <row r="1042" spans="12:14" x14ac:dyDescent="0.2">
      <c r="L1042" s="26">
        <v>40981</v>
      </c>
      <c r="M1042" s="19">
        <v>6.2899999999999998E-2</v>
      </c>
      <c r="N1042" s="19">
        <v>3.2599999999999997E-2</v>
      </c>
    </row>
    <row r="1043" spans="12:14" x14ac:dyDescent="0.2">
      <c r="L1043" s="26">
        <v>40982</v>
      </c>
      <c r="M1043" s="19">
        <v>6.3399999999999998E-2</v>
      </c>
      <c r="N1043" s="19">
        <v>3.4300000000000004E-2</v>
      </c>
    </row>
    <row r="1044" spans="12:14" x14ac:dyDescent="0.2">
      <c r="L1044" s="26">
        <v>40983</v>
      </c>
      <c r="M1044" s="19">
        <v>6.4000000000000001E-2</v>
      </c>
      <c r="N1044" s="19">
        <v>3.4099999999999998E-2</v>
      </c>
    </row>
    <row r="1045" spans="12:14" x14ac:dyDescent="0.2">
      <c r="L1045" s="26">
        <v>40984</v>
      </c>
      <c r="M1045" s="19">
        <v>6.3399999999999998E-2</v>
      </c>
      <c r="N1045" s="19">
        <v>3.4099999999999998E-2</v>
      </c>
    </row>
    <row r="1046" spans="12:14" x14ac:dyDescent="0.2">
      <c r="L1046" s="26">
        <v>40987</v>
      </c>
      <c r="M1046" s="19">
        <v>6.3149999999999998E-2</v>
      </c>
      <c r="N1046" s="19">
        <v>3.4799999999999998E-2</v>
      </c>
    </row>
    <row r="1047" spans="12:14" x14ac:dyDescent="0.2">
      <c r="L1047" s="26">
        <v>40988</v>
      </c>
      <c r="M1047" s="19">
        <v>6.3700000000000007E-2</v>
      </c>
      <c r="N1047" s="19">
        <v>3.4599999999999999E-2</v>
      </c>
    </row>
    <row r="1048" spans="12:14" x14ac:dyDescent="0.2">
      <c r="L1048" s="26">
        <v>40989</v>
      </c>
      <c r="M1048" s="19">
        <v>6.3449999999999993E-2</v>
      </c>
      <c r="N1048" s="19">
        <v>3.3799999999999997E-2</v>
      </c>
    </row>
    <row r="1049" spans="12:14" x14ac:dyDescent="0.2">
      <c r="L1049" s="26">
        <v>40990</v>
      </c>
      <c r="M1049" s="19">
        <v>6.3550000000000009E-2</v>
      </c>
      <c r="N1049" s="19">
        <v>3.3700000000000001E-2</v>
      </c>
    </row>
    <row r="1050" spans="12:14" x14ac:dyDescent="0.2">
      <c r="L1050" s="26">
        <v>40991</v>
      </c>
      <c r="M1050" s="19">
        <v>6.3949999999999993E-2</v>
      </c>
      <c r="N1050" s="19">
        <v>3.3099999999999997E-2</v>
      </c>
    </row>
    <row r="1051" spans="12:14" x14ac:dyDescent="0.2">
      <c r="L1051" s="26">
        <v>40994</v>
      </c>
      <c r="M1051" s="19">
        <v>6.4049999999999996E-2</v>
      </c>
      <c r="N1051" s="19">
        <v>3.3300000000000003E-2</v>
      </c>
    </row>
    <row r="1052" spans="12:14" x14ac:dyDescent="0.2">
      <c r="L1052" s="26">
        <v>40995</v>
      </c>
      <c r="M1052" s="19">
        <v>6.3399999999999998E-2</v>
      </c>
      <c r="N1052" s="19">
        <v>3.2899999999999999E-2</v>
      </c>
    </row>
    <row r="1053" spans="12:14" x14ac:dyDescent="0.2">
      <c r="L1053" s="26">
        <v>40996</v>
      </c>
      <c r="M1053" s="19">
        <v>6.3449999999999993E-2</v>
      </c>
      <c r="N1053" s="19">
        <v>3.3099999999999997E-2</v>
      </c>
    </row>
    <row r="1054" spans="12:14" x14ac:dyDescent="0.2">
      <c r="L1054" s="26">
        <v>40997</v>
      </c>
      <c r="M1054" s="19">
        <v>6.3449999999999993E-2</v>
      </c>
      <c r="N1054" s="19">
        <v>3.27E-2</v>
      </c>
    </row>
    <row r="1055" spans="12:14" x14ac:dyDescent="0.2">
      <c r="L1055" s="26">
        <v>40998</v>
      </c>
      <c r="M1055" s="19">
        <v>6.3250000000000001E-2</v>
      </c>
      <c r="N1055" s="19">
        <v>3.3500000000000002E-2</v>
      </c>
    </row>
    <row r="1056" spans="12:14" x14ac:dyDescent="0.2">
      <c r="L1056" s="26">
        <v>41001</v>
      </c>
      <c r="M1056" s="19">
        <v>6.3449999999999993E-2</v>
      </c>
      <c r="N1056" s="19">
        <v>3.3500000000000002E-2</v>
      </c>
    </row>
    <row r="1057" spans="12:14" x14ac:dyDescent="0.2">
      <c r="L1057" s="26">
        <v>41002</v>
      </c>
      <c r="M1057" s="19">
        <v>6.3350000000000004E-2</v>
      </c>
      <c r="N1057" s="19">
        <v>3.4099999999999998E-2</v>
      </c>
    </row>
    <row r="1058" spans="12:14" x14ac:dyDescent="0.2">
      <c r="L1058" s="26">
        <v>41003</v>
      </c>
      <c r="M1058" s="19">
        <v>6.3049999999999995E-2</v>
      </c>
      <c r="N1058" s="19">
        <v>3.3700000000000001E-2</v>
      </c>
    </row>
    <row r="1059" spans="12:14" x14ac:dyDescent="0.2">
      <c r="L1059" s="26">
        <v>41004</v>
      </c>
      <c r="M1059" s="19">
        <v>6.3049999999999995E-2</v>
      </c>
      <c r="N1059" s="19">
        <v>3.32E-2</v>
      </c>
    </row>
    <row r="1060" spans="12:14" x14ac:dyDescent="0.2">
      <c r="L1060" s="26">
        <v>41005</v>
      </c>
      <c r="M1060" s="19">
        <v>6.3049999999999995E-2</v>
      </c>
      <c r="N1060" s="19">
        <v>3.2099999999999997E-2</v>
      </c>
    </row>
    <row r="1061" spans="12:14" x14ac:dyDescent="0.2">
      <c r="L1061" s="26">
        <v>41008</v>
      </c>
      <c r="M1061" s="19">
        <v>6.2950000000000006E-2</v>
      </c>
      <c r="N1061" s="19">
        <v>3.1800000000000002E-2</v>
      </c>
    </row>
    <row r="1062" spans="12:14" x14ac:dyDescent="0.2">
      <c r="L1062" s="26">
        <v>41009</v>
      </c>
      <c r="M1062" s="19">
        <v>6.2899999999999998E-2</v>
      </c>
      <c r="N1062" s="19">
        <v>3.1300000000000001E-2</v>
      </c>
    </row>
    <row r="1063" spans="12:14" x14ac:dyDescent="0.2">
      <c r="L1063" s="26">
        <v>41010</v>
      </c>
      <c r="M1063" s="19">
        <v>6.2449999999999999E-2</v>
      </c>
      <c r="N1063" s="19">
        <v>3.1800000000000002E-2</v>
      </c>
    </row>
    <row r="1064" spans="12:14" x14ac:dyDescent="0.2">
      <c r="L1064" s="26">
        <v>41011</v>
      </c>
      <c r="M1064" s="19">
        <v>6.2449999999999999E-2</v>
      </c>
      <c r="N1064" s="19">
        <v>3.2199999999999999E-2</v>
      </c>
    </row>
    <row r="1065" spans="12:14" x14ac:dyDescent="0.2">
      <c r="L1065" s="26">
        <v>41012</v>
      </c>
      <c r="M1065" s="19">
        <v>6.1950000000000005E-2</v>
      </c>
      <c r="N1065" s="19">
        <v>3.1400000000000004E-2</v>
      </c>
    </row>
    <row r="1066" spans="12:14" x14ac:dyDescent="0.2">
      <c r="L1066" s="26">
        <v>41015</v>
      </c>
      <c r="M1066" s="19">
        <v>6.1600000000000002E-2</v>
      </c>
      <c r="N1066" s="19">
        <v>3.1200000000000002E-2</v>
      </c>
    </row>
    <row r="1067" spans="12:14" x14ac:dyDescent="0.2">
      <c r="L1067" s="26">
        <v>41016</v>
      </c>
      <c r="M1067" s="19">
        <v>6.1600000000000002E-2</v>
      </c>
      <c r="N1067" s="19">
        <v>3.15E-2</v>
      </c>
    </row>
    <row r="1068" spans="12:14" x14ac:dyDescent="0.2">
      <c r="L1068" s="26">
        <v>41017</v>
      </c>
      <c r="M1068" s="19">
        <v>6.1550000000000001E-2</v>
      </c>
      <c r="N1068" s="19">
        <v>3.1300000000000001E-2</v>
      </c>
    </row>
    <row r="1069" spans="12:14" x14ac:dyDescent="0.2">
      <c r="L1069" s="26">
        <v>41018</v>
      </c>
      <c r="M1069" s="19">
        <v>6.1500000000000006E-2</v>
      </c>
      <c r="N1069" s="19">
        <v>3.1200000000000002E-2</v>
      </c>
    </row>
    <row r="1070" spans="12:14" x14ac:dyDescent="0.2">
      <c r="L1070" s="26">
        <v>41019</v>
      </c>
      <c r="M1070" s="19">
        <v>6.1449999999999998E-2</v>
      </c>
      <c r="N1070" s="19">
        <v>3.1200000000000002E-2</v>
      </c>
    </row>
    <row r="1071" spans="12:14" x14ac:dyDescent="0.2">
      <c r="L1071" s="26">
        <v>41022</v>
      </c>
      <c r="M1071" s="19">
        <v>6.13E-2</v>
      </c>
      <c r="N1071" s="19">
        <v>3.0800000000000001E-2</v>
      </c>
    </row>
    <row r="1072" spans="12:14" x14ac:dyDescent="0.2">
      <c r="L1072" s="26">
        <v>41023</v>
      </c>
      <c r="M1072" s="19">
        <v>6.0949999999999997E-2</v>
      </c>
      <c r="N1072" s="19">
        <v>3.1200000000000002E-2</v>
      </c>
    </row>
    <row r="1073" spans="12:14" x14ac:dyDescent="0.2">
      <c r="L1073" s="26">
        <v>41024</v>
      </c>
      <c r="M1073" s="19">
        <v>6.0850000000000001E-2</v>
      </c>
      <c r="N1073" s="19">
        <v>3.15E-2</v>
      </c>
    </row>
    <row r="1074" spans="12:14" x14ac:dyDescent="0.2">
      <c r="L1074" s="26">
        <v>41025</v>
      </c>
      <c r="M1074" s="19">
        <v>6.0700000000000004E-2</v>
      </c>
      <c r="N1074" s="19">
        <v>3.1300000000000001E-2</v>
      </c>
    </row>
    <row r="1075" spans="12:14" x14ac:dyDescent="0.2">
      <c r="L1075" s="26">
        <v>41026</v>
      </c>
      <c r="M1075" s="19">
        <v>6.0700000000000004E-2</v>
      </c>
      <c r="N1075" s="19">
        <v>3.1200000000000002E-2</v>
      </c>
    </row>
    <row r="1076" spans="12:14" x14ac:dyDescent="0.2">
      <c r="L1076" s="26">
        <v>41029</v>
      </c>
      <c r="M1076" s="19">
        <v>6.0700000000000004E-2</v>
      </c>
      <c r="N1076" s="19">
        <v>3.1200000000000002E-2</v>
      </c>
    </row>
    <row r="1077" spans="12:14" x14ac:dyDescent="0.2">
      <c r="L1077" s="26">
        <v>41030</v>
      </c>
      <c r="M1077" s="19">
        <v>6.0700000000000004E-2</v>
      </c>
      <c r="N1077" s="19">
        <v>3.1600000000000003E-2</v>
      </c>
    </row>
    <row r="1078" spans="12:14" x14ac:dyDescent="0.2">
      <c r="L1078" s="26">
        <v>41031</v>
      </c>
      <c r="M1078" s="19">
        <v>6.0700000000000004E-2</v>
      </c>
      <c r="N1078" s="19">
        <v>3.1099999999999999E-2</v>
      </c>
    </row>
    <row r="1079" spans="12:14" x14ac:dyDescent="0.2">
      <c r="L1079" s="26">
        <v>41032</v>
      </c>
      <c r="M1079" s="19">
        <v>5.7750000000000003E-2</v>
      </c>
      <c r="N1079" s="19">
        <v>3.1200000000000002E-2</v>
      </c>
    </row>
    <row r="1080" spans="12:14" x14ac:dyDescent="0.2">
      <c r="L1080" s="26">
        <v>41033</v>
      </c>
      <c r="M1080" s="19">
        <v>5.8150000000000007E-2</v>
      </c>
      <c r="N1080" s="19">
        <v>3.0699999999999998E-2</v>
      </c>
    </row>
    <row r="1081" spans="12:14" x14ac:dyDescent="0.2">
      <c r="L1081" s="26">
        <v>41036</v>
      </c>
      <c r="M1081" s="19">
        <v>5.8150000000000007E-2</v>
      </c>
      <c r="N1081" s="19">
        <v>3.0699999999999998E-2</v>
      </c>
    </row>
    <row r="1082" spans="12:14" x14ac:dyDescent="0.2">
      <c r="L1082" s="26">
        <v>41037</v>
      </c>
      <c r="M1082" s="19">
        <v>5.7999999999999996E-2</v>
      </c>
      <c r="N1082" s="19">
        <v>3.0299999999999997E-2</v>
      </c>
    </row>
    <row r="1083" spans="12:14" x14ac:dyDescent="0.2">
      <c r="L1083" s="26">
        <v>41038</v>
      </c>
      <c r="M1083" s="19">
        <v>6.0049999999999999E-2</v>
      </c>
      <c r="N1083" s="19">
        <v>3.0299999999999997E-2</v>
      </c>
    </row>
    <row r="1084" spans="12:14" x14ac:dyDescent="0.2">
      <c r="L1084" s="26">
        <v>41039</v>
      </c>
      <c r="M1084" s="19">
        <v>5.9900000000000002E-2</v>
      </c>
      <c r="N1084" s="19">
        <v>3.0699999999999998E-2</v>
      </c>
    </row>
    <row r="1085" spans="12:14" x14ac:dyDescent="0.2">
      <c r="L1085" s="26">
        <v>41040</v>
      </c>
      <c r="M1085" s="19">
        <v>0.06</v>
      </c>
      <c r="N1085" s="19">
        <v>3.0200000000000001E-2</v>
      </c>
    </row>
    <row r="1086" spans="12:14" x14ac:dyDescent="0.2">
      <c r="L1086" s="26">
        <v>41043</v>
      </c>
      <c r="M1086" s="19">
        <v>6.0499999999999998E-2</v>
      </c>
      <c r="N1086" s="19">
        <v>2.9500000000000002E-2</v>
      </c>
    </row>
    <row r="1087" spans="12:14" x14ac:dyDescent="0.2">
      <c r="L1087" s="26">
        <v>41044</v>
      </c>
      <c r="M1087" s="19">
        <v>6.0499999999999998E-2</v>
      </c>
      <c r="N1087" s="19">
        <v>2.9100000000000001E-2</v>
      </c>
    </row>
    <row r="1088" spans="12:14" x14ac:dyDescent="0.2">
      <c r="L1088" s="26">
        <v>41045</v>
      </c>
      <c r="M1088" s="19">
        <v>6.0449999999999997E-2</v>
      </c>
      <c r="N1088" s="19">
        <v>2.8999999999999998E-2</v>
      </c>
    </row>
    <row r="1089" spans="12:14" x14ac:dyDescent="0.2">
      <c r="L1089" s="26">
        <v>41046</v>
      </c>
      <c r="M1089" s="19">
        <v>6.0850000000000001E-2</v>
      </c>
      <c r="N1089" s="19">
        <v>2.7999999999999997E-2</v>
      </c>
    </row>
    <row r="1090" spans="12:14" x14ac:dyDescent="0.2">
      <c r="L1090" s="26">
        <v>41047</v>
      </c>
      <c r="M1090" s="19">
        <v>6.1150000000000003E-2</v>
      </c>
      <c r="N1090" s="19">
        <v>2.7999999999999997E-2</v>
      </c>
    </row>
    <row r="1091" spans="12:14" x14ac:dyDescent="0.2">
      <c r="L1091" s="26">
        <v>41050</v>
      </c>
      <c r="M1091" s="19">
        <v>6.1150000000000003E-2</v>
      </c>
      <c r="N1091" s="19">
        <v>2.7999999999999997E-2</v>
      </c>
    </row>
    <row r="1092" spans="12:14" x14ac:dyDescent="0.2">
      <c r="L1092" s="26">
        <v>41051</v>
      </c>
      <c r="M1092" s="19">
        <v>6.1799999999999994E-2</v>
      </c>
      <c r="N1092" s="19">
        <v>2.8799999999999999E-2</v>
      </c>
    </row>
    <row r="1093" spans="12:14" x14ac:dyDescent="0.2">
      <c r="L1093" s="26">
        <v>41052</v>
      </c>
      <c r="M1093" s="19">
        <v>6.3250000000000001E-2</v>
      </c>
      <c r="N1093" s="19">
        <v>2.81E-2</v>
      </c>
    </row>
    <row r="1094" spans="12:14" x14ac:dyDescent="0.2">
      <c r="L1094" s="26">
        <v>41053</v>
      </c>
      <c r="M1094" s="19">
        <v>6.2899999999999998E-2</v>
      </c>
      <c r="N1094" s="19">
        <v>2.86E-2</v>
      </c>
    </row>
    <row r="1095" spans="12:14" x14ac:dyDescent="0.2">
      <c r="L1095" s="26">
        <v>41054</v>
      </c>
      <c r="M1095" s="19">
        <v>6.3E-2</v>
      </c>
      <c r="N1095" s="19">
        <v>2.8500000000000001E-2</v>
      </c>
    </row>
    <row r="1096" spans="12:14" x14ac:dyDescent="0.2">
      <c r="L1096" s="26">
        <v>41057</v>
      </c>
      <c r="M1096" s="19">
        <v>6.3E-2</v>
      </c>
      <c r="N1096" s="19">
        <f>(N1095+N1097)/2</f>
        <v>2.8500000000000001E-2</v>
      </c>
    </row>
    <row r="1097" spans="12:14" x14ac:dyDescent="0.2">
      <c r="L1097" s="26">
        <v>41058</v>
      </c>
      <c r="M1097" s="19">
        <v>6.1050000000000007E-2</v>
      </c>
      <c r="N1097" s="19">
        <v>2.8500000000000001E-2</v>
      </c>
    </row>
    <row r="1098" spans="12:14" x14ac:dyDescent="0.2">
      <c r="L1098" s="26">
        <v>41059</v>
      </c>
      <c r="M1098" s="19">
        <v>6.1900000000000004E-2</v>
      </c>
      <c r="N1098" s="19">
        <v>2.7200000000000002E-2</v>
      </c>
    </row>
    <row r="1099" spans="12:14" x14ac:dyDescent="0.2">
      <c r="L1099" s="26">
        <v>41060</v>
      </c>
      <c r="M1099" s="19">
        <v>6.13E-2</v>
      </c>
      <c r="N1099" s="19">
        <v>2.6699999999999998E-2</v>
      </c>
    </row>
    <row r="1100" spans="12:14" x14ac:dyDescent="0.2">
      <c r="L1100" s="26">
        <v>41061</v>
      </c>
      <c r="M1100" s="19">
        <v>6.1699999999999998E-2</v>
      </c>
      <c r="N1100" s="19">
        <v>2.53E-2</v>
      </c>
    </row>
    <row r="1101" spans="12:14" x14ac:dyDescent="0.2">
      <c r="L1101" s="26">
        <v>41064</v>
      </c>
      <c r="M1101" s="19">
        <v>6.1699999999999998E-2</v>
      </c>
      <c r="N1101" s="19">
        <v>2.5600000000000001E-2</v>
      </c>
    </row>
    <row r="1102" spans="12:14" x14ac:dyDescent="0.2">
      <c r="L1102" s="26">
        <v>41065</v>
      </c>
      <c r="M1102" s="19">
        <v>6.13E-2</v>
      </c>
      <c r="N1102" s="19">
        <v>2.63E-2</v>
      </c>
    </row>
    <row r="1103" spans="12:14" x14ac:dyDescent="0.2">
      <c r="L1103" s="26">
        <v>41066</v>
      </c>
      <c r="M1103" s="19">
        <v>6.0599999999999994E-2</v>
      </c>
      <c r="N1103" s="19">
        <v>2.7300000000000001E-2</v>
      </c>
    </row>
    <row r="1104" spans="12:14" x14ac:dyDescent="0.2">
      <c r="L1104" s="26">
        <v>41067</v>
      </c>
      <c r="M1104" s="19">
        <v>6.0499999999999998E-2</v>
      </c>
      <c r="N1104" s="19">
        <v>2.75E-2</v>
      </c>
    </row>
    <row r="1105" spans="12:14" x14ac:dyDescent="0.2">
      <c r="L1105" s="26">
        <v>41068</v>
      </c>
      <c r="M1105" s="19">
        <v>6.0400000000000002E-2</v>
      </c>
      <c r="N1105" s="19">
        <v>2.7699999999999999E-2</v>
      </c>
    </row>
    <row r="1106" spans="12:14" x14ac:dyDescent="0.2">
      <c r="L1106" s="26">
        <v>41071</v>
      </c>
      <c r="M1106" s="19">
        <v>6.0899999999999996E-2</v>
      </c>
      <c r="N1106" s="19">
        <v>2.7099999999999999E-2</v>
      </c>
    </row>
    <row r="1107" spans="12:14" x14ac:dyDescent="0.2">
      <c r="L1107" s="26">
        <v>41072</v>
      </c>
      <c r="M1107" s="19">
        <v>6.0700000000000004E-2</v>
      </c>
      <c r="N1107" s="19">
        <v>2.7699999999999999E-2</v>
      </c>
    </row>
    <row r="1108" spans="12:14" x14ac:dyDescent="0.2">
      <c r="L1108" s="26">
        <v>41073</v>
      </c>
      <c r="M1108" s="19">
        <v>6.08E-2</v>
      </c>
      <c r="N1108" s="19">
        <v>2.7000000000000003E-2</v>
      </c>
    </row>
    <row r="1109" spans="12:14" x14ac:dyDescent="0.2">
      <c r="L1109" s="26">
        <v>41074</v>
      </c>
      <c r="M1109" s="19">
        <v>6.0700000000000004E-2</v>
      </c>
      <c r="N1109" s="19">
        <v>2.7300000000000001E-2</v>
      </c>
    </row>
    <row r="1110" spans="12:14" x14ac:dyDescent="0.2">
      <c r="L1110" s="26">
        <v>41075</v>
      </c>
      <c r="M1110" s="19">
        <v>6.0100000000000001E-2</v>
      </c>
      <c r="N1110" s="19">
        <v>2.7000000000000003E-2</v>
      </c>
    </row>
    <row r="1111" spans="12:14" x14ac:dyDescent="0.2">
      <c r="L1111" s="26">
        <v>41078</v>
      </c>
      <c r="M1111" s="19">
        <v>6.0299999999999999E-2</v>
      </c>
      <c r="N1111" s="19">
        <v>2.6699999999999998E-2</v>
      </c>
    </row>
    <row r="1112" spans="12:14" x14ac:dyDescent="0.2">
      <c r="L1112" s="26">
        <v>41079</v>
      </c>
      <c r="M1112" s="19">
        <v>5.9749999999999998E-2</v>
      </c>
      <c r="N1112" s="19">
        <v>2.7300000000000001E-2</v>
      </c>
    </row>
    <row r="1113" spans="12:14" x14ac:dyDescent="0.2">
      <c r="L1113" s="26">
        <v>41080</v>
      </c>
      <c r="M1113" s="19">
        <v>5.9400000000000001E-2</v>
      </c>
      <c r="N1113" s="19">
        <v>2.7200000000000002E-2</v>
      </c>
    </row>
    <row r="1114" spans="12:14" x14ac:dyDescent="0.2">
      <c r="L1114" s="26">
        <v>41081</v>
      </c>
      <c r="M1114" s="19">
        <v>5.8899999999999994E-2</v>
      </c>
      <c r="N1114" s="19">
        <v>2.6800000000000001E-2</v>
      </c>
    </row>
    <row r="1115" spans="12:14" x14ac:dyDescent="0.2">
      <c r="L1115" s="26">
        <v>41082</v>
      </c>
      <c r="M1115" s="19">
        <v>5.7999999999999996E-2</v>
      </c>
      <c r="N1115" s="19">
        <v>2.75E-2</v>
      </c>
    </row>
    <row r="1116" spans="12:14" x14ac:dyDescent="0.2">
      <c r="L1116" s="26">
        <v>41085</v>
      </c>
      <c r="M1116" s="19">
        <v>5.7599999999999998E-2</v>
      </c>
      <c r="N1116" s="19">
        <v>2.69E-2</v>
      </c>
    </row>
    <row r="1117" spans="12:14" x14ac:dyDescent="0.2">
      <c r="L1117" s="26">
        <v>41086</v>
      </c>
      <c r="M1117" s="19">
        <v>5.7350000000000005E-2</v>
      </c>
      <c r="N1117" s="19">
        <v>2.7099999999999999E-2</v>
      </c>
    </row>
    <row r="1118" spans="12:14" x14ac:dyDescent="0.2">
      <c r="L1118" s="26">
        <v>41087</v>
      </c>
      <c r="M1118" s="19">
        <v>5.6649999999999999E-2</v>
      </c>
      <c r="N1118" s="19">
        <v>2.7000000000000003E-2</v>
      </c>
    </row>
    <row r="1119" spans="12:14" x14ac:dyDescent="0.2">
      <c r="L1119" s="26">
        <v>41088</v>
      </c>
      <c r="M1119" s="19">
        <v>5.7050000000000003E-2</v>
      </c>
      <c r="N1119" s="19">
        <v>2.6699999999999998E-2</v>
      </c>
    </row>
    <row r="1120" spans="12:14" x14ac:dyDescent="0.2">
      <c r="L1120" s="26">
        <v>41089</v>
      </c>
      <c r="M1120" s="19">
        <v>5.7050000000000003E-2</v>
      </c>
      <c r="N1120" s="19">
        <v>2.76E-2</v>
      </c>
    </row>
    <row r="1121" spans="12:14" x14ac:dyDescent="0.2">
      <c r="L1121" s="26">
        <v>41092</v>
      </c>
      <c r="M1121" s="19">
        <v>5.7050000000000003E-2</v>
      </c>
      <c r="N1121" s="19">
        <v>2.69E-2</v>
      </c>
    </row>
    <row r="1122" spans="12:14" x14ac:dyDescent="0.2">
      <c r="L1122" s="26">
        <v>41093</v>
      </c>
      <c r="M1122" s="19">
        <v>5.6150000000000005E-2</v>
      </c>
      <c r="N1122" s="19">
        <v>2.7400000000000001E-2</v>
      </c>
    </row>
    <row r="1123" spans="12:14" x14ac:dyDescent="0.2">
      <c r="L1123" s="26">
        <v>41094</v>
      </c>
      <c r="M1123" s="19">
        <v>5.6150000000000005E-2</v>
      </c>
      <c r="N1123" s="19">
        <f>(N1122+N1124)/2</f>
        <v>2.7300000000000001E-2</v>
      </c>
    </row>
    <row r="1124" spans="12:14" x14ac:dyDescent="0.2">
      <c r="L1124" s="26">
        <v>41095</v>
      </c>
      <c r="M1124" s="19">
        <v>5.4900000000000004E-2</v>
      </c>
      <c r="N1124" s="19">
        <v>2.7200000000000002E-2</v>
      </c>
    </row>
    <row r="1125" spans="12:14" x14ac:dyDescent="0.2">
      <c r="L1125" s="26">
        <v>41096</v>
      </c>
      <c r="M1125" s="19">
        <v>5.5E-2</v>
      </c>
      <c r="N1125" s="19">
        <v>2.6600000000000002E-2</v>
      </c>
    </row>
    <row r="1126" spans="12:14" x14ac:dyDescent="0.2">
      <c r="L1126" s="26">
        <v>41099</v>
      </c>
      <c r="M1126" s="19">
        <v>5.5199999999999999E-2</v>
      </c>
      <c r="N1126" s="19">
        <v>2.6200000000000001E-2</v>
      </c>
    </row>
    <row r="1127" spans="12:14" x14ac:dyDescent="0.2">
      <c r="L1127" s="26">
        <v>41100</v>
      </c>
      <c r="M1127" s="19">
        <v>5.4150000000000004E-2</v>
      </c>
      <c r="N1127" s="19">
        <v>2.6000000000000002E-2</v>
      </c>
    </row>
    <row r="1128" spans="12:14" x14ac:dyDescent="0.2">
      <c r="L1128" s="26">
        <v>41101</v>
      </c>
      <c r="M1128" s="19">
        <v>5.33E-2</v>
      </c>
      <c r="N1128" s="19">
        <v>2.6000000000000002E-2</v>
      </c>
    </row>
    <row r="1129" spans="12:14" x14ac:dyDescent="0.2">
      <c r="L1129" s="26">
        <v>41102</v>
      </c>
      <c r="M1129" s="19">
        <v>5.2400000000000002E-2</v>
      </c>
      <c r="N1129" s="19">
        <v>2.5699999999999997E-2</v>
      </c>
    </row>
    <row r="1130" spans="12:14" x14ac:dyDescent="0.2">
      <c r="L1130" s="26">
        <v>41103</v>
      </c>
      <c r="M1130" s="19">
        <v>5.1849999999999993E-2</v>
      </c>
      <c r="N1130" s="19">
        <v>2.58E-2</v>
      </c>
    </row>
    <row r="1131" spans="12:14" x14ac:dyDescent="0.2">
      <c r="L1131" s="26">
        <v>41106</v>
      </c>
      <c r="M1131" s="19">
        <v>5.1849999999999993E-2</v>
      </c>
      <c r="N1131" s="19">
        <v>2.5600000000000001E-2</v>
      </c>
    </row>
    <row r="1132" spans="12:14" x14ac:dyDescent="0.2">
      <c r="L1132" s="26">
        <v>41107</v>
      </c>
      <c r="M1132" s="19">
        <v>5.2499999999999998E-2</v>
      </c>
      <c r="N1132" s="19">
        <v>2.5899999999999999E-2</v>
      </c>
    </row>
    <row r="1133" spans="12:14" x14ac:dyDescent="0.2">
      <c r="L1133" s="26">
        <v>41108</v>
      </c>
      <c r="M1133" s="19">
        <v>5.2999999999999999E-2</v>
      </c>
      <c r="N1133" s="19">
        <v>2.5899999999999999E-2</v>
      </c>
    </row>
    <row r="1134" spans="12:14" x14ac:dyDescent="0.2">
      <c r="L1134" s="26">
        <v>41109</v>
      </c>
      <c r="M1134" s="19">
        <v>5.2999999999999999E-2</v>
      </c>
      <c r="N1134" s="19">
        <v>2.6099999999999998E-2</v>
      </c>
    </row>
    <row r="1135" spans="12:14" x14ac:dyDescent="0.2">
      <c r="L1135" s="26">
        <v>41110</v>
      </c>
      <c r="M1135" s="19">
        <v>5.305E-2</v>
      </c>
      <c r="N1135" s="19">
        <v>2.5499999999999998E-2</v>
      </c>
    </row>
    <row r="1136" spans="12:14" x14ac:dyDescent="0.2">
      <c r="L1136" s="26">
        <v>41113</v>
      </c>
      <c r="M1136" s="19">
        <v>5.3550000000000007E-2</v>
      </c>
      <c r="N1136" s="19">
        <v>2.52E-2</v>
      </c>
    </row>
    <row r="1137" spans="12:14" x14ac:dyDescent="0.2">
      <c r="L1137" s="26">
        <v>41114</v>
      </c>
      <c r="M1137" s="19">
        <v>5.4900000000000004E-2</v>
      </c>
      <c r="N1137" s="19">
        <v>2.4700000000000003E-2</v>
      </c>
    </row>
    <row r="1138" spans="12:14" x14ac:dyDescent="0.2">
      <c r="L1138" s="26">
        <v>41115</v>
      </c>
      <c r="M1138" s="19">
        <v>5.4800000000000001E-2</v>
      </c>
      <c r="N1138" s="19">
        <v>2.46E-2</v>
      </c>
    </row>
    <row r="1139" spans="12:14" x14ac:dyDescent="0.2">
      <c r="L1139" s="26">
        <v>41116</v>
      </c>
      <c r="M1139" s="19">
        <v>5.4600000000000003E-2</v>
      </c>
      <c r="N1139" s="19">
        <v>2.4900000000000002E-2</v>
      </c>
    </row>
    <row r="1140" spans="12:14" x14ac:dyDescent="0.2">
      <c r="L1140" s="26">
        <v>41117</v>
      </c>
      <c r="M1140" s="19">
        <v>5.4600000000000003E-2</v>
      </c>
      <c r="N1140" s="19">
        <v>2.63E-2</v>
      </c>
    </row>
    <row r="1141" spans="12:14" x14ac:dyDescent="0.2">
      <c r="L1141" s="26">
        <v>41120</v>
      </c>
      <c r="M1141" s="19">
        <v>5.5E-2</v>
      </c>
      <c r="N1141" s="19">
        <v>2.58E-2</v>
      </c>
    </row>
    <row r="1142" spans="12:14" x14ac:dyDescent="0.2">
      <c r="L1142" s="26">
        <v>41121</v>
      </c>
      <c r="M1142" s="19">
        <v>5.4100000000000002E-2</v>
      </c>
      <c r="N1142" s="19">
        <v>2.5600000000000001E-2</v>
      </c>
    </row>
    <row r="1143" spans="12:14" x14ac:dyDescent="0.2">
      <c r="L1143" s="26">
        <v>41122</v>
      </c>
      <c r="M1143" s="19">
        <v>5.3150000000000003E-2</v>
      </c>
      <c r="N1143" s="19">
        <v>2.6000000000000002E-2</v>
      </c>
    </row>
    <row r="1144" spans="12:14" x14ac:dyDescent="0.2">
      <c r="L1144" s="26">
        <v>41123</v>
      </c>
      <c r="M1144" s="19">
        <v>5.2850000000000001E-2</v>
      </c>
      <c r="N1144" s="19">
        <v>2.5499999999999998E-2</v>
      </c>
    </row>
    <row r="1145" spans="12:14" x14ac:dyDescent="0.2">
      <c r="L1145" s="26">
        <v>41124</v>
      </c>
      <c r="M1145" s="19">
        <v>5.3150000000000003E-2</v>
      </c>
      <c r="N1145" s="19">
        <v>2.6499999999999999E-2</v>
      </c>
    </row>
    <row r="1146" spans="12:14" x14ac:dyDescent="0.2">
      <c r="L1146" s="26">
        <v>41127</v>
      </c>
      <c r="M1146" s="19">
        <v>5.2850000000000001E-2</v>
      </c>
      <c r="N1146" s="19">
        <v>2.6499999999999999E-2</v>
      </c>
    </row>
    <row r="1147" spans="12:14" x14ac:dyDescent="0.2">
      <c r="L1147" s="26">
        <v>41128</v>
      </c>
      <c r="M1147" s="19">
        <v>5.2949999999999997E-2</v>
      </c>
      <c r="N1147" s="19">
        <v>2.7200000000000002E-2</v>
      </c>
    </row>
    <row r="1148" spans="12:14" x14ac:dyDescent="0.2">
      <c r="L1148" s="26">
        <v>41129</v>
      </c>
      <c r="M1148" s="19">
        <v>5.2750000000000005E-2</v>
      </c>
      <c r="N1148" s="19">
        <v>2.75E-2</v>
      </c>
    </row>
    <row r="1149" spans="12:14" x14ac:dyDescent="0.2">
      <c r="L1149" s="26">
        <v>41130</v>
      </c>
      <c r="M1149" s="19">
        <v>5.3650000000000003E-2</v>
      </c>
      <c r="N1149" s="19">
        <v>2.7799999999999998E-2</v>
      </c>
    </row>
    <row r="1150" spans="12:14" x14ac:dyDescent="0.2">
      <c r="L1150" s="26">
        <v>41131</v>
      </c>
      <c r="M1150" s="19">
        <v>5.3499999999999999E-2</v>
      </c>
      <c r="N1150" s="19">
        <v>2.7400000000000001E-2</v>
      </c>
    </row>
    <row r="1151" spans="12:14" x14ac:dyDescent="0.2">
      <c r="L1151" s="26">
        <v>41134</v>
      </c>
      <c r="M1151" s="19">
        <v>5.3832999999999999E-2</v>
      </c>
      <c r="N1151" s="19">
        <v>2.7400000000000001E-2</v>
      </c>
    </row>
    <row r="1152" spans="12:14" x14ac:dyDescent="0.2">
      <c r="L1152" s="26">
        <v>41135</v>
      </c>
      <c r="M1152" s="19">
        <v>5.4186500000000005E-2</v>
      </c>
      <c r="N1152" s="19">
        <v>2.8199999999999999E-2</v>
      </c>
    </row>
    <row r="1153" spans="12:14" x14ac:dyDescent="0.2">
      <c r="L1153" s="26">
        <v>41136</v>
      </c>
      <c r="M1153" s="19">
        <v>5.5045000000000004E-2</v>
      </c>
      <c r="N1153" s="19">
        <v>2.8999999999999998E-2</v>
      </c>
    </row>
    <row r="1154" spans="12:14" x14ac:dyDescent="0.2">
      <c r="L1154" s="26">
        <v>41137</v>
      </c>
      <c r="M1154" s="19">
        <v>5.4539999999999998E-2</v>
      </c>
      <c r="N1154" s="19">
        <v>2.9600000000000001E-2</v>
      </c>
    </row>
    <row r="1155" spans="12:14" x14ac:dyDescent="0.2">
      <c r="L1155" s="26">
        <v>41138</v>
      </c>
      <c r="M1155" s="19">
        <v>5.5045000000000004E-2</v>
      </c>
      <c r="N1155" s="19">
        <v>2.9300000000000003E-2</v>
      </c>
    </row>
    <row r="1156" spans="12:14" x14ac:dyDescent="0.2">
      <c r="L1156" s="26">
        <v>41141</v>
      </c>
      <c r="M1156" s="19">
        <v>5.5903500000000002E-2</v>
      </c>
      <c r="N1156" s="19">
        <v>2.9300000000000003E-2</v>
      </c>
    </row>
    <row r="1157" spans="12:14" x14ac:dyDescent="0.2">
      <c r="L1157" s="26">
        <v>41142</v>
      </c>
      <c r="M1157" s="19">
        <v>5.5448999999999998E-2</v>
      </c>
      <c r="N1157" s="19">
        <v>2.8999999999999998E-2</v>
      </c>
    </row>
    <row r="1158" spans="12:14" x14ac:dyDescent="0.2">
      <c r="L1158" s="26">
        <v>41143</v>
      </c>
      <c r="M1158" s="19">
        <v>5.5045000000000004E-2</v>
      </c>
      <c r="N1158" s="19">
        <v>2.8199999999999999E-2</v>
      </c>
    </row>
    <row r="1159" spans="12:14" x14ac:dyDescent="0.2">
      <c r="L1159" s="26">
        <v>41144</v>
      </c>
      <c r="M1159" s="19">
        <v>5.4186500000000005E-2</v>
      </c>
      <c r="N1159" s="19">
        <v>2.7900000000000001E-2</v>
      </c>
    </row>
    <row r="1160" spans="12:14" x14ac:dyDescent="0.2">
      <c r="L1160" s="26">
        <v>41145</v>
      </c>
      <c r="M1160" s="19">
        <v>5.3984500000000005E-2</v>
      </c>
      <c r="N1160" s="19">
        <v>2.7900000000000001E-2</v>
      </c>
    </row>
    <row r="1161" spans="12:14" x14ac:dyDescent="0.2">
      <c r="L1161" s="26">
        <v>41148</v>
      </c>
      <c r="M1161" s="19">
        <v>5.3984500000000005E-2</v>
      </c>
      <c r="N1161" s="19">
        <v>2.76E-2</v>
      </c>
    </row>
    <row r="1162" spans="12:14" x14ac:dyDescent="0.2">
      <c r="L1162" s="26">
        <v>41149</v>
      </c>
      <c r="M1162" s="19">
        <v>5.3832999999999999E-2</v>
      </c>
      <c r="N1162" s="19">
        <v>2.75E-2</v>
      </c>
    </row>
    <row r="1163" spans="12:14" x14ac:dyDescent="0.2">
      <c r="L1163" s="26">
        <v>41150</v>
      </c>
      <c r="M1163" s="19">
        <v>5.3933999999999996E-2</v>
      </c>
      <c r="N1163" s="19">
        <v>2.7699999999999999E-2</v>
      </c>
    </row>
    <row r="1164" spans="12:14" x14ac:dyDescent="0.2">
      <c r="L1164" s="26">
        <v>41151</v>
      </c>
      <c r="M1164" s="19">
        <v>5.3933999999999996E-2</v>
      </c>
      <c r="N1164" s="19">
        <v>2.75E-2</v>
      </c>
    </row>
    <row r="1165" spans="12:14" x14ac:dyDescent="0.2">
      <c r="L1165" s="26">
        <v>41152</v>
      </c>
      <c r="M1165" s="19">
        <v>5.3933999999999996E-2</v>
      </c>
      <c r="N1165" s="19">
        <v>2.6800000000000001E-2</v>
      </c>
    </row>
    <row r="1166" spans="12:14" x14ac:dyDescent="0.2">
      <c r="L1166" s="26">
        <v>41155</v>
      </c>
      <c r="M1166" s="19">
        <v>5.3933999999999996E-2</v>
      </c>
      <c r="N1166" s="19">
        <f>(N1165+N1167)/2</f>
        <v>2.6849999999999999E-2</v>
      </c>
    </row>
    <row r="1167" spans="12:14" x14ac:dyDescent="0.2">
      <c r="L1167" s="26">
        <v>41156</v>
      </c>
      <c r="M1167" s="19">
        <v>5.3731999999999995E-2</v>
      </c>
      <c r="N1167" s="19">
        <v>2.69E-2</v>
      </c>
    </row>
    <row r="1168" spans="12:14" x14ac:dyDescent="0.2">
      <c r="L1168" s="26">
        <v>41157</v>
      </c>
      <c r="M1168" s="19">
        <v>5.3883500000000001E-2</v>
      </c>
      <c r="N1168" s="19">
        <v>2.7000000000000003E-2</v>
      </c>
    </row>
    <row r="1169" spans="12:14" x14ac:dyDescent="0.2">
      <c r="L1169" s="26">
        <v>41158</v>
      </c>
      <c r="M1169" s="19">
        <v>5.4489499999999996E-2</v>
      </c>
      <c r="N1169" s="19">
        <v>2.7999999999999997E-2</v>
      </c>
    </row>
    <row r="1170" spans="12:14" x14ac:dyDescent="0.2">
      <c r="L1170" s="26">
        <v>41159</v>
      </c>
      <c r="M1170" s="19">
        <v>5.3883500000000001E-2</v>
      </c>
      <c r="N1170" s="19">
        <v>2.81E-2</v>
      </c>
    </row>
    <row r="1171" spans="12:14" x14ac:dyDescent="0.2">
      <c r="L1171" s="26">
        <v>41162</v>
      </c>
      <c r="M1171" s="19">
        <v>5.3933999999999996E-2</v>
      </c>
      <c r="N1171" s="19">
        <v>2.8300000000000002E-2</v>
      </c>
    </row>
    <row r="1172" spans="12:14" x14ac:dyDescent="0.2">
      <c r="L1172" s="26">
        <v>41163</v>
      </c>
      <c r="M1172" s="19">
        <v>5.3933999999999996E-2</v>
      </c>
      <c r="N1172" s="19">
        <v>2.8399999999999998E-2</v>
      </c>
    </row>
    <row r="1173" spans="12:14" x14ac:dyDescent="0.2">
      <c r="L1173" s="26">
        <v>41164</v>
      </c>
      <c r="M1173" s="19">
        <v>5.3984500000000005E-2</v>
      </c>
      <c r="N1173" s="19">
        <v>2.92E-2</v>
      </c>
    </row>
    <row r="1174" spans="12:14" x14ac:dyDescent="0.2">
      <c r="L1174" s="26">
        <v>41165</v>
      </c>
      <c r="M1174" s="19">
        <v>5.3580500000000003E-2</v>
      </c>
      <c r="N1174" s="19">
        <v>2.9500000000000002E-2</v>
      </c>
    </row>
    <row r="1175" spans="12:14" x14ac:dyDescent="0.2">
      <c r="L1175" s="26">
        <v>41166</v>
      </c>
      <c r="M1175" s="19">
        <v>5.4843000000000003E-2</v>
      </c>
      <c r="N1175" s="19">
        <v>3.0899999999999997E-2</v>
      </c>
    </row>
    <row r="1176" spans="12:14" x14ac:dyDescent="0.2">
      <c r="L1176" s="26">
        <v>41169</v>
      </c>
      <c r="M1176" s="19">
        <v>5.4843000000000003E-2</v>
      </c>
      <c r="N1176" s="19">
        <v>3.0299999999999997E-2</v>
      </c>
    </row>
    <row r="1177" spans="12:14" x14ac:dyDescent="0.2">
      <c r="L1177" s="26">
        <v>41170</v>
      </c>
      <c r="M1177" s="19">
        <v>5.4843000000000003E-2</v>
      </c>
      <c r="N1177" s="19">
        <v>0.03</v>
      </c>
    </row>
    <row r="1178" spans="12:14" x14ac:dyDescent="0.2">
      <c r="L1178" s="26">
        <v>41171</v>
      </c>
      <c r="M1178" s="19">
        <v>5.4843000000000003E-2</v>
      </c>
      <c r="N1178" s="19">
        <v>2.9700000000000001E-2</v>
      </c>
    </row>
    <row r="1179" spans="12:14" x14ac:dyDescent="0.2">
      <c r="L1179" s="26">
        <v>41172</v>
      </c>
      <c r="M1179" s="19">
        <v>5.3631000000000005E-2</v>
      </c>
      <c r="N1179" s="19">
        <v>2.9600000000000001E-2</v>
      </c>
    </row>
    <row r="1180" spans="12:14" x14ac:dyDescent="0.2">
      <c r="L1180" s="26">
        <v>41173</v>
      </c>
      <c r="M1180" s="19">
        <v>5.3933999999999996E-2</v>
      </c>
      <c r="N1180" s="19">
        <v>2.9500000000000002E-2</v>
      </c>
    </row>
    <row r="1181" spans="12:14" x14ac:dyDescent="0.2">
      <c r="L1181" s="26">
        <v>41176</v>
      </c>
      <c r="M1181" s="19">
        <v>5.3832999999999999E-2</v>
      </c>
      <c r="N1181" s="19">
        <v>2.9100000000000001E-2</v>
      </c>
    </row>
    <row r="1182" spans="12:14" x14ac:dyDescent="0.2">
      <c r="L1182" s="26">
        <v>41177</v>
      </c>
      <c r="M1182" s="19">
        <v>5.5045000000000004E-2</v>
      </c>
      <c r="N1182" s="19">
        <v>2.86E-2</v>
      </c>
    </row>
    <row r="1183" spans="12:14" x14ac:dyDescent="0.2">
      <c r="L1183" s="26">
        <v>41178</v>
      </c>
      <c r="M1183" s="19">
        <v>5.4691499999999997E-2</v>
      </c>
      <c r="N1183" s="19">
        <v>2.7900000000000001E-2</v>
      </c>
    </row>
    <row r="1184" spans="12:14" x14ac:dyDescent="0.2">
      <c r="L1184" s="26">
        <v>41179</v>
      </c>
      <c r="M1184" s="19">
        <v>5.4035E-2</v>
      </c>
      <c r="N1184" s="19">
        <v>2.8300000000000002E-2</v>
      </c>
    </row>
    <row r="1185" spans="12:14" x14ac:dyDescent="0.2">
      <c r="L1185" s="26">
        <v>41180</v>
      </c>
      <c r="M1185" s="19">
        <v>5.3984500000000005E-2</v>
      </c>
      <c r="N1185" s="19">
        <v>2.8199999999999999E-2</v>
      </c>
    </row>
    <row r="1186" spans="12:14" x14ac:dyDescent="0.2">
      <c r="L1186" s="26">
        <v>41183</v>
      </c>
      <c r="M1186" s="19">
        <v>5.3984500000000005E-2</v>
      </c>
      <c r="N1186" s="19">
        <v>2.81E-2</v>
      </c>
    </row>
    <row r="1187" spans="12:14" x14ac:dyDescent="0.2">
      <c r="L1187" s="26">
        <v>41184</v>
      </c>
      <c r="M1187" s="19">
        <v>5.3984500000000005E-2</v>
      </c>
      <c r="N1187" s="19">
        <v>2.81E-2</v>
      </c>
    </row>
    <row r="1188" spans="12:14" x14ac:dyDescent="0.2">
      <c r="L1188" s="26">
        <v>41185</v>
      </c>
      <c r="M1188" s="19">
        <v>5.4135999999999997E-2</v>
      </c>
      <c r="N1188" s="19">
        <v>2.8199999999999999E-2</v>
      </c>
    </row>
    <row r="1189" spans="12:14" x14ac:dyDescent="0.2">
      <c r="L1189" s="26">
        <v>41186</v>
      </c>
      <c r="M1189" s="19">
        <v>5.3883500000000001E-2</v>
      </c>
      <c r="N1189" s="19">
        <v>2.8900000000000002E-2</v>
      </c>
    </row>
    <row r="1190" spans="12:14" x14ac:dyDescent="0.2">
      <c r="L1190" s="26">
        <v>41187</v>
      </c>
      <c r="M1190" s="19">
        <v>5.4237E-2</v>
      </c>
      <c r="N1190" s="19">
        <v>2.9600000000000001E-2</v>
      </c>
    </row>
    <row r="1191" spans="12:14" x14ac:dyDescent="0.2">
      <c r="L1191" s="26">
        <v>41190</v>
      </c>
      <c r="M1191" s="19">
        <v>5.4237E-2</v>
      </c>
      <c r="N1191" s="19">
        <f>(N1190+N1192)/2</f>
        <v>2.9450000000000004E-2</v>
      </c>
    </row>
    <row r="1192" spans="12:14" x14ac:dyDescent="0.2">
      <c r="L1192" s="26">
        <v>41191</v>
      </c>
      <c r="M1192" s="19">
        <v>5.4337999999999997E-2</v>
      </c>
      <c r="N1192" s="19">
        <v>2.9300000000000003E-2</v>
      </c>
    </row>
    <row r="1193" spans="12:14" x14ac:dyDescent="0.2">
      <c r="L1193" s="26">
        <v>41192</v>
      </c>
      <c r="M1193" s="19">
        <v>5.4337999999999997E-2</v>
      </c>
      <c r="N1193" s="19">
        <v>2.8900000000000002E-2</v>
      </c>
    </row>
    <row r="1194" spans="12:14" x14ac:dyDescent="0.2">
      <c r="L1194" s="26">
        <v>41193</v>
      </c>
      <c r="M1194" s="19">
        <v>5.4590500000000007E-2</v>
      </c>
      <c r="N1194" s="19">
        <v>2.86E-2</v>
      </c>
    </row>
    <row r="1195" spans="12:14" x14ac:dyDescent="0.2">
      <c r="L1195" s="26">
        <v>41194</v>
      </c>
      <c r="M1195" s="19">
        <v>5.4439000000000001E-2</v>
      </c>
      <c r="N1195" s="19">
        <v>2.8300000000000002E-2</v>
      </c>
    </row>
    <row r="1196" spans="12:14" x14ac:dyDescent="0.2">
      <c r="L1196" s="26">
        <v>41197</v>
      </c>
      <c r="M1196" s="19">
        <v>5.4439000000000001E-2</v>
      </c>
      <c r="N1196" s="19">
        <v>2.8500000000000001E-2</v>
      </c>
    </row>
    <row r="1197" spans="12:14" x14ac:dyDescent="0.2">
      <c r="L1197" s="26">
        <v>41198</v>
      </c>
      <c r="M1197" s="19">
        <v>5.3731999999999995E-2</v>
      </c>
      <c r="N1197" s="19">
        <v>2.9100000000000001E-2</v>
      </c>
    </row>
    <row r="1198" spans="12:14" x14ac:dyDescent="0.2">
      <c r="L1198" s="26">
        <v>41199</v>
      </c>
      <c r="M1198" s="19">
        <v>5.3580500000000003E-2</v>
      </c>
      <c r="N1198" s="19">
        <v>2.98E-2</v>
      </c>
    </row>
    <row r="1199" spans="12:14" x14ac:dyDescent="0.2">
      <c r="L1199" s="26">
        <v>41200</v>
      </c>
      <c r="M1199" s="19">
        <v>5.3126E-2</v>
      </c>
      <c r="N1199" s="19">
        <v>3.0200000000000001E-2</v>
      </c>
    </row>
    <row r="1200" spans="12:14" x14ac:dyDescent="0.2">
      <c r="L1200" s="26">
        <v>41201</v>
      </c>
      <c r="M1200" s="19">
        <v>5.2873499999999997E-2</v>
      </c>
      <c r="N1200" s="19">
        <v>2.9399999999999999E-2</v>
      </c>
    </row>
    <row r="1201" spans="12:14" x14ac:dyDescent="0.2">
      <c r="L1201" s="26">
        <v>41204</v>
      </c>
      <c r="M1201" s="19">
        <v>5.2873499999999997E-2</v>
      </c>
      <c r="N1201" s="19">
        <v>2.9500000000000002E-2</v>
      </c>
    </row>
    <row r="1202" spans="12:14" x14ac:dyDescent="0.2">
      <c r="L1202" s="26">
        <v>41205</v>
      </c>
      <c r="M1202" s="19">
        <v>5.2772500000000007E-2</v>
      </c>
      <c r="N1202" s="19">
        <v>2.9100000000000001E-2</v>
      </c>
    </row>
    <row r="1203" spans="12:14" x14ac:dyDescent="0.2">
      <c r="L1203" s="26">
        <v>41206</v>
      </c>
      <c r="M1203" s="19">
        <v>5.2519999999999997E-2</v>
      </c>
      <c r="N1203" s="19">
        <v>2.9300000000000003E-2</v>
      </c>
    </row>
    <row r="1204" spans="12:14" x14ac:dyDescent="0.2">
      <c r="L1204" s="26">
        <v>41207</v>
      </c>
      <c r="M1204" s="19">
        <v>5.2772500000000007E-2</v>
      </c>
      <c r="N1204" s="19">
        <v>2.98E-2</v>
      </c>
    </row>
    <row r="1205" spans="12:14" x14ac:dyDescent="0.2">
      <c r="L1205" s="26">
        <v>41208</v>
      </c>
      <c r="M1205" s="19">
        <v>5.3227000000000003E-2</v>
      </c>
      <c r="N1205" s="19">
        <v>2.92E-2</v>
      </c>
    </row>
    <row r="1206" spans="12:14" x14ac:dyDescent="0.2">
      <c r="L1206" s="26">
        <v>41211</v>
      </c>
      <c r="M1206" s="19">
        <v>5.3227000000000003E-2</v>
      </c>
      <c r="N1206" s="19">
        <v>2.87E-2</v>
      </c>
    </row>
    <row r="1207" spans="12:14" x14ac:dyDescent="0.2">
      <c r="L1207" s="26">
        <v>41212</v>
      </c>
      <c r="M1207" s="19">
        <v>5.3227000000000003E-2</v>
      </c>
      <c r="N1207" s="19">
        <f>(N1206+N1208)/2</f>
        <v>2.86E-2</v>
      </c>
    </row>
    <row r="1208" spans="12:14" x14ac:dyDescent="0.2">
      <c r="L1208" s="26">
        <v>41213</v>
      </c>
      <c r="M1208" s="19">
        <v>5.3126E-2</v>
      </c>
      <c r="N1208" s="19">
        <v>2.8500000000000001E-2</v>
      </c>
    </row>
    <row r="1209" spans="12:14" x14ac:dyDescent="0.2">
      <c r="L1209" s="26">
        <v>41214</v>
      </c>
      <c r="M1209" s="19">
        <v>5.3126E-2</v>
      </c>
      <c r="N1209" s="19">
        <v>2.8900000000000002E-2</v>
      </c>
    </row>
    <row r="1210" spans="12:14" x14ac:dyDescent="0.2">
      <c r="L1210" s="26">
        <v>41215</v>
      </c>
      <c r="M1210" s="19">
        <v>5.3126E-2</v>
      </c>
      <c r="N1210" s="19">
        <v>2.9100000000000001E-2</v>
      </c>
    </row>
    <row r="1211" spans="12:14" x14ac:dyDescent="0.2">
      <c r="L1211" s="26">
        <v>41218</v>
      </c>
      <c r="M1211" s="19">
        <v>5.3176500000000002E-2</v>
      </c>
      <c r="N1211" s="19">
        <v>2.8799999999999999E-2</v>
      </c>
    </row>
    <row r="1212" spans="12:14" x14ac:dyDescent="0.2">
      <c r="L1212" s="26">
        <v>41219</v>
      </c>
      <c r="M1212" s="19">
        <v>5.3075499999999998E-2</v>
      </c>
      <c r="N1212" s="19">
        <v>2.92E-2</v>
      </c>
    </row>
    <row r="1213" spans="12:14" x14ac:dyDescent="0.2">
      <c r="L1213" s="26">
        <v>41220</v>
      </c>
      <c r="M1213" s="19">
        <v>5.2873499999999997E-2</v>
      </c>
      <c r="N1213" s="19">
        <v>2.8300000000000002E-2</v>
      </c>
    </row>
    <row r="1214" spans="12:14" x14ac:dyDescent="0.2">
      <c r="L1214" s="26">
        <v>41221</v>
      </c>
      <c r="M1214" s="19">
        <v>5.3075499999999998E-2</v>
      </c>
      <c r="N1214" s="19">
        <v>2.7699999999999999E-2</v>
      </c>
    </row>
    <row r="1215" spans="12:14" x14ac:dyDescent="0.2">
      <c r="L1215" s="26">
        <v>41222</v>
      </c>
      <c r="M1215" s="19">
        <v>5.3126E-2</v>
      </c>
      <c r="N1215" s="19">
        <v>2.75E-2</v>
      </c>
    </row>
    <row r="1216" spans="12:14" x14ac:dyDescent="0.2">
      <c r="L1216" s="26">
        <v>41225</v>
      </c>
      <c r="M1216" s="19">
        <v>5.3126E-2</v>
      </c>
      <c r="N1216" s="19">
        <f>(N1215+N1217)/2</f>
        <v>2.7349999999999999E-2</v>
      </c>
    </row>
    <row r="1217" spans="12:14" x14ac:dyDescent="0.2">
      <c r="L1217" s="26">
        <v>41226</v>
      </c>
      <c r="M1217" s="19">
        <v>5.3227000000000003E-2</v>
      </c>
      <c r="N1217" s="19">
        <v>2.7200000000000002E-2</v>
      </c>
    </row>
    <row r="1218" spans="12:14" x14ac:dyDescent="0.2">
      <c r="L1218" s="26">
        <v>41227</v>
      </c>
      <c r="M1218" s="19">
        <v>5.2923999999999999E-2</v>
      </c>
      <c r="N1218" s="19">
        <v>2.7300000000000001E-2</v>
      </c>
    </row>
    <row r="1219" spans="12:14" x14ac:dyDescent="0.2">
      <c r="L1219" s="26">
        <v>41228</v>
      </c>
      <c r="M1219" s="19">
        <v>5.2065500000000001E-2</v>
      </c>
      <c r="N1219" s="19">
        <v>2.7200000000000002E-2</v>
      </c>
    </row>
    <row r="1220" spans="12:14" x14ac:dyDescent="0.2">
      <c r="L1220" s="26">
        <v>41229</v>
      </c>
      <c r="M1220" s="19">
        <v>5.1813000000000005E-2</v>
      </c>
      <c r="N1220" s="19">
        <v>2.7300000000000001E-2</v>
      </c>
    </row>
    <row r="1221" spans="12:14" x14ac:dyDescent="0.2">
      <c r="L1221" s="26">
        <v>41232</v>
      </c>
      <c r="M1221" s="19">
        <v>5.1964499999999997E-2</v>
      </c>
      <c r="N1221" s="19">
        <v>2.76E-2</v>
      </c>
    </row>
    <row r="1222" spans="12:14" x14ac:dyDescent="0.2">
      <c r="L1222" s="26">
        <v>41233</v>
      </c>
      <c r="M1222" s="19">
        <v>5.1964499999999997E-2</v>
      </c>
      <c r="N1222" s="19">
        <v>2.8199999999999999E-2</v>
      </c>
    </row>
    <row r="1223" spans="12:14" x14ac:dyDescent="0.2">
      <c r="L1223" s="26">
        <v>41234</v>
      </c>
      <c r="M1223" s="19">
        <v>5.2368499999999998E-2</v>
      </c>
      <c r="N1223" s="19">
        <v>2.8300000000000002E-2</v>
      </c>
    </row>
    <row r="1224" spans="12:14" x14ac:dyDescent="0.2">
      <c r="L1224" s="26">
        <v>41235</v>
      </c>
      <c r="M1224" s="19">
        <v>5.2368499999999998E-2</v>
      </c>
      <c r="N1224" s="19">
        <f>(N1223+N1225)/2</f>
        <v>2.8300000000000002E-2</v>
      </c>
    </row>
    <row r="1225" spans="12:14" x14ac:dyDescent="0.2">
      <c r="L1225" s="26">
        <v>41236</v>
      </c>
      <c r="M1225" s="19">
        <v>5.2267500000000001E-2</v>
      </c>
      <c r="N1225" s="19">
        <v>2.8300000000000002E-2</v>
      </c>
    </row>
    <row r="1226" spans="12:14" x14ac:dyDescent="0.2">
      <c r="L1226" s="26">
        <v>41239</v>
      </c>
      <c r="M1226" s="19">
        <v>5.2015000000000006E-2</v>
      </c>
      <c r="N1226" s="19">
        <v>2.7999999999999997E-2</v>
      </c>
    </row>
    <row r="1227" spans="12:14" x14ac:dyDescent="0.2">
      <c r="L1227" s="26">
        <v>41240</v>
      </c>
      <c r="M1227" s="19">
        <v>5.1913999999999995E-2</v>
      </c>
      <c r="N1227" s="19">
        <v>2.7900000000000001E-2</v>
      </c>
    </row>
    <row r="1228" spans="12:14" x14ac:dyDescent="0.2">
      <c r="L1228" s="26">
        <v>41241</v>
      </c>
      <c r="M1228" s="19">
        <v>5.1762499999999996E-2</v>
      </c>
      <c r="N1228" s="19">
        <v>2.7900000000000001E-2</v>
      </c>
    </row>
    <row r="1229" spans="12:14" x14ac:dyDescent="0.2">
      <c r="L1229" s="26">
        <v>41242</v>
      </c>
      <c r="M1229" s="19">
        <v>5.1560499999999995E-2</v>
      </c>
      <c r="N1229" s="19">
        <v>2.7900000000000001E-2</v>
      </c>
    </row>
    <row r="1230" spans="12:14" x14ac:dyDescent="0.2">
      <c r="L1230" s="26">
        <v>41243</v>
      </c>
      <c r="M1230" s="19">
        <v>5.0601E-2</v>
      </c>
      <c r="N1230" s="19">
        <v>2.81E-2</v>
      </c>
    </row>
    <row r="1231" spans="12:14" x14ac:dyDescent="0.2">
      <c r="L1231" s="26">
        <v>41246</v>
      </c>
      <c r="M1231" s="19">
        <v>5.0499999999999996E-2</v>
      </c>
      <c r="N1231" s="19">
        <v>2.7999999999999997E-2</v>
      </c>
    </row>
    <row r="1232" spans="12:14" x14ac:dyDescent="0.2">
      <c r="L1232" s="26">
        <v>41247</v>
      </c>
      <c r="M1232" s="19">
        <v>5.00455E-2</v>
      </c>
      <c r="N1232" s="19">
        <v>2.7799999999999998E-2</v>
      </c>
    </row>
    <row r="1233" spans="12:14" x14ac:dyDescent="0.2">
      <c r="L1233" s="26">
        <v>41248</v>
      </c>
      <c r="M1233" s="19">
        <v>4.9692E-2</v>
      </c>
      <c r="N1233" s="19">
        <v>2.7799999999999998E-2</v>
      </c>
    </row>
    <row r="1234" spans="12:14" x14ac:dyDescent="0.2">
      <c r="L1234" s="26">
        <v>41249</v>
      </c>
      <c r="M1234" s="19">
        <v>4.9187000000000002E-2</v>
      </c>
      <c r="N1234" s="19">
        <v>2.76E-2</v>
      </c>
    </row>
    <row r="1235" spans="12:14" x14ac:dyDescent="0.2">
      <c r="L1235" s="26">
        <v>41250</v>
      </c>
      <c r="M1235" s="19">
        <v>4.9793000000000004E-2</v>
      </c>
      <c r="N1235" s="19">
        <v>2.81E-2</v>
      </c>
    </row>
    <row r="1236" spans="12:14" x14ac:dyDescent="0.2">
      <c r="L1236" s="26">
        <v>41253</v>
      </c>
      <c r="M1236" s="19">
        <v>5.0449500000000001E-2</v>
      </c>
      <c r="N1236" s="19">
        <v>2.7999999999999997E-2</v>
      </c>
    </row>
    <row r="1237" spans="12:14" x14ac:dyDescent="0.2">
      <c r="L1237" s="26">
        <v>41254</v>
      </c>
      <c r="M1237" s="19">
        <v>4.9793000000000004E-2</v>
      </c>
      <c r="N1237" s="19">
        <v>2.8300000000000002E-2</v>
      </c>
    </row>
    <row r="1238" spans="12:14" x14ac:dyDescent="0.2">
      <c r="L1238" s="26">
        <v>41255</v>
      </c>
      <c r="M1238" s="19">
        <v>4.9843499999999999E-2</v>
      </c>
      <c r="N1238" s="19">
        <v>2.8999999999999998E-2</v>
      </c>
    </row>
    <row r="1239" spans="12:14" x14ac:dyDescent="0.2">
      <c r="L1239" s="26">
        <v>41256</v>
      </c>
      <c r="M1239" s="19">
        <v>4.9793000000000004E-2</v>
      </c>
      <c r="N1239" s="19">
        <v>2.8999999999999998E-2</v>
      </c>
    </row>
    <row r="1240" spans="12:14" x14ac:dyDescent="0.2">
      <c r="L1240" s="26">
        <v>41257</v>
      </c>
      <c r="M1240" s="19">
        <v>5.0096000000000002E-2</v>
      </c>
      <c r="N1240" s="19">
        <v>2.87E-2</v>
      </c>
    </row>
    <row r="1241" spans="12:14" x14ac:dyDescent="0.2">
      <c r="L1241" s="26">
        <v>41260</v>
      </c>
      <c r="M1241" s="19">
        <v>4.9793000000000004E-2</v>
      </c>
      <c r="N1241" s="19">
        <v>2.9399999999999999E-2</v>
      </c>
    </row>
    <row r="1242" spans="12:14" x14ac:dyDescent="0.2">
      <c r="L1242" s="26">
        <v>41261</v>
      </c>
      <c r="M1242" s="19">
        <v>5.00455E-2</v>
      </c>
      <c r="N1242" s="19">
        <v>0.03</v>
      </c>
    </row>
    <row r="1243" spans="12:14" x14ac:dyDescent="0.2">
      <c r="L1243" s="26">
        <v>41262</v>
      </c>
      <c r="M1243" s="19">
        <v>4.9995000000000005E-2</v>
      </c>
      <c r="N1243" s="19">
        <v>2.9900000000000003E-2</v>
      </c>
    </row>
    <row r="1244" spans="12:14" x14ac:dyDescent="0.2">
      <c r="L1244" s="26">
        <v>41263</v>
      </c>
      <c r="M1244" s="19">
        <v>5.0197000000000006E-2</v>
      </c>
      <c r="N1244" s="19">
        <v>2.98E-2</v>
      </c>
    </row>
    <row r="1245" spans="12:14" x14ac:dyDescent="0.2">
      <c r="L1245" s="26">
        <v>41264</v>
      </c>
      <c r="M1245" s="19">
        <v>4.9944499999999996E-2</v>
      </c>
      <c r="N1245" s="19">
        <v>2.9300000000000003E-2</v>
      </c>
    </row>
    <row r="1246" spans="12:14" x14ac:dyDescent="0.2">
      <c r="L1246" s="26">
        <v>41267</v>
      </c>
      <c r="M1246" s="19">
        <v>4.9944499999999996E-2</v>
      </c>
      <c r="N1246" s="19">
        <v>2.9399999999999999E-2</v>
      </c>
    </row>
    <row r="1247" spans="12:14" x14ac:dyDescent="0.2">
      <c r="L1247" s="26">
        <v>41268</v>
      </c>
      <c r="M1247" s="19">
        <v>4.9944499999999996E-2</v>
      </c>
      <c r="N1247" s="19">
        <f>(N1246+N1248)/2</f>
        <v>2.9399999999999999E-2</v>
      </c>
    </row>
    <row r="1248" spans="12:14" x14ac:dyDescent="0.2">
      <c r="L1248" s="26">
        <v>41269</v>
      </c>
      <c r="M1248" s="19">
        <v>4.9793000000000004E-2</v>
      </c>
      <c r="N1248" s="19">
        <v>2.9399999999999999E-2</v>
      </c>
    </row>
    <row r="1249" spans="12:14" x14ac:dyDescent="0.2">
      <c r="L1249" s="26">
        <v>41270</v>
      </c>
      <c r="M1249" s="19">
        <v>4.9692E-2</v>
      </c>
      <c r="N1249" s="19">
        <v>2.8900000000000002E-2</v>
      </c>
    </row>
    <row r="1250" spans="12:14" x14ac:dyDescent="0.2">
      <c r="L1250" s="26">
        <v>41271</v>
      </c>
      <c r="M1250" s="19">
        <v>4.9540499999999994E-2</v>
      </c>
      <c r="N1250" s="19">
        <v>2.8799999999999999E-2</v>
      </c>
    </row>
    <row r="1251" spans="12:14" x14ac:dyDescent="0.2">
      <c r="L1251" s="26">
        <v>41274</v>
      </c>
      <c r="M1251" s="19">
        <v>4.9540499999999994E-2</v>
      </c>
      <c r="N1251" s="19">
        <v>2.9500000000000002E-2</v>
      </c>
    </row>
    <row r="1252" spans="12:14" x14ac:dyDescent="0.2">
      <c r="L1252" s="26">
        <v>41275</v>
      </c>
      <c r="M1252" s="19">
        <v>4.9540499999999994E-2</v>
      </c>
      <c r="N1252" s="19">
        <f>(N1251+N1253)/2</f>
        <v>2.9950000000000001E-2</v>
      </c>
    </row>
    <row r="1253" spans="12:14" x14ac:dyDescent="0.2">
      <c r="L1253" s="26">
        <v>41276</v>
      </c>
      <c r="M1253" s="19">
        <v>4.9540499999999994E-2</v>
      </c>
      <c r="N1253" s="19">
        <v>3.04E-2</v>
      </c>
    </row>
    <row r="1254" spans="12:14" x14ac:dyDescent="0.2">
      <c r="L1254" s="26">
        <v>41277</v>
      </c>
      <c r="M1254" s="19">
        <v>4.9187000000000002E-2</v>
      </c>
      <c r="N1254" s="19">
        <v>3.1200000000000002E-2</v>
      </c>
    </row>
    <row r="1255" spans="12:14" x14ac:dyDescent="0.2">
      <c r="L1255" s="26">
        <v>41278</v>
      </c>
      <c r="M1255" s="19">
        <v>4.9641499999999998E-2</v>
      </c>
      <c r="N1255" s="19">
        <v>3.1E-2</v>
      </c>
    </row>
    <row r="1256" spans="12:14" x14ac:dyDescent="0.2">
      <c r="L1256" s="26">
        <v>41281</v>
      </c>
      <c r="M1256" s="19">
        <v>4.9944499999999996E-2</v>
      </c>
      <c r="N1256" s="19">
        <v>3.1E-2</v>
      </c>
    </row>
    <row r="1257" spans="12:14" x14ac:dyDescent="0.2">
      <c r="L1257" s="26">
        <v>41282</v>
      </c>
      <c r="M1257" s="19">
        <v>5.0348499999999997E-2</v>
      </c>
      <c r="N1257" s="19">
        <v>3.0600000000000002E-2</v>
      </c>
    </row>
    <row r="1258" spans="12:14" x14ac:dyDescent="0.2">
      <c r="L1258" s="26">
        <v>41283</v>
      </c>
      <c r="M1258" s="19">
        <v>4.9641499999999998E-2</v>
      </c>
      <c r="N1258" s="19">
        <v>3.0600000000000002E-2</v>
      </c>
    </row>
    <row r="1259" spans="12:14" x14ac:dyDescent="0.2">
      <c r="L1259" s="26">
        <v>41284</v>
      </c>
      <c r="M1259" s="19">
        <v>4.8732499999999998E-2</v>
      </c>
      <c r="N1259" s="19">
        <v>3.0800000000000001E-2</v>
      </c>
    </row>
    <row r="1260" spans="12:14" x14ac:dyDescent="0.2">
      <c r="L1260" s="26">
        <v>41285</v>
      </c>
      <c r="M1260" s="19">
        <v>4.7924499999999995E-2</v>
      </c>
      <c r="N1260" s="19">
        <v>3.0499999999999999E-2</v>
      </c>
    </row>
    <row r="1261" spans="12:14" x14ac:dyDescent="0.2">
      <c r="L1261" s="26">
        <v>41288</v>
      </c>
      <c r="M1261" s="19">
        <v>4.7318499999999999E-2</v>
      </c>
      <c r="N1261" s="19">
        <v>3.0499999999999999E-2</v>
      </c>
    </row>
    <row r="1262" spans="12:14" x14ac:dyDescent="0.2">
      <c r="L1262" s="26">
        <v>41289</v>
      </c>
      <c r="M1262" s="19">
        <v>4.7773000000000003E-2</v>
      </c>
      <c r="N1262" s="19">
        <v>3.0200000000000001E-2</v>
      </c>
    </row>
    <row r="1263" spans="12:14" x14ac:dyDescent="0.2">
      <c r="L1263" s="26">
        <v>41290</v>
      </c>
      <c r="M1263" s="19">
        <v>4.7722499999999994E-2</v>
      </c>
      <c r="N1263" s="19">
        <v>3.0099999999999998E-2</v>
      </c>
    </row>
    <row r="1264" spans="12:14" x14ac:dyDescent="0.2">
      <c r="L1264" s="26">
        <v>41291</v>
      </c>
      <c r="M1264" s="19">
        <v>4.7924499999999995E-2</v>
      </c>
      <c r="N1264" s="19">
        <v>3.0600000000000002E-2</v>
      </c>
    </row>
    <row r="1265" spans="12:14" x14ac:dyDescent="0.2">
      <c r="L1265" s="26">
        <v>41292</v>
      </c>
      <c r="M1265" s="19">
        <v>4.7823499999999998E-2</v>
      </c>
      <c r="N1265" s="19">
        <v>3.0299999999999997E-2</v>
      </c>
    </row>
    <row r="1266" spans="12:14" x14ac:dyDescent="0.2">
      <c r="L1266" s="26">
        <v>41295</v>
      </c>
      <c r="M1266" s="19">
        <v>4.7823499999999998E-2</v>
      </c>
      <c r="N1266" s="19">
        <f>(N1265+N1267)/2</f>
        <v>3.0249999999999999E-2</v>
      </c>
    </row>
    <row r="1267" spans="12:14" x14ac:dyDescent="0.2">
      <c r="L1267" s="26">
        <v>41296</v>
      </c>
      <c r="M1267" s="19">
        <v>4.7874E-2</v>
      </c>
      <c r="N1267" s="19">
        <v>3.0200000000000001E-2</v>
      </c>
    </row>
    <row r="1268" spans="12:14" x14ac:dyDescent="0.2">
      <c r="L1268" s="26">
        <v>41297</v>
      </c>
      <c r="M1268" s="19">
        <v>4.8328499999999996E-2</v>
      </c>
      <c r="N1268" s="19">
        <v>3.0200000000000001E-2</v>
      </c>
    </row>
    <row r="1269" spans="12:14" x14ac:dyDescent="0.2">
      <c r="L1269" s="26">
        <v>41298</v>
      </c>
      <c r="M1269" s="19">
        <v>4.82275E-2</v>
      </c>
      <c r="N1269" s="19">
        <v>3.04E-2</v>
      </c>
    </row>
    <row r="1270" spans="12:14" x14ac:dyDescent="0.2">
      <c r="L1270" s="26">
        <v>41299</v>
      </c>
      <c r="M1270" s="19">
        <v>4.9389000000000002E-2</v>
      </c>
      <c r="N1270" s="19">
        <v>3.1400000000000004E-2</v>
      </c>
    </row>
    <row r="1271" spans="12:14" x14ac:dyDescent="0.2">
      <c r="L1271" s="26">
        <v>41302</v>
      </c>
      <c r="M1271" s="19">
        <v>4.9995000000000005E-2</v>
      </c>
      <c r="N1271" s="19">
        <v>3.15E-2</v>
      </c>
    </row>
    <row r="1272" spans="12:14" x14ac:dyDescent="0.2">
      <c r="L1272" s="26">
        <v>41303</v>
      </c>
      <c r="M1272" s="19">
        <v>5.0449500000000001E-2</v>
      </c>
      <c r="N1272" s="19">
        <v>3.1800000000000002E-2</v>
      </c>
    </row>
    <row r="1273" spans="12:14" x14ac:dyDescent="0.2">
      <c r="L1273" s="26">
        <v>41304</v>
      </c>
      <c r="M1273" s="19">
        <v>5.02475E-2</v>
      </c>
      <c r="N1273" s="19">
        <v>3.1899999999999998E-2</v>
      </c>
    </row>
    <row r="1274" spans="12:14" x14ac:dyDescent="0.2">
      <c r="L1274" s="26">
        <v>41305</v>
      </c>
      <c r="M1274" s="19">
        <v>4.8985000000000001E-2</v>
      </c>
      <c r="N1274" s="19">
        <v>3.1699999999999999E-2</v>
      </c>
    </row>
    <row r="1275" spans="12:14" x14ac:dyDescent="0.2">
      <c r="L1275" s="26">
        <v>41306</v>
      </c>
      <c r="M1275" s="19">
        <v>4.8581000000000006E-2</v>
      </c>
      <c r="N1275" s="19">
        <v>3.2099999999999997E-2</v>
      </c>
    </row>
    <row r="1276" spans="12:14" x14ac:dyDescent="0.2">
      <c r="L1276" s="26">
        <v>41309</v>
      </c>
      <c r="M1276" s="19">
        <v>4.8681999999999996E-2</v>
      </c>
      <c r="N1276" s="19">
        <v>3.1699999999999999E-2</v>
      </c>
    </row>
    <row r="1277" spans="12:14" x14ac:dyDescent="0.2">
      <c r="L1277" s="26">
        <v>41310</v>
      </c>
      <c r="M1277" s="19">
        <v>4.91365E-2</v>
      </c>
      <c r="N1277" s="19">
        <v>3.2099999999999997E-2</v>
      </c>
    </row>
    <row r="1278" spans="12:14" x14ac:dyDescent="0.2">
      <c r="L1278" s="26">
        <v>41311</v>
      </c>
      <c r="M1278" s="19">
        <v>4.9287999999999998E-2</v>
      </c>
      <c r="N1278" s="19">
        <v>3.1800000000000002E-2</v>
      </c>
    </row>
    <row r="1279" spans="12:14" x14ac:dyDescent="0.2">
      <c r="L1279" s="26">
        <v>41312</v>
      </c>
      <c r="M1279" s="19">
        <v>4.9187000000000002E-2</v>
      </c>
      <c r="N1279" s="19">
        <v>3.1699999999999999E-2</v>
      </c>
    </row>
    <row r="1280" spans="12:14" x14ac:dyDescent="0.2">
      <c r="L1280" s="26">
        <v>41313</v>
      </c>
      <c r="M1280" s="19">
        <v>4.9035500000000003E-2</v>
      </c>
      <c r="N1280" s="19">
        <v>3.1699999999999999E-2</v>
      </c>
    </row>
    <row r="1281" spans="12:14" x14ac:dyDescent="0.2">
      <c r="L1281" s="26">
        <v>41316</v>
      </c>
      <c r="M1281" s="19">
        <v>4.9035500000000003E-2</v>
      </c>
      <c r="N1281" s="19">
        <v>3.1600000000000003E-2</v>
      </c>
    </row>
    <row r="1282" spans="12:14" x14ac:dyDescent="0.2">
      <c r="L1282" s="26">
        <v>41317</v>
      </c>
      <c r="M1282" s="19">
        <v>4.8783E-2</v>
      </c>
      <c r="N1282" s="19">
        <v>3.1899999999999998E-2</v>
      </c>
    </row>
    <row r="1283" spans="12:14" x14ac:dyDescent="0.2">
      <c r="L1283" s="26">
        <v>41318</v>
      </c>
      <c r="M1283" s="19">
        <v>4.9287999999999998E-2</v>
      </c>
      <c r="N1283" s="19">
        <v>3.2300000000000002E-2</v>
      </c>
    </row>
    <row r="1284" spans="12:14" x14ac:dyDescent="0.2">
      <c r="L1284" s="26">
        <v>41319</v>
      </c>
      <c r="M1284" s="19">
        <v>4.9035500000000003E-2</v>
      </c>
      <c r="N1284" s="19">
        <v>3.1699999999999999E-2</v>
      </c>
    </row>
    <row r="1285" spans="12:14" x14ac:dyDescent="0.2">
      <c r="L1285" s="26">
        <v>41320</v>
      </c>
      <c r="M1285" s="19">
        <v>4.8783E-2</v>
      </c>
      <c r="N1285" s="19">
        <v>3.1800000000000002E-2</v>
      </c>
    </row>
    <row r="1286" spans="12:14" x14ac:dyDescent="0.2">
      <c r="L1286" s="26">
        <v>41323</v>
      </c>
      <c r="M1286" s="19">
        <v>4.8783E-2</v>
      </c>
      <c r="N1286" s="19">
        <f>(N1285+N1287)/2</f>
        <v>3.1949999999999999E-2</v>
      </c>
    </row>
    <row r="1287" spans="12:14" x14ac:dyDescent="0.2">
      <c r="L1287" s="26">
        <v>41324</v>
      </c>
      <c r="M1287" s="19">
        <v>4.8833500000000002E-2</v>
      </c>
      <c r="N1287" s="19">
        <v>3.2099999999999997E-2</v>
      </c>
    </row>
    <row r="1288" spans="12:14" x14ac:dyDescent="0.2">
      <c r="L1288" s="26">
        <v>41325</v>
      </c>
      <c r="M1288" s="19">
        <v>4.8833500000000002E-2</v>
      </c>
      <c r="N1288" s="19">
        <v>3.2000000000000001E-2</v>
      </c>
    </row>
    <row r="1289" spans="12:14" x14ac:dyDescent="0.2">
      <c r="L1289" s="26">
        <v>41326</v>
      </c>
      <c r="M1289" s="19">
        <v>4.9237500000000003E-2</v>
      </c>
      <c r="N1289" s="19">
        <v>3.1699999999999999E-2</v>
      </c>
    </row>
    <row r="1290" spans="12:14" x14ac:dyDescent="0.2">
      <c r="L1290" s="26">
        <v>41327</v>
      </c>
      <c r="M1290" s="19">
        <v>4.9237500000000003E-2</v>
      </c>
      <c r="N1290" s="19">
        <v>3.15E-2</v>
      </c>
    </row>
    <row r="1291" spans="12:14" x14ac:dyDescent="0.2">
      <c r="L1291" s="26">
        <v>41330</v>
      </c>
      <c r="M1291" s="19">
        <v>4.9692E-2</v>
      </c>
      <c r="N1291" s="19">
        <v>3.0800000000000001E-2</v>
      </c>
    </row>
    <row r="1292" spans="12:14" x14ac:dyDescent="0.2">
      <c r="L1292" s="26">
        <v>41331</v>
      </c>
      <c r="M1292" s="19">
        <v>5.0550499999999998E-2</v>
      </c>
      <c r="N1292" s="19">
        <v>3.0800000000000001E-2</v>
      </c>
    </row>
    <row r="1293" spans="12:14" x14ac:dyDescent="0.2">
      <c r="L1293" s="26">
        <v>41332</v>
      </c>
      <c r="M1293" s="19">
        <v>5.00455E-2</v>
      </c>
      <c r="N1293" s="19">
        <v>3.1099999999999999E-2</v>
      </c>
    </row>
    <row r="1294" spans="12:14" x14ac:dyDescent="0.2">
      <c r="L1294" s="26">
        <v>41333</v>
      </c>
      <c r="M1294" s="19">
        <v>4.9894000000000001E-2</v>
      </c>
      <c r="N1294" s="19">
        <v>3.1E-2</v>
      </c>
    </row>
    <row r="1295" spans="12:14" x14ac:dyDescent="0.2">
      <c r="L1295" s="26">
        <v>41334</v>
      </c>
      <c r="M1295" s="19">
        <v>4.9894000000000001E-2</v>
      </c>
      <c r="N1295" s="19">
        <v>3.0600000000000002E-2</v>
      </c>
    </row>
    <row r="1296" spans="12:14" x14ac:dyDescent="0.2">
      <c r="L1296" s="26">
        <v>41337</v>
      </c>
      <c r="M1296" s="19">
        <v>4.9995000000000005E-2</v>
      </c>
      <c r="N1296" s="19">
        <v>3.0800000000000001E-2</v>
      </c>
    </row>
    <row r="1297" spans="12:14" x14ac:dyDescent="0.2">
      <c r="L1297" s="26">
        <v>41338</v>
      </c>
      <c r="M1297" s="19">
        <v>5.0096000000000002E-2</v>
      </c>
      <c r="N1297" s="19">
        <v>3.1E-2</v>
      </c>
    </row>
    <row r="1298" spans="12:14" x14ac:dyDescent="0.2">
      <c r="L1298" s="26">
        <v>41339</v>
      </c>
      <c r="M1298" s="19">
        <v>5.0297999999999995E-2</v>
      </c>
      <c r="N1298" s="19">
        <v>3.15E-2</v>
      </c>
    </row>
    <row r="1299" spans="12:14" x14ac:dyDescent="0.2">
      <c r="L1299" s="26">
        <v>41340</v>
      </c>
      <c r="M1299" s="19">
        <v>5.0398999999999999E-2</v>
      </c>
      <c r="N1299" s="19">
        <v>3.2000000000000001E-2</v>
      </c>
    </row>
    <row r="1300" spans="12:14" x14ac:dyDescent="0.2">
      <c r="L1300" s="26">
        <v>41341</v>
      </c>
      <c r="M1300" s="19">
        <v>5.0954499999999993E-2</v>
      </c>
      <c r="N1300" s="19">
        <v>3.2500000000000001E-2</v>
      </c>
    </row>
    <row r="1301" spans="12:14" x14ac:dyDescent="0.2">
      <c r="L1301" s="26">
        <v>41344</v>
      </c>
      <c r="M1301" s="19">
        <v>5.1560499999999995E-2</v>
      </c>
      <c r="N1301" s="19">
        <v>3.2599999999999997E-2</v>
      </c>
    </row>
    <row r="1302" spans="12:14" x14ac:dyDescent="0.2">
      <c r="L1302" s="26">
        <v>41345</v>
      </c>
      <c r="M1302" s="19">
        <v>5.0954499999999993E-2</v>
      </c>
      <c r="N1302" s="19">
        <v>3.2199999999999999E-2</v>
      </c>
    </row>
    <row r="1303" spans="12:14" x14ac:dyDescent="0.2">
      <c r="L1303" s="26">
        <v>41346</v>
      </c>
      <c r="M1303" s="19">
        <v>5.0954499999999993E-2</v>
      </c>
      <c r="N1303" s="19">
        <v>3.2199999999999999E-2</v>
      </c>
    </row>
    <row r="1304" spans="12:14" x14ac:dyDescent="0.2">
      <c r="L1304" s="26">
        <v>41347</v>
      </c>
      <c r="M1304" s="19">
        <v>5.0752499999999999E-2</v>
      </c>
      <c r="N1304" s="19">
        <v>3.2500000000000001E-2</v>
      </c>
    </row>
    <row r="1305" spans="12:14" x14ac:dyDescent="0.2">
      <c r="L1305" s="26">
        <v>41348</v>
      </c>
      <c r="M1305" s="19">
        <v>5.02475E-2</v>
      </c>
      <c r="N1305" s="19">
        <v>3.2199999999999999E-2</v>
      </c>
    </row>
    <row r="1306" spans="12:14" x14ac:dyDescent="0.2">
      <c r="L1306" s="26">
        <v>41351</v>
      </c>
      <c r="M1306" s="19">
        <v>5.0348499999999997E-2</v>
      </c>
      <c r="N1306" s="19">
        <v>3.1800000000000002E-2</v>
      </c>
    </row>
    <row r="1307" spans="12:14" x14ac:dyDescent="0.2">
      <c r="L1307" s="26">
        <v>41352</v>
      </c>
      <c r="M1307" s="19">
        <v>5.0499999999999996E-2</v>
      </c>
      <c r="N1307" s="19">
        <v>3.1300000000000001E-2</v>
      </c>
    </row>
    <row r="1308" spans="12:14" x14ac:dyDescent="0.2">
      <c r="L1308" s="26">
        <v>41353</v>
      </c>
      <c r="M1308" s="19">
        <v>5.0651500000000002E-2</v>
      </c>
      <c r="N1308" s="19">
        <v>3.1899999999999998E-2</v>
      </c>
    </row>
    <row r="1309" spans="12:14" x14ac:dyDescent="0.2">
      <c r="L1309" s="26">
        <v>41354</v>
      </c>
      <c r="M1309" s="19">
        <v>5.0651500000000002E-2</v>
      </c>
      <c r="N1309" s="19">
        <v>3.15E-2</v>
      </c>
    </row>
    <row r="1310" spans="12:14" x14ac:dyDescent="0.2">
      <c r="L1310" s="26">
        <v>41355</v>
      </c>
      <c r="M1310" s="19">
        <v>5.0701999999999997E-2</v>
      </c>
      <c r="N1310" s="19">
        <v>3.1300000000000001E-2</v>
      </c>
    </row>
    <row r="1311" spans="12:14" x14ac:dyDescent="0.2">
      <c r="L1311" s="26">
        <v>41358</v>
      </c>
      <c r="M1311" s="19">
        <v>5.0550499999999998E-2</v>
      </c>
      <c r="N1311" s="19">
        <v>3.1400000000000004E-2</v>
      </c>
    </row>
    <row r="1312" spans="12:14" x14ac:dyDescent="0.2">
      <c r="L1312" s="26">
        <v>41359</v>
      </c>
      <c r="M1312" s="19">
        <v>5.0550499999999998E-2</v>
      </c>
      <c r="N1312" s="19">
        <v>3.1300000000000001E-2</v>
      </c>
    </row>
    <row r="1313" spans="12:14" x14ac:dyDescent="0.2">
      <c r="L1313" s="26">
        <v>41360</v>
      </c>
      <c r="M1313" s="19">
        <v>5.0550499999999998E-2</v>
      </c>
      <c r="N1313" s="19">
        <v>3.0899999999999997E-2</v>
      </c>
    </row>
    <row r="1314" spans="12:14" x14ac:dyDescent="0.2">
      <c r="L1314" s="26">
        <v>41361</v>
      </c>
      <c r="M1314" s="19">
        <v>5.0550499999999998E-2</v>
      </c>
      <c r="N1314" s="19">
        <v>3.1E-2</v>
      </c>
    </row>
    <row r="1315" spans="12:14" x14ac:dyDescent="0.2">
      <c r="L1315" s="26">
        <v>41362</v>
      </c>
      <c r="M1315" s="19">
        <v>5.0550499999999998E-2</v>
      </c>
      <c r="N1315" s="19">
        <f>(N1314+N1316)/2</f>
        <v>3.09E-2</v>
      </c>
    </row>
    <row r="1316" spans="12:14" x14ac:dyDescent="0.2">
      <c r="L1316" s="26">
        <v>41365</v>
      </c>
      <c r="M1316" s="19">
        <v>5.0499999999999996E-2</v>
      </c>
      <c r="N1316" s="19">
        <v>3.0800000000000001E-2</v>
      </c>
    </row>
  </sheetData>
  <pageMargins left="0.5" right="0.5" top="0.7" bottom="0.3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Exhibit 1</vt:lpstr>
      <vt:lpstr>Exhibit 2</vt:lpstr>
      <vt:lpstr>Exhibit 2A</vt:lpstr>
      <vt:lpstr>Exhibit 3</vt:lpstr>
      <vt:lpstr>Exhibit 4</vt:lpstr>
      <vt:lpstr>Exhibit 6</vt:lpstr>
      <vt:lpstr>comp_marg</vt:lpstr>
      <vt:lpstr>comp_mult</vt:lpstr>
      <vt:lpstr>hist_inc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59th Street Partners LLC</dc:creator>
  <cp:lastModifiedBy>Lehmbeck, Mike</cp:lastModifiedBy>
  <cp:lastPrinted>2015-07-27T13:54:12Z</cp:lastPrinted>
  <dcterms:created xsi:type="dcterms:W3CDTF">2014-04-04T15:40:44Z</dcterms:created>
  <dcterms:modified xsi:type="dcterms:W3CDTF">2015-12-17T16:31:30Z</dcterms:modified>
</cp:coreProperties>
</file>