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rpain-my.sharepoint.com/personal/dgongora_lerpain_onmicrosoft_com/Documents/Daniel/PERSONAL/Estudio/Bootcamp Analisis de Datos/Módulo 1 - Fundamentos del trabajo de datos con Excel/Clase 3/"/>
    </mc:Choice>
  </mc:AlternateContent>
  <xr:revisionPtr revIDLastSave="34" documentId="8_{0AD531B6-E2FE-4AF6-AF31-0B8218C01699}" xr6:coauthVersionLast="47" xr6:coauthVersionMax="47" xr10:uidLastSave="{3F07ACE9-6DF4-4BDD-B1DE-BF609A88B8DE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G4" i="1"/>
  <c r="G5" i="1"/>
  <c r="G6" i="1"/>
  <c r="G7" i="1"/>
  <c r="G8" i="1"/>
  <c r="G9" i="1"/>
  <c r="G10" i="1"/>
  <c r="G11" i="1"/>
  <c r="H4" i="1"/>
  <c r="I4" i="1" s="1"/>
  <c r="H5" i="1"/>
  <c r="I5" i="1" s="1"/>
  <c r="H7" i="1"/>
  <c r="I7" i="1" s="1"/>
  <c r="H9" i="1"/>
  <c r="I9" i="1" s="1"/>
  <c r="B25" i="1"/>
  <c r="B23" i="1"/>
  <c r="H6" i="1"/>
  <c r="I6" i="1" s="1"/>
  <c r="H8" i="1"/>
  <c r="I8" i="1" s="1"/>
  <c r="H10" i="1"/>
  <c r="I10" i="1" s="1"/>
  <c r="H11" i="1"/>
  <c r="I11" i="1" s="1"/>
  <c r="B24" i="1" l="1"/>
  <c r="K9" i="1"/>
  <c r="K8" i="1"/>
  <c r="K5" i="1"/>
  <c r="K10" i="1"/>
  <c r="B26" i="1"/>
  <c r="K11" i="1" l="1"/>
  <c r="K7" i="1"/>
  <c r="K6" i="1"/>
  <c r="K4" i="1"/>
  <c r="B28" i="1" s="1"/>
  <c r="B30" i="1" s="1"/>
  <c r="B27" i="1"/>
</calcChain>
</file>

<file path=xl/sharedStrings.xml><?xml version="1.0" encoding="utf-8"?>
<sst xmlns="http://schemas.openxmlformats.org/spreadsheetml/2006/main" count="77" uniqueCount="42">
  <si>
    <t>Planilla de Pagos</t>
  </si>
  <si>
    <t>RUT</t>
  </si>
  <si>
    <t>Nombre</t>
  </si>
  <si>
    <t>Sueldo</t>
  </si>
  <si>
    <t>AFP</t>
  </si>
  <si>
    <t>Isapre</t>
  </si>
  <si>
    <t>Escalafón</t>
  </si>
  <si>
    <t>Gratific.</t>
  </si>
  <si>
    <t>Sueldo Imp.</t>
  </si>
  <si>
    <t>Desc. Isapre</t>
  </si>
  <si>
    <t>Desc. AFP</t>
  </si>
  <si>
    <t>Sueldo Liq.</t>
  </si>
  <si>
    <t>11111111-1</t>
  </si>
  <si>
    <t>22222222-2</t>
  </si>
  <si>
    <t>33333333-3</t>
  </si>
  <si>
    <t>44444444-4</t>
  </si>
  <si>
    <t>55555555-5</t>
  </si>
  <si>
    <t>66666666-6</t>
  </si>
  <si>
    <t>77777777-7</t>
  </si>
  <si>
    <t>88888888-8</t>
  </si>
  <si>
    <t>A</t>
  </si>
  <si>
    <t>Mario Soto</t>
  </si>
  <si>
    <t>Habitat</t>
  </si>
  <si>
    <t>Fonasa</t>
  </si>
  <si>
    <t>Rodrigo Rey</t>
  </si>
  <si>
    <t>Cuprum</t>
  </si>
  <si>
    <t>Promepart</t>
  </si>
  <si>
    <t>Luis Castillo</t>
  </si>
  <si>
    <t>Consalud</t>
  </si>
  <si>
    <t>B</t>
  </si>
  <si>
    <t>Jorge Ortiz</t>
  </si>
  <si>
    <t>Jaime Toro</t>
  </si>
  <si>
    <t>María Lepe</t>
  </si>
  <si>
    <t>Descto.</t>
  </si>
  <si>
    <t>Angela Pérez</t>
  </si>
  <si>
    <t>Eduardo Pavez</t>
  </si>
  <si>
    <t>C</t>
  </si>
  <si>
    <t>Rut</t>
  </si>
  <si>
    <t>Gratificación</t>
  </si>
  <si>
    <t>Glosa</t>
  </si>
  <si>
    <t>Liquidación Empleados</t>
  </si>
  <si>
    <t>Planvital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</si>
</sst>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* #,##0_ ;_ &quot;$&quot;* \-#,##0_ ;_ &quot;$&quot;* &quot;-&quot;_ ;_ @_ "/>
    <numFmt numFmtId="165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10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164" fontId="0" fillId="0" borderId="1" xfId="2" applyFont="1" applyBorder="1"/>
    <xf numFmtId="165" fontId="0" fillId="0" borderId="3" xfId="1" applyFont="1" applyBorder="1"/>
    <xf numFmtId="165" fontId="0" fillId="0" borderId="1" xfId="1" applyFont="1" applyBorder="1"/>
    <xf numFmtId="165" fontId="0" fillId="0" borderId="8" xfId="1" applyFon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0" fillId="0" borderId="9" xfId="0" applyNumberFormat="1" applyBorder="1"/>
    <xf numFmtId="9" fontId="0" fillId="0" borderId="2" xfId="0" applyNumberFormat="1" applyBorder="1"/>
    <xf numFmtId="9" fontId="0" fillId="0" borderId="4" xfId="0" applyNumberFormat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4" fillId="0" borderId="0" xfId="0" applyFont="1"/>
    <xf numFmtId="9" fontId="0" fillId="0" borderId="4" xfId="3" applyFont="1" applyBorder="1"/>
    <xf numFmtId="9" fontId="0" fillId="0" borderId="6" xfId="3" applyFont="1" applyBorder="1"/>
    <xf numFmtId="9" fontId="0" fillId="0" borderId="9" xfId="3" applyFont="1" applyBorder="1"/>
    <xf numFmtId="164" fontId="0" fillId="4" borderId="3" xfId="2" applyFont="1" applyFill="1" applyBorder="1"/>
    <xf numFmtId="164" fontId="0" fillId="4" borderId="4" xfId="2" applyFont="1" applyFill="1" applyBorder="1"/>
    <xf numFmtId="0" fontId="0" fillId="5" borderId="1" xfId="0" applyFill="1" applyBorder="1"/>
    <xf numFmtId="0" fontId="2" fillId="3" borderId="20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29"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 &quot;$&quot;* #,##0_ ;_ &quot;$&quot;* \-#,##0_ ;_ &quot;$&quot;* &quot;-&quot;_ ;_ @_ 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 &quot;$&quot;* #,##0_ ;_ &quot;$&quot;* \-#,##0_ ;_ &quot;$&quot;* &quot;-&quot;_ ;_ @_ 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 &quot;$&quot;* #,##0_ ;_ &quot;$&quot;* \-#,##0_ ;_ &quot;$&quot;* &quot;-&quot;_ ;_ @_ 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29659-C467-418A-A2AD-F7BC21746A16}" name="Tabla1" displayName="Tabla1" ref="A3:K11" totalsRowShown="0" headerRowDxfId="28" headerRowBorderDxfId="27" tableBorderDxfId="26" totalsRowBorderDxfId="25">
  <autoFilter ref="A3:K11" xr:uid="{00A29659-C467-418A-A2AD-F7BC21746A16}"/>
  <tableColumns count="11">
    <tableColumn id="1" xr3:uid="{BF0A23E6-5C46-4496-B090-A961B725300E}" name="RUT" dataDxfId="24"/>
    <tableColumn id="2" xr3:uid="{35165353-1555-4FB1-8D98-C2B684C89E4B}" name="Nombre" dataDxfId="23"/>
    <tableColumn id="3" xr3:uid="{4EC353AD-25AB-4010-B438-5D13860D35E8}" name="Sueldo" dataDxfId="22" dataCellStyle="Millares [0]"/>
    <tableColumn id="4" xr3:uid="{181F4338-36AB-4044-BB31-4E6FDC900305}" name="AFP" dataDxfId="21"/>
    <tableColumn id="5" xr3:uid="{718D05AB-E5E1-4279-919B-2A03A434D588}" name="Isapre" dataDxfId="20"/>
    <tableColumn id="6" xr3:uid="{2F9D1D7B-8AB1-4EE7-8144-43AC53C625BA}" name="Escalafón" dataDxfId="19"/>
    <tableColumn id="7" xr3:uid="{430D0360-E7EF-4042-BF15-73A0A1A82C2E}" name="Gratific." dataDxfId="18" dataCellStyle="Moneda [0]">
      <calculatedColumnFormula>Tabla1[[#This Row],[Sueldo]]*VLOOKUP(Tabla1[[#This Row],[Escalafón]],Tabla4[],2,FALSE)</calculatedColumnFormula>
    </tableColumn>
    <tableColumn id="8" xr3:uid="{05981687-D238-4203-AC62-1D797E7FF5B4}" name="Sueldo Imp." dataDxfId="17" dataCellStyle="Moneda [0]">
      <calculatedColumnFormula>Tabla1[[#This Row],[Sueldo]]+Tabla1[[#This Row],[Gratific.]]</calculatedColumnFormula>
    </tableColumn>
    <tableColumn id="9" xr3:uid="{F9F1FDFD-41D8-4181-899C-37834308D5F8}" name="Desc. Isapre" dataDxfId="16" dataCellStyle="Moneda [0]">
      <calculatedColumnFormula>Tabla1[[#This Row],[Sueldo Imp.]]*VLOOKUP(Tabla1[[#This Row],[Isapre]],Tabla2[],2,FALSE)</calculatedColumnFormula>
    </tableColumn>
    <tableColumn id="10" xr3:uid="{326E6C6F-A8C0-437F-9B1D-8B39B23791AB}" name="Desc. AFP" dataDxfId="15" dataCellStyle="Moneda [0]">
      <calculatedColumnFormula>Tabla1[[#This Row],[Sueldo Imp.]]*VLOOKUP(Tabla1[[#This Row],[AFP]],Tabla3[],2,FALSE)</calculatedColumnFormula>
    </tableColumn>
    <tableColumn id="11" xr3:uid="{B114ACDC-0EC8-4C1D-9C63-E3BDCD3E284F}" name="Sueldo Liq." dataDxfId="14" dataCellStyle="Moneda [0]">
      <calculatedColumnFormula>Tabla1[[#This Row],[Sueldo Imp.]]-(Tabla1[[#This Row],[Desc. Isapre]]+Tabla1[[#This Row],[Desc. AFP]])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A5487F-0900-4F54-BA6F-D46AA42A8844}" name="Tabla2" displayName="Tabla2" ref="B14:C17" totalsRowShown="0" headerRowDxfId="13" headerRowBorderDxfId="12" tableBorderDxfId="11" totalsRowBorderDxfId="10">
  <autoFilter ref="B14:C17" xr:uid="{EEA5487F-0900-4F54-BA6F-D46AA42A8844}"/>
  <tableColumns count="2">
    <tableColumn id="1" xr3:uid="{BF277DA9-15FD-4746-A73C-8AAAA24AB308}" name="Isapre" dataDxfId="9"/>
    <tableColumn id="2" xr3:uid="{7DC94872-5FCC-4AB1-90E1-6B1E296BE88E}" name="Descto." dataDxfId="8" dataCellStyle="Porcentaj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E4F0A1-4881-4794-8509-D74F6E607DF0}" name="Tabla3" displayName="Tabla3" ref="E14:F17" totalsRowShown="0" headerRowBorderDxfId="7" tableBorderDxfId="6">
  <autoFilter ref="E14:F17" xr:uid="{63E4F0A1-4881-4794-8509-D74F6E607DF0}"/>
  <tableColumns count="2">
    <tableColumn id="1" xr3:uid="{3B90CB2B-AD44-4AF9-8453-8C651A946D95}" name="AFP" dataDxfId="5"/>
    <tableColumn id="2" xr3:uid="{BEC204BA-C3FF-4771-96E1-44E95EED7221}" name="Descto." dataDxfId="4" dataCellStyle="Porcentaj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9BDACE-36EB-476A-9160-C12680791761}" name="Tabla4" displayName="Tabla4" ref="H14:I17" totalsRowShown="0" headerRowBorderDxfId="3" tableBorderDxfId="2">
  <autoFilter ref="H14:I17" xr:uid="{099BDACE-36EB-476A-9160-C12680791761}"/>
  <tableColumns count="2">
    <tableColumn id="1" xr3:uid="{9B95D456-651A-4704-AA58-8E74EE3D8AA4}" name="Escalafón" dataDxfId="1"/>
    <tableColumn id="2" xr3:uid="{1836A3F9-E3A8-4A05-86ED-90C4EAECE97D}" name="Gratific.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12.85546875" customWidth="1"/>
    <col min="2" max="2" width="13.85546875" bestFit="1" customWidth="1"/>
    <col min="3" max="3" width="20.85546875" bestFit="1" customWidth="1"/>
    <col min="4" max="4" width="11.7109375" bestFit="1" customWidth="1"/>
    <col min="5" max="5" width="14.140625" customWidth="1"/>
    <col min="6" max="6" width="11.42578125" customWidth="1"/>
    <col min="7" max="7" width="10.42578125" bestFit="1" customWidth="1"/>
    <col min="8" max="9" width="13.85546875" bestFit="1" customWidth="1"/>
    <col min="10" max="10" width="11.7109375" customWidth="1"/>
    <col min="11" max="11" width="12.85546875" customWidth="1"/>
    <col min="12" max="13" width="10.7109375" bestFit="1" customWidth="1"/>
  </cols>
  <sheetData>
    <row r="1" spans="1:11" ht="26.25" x14ac:dyDescent="0.4">
      <c r="E1" s="28" t="s">
        <v>0</v>
      </c>
    </row>
    <row r="2" spans="1:11" ht="15.75" thickBot="1" x14ac:dyDescent="0.3"/>
    <row r="3" spans="1:11" ht="15.75" thickBot="1" x14ac:dyDescent="0.3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3" t="s">
        <v>11</v>
      </c>
    </row>
    <row r="4" spans="1:11" x14ac:dyDescent="0.25">
      <c r="A4" s="9" t="s">
        <v>12</v>
      </c>
      <c r="B4" s="1" t="s">
        <v>21</v>
      </c>
      <c r="C4" s="15">
        <v>123568</v>
      </c>
      <c r="D4" s="2" t="s">
        <v>22</v>
      </c>
      <c r="E4" s="2" t="s">
        <v>23</v>
      </c>
      <c r="F4" s="2" t="s">
        <v>20</v>
      </c>
      <c r="G4" s="32">
        <f>Tabla1[[#This Row],[Sueldo]]*VLOOKUP(Tabla1[[#This Row],[Escalafón]],Tabla4[],2,FALSE)</f>
        <v>8649.76</v>
      </c>
      <c r="H4" s="32">
        <f>Tabla1[[#This Row],[Sueldo]]+Tabla1[[#This Row],[Gratific.]]</f>
        <v>132217.76</v>
      </c>
      <c r="I4" s="32">
        <f>Tabla1[[#This Row],[Sueldo Imp.]]*VLOOKUP(Tabla1[[#This Row],[Isapre]],Tabla2[],2,FALSE)</f>
        <v>7933.0655999999999</v>
      </c>
      <c r="J4" s="32">
        <f>Tabla1[[#This Row],[Sueldo Imp.]]*VLOOKUP(Tabla1[[#This Row],[AFP]],Tabla3[],2,FALSE)</f>
        <v>15866.1312</v>
      </c>
      <c r="K4" s="33">
        <f>Tabla1[[#This Row],[Sueldo Imp.]]-(Tabla1[[#This Row],[Desc. Isapre]]+Tabla1[[#This Row],[Desc. AFP]])</f>
        <v>108418.5632</v>
      </c>
    </row>
    <row r="5" spans="1:11" x14ac:dyDescent="0.25">
      <c r="A5" s="7" t="s">
        <v>13</v>
      </c>
      <c r="B5" s="3" t="s">
        <v>24</v>
      </c>
      <c r="C5" s="16">
        <v>536987</v>
      </c>
      <c r="D5" s="4" t="s">
        <v>25</v>
      </c>
      <c r="E5" s="4" t="s">
        <v>26</v>
      </c>
      <c r="F5" s="4" t="s">
        <v>36</v>
      </c>
      <c r="G5" s="32">
        <f>Tabla1[[#This Row],[Sueldo]]*VLOOKUP(Tabla1[[#This Row],[Escalafón]],Tabla4[],2,FALSE)</f>
        <v>53698.700000000004</v>
      </c>
      <c r="H5" s="32">
        <f>Tabla1[[#This Row],[Sueldo]]+Tabla1[[#This Row],[Gratific.]]</f>
        <v>590685.69999999995</v>
      </c>
      <c r="I5" s="32">
        <f>Tabla1[[#This Row],[Sueldo Imp.]]*VLOOKUP(Tabla1[[#This Row],[Isapre]],Tabla2[],2,FALSE)</f>
        <v>47254.856</v>
      </c>
      <c r="J5" s="32">
        <f>Tabla1[[#This Row],[Sueldo Imp.]]*VLOOKUP(Tabla1[[#This Row],[AFP]],Tabla3[],2,FALSE)</f>
        <v>82695.998000000007</v>
      </c>
      <c r="K5" s="33">
        <f>Tabla1[[#This Row],[Sueldo Imp.]]-(Tabla1[[#This Row],[Desc. Isapre]]+Tabla1[[#This Row],[Desc. AFP]])</f>
        <v>460734.84599999996</v>
      </c>
    </row>
    <row r="6" spans="1:11" x14ac:dyDescent="0.25">
      <c r="A6" s="7" t="s">
        <v>14</v>
      </c>
      <c r="B6" s="3" t="s">
        <v>27</v>
      </c>
      <c r="C6" s="16">
        <v>257894</v>
      </c>
      <c r="D6" s="4" t="s">
        <v>25</v>
      </c>
      <c r="E6" s="20" t="s">
        <v>28</v>
      </c>
      <c r="F6" s="4" t="s">
        <v>29</v>
      </c>
      <c r="G6" s="32">
        <f>Tabla1[[#This Row],[Sueldo]]*VLOOKUP(Tabla1[[#This Row],[Escalafón]],Tabla4[],2,FALSE)</f>
        <v>20631.52</v>
      </c>
      <c r="H6" s="32">
        <f>Tabla1[[#This Row],[Sueldo]]+Tabla1[[#This Row],[Gratific.]]</f>
        <v>278525.52</v>
      </c>
      <c r="I6" s="32">
        <f>Tabla1[[#This Row],[Sueldo Imp.]]*VLOOKUP(Tabla1[[#This Row],[Isapre]],Tabla2[],2,FALSE)</f>
        <v>19496.786400000005</v>
      </c>
      <c r="J6" s="32">
        <f>Tabla1[[#This Row],[Sueldo Imp.]]*VLOOKUP(Tabla1[[#This Row],[AFP]],Tabla3[],2,FALSE)</f>
        <v>38993.572800000009</v>
      </c>
      <c r="K6" s="33">
        <f>Tabla1[[#This Row],[Sueldo Imp.]]-(Tabla1[[#This Row],[Desc. Isapre]]+Tabla1[[#This Row],[Desc. AFP]])</f>
        <v>220035.16080000001</v>
      </c>
    </row>
    <row r="7" spans="1:11" x14ac:dyDescent="0.25">
      <c r="A7" s="7" t="s">
        <v>15</v>
      </c>
      <c r="B7" s="3" t="s">
        <v>34</v>
      </c>
      <c r="C7" s="16">
        <v>254698</v>
      </c>
      <c r="D7" s="4" t="s">
        <v>41</v>
      </c>
      <c r="E7" s="4" t="s">
        <v>26</v>
      </c>
      <c r="F7" s="4" t="s">
        <v>36</v>
      </c>
      <c r="G7" s="32">
        <f>Tabla1[[#This Row],[Sueldo]]*VLOOKUP(Tabla1[[#This Row],[Escalafón]],Tabla4[],2,FALSE)</f>
        <v>25469.800000000003</v>
      </c>
      <c r="H7" s="32">
        <f>Tabla1[[#This Row],[Sueldo]]+Tabla1[[#This Row],[Gratific.]]</f>
        <v>280167.8</v>
      </c>
      <c r="I7" s="32">
        <f>Tabla1[[#This Row],[Sueldo Imp.]]*VLOOKUP(Tabla1[[#This Row],[Isapre]],Tabla2[],2,FALSE)</f>
        <v>22413.423999999999</v>
      </c>
      <c r="J7" s="32">
        <f>Tabla1[[#This Row],[Sueldo Imp.]]*VLOOKUP(Tabla1[[#This Row],[AFP]],Tabla3[],2,FALSE)</f>
        <v>28016.78</v>
      </c>
      <c r="K7" s="33">
        <f>Tabla1[[#This Row],[Sueldo Imp.]]-(Tabla1[[#This Row],[Desc. Isapre]]+Tabla1[[#This Row],[Desc. AFP]])</f>
        <v>229737.59599999999</v>
      </c>
    </row>
    <row r="8" spans="1:11" x14ac:dyDescent="0.25">
      <c r="A8" s="7" t="s">
        <v>16</v>
      </c>
      <c r="B8" s="3" t="s">
        <v>30</v>
      </c>
      <c r="C8" s="16">
        <v>236984</v>
      </c>
      <c r="D8" s="4" t="s">
        <v>22</v>
      </c>
      <c r="E8" s="4" t="s">
        <v>23</v>
      </c>
      <c r="F8" s="4" t="s">
        <v>36</v>
      </c>
      <c r="G8" s="32">
        <f>Tabla1[[#This Row],[Sueldo]]*VLOOKUP(Tabla1[[#This Row],[Escalafón]],Tabla4[],2,FALSE)</f>
        <v>23698.400000000001</v>
      </c>
      <c r="H8" s="32">
        <f>Tabla1[[#This Row],[Sueldo]]+Tabla1[[#This Row],[Gratific.]]</f>
        <v>260682.4</v>
      </c>
      <c r="I8" s="32">
        <f>Tabla1[[#This Row],[Sueldo Imp.]]*VLOOKUP(Tabla1[[#This Row],[Isapre]],Tabla2[],2,FALSE)</f>
        <v>15640.944</v>
      </c>
      <c r="J8" s="32">
        <f>Tabla1[[#This Row],[Sueldo Imp.]]*VLOOKUP(Tabla1[[#This Row],[AFP]],Tabla3[],2,FALSE)</f>
        <v>31281.887999999999</v>
      </c>
      <c r="K8" s="33">
        <f>Tabla1[[#This Row],[Sueldo Imp.]]-(Tabla1[[#This Row],[Desc. Isapre]]+Tabla1[[#This Row],[Desc. AFP]])</f>
        <v>213759.568</v>
      </c>
    </row>
    <row r="9" spans="1:11" x14ac:dyDescent="0.25">
      <c r="A9" s="7" t="s">
        <v>17</v>
      </c>
      <c r="B9" s="3" t="s">
        <v>35</v>
      </c>
      <c r="C9" s="16">
        <v>986547</v>
      </c>
      <c r="D9" s="4" t="s">
        <v>22</v>
      </c>
      <c r="E9" s="20" t="s">
        <v>28</v>
      </c>
      <c r="F9" s="4" t="s">
        <v>29</v>
      </c>
      <c r="G9" s="32">
        <f>Tabla1[[#This Row],[Sueldo]]*VLOOKUP(Tabla1[[#This Row],[Escalafón]],Tabla4[],2,FALSE)</f>
        <v>78923.759999999995</v>
      </c>
      <c r="H9" s="32">
        <f>Tabla1[[#This Row],[Sueldo]]+Tabla1[[#This Row],[Gratific.]]</f>
        <v>1065470.76</v>
      </c>
      <c r="I9" s="32">
        <f>Tabla1[[#This Row],[Sueldo Imp.]]*VLOOKUP(Tabla1[[#This Row],[Isapre]],Tabla2[],2,FALSE)</f>
        <v>74582.953200000004</v>
      </c>
      <c r="J9" s="32">
        <f>Tabla1[[#This Row],[Sueldo Imp.]]*VLOOKUP(Tabla1[[#This Row],[AFP]],Tabla3[],2,FALSE)</f>
        <v>127856.49119999999</v>
      </c>
      <c r="K9" s="33">
        <f>Tabla1[[#This Row],[Sueldo Imp.]]-(Tabla1[[#This Row],[Desc. Isapre]]+Tabla1[[#This Row],[Desc. AFP]])</f>
        <v>863031.31560000009</v>
      </c>
    </row>
    <row r="10" spans="1:11" x14ac:dyDescent="0.25">
      <c r="A10" s="7" t="s">
        <v>18</v>
      </c>
      <c r="B10" s="3" t="s">
        <v>31</v>
      </c>
      <c r="C10" s="16">
        <v>563241</v>
      </c>
      <c r="D10" s="4" t="s">
        <v>41</v>
      </c>
      <c r="E10" s="20" t="s">
        <v>28</v>
      </c>
      <c r="F10" s="4" t="s">
        <v>20</v>
      </c>
      <c r="G10" s="32">
        <f>Tabla1[[#This Row],[Sueldo]]*VLOOKUP(Tabla1[[#This Row],[Escalafón]],Tabla4[],2,FALSE)</f>
        <v>39426.870000000003</v>
      </c>
      <c r="H10" s="32">
        <f>Tabla1[[#This Row],[Sueldo]]+Tabla1[[#This Row],[Gratific.]]</f>
        <v>602667.87</v>
      </c>
      <c r="I10" s="32">
        <f>Tabla1[[#This Row],[Sueldo Imp.]]*VLOOKUP(Tabla1[[#This Row],[Isapre]],Tabla2[],2,FALSE)</f>
        <v>42186.750900000006</v>
      </c>
      <c r="J10" s="32">
        <f>Tabla1[[#This Row],[Sueldo Imp.]]*VLOOKUP(Tabla1[[#This Row],[AFP]],Tabla3[],2,FALSE)</f>
        <v>60266.787000000004</v>
      </c>
      <c r="K10" s="33">
        <f>Tabla1[[#This Row],[Sueldo Imp.]]-(Tabla1[[#This Row],[Desc. Isapre]]+Tabla1[[#This Row],[Desc. AFP]])</f>
        <v>500214.3321</v>
      </c>
    </row>
    <row r="11" spans="1:11" ht="15.75" thickBot="1" x14ac:dyDescent="0.3">
      <c r="A11" s="8" t="s">
        <v>19</v>
      </c>
      <c r="B11" s="5" t="s">
        <v>32</v>
      </c>
      <c r="C11" s="17">
        <v>235689</v>
      </c>
      <c r="D11" s="6" t="s">
        <v>22</v>
      </c>
      <c r="E11" s="6" t="s">
        <v>23</v>
      </c>
      <c r="F11" s="6" t="s">
        <v>20</v>
      </c>
      <c r="G11" s="32">
        <f>Tabla1[[#This Row],[Sueldo]]*VLOOKUP(Tabla1[[#This Row],[Escalafón]],Tabla4[],2,FALSE)</f>
        <v>16498.230000000003</v>
      </c>
      <c r="H11" s="32">
        <f>Tabla1[[#This Row],[Sueldo]]+Tabla1[[#This Row],[Gratific.]]</f>
        <v>252187.23</v>
      </c>
      <c r="I11" s="32">
        <f>Tabla1[[#This Row],[Sueldo Imp.]]*VLOOKUP(Tabla1[[#This Row],[Isapre]],Tabla2[],2,FALSE)</f>
        <v>15131.2338</v>
      </c>
      <c r="J11" s="32">
        <f>Tabla1[[#This Row],[Sueldo Imp.]]*VLOOKUP(Tabla1[[#This Row],[AFP]],Tabla3[],2,FALSE)</f>
        <v>30262.4676</v>
      </c>
      <c r="K11" s="33">
        <f>Tabla1[[#This Row],[Sueldo Imp.]]-(Tabla1[[#This Row],[Desc. Isapre]]+Tabla1[[#This Row],[Desc. AFP]])</f>
        <v>206793.52860000002</v>
      </c>
    </row>
    <row r="13" spans="1:11" ht="15.75" thickBot="1" x14ac:dyDescent="0.3"/>
    <row r="14" spans="1:11" ht="15.75" thickBot="1" x14ac:dyDescent="0.3">
      <c r="B14" s="24" t="s">
        <v>5</v>
      </c>
      <c r="C14" s="25" t="s">
        <v>33</v>
      </c>
      <c r="E14" s="26" t="s">
        <v>4</v>
      </c>
      <c r="F14" s="27" t="s">
        <v>33</v>
      </c>
      <c r="H14" s="26" t="s">
        <v>6</v>
      </c>
      <c r="I14" s="27" t="s">
        <v>7</v>
      </c>
    </row>
    <row r="15" spans="1:11" x14ac:dyDescent="0.25">
      <c r="B15" s="22" t="s">
        <v>23</v>
      </c>
      <c r="C15" s="29">
        <v>0.06</v>
      </c>
      <c r="E15" s="22" t="s">
        <v>22</v>
      </c>
      <c r="F15" s="29">
        <v>0.12</v>
      </c>
      <c r="H15" s="22" t="s">
        <v>20</v>
      </c>
      <c r="I15" s="23">
        <v>7.0000000000000007E-2</v>
      </c>
    </row>
    <row r="16" spans="1:11" x14ac:dyDescent="0.25">
      <c r="B16" s="18" t="s">
        <v>26</v>
      </c>
      <c r="C16" s="30">
        <v>0.08</v>
      </c>
      <c r="E16" s="4" t="s">
        <v>41</v>
      </c>
      <c r="F16" s="30">
        <v>0.1</v>
      </c>
      <c r="H16" s="18" t="s">
        <v>29</v>
      </c>
      <c r="I16" s="19">
        <v>0.08</v>
      </c>
    </row>
    <row r="17" spans="1:9" x14ac:dyDescent="0.25">
      <c r="B17" s="20" t="s">
        <v>28</v>
      </c>
      <c r="C17" s="31">
        <v>7.0000000000000007E-2</v>
      </c>
      <c r="E17" s="20" t="s">
        <v>25</v>
      </c>
      <c r="F17" s="31">
        <v>0.14000000000000001</v>
      </c>
      <c r="H17" s="20" t="s">
        <v>36</v>
      </c>
      <c r="I17" s="21">
        <v>0.1</v>
      </c>
    </row>
    <row r="20" spans="1:9" ht="15.75" thickBot="1" x14ac:dyDescent="0.3"/>
    <row r="21" spans="1:9" ht="15.75" thickBot="1" x14ac:dyDescent="0.3">
      <c r="A21" s="35" t="s">
        <v>40</v>
      </c>
      <c r="B21" s="36"/>
    </row>
    <row r="22" spans="1:9" x14ac:dyDescent="0.25">
      <c r="A22" s="4" t="s">
        <v>37</v>
      </c>
      <c r="B22" s="34" t="s">
        <v>15</v>
      </c>
    </row>
    <row r="23" spans="1:9" x14ac:dyDescent="0.25">
      <c r="A23" s="4" t="s">
        <v>2</v>
      </c>
      <c r="B23" s="4" t="str">
        <f>_xlfn.XLOOKUP(B22,Tabla1[RUT],Tabla1[Nombre]," ")</f>
        <v>Angela Pérez</v>
      </c>
    </row>
    <row r="24" spans="1:9" x14ac:dyDescent="0.25">
      <c r="A24" s="4" t="s">
        <v>8</v>
      </c>
      <c r="B24" s="14">
        <f>_xlfn.XLOOKUP(B22,Tabla1[RUT],Tabla1[Sueldo Imp.]," ")</f>
        <v>280167.8</v>
      </c>
    </row>
    <row r="25" spans="1:9" x14ac:dyDescent="0.25">
      <c r="A25" s="4" t="s">
        <v>38</v>
      </c>
      <c r="B25" s="14">
        <f>_xlfn.XLOOKUP(B22,Tabla1[RUT],Tabla1[Gratific.])</f>
        <v>25469.800000000003</v>
      </c>
    </row>
    <row r="26" spans="1:9" x14ac:dyDescent="0.25">
      <c r="A26" s="4" t="s">
        <v>9</v>
      </c>
      <c r="B26" s="14">
        <f>_xlfn.XLOOKUP(B22,Tabla1[RUT],Tabla1[Desc. Isapre])</f>
        <v>22413.423999999999</v>
      </c>
    </row>
    <row r="27" spans="1:9" x14ac:dyDescent="0.25">
      <c r="A27" s="4" t="s">
        <v>10</v>
      </c>
      <c r="B27" s="14">
        <f>_xlfn.XLOOKUP(B22,Tabla1[RUT],Tabla1[Desc. AFP])</f>
        <v>28016.78</v>
      </c>
    </row>
    <row r="28" spans="1:9" x14ac:dyDescent="0.25">
      <c r="A28" s="4" t="s">
        <v>11</v>
      </c>
      <c r="B28" s="14">
        <f>_xlfn.XLOOKUP(B22,Tabla1[RUT],Tabla1[Sueldo Liq.])</f>
        <v>229737.59599999999</v>
      </c>
    </row>
    <row r="30" spans="1:9" x14ac:dyDescent="0.25">
      <c r="A30" s="4" t="s">
        <v>39</v>
      </c>
      <c r="B30" s="4" t="str">
        <f>_xlfn.CONCAT("El(La) Sr(a)"," ",B23," ","recibirá un sueldo líquido de"," ",ROUND(B28,0)," ", "$")</f>
        <v>El(La) Sr(a) Angela Pérez recibirá un sueldo líquido de 229738 $</v>
      </c>
    </row>
  </sheetData>
  <mergeCells count="1">
    <mergeCell ref="A21:B21"/>
  </mergeCells>
  <phoneticPr fontId="3" type="noConversion"/>
  <dataValidations count="1">
    <dataValidation type="list" allowBlank="1" showInputMessage="1" showErrorMessage="1" sqref="B22" xr:uid="{3CD796E9-7EC8-42B9-B263-D0CF46BAB9B6}">
      <formula1>$A$4:$A$11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Góngora</cp:lastModifiedBy>
  <dcterms:created xsi:type="dcterms:W3CDTF">2015-06-05T18:19:34Z</dcterms:created>
  <dcterms:modified xsi:type="dcterms:W3CDTF">2023-04-01T16:43:47Z</dcterms:modified>
</cp:coreProperties>
</file>