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INAL\"/>
    </mc:Choice>
  </mc:AlternateContent>
  <xr:revisionPtr revIDLastSave="0" documentId="13_ncr:1_{1A5055F6-2179-407A-8F9A-8C0227FAD83F}" xr6:coauthVersionLast="41" xr6:coauthVersionMax="41" xr10:uidLastSave="{00000000-0000-0000-0000-000000000000}"/>
  <bookViews>
    <workbookView xWindow="-108" yWindow="-108" windowWidth="23256" windowHeight="12576" firstSheet="1" activeTab="3" xr2:uid="{6E81309E-2854-4EDE-835F-2550DF3D32EB}"/>
  </bookViews>
  <sheets>
    <sheet name="Instruções gerais" sheetId="13" r:id="rId1"/>
    <sheet name="Materiais" sheetId="2" r:id="rId2"/>
    <sheet name="fôrmas" sheetId="12" state="hidden" r:id="rId3"/>
    <sheet name="Critérios de projeto" sheetId="4" r:id="rId4"/>
    <sheet name="Geometria" sheetId="7" r:id="rId5"/>
    <sheet name="AL" sheetId="8" r:id="rId6"/>
    <sheet name="AT" sheetId="9" state="hidden" r:id="rId7"/>
    <sheet name="fck" sheetId="10" state="hidden" r:id="rId8"/>
    <sheet name="Esforços" sheetId="11" state="hidden" r:id="rId9"/>
    <sheet name="criterios" sheetId="5" state="hidden" r:id="rId10"/>
    <sheet name="listas" sheetId="3" state="hidden" r:id="rId11"/>
  </sheets>
  <definedNames>
    <definedName name="caa">listas!$F$2:$F$5</definedName>
    <definedName name="deltac">listas!$H$2:$H$3</definedName>
    <definedName name="geometria">listas!$B$2:$B$3</definedName>
    <definedName name="sn">listas!$D$2:$D$3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" l="1"/>
  <c r="C6" i="4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3" i="10"/>
  <c r="B3" i="10"/>
  <c r="B4" i="10"/>
  <c r="B5" i="10"/>
  <c r="B6" i="10"/>
  <c r="B7" i="10"/>
  <c r="B8" i="10"/>
  <c r="B9" i="10"/>
  <c r="B10" i="10"/>
  <c r="B11" i="10"/>
  <c r="C2" i="10"/>
  <c r="C5" i="4" l="1"/>
  <c r="C7" i="4"/>
  <c r="A2" i="12" l="1"/>
  <c r="B2" i="12" l="1"/>
  <c r="A2" i="11"/>
  <c r="B2" i="11"/>
  <c r="C2" i="11"/>
  <c r="D2" i="11"/>
  <c r="A2" i="7"/>
  <c r="E2" i="11" l="1"/>
  <c r="B12" i="10"/>
  <c r="B13" i="10"/>
  <c r="B14" i="10"/>
  <c r="B15" i="10"/>
  <c r="B16" i="10"/>
  <c r="B2" i="10"/>
  <c r="C3" i="9"/>
  <c r="E3" i="9" s="1"/>
  <c r="C2" i="9"/>
  <c r="E2" i="9" s="1"/>
  <c r="C4" i="8"/>
  <c r="E4" i="8" s="1"/>
  <c r="C5" i="8"/>
  <c r="E5" i="8" s="1"/>
  <c r="C3" i="8"/>
  <c r="E3" i="8" s="1"/>
  <c r="C2" i="8"/>
  <c r="E2" i="8" s="1"/>
  <c r="E2" i="5"/>
  <c r="D2" i="5"/>
  <c r="C2" i="5"/>
  <c r="B2" i="5"/>
  <c r="A2" i="5"/>
  <c r="N5" i="2"/>
  <c r="N4" i="2"/>
  <c r="I5" i="2"/>
  <c r="I6" i="2"/>
  <c r="I7" i="2"/>
  <c r="I4" i="2"/>
</calcChain>
</file>

<file path=xl/sharedStrings.xml><?xml version="1.0" encoding="utf-8"?>
<sst xmlns="http://schemas.openxmlformats.org/spreadsheetml/2006/main" count="93" uniqueCount="33">
  <si>
    <t>Geometria</t>
  </si>
  <si>
    <t>Retangular</t>
  </si>
  <si>
    <t>Circular</t>
  </si>
  <si>
    <t>Ø (mm)</t>
  </si>
  <si>
    <t>R$/m</t>
  </si>
  <si>
    <t>Sim</t>
  </si>
  <si>
    <t>Não</t>
  </si>
  <si>
    <t>Massa (kg/m)</t>
  </si>
  <si>
    <t>Custo (R$/kg)</t>
  </si>
  <si>
    <t>Armadura longitudinal</t>
  </si>
  <si>
    <t>Armadura transversal</t>
  </si>
  <si>
    <t>Considerar?</t>
  </si>
  <si>
    <t>Custo (R$/m³)</t>
  </si>
  <si>
    <t xml:space="preserve">Concreto </t>
  </si>
  <si>
    <r>
      <t>f</t>
    </r>
    <r>
      <rPr>
        <vertAlign val="subscript"/>
        <sz val="12"/>
        <color theme="1"/>
        <rFont val="Times New Roman"/>
        <family val="1"/>
      </rPr>
      <t>ck</t>
    </r>
    <r>
      <rPr>
        <sz val="12"/>
        <color theme="1"/>
        <rFont val="Times New Roman"/>
        <family val="1"/>
      </rPr>
      <t xml:space="preserve"> (MPa)</t>
    </r>
  </si>
  <si>
    <t>kN</t>
  </si>
  <si>
    <t>kNcm</t>
  </si>
  <si>
    <t>Esforços característicos</t>
  </si>
  <si>
    <t>Critérios de projeto</t>
  </si>
  <si>
    <t>PDE</t>
  </si>
  <si>
    <t>CAA</t>
  </si>
  <si>
    <r>
      <t>N</t>
    </r>
    <r>
      <rPr>
        <vertAlign val="subscript"/>
        <sz val="12"/>
        <color theme="1"/>
        <rFont val="Times New Roman"/>
        <family val="1"/>
      </rPr>
      <t>sk</t>
    </r>
  </si>
  <si>
    <r>
      <t>M</t>
    </r>
    <r>
      <rPr>
        <vertAlign val="subscript"/>
        <sz val="12"/>
        <color theme="1"/>
        <rFont val="Times New Roman"/>
        <family val="1"/>
      </rPr>
      <t>sk,x-topo</t>
    </r>
  </si>
  <si>
    <r>
      <t>M</t>
    </r>
    <r>
      <rPr>
        <vertAlign val="subscript"/>
        <sz val="12"/>
        <color theme="1"/>
        <rFont val="Times New Roman"/>
        <family val="1"/>
      </rPr>
      <t>sk,x-base</t>
    </r>
  </si>
  <si>
    <r>
      <t>M</t>
    </r>
    <r>
      <rPr>
        <vertAlign val="subscript"/>
        <sz val="12"/>
        <color theme="1"/>
        <rFont val="Times New Roman"/>
        <family val="1"/>
      </rPr>
      <t>sk,y-topo</t>
    </r>
  </si>
  <si>
    <r>
      <t>M</t>
    </r>
    <r>
      <rPr>
        <vertAlign val="subscript"/>
        <sz val="12"/>
        <color theme="1"/>
        <rFont val="Times New Roman"/>
        <family val="1"/>
      </rPr>
      <t>sk,y-base</t>
    </r>
  </si>
  <si>
    <r>
      <rPr>
        <sz val="11"/>
        <color theme="1"/>
        <rFont val="Symbol"/>
        <family val="1"/>
        <charset val="2"/>
      </rPr>
      <t>D</t>
    </r>
    <r>
      <rPr>
        <sz val="12"/>
        <color theme="1"/>
        <rFont val="Times New Roman"/>
        <family val="1"/>
      </rPr>
      <t>c</t>
    </r>
  </si>
  <si>
    <t>cm</t>
  </si>
  <si>
    <t>mm</t>
  </si>
  <si>
    <t>Viga em x (ou laje)</t>
  </si>
  <si>
    <t>Viga em y (ou laje)</t>
  </si>
  <si>
    <t>Custo (R$/m)</t>
  </si>
  <si>
    <t>Custo fôrmas (R$/m²)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</si>
</sst>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</font>
    <font>
      <sz val="11"/>
      <color theme="1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4" fontId="1" fillId="2" borderId="4" xfId="0" applyNumberFormat="1" applyFont="1" applyFill="1" applyBorder="1" applyAlignment="1">
      <alignment horizontal="center"/>
    </xf>
    <xf numFmtId="4" fontId="1" fillId="2" borderId="0" xfId="0" applyNumberFormat="1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3" xfId="0" applyFont="1" applyFill="1" applyBorder="1"/>
    <xf numFmtId="0" fontId="0" fillId="2" borderId="0" xfId="0" applyFill="1" applyBorder="1"/>
    <xf numFmtId="0" fontId="1" fillId="2" borderId="4" xfId="0" applyFont="1" applyFill="1" applyBorder="1"/>
    <xf numFmtId="0" fontId="1" fillId="4" borderId="2" xfId="0" applyFont="1" applyFill="1" applyBorder="1"/>
    <xf numFmtId="0" fontId="5" fillId="4" borderId="2" xfId="0" applyFont="1" applyFill="1" applyBorder="1"/>
    <xf numFmtId="0" fontId="1" fillId="4" borderId="2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4" fontId="1" fillId="2" borderId="5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6CA0-23A5-4118-8CE6-FC95F8CB05EC}">
  <dimension ref="A1"/>
  <sheetViews>
    <sheetView workbookViewId="0">
      <selection sqref="A1:XFD1048576"/>
    </sheetView>
  </sheetViews>
  <sheetFormatPr defaultRowHeight="13.8"/>
  <cols>
    <col min="1" max="16384" width="8.88671875" style="22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E233-D76A-42A6-BCDF-A8977D51394F}">
  <dimension ref="A2:S23"/>
  <sheetViews>
    <sheetView zoomScaleNormal="100" workbookViewId="0">
      <selection activeCell="R5" sqref="R5"/>
    </sheetView>
  </sheetViews>
  <sheetFormatPr defaultRowHeight="15.6"/>
  <cols>
    <col min="1" max="1" width="8.88671875" style="4"/>
    <col min="2" max="2" width="11.44140625" style="4" customWidth="1"/>
    <col min="3" max="3" width="10.77734375" style="4" customWidth="1"/>
    <col min="4" max="5" width="8.88671875" style="4"/>
    <col min="6" max="6" width="11.5546875" style="4" customWidth="1"/>
    <col min="7" max="7" width="14" style="4" customWidth="1"/>
    <col min="8" max="8" width="13.109375" style="4" customWidth="1"/>
    <col min="9" max="9" width="12.88671875" style="4" bestFit="1" customWidth="1"/>
    <col min="10" max="11" width="8.88671875" style="4"/>
    <col min="12" max="12" width="14.33203125" style="4" customWidth="1"/>
    <col min="13" max="13" width="13.33203125" style="4" customWidth="1"/>
    <col min="14" max="15" width="8.88671875" style="4"/>
    <col min="16" max="16" width="10.33203125" style="4" customWidth="1"/>
    <col min="17" max="17" width="12.88671875" style="4" customWidth="1"/>
    <col min="18" max="18" width="14" style="4" customWidth="1"/>
    <col min="19" max="16384" width="8.88671875" style="4"/>
  </cols>
  <sheetData>
    <row r="2" spans="1:19">
      <c r="A2" s="3"/>
      <c r="B2" s="26" t="s">
        <v>0</v>
      </c>
      <c r="C2" s="27"/>
      <c r="D2" s="3"/>
      <c r="E2" s="26" t="s">
        <v>9</v>
      </c>
      <c r="F2" s="28"/>
      <c r="G2" s="28"/>
      <c r="H2" s="28"/>
      <c r="I2" s="27"/>
      <c r="J2" s="3"/>
      <c r="K2" s="26" t="s">
        <v>10</v>
      </c>
      <c r="L2" s="28"/>
      <c r="M2" s="28"/>
      <c r="N2" s="27"/>
      <c r="O2" s="3"/>
      <c r="P2" s="26" t="s">
        <v>13</v>
      </c>
      <c r="Q2" s="28"/>
      <c r="R2" s="27"/>
      <c r="S2" s="3"/>
    </row>
    <row r="3" spans="1:19" ht="18">
      <c r="A3" s="3"/>
      <c r="B3" s="29" t="s">
        <v>1</v>
      </c>
      <c r="C3" s="30"/>
      <c r="D3" s="3"/>
      <c r="E3" s="8" t="s">
        <v>3</v>
      </c>
      <c r="F3" s="9" t="s">
        <v>11</v>
      </c>
      <c r="G3" s="9" t="s">
        <v>8</v>
      </c>
      <c r="H3" s="8" t="s">
        <v>7</v>
      </c>
      <c r="I3" s="8" t="s">
        <v>31</v>
      </c>
      <c r="J3" s="3"/>
      <c r="K3" s="8" t="s">
        <v>3</v>
      </c>
      <c r="L3" s="9" t="s">
        <v>8</v>
      </c>
      <c r="M3" s="8" t="s">
        <v>7</v>
      </c>
      <c r="N3" s="8" t="s">
        <v>4</v>
      </c>
      <c r="O3" s="3"/>
      <c r="P3" s="8" t="s">
        <v>14</v>
      </c>
      <c r="Q3" s="9" t="s">
        <v>11</v>
      </c>
      <c r="R3" s="9" t="s">
        <v>12</v>
      </c>
      <c r="S3" s="3"/>
    </row>
    <row r="4" spans="1:19">
      <c r="A4" s="3"/>
      <c r="D4" s="3"/>
      <c r="E4" s="5">
        <v>10</v>
      </c>
      <c r="F4" s="4" t="s">
        <v>5</v>
      </c>
      <c r="G4" s="5">
        <v>6.43</v>
      </c>
      <c r="H4" s="5">
        <v>0.61699999999999999</v>
      </c>
      <c r="I4" s="6">
        <f>G4*H4</f>
        <v>3.9673099999999999</v>
      </c>
      <c r="J4" s="3"/>
      <c r="K4" s="5">
        <v>5</v>
      </c>
      <c r="L4" s="5">
        <v>6.43</v>
      </c>
      <c r="M4" s="5">
        <v>0.154</v>
      </c>
      <c r="N4" s="6">
        <f>L4*M4</f>
        <v>0.99021999999999999</v>
      </c>
      <c r="O4" s="3"/>
      <c r="P4" s="5">
        <v>20</v>
      </c>
      <c r="Q4" s="5" t="s">
        <v>5</v>
      </c>
      <c r="R4" s="6">
        <v>311.27</v>
      </c>
      <c r="S4" s="3"/>
    </row>
    <row r="5" spans="1:19">
      <c r="A5" s="3"/>
      <c r="B5" s="26" t="s">
        <v>32</v>
      </c>
      <c r="C5" s="27"/>
      <c r="D5" s="3"/>
      <c r="E5" s="5">
        <v>12.5</v>
      </c>
      <c r="F5" s="5" t="s">
        <v>5</v>
      </c>
      <c r="G5" s="5">
        <v>6.43</v>
      </c>
      <c r="H5" s="5">
        <v>0.96299999999999997</v>
      </c>
      <c r="I5" s="6">
        <f t="shared" ref="I5:I7" si="0">G5*H5</f>
        <v>6.1920899999999994</v>
      </c>
      <c r="J5" s="3"/>
      <c r="K5" s="5">
        <v>6.3</v>
      </c>
      <c r="L5" s="5">
        <v>6.43</v>
      </c>
      <c r="M5" s="5">
        <v>0.245</v>
      </c>
      <c r="N5" s="6">
        <f t="shared" ref="N5" si="1">L5*M5</f>
        <v>1.5753499999999998</v>
      </c>
      <c r="O5" s="3"/>
      <c r="P5" s="5">
        <v>25</v>
      </c>
      <c r="Q5" s="5" t="s">
        <v>6</v>
      </c>
      <c r="R5" s="6">
        <v>322.32</v>
      </c>
      <c r="S5" s="3"/>
    </row>
    <row r="6" spans="1:19">
      <c r="A6" s="3"/>
      <c r="B6" s="9" t="s">
        <v>1</v>
      </c>
      <c r="C6" s="9" t="s">
        <v>2</v>
      </c>
      <c r="D6" s="3"/>
      <c r="E6" s="5">
        <v>16</v>
      </c>
      <c r="F6" s="5" t="s">
        <v>5</v>
      </c>
      <c r="G6" s="5">
        <v>6.43</v>
      </c>
      <c r="H6" s="5">
        <v>1.5780000000000001</v>
      </c>
      <c r="I6" s="6">
        <f t="shared" si="0"/>
        <v>10.14654</v>
      </c>
      <c r="J6" s="3"/>
      <c r="N6" s="7"/>
      <c r="O6" s="3"/>
      <c r="P6" s="5">
        <v>30</v>
      </c>
      <c r="Q6" s="5" t="s">
        <v>6</v>
      </c>
      <c r="R6" s="6">
        <v>331.53</v>
      </c>
      <c r="S6" s="3"/>
    </row>
    <row r="7" spans="1:19">
      <c r="A7" s="3"/>
      <c r="B7" s="6">
        <v>45</v>
      </c>
      <c r="C7" s="6">
        <v>45</v>
      </c>
      <c r="D7" s="3"/>
      <c r="E7" s="24">
        <v>20</v>
      </c>
      <c r="F7" s="24" t="s">
        <v>5</v>
      </c>
      <c r="G7" s="24">
        <v>6.43</v>
      </c>
      <c r="H7" s="24">
        <v>2.4660000000000002</v>
      </c>
      <c r="I7" s="25">
        <f t="shared" si="0"/>
        <v>15.85638</v>
      </c>
      <c r="J7" s="3"/>
      <c r="N7" s="7"/>
      <c r="O7" s="3"/>
      <c r="P7" s="5">
        <v>35</v>
      </c>
      <c r="Q7" s="5" t="s">
        <v>6</v>
      </c>
      <c r="R7" s="6">
        <v>341.66</v>
      </c>
      <c r="S7" s="3"/>
    </row>
    <row r="8" spans="1:19">
      <c r="A8" s="3"/>
      <c r="B8" s="23">
        <v>38.33</v>
      </c>
      <c r="C8" s="3"/>
      <c r="D8" s="3"/>
      <c r="E8" s="24"/>
      <c r="F8" s="24"/>
      <c r="G8" s="24"/>
      <c r="H8" s="24"/>
      <c r="I8" s="25"/>
      <c r="O8" s="3"/>
      <c r="P8" s="5">
        <v>40</v>
      </c>
      <c r="Q8" s="5" t="s">
        <v>6</v>
      </c>
      <c r="R8" s="6">
        <v>351.7</v>
      </c>
      <c r="S8" s="3"/>
    </row>
    <row r="9" spans="1:19">
      <c r="O9" s="3"/>
      <c r="P9" s="5">
        <v>45</v>
      </c>
      <c r="Q9" s="5" t="s">
        <v>6</v>
      </c>
      <c r="R9" s="6">
        <v>387.27</v>
      </c>
      <c r="S9" s="3"/>
    </row>
    <row r="10" spans="1:19">
      <c r="O10" s="3"/>
      <c r="P10" s="5">
        <v>50</v>
      </c>
      <c r="Q10" s="5" t="s">
        <v>6</v>
      </c>
      <c r="R10" s="6">
        <v>445</v>
      </c>
      <c r="S10" s="3"/>
    </row>
    <row r="11" spans="1:19">
      <c r="O11" s="3"/>
      <c r="P11" s="5">
        <v>55</v>
      </c>
      <c r="Q11" s="5" t="s">
        <v>6</v>
      </c>
      <c r="R11" s="6">
        <v>524.86</v>
      </c>
      <c r="S11" s="3"/>
    </row>
    <row r="12" spans="1:19">
      <c r="O12" s="3"/>
      <c r="P12" s="5">
        <v>60</v>
      </c>
      <c r="Q12" s="5" t="s">
        <v>6</v>
      </c>
      <c r="R12" s="6">
        <v>585.16999999999996</v>
      </c>
      <c r="S12" s="3"/>
    </row>
    <row r="13" spans="1:19">
      <c r="H13" s="3"/>
      <c r="O13" s="3"/>
      <c r="P13" s="5">
        <v>65</v>
      </c>
      <c r="Q13" s="5" t="s">
        <v>6</v>
      </c>
      <c r="R13" s="6">
        <v>646.44000000000005</v>
      </c>
      <c r="S13" s="3"/>
    </row>
    <row r="14" spans="1:19">
      <c r="O14" s="3"/>
      <c r="P14" s="5">
        <v>70</v>
      </c>
      <c r="Q14" s="5" t="s">
        <v>6</v>
      </c>
      <c r="R14" s="6">
        <v>707.72</v>
      </c>
      <c r="S14" s="3"/>
    </row>
    <row r="15" spans="1:19">
      <c r="O15" s="3"/>
      <c r="P15" s="5">
        <v>75</v>
      </c>
      <c r="Q15" s="5" t="s">
        <v>6</v>
      </c>
      <c r="R15" s="6">
        <v>768.99</v>
      </c>
      <c r="S15" s="3"/>
    </row>
    <row r="16" spans="1:19">
      <c r="O16" s="3"/>
      <c r="P16" s="5">
        <v>80</v>
      </c>
      <c r="Q16" s="5" t="s">
        <v>6</v>
      </c>
      <c r="R16" s="6">
        <v>830.26</v>
      </c>
      <c r="S16" s="3"/>
    </row>
    <row r="17" spans="15:19">
      <c r="O17" s="3"/>
      <c r="P17" s="5">
        <v>85</v>
      </c>
      <c r="Q17" s="5" t="s">
        <v>6</v>
      </c>
      <c r="R17" s="6">
        <v>891.53</v>
      </c>
      <c r="S17" s="3"/>
    </row>
    <row r="18" spans="15:19">
      <c r="O18" s="3"/>
      <c r="P18" s="5">
        <v>90</v>
      </c>
      <c r="Q18" s="5" t="s">
        <v>6</v>
      </c>
      <c r="R18" s="6">
        <v>952.81</v>
      </c>
      <c r="S18" s="3"/>
    </row>
    <row r="19" spans="15:19">
      <c r="O19" s="3"/>
    </row>
    <row r="23" spans="15:19">
      <c r="O23" s="3"/>
    </row>
  </sheetData>
  <mergeCells count="6">
    <mergeCell ref="B5:C5"/>
    <mergeCell ref="P2:R2"/>
    <mergeCell ref="B2:C2"/>
    <mergeCell ref="B3:C3"/>
    <mergeCell ref="E2:I2"/>
    <mergeCell ref="K2:N2"/>
  </mergeCells>
  <dataValidations count="3">
    <dataValidation type="list" showInputMessage="1" showErrorMessage="1" sqref="B3:C3" xr:uid="{94915CDC-6452-4E83-B2ED-4D3357700F6F}">
      <formula1>geometria</formula1>
    </dataValidation>
    <dataValidation type="list" allowBlank="1" showInputMessage="1" showErrorMessage="1" sqref="F5:F8 Q4:Q18" xr:uid="{862DAAB6-B088-4183-B9B5-EFB43068998A}">
      <formula1>sn</formula1>
    </dataValidation>
    <dataValidation type="decimal" showInputMessage="1" showErrorMessage="1" sqref="G4:G8" xr:uid="{47521A7B-16A8-4EFC-8825-B65233D0FDA9}">
      <formula1>0</formula1>
      <formula2>100</formula2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3609-D8F6-4A56-9EE3-559CC4B622A4}">
  <dimension ref="A1:B2"/>
  <sheetViews>
    <sheetView workbookViewId="0">
      <selection activeCell="A3" sqref="A3"/>
    </sheetView>
  </sheetViews>
  <sheetFormatPr defaultRowHeight="14.4"/>
  <cols>
    <col min="1" max="1" width="10.44140625" bestFit="1" customWidth="1"/>
  </cols>
  <sheetData>
    <row r="1" spans="1:2" ht="15.6">
      <c r="A1" s="9" t="s">
        <v>1</v>
      </c>
      <c r="B1" s="9" t="s">
        <v>2</v>
      </c>
    </row>
    <row r="2" spans="1:2" ht="15.6">
      <c r="A2" s="6">
        <f>IF(OR(Materiais!B7=""),38.33,Materiais!B7)</f>
        <v>45</v>
      </c>
      <c r="B2" s="6">
        <f>IF(OR(Materiais!C7="",Materiais!C7=0),41.29,Materiais!C7)</f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E7F5-BE2C-4A45-9264-C880E4C7ED16}">
  <dimension ref="A2:I9"/>
  <sheetViews>
    <sheetView tabSelected="1" zoomScaleNormal="100" workbookViewId="0">
      <selection activeCell="G4" sqref="G4"/>
    </sheetView>
  </sheetViews>
  <sheetFormatPr defaultRowHeight="15.6"/>
  <cols>
    <col min="1" max="1" width="8.88671875" style="10"/>
    <col min="2" max="2" width="12" style="4" customWidth="1"/>
    <col min="3" max="4" width="8.88671875" style="11"/>
    <col min="5" max="5" width="8.88671875" style="10"/>
    <col min="6" max="6" width="19.33203125" style="10" customWidth="1"/>
    <col min="7" max="16384" width="8.88671875" style="10"/>
  </cols>
  <sheetData>
    <row r="2" spans="1:9">
      <c r="A2" s="13"/>
      <c r="B2" s="26" t="s">
        <v>17</v>
      </c>
      <c r="C2" s="28"/>
      <c r="D2" s="27"/>
      <c r="E2" s="13"/>
      <c r="F2" s="26" t="s">
        <v>18</v>
      </c>
      <c r="G2" s="28"/>
      <c r="H2" s="27"/>
      <c r="I2" s="13"/>
    </row>
    <row r="3" spans="1:9" ht="18">
      <c r="A3" s="13"/>
      <c r="B3" s="17" t="s">
        <v>21</v>
      </c>
      <c r="C3" s="12">
        <v>816</v>
      </c>
      <c r="D3" s="14" t="s">
        <v>15</v>
      </c>
      <c r="E3" s="13"/>
      <c r="F3" s="15" t="s">
        <v>19</v>
      </c>
      <c r="G3" s="12">
        <v>200</v>
      </c>
      <c r="H3" s="14" t="s">
        <v>27</v>
      </c>
      <c r="I3" s="13"/>
    </row>
    <row r="4" spans="1:9" ht="18">
      <c r="A4" s="13"/>
      <c r="B4" s="17" t="s">
        <v>22</v>
      </c>
      <c r="C4" s="12">
        <f>1.57*C3</f>
        <v>1281.1200000000001</v>
      </c>
      <c r="D4" s="14" t="s">
        <v>16</v>
      </c>
      <c r="E4" s="13"/>
      <c r="F4" s="15" t="s">
        <v>29</v>
      </c>
      <c r="G4" s="12">
        <v>20</v>
      </c>
      <c r="H4" s="14" t="s">
        <v>27</v>
      </c>
      <c r="I4" s="13"/>
    </row>
    <row r="5" spans="1:9" ht="18">
      <c r="A5" s="13"/>
      <c r="B5" s="17" t="s">
        <v>23</v>
      </c>
      <c r="C5" s="12">
        <f>C4</f>
        <v>1281.1200000000001</v>
      </c>
      <c r="D5" s="14" t="s">
        <v>16</v>
      </c>
      <c r="E5" s="13"/>
      <c r="F5" s="15" t="s">
        <v>30</v>
      </c>
      <c r="G5" s="12">
        <v>20</v>
      </c>
      <c r="H5" s="14" t="s">
        <v>27</v>
      </c>
      <c r="I5" s="13"/>
    </row>
    <row r="6" spans="1:9" ht="18">
      <c r="A6" s="13"/>
      <c r="B6" s="17" t="s">
        <v>24</v>
      </c>
      <c r="C6" s="12">
        <f>3.23*C3</f>
        <v>2635.68</v>
      </c>
      <c r="D6" s="14" t="s">
        <v>16</v>
      </c>
      <c r="E6" s="13"/>
      <c r="F6" s="16" t="s">
        <v>26</v>
      </c>
      <c r="G6" s="12">
        <v>10</v>
      </c>
      <c r="H6" s="14" t="s">
        <v>28</v>
      </c>
      <c r="I6" s="13"/>
    </row>
    <row r="7" spans="1:9" ht="18">
      <c r="A7" s="13"/>
      <c r="B7" s="17" t="s">
        <v>25</v>
      </c>
      <c r="C7" s="12">
        <f>C6</f>
        <v>2635.68</v>
      </c>
      <c r="D7" s="14" t="s">
        <v>16</v>
      </c>
      <c r="E7" s="13"/>
      <c r="F7" s="15" t="s">
        <v>20</v>
      </c>
      <c r="G7" s="12">
        <v>1</v>
      </c>
      <c r="H7" s="14"/>
      <c r="I7" s="13"/>
    </row>
    <row r="8" spans="1:9">
      <c r="A8" s="13"/>
      <c r="I8" s="13"/>
    </row>
    <row r="9" spans="1:9">
      <c r="A9" s="13"/>
    </row>
  </sheetData>
  <mergeCells count="2">
    <mergeCell ref="B2:D2"/>
    <mergeCell ref="F2:H2"/>
  </mergeCells>
  <dataValidations count="1">
    <dataValidation type="list" allowBlank="1" showInputMessage="1" showErrorMessage="1" sqref="G6" xr:uid="{1E6FDC4E-6520-4379-8BA8-E32AC4053A56}">
      <formula1>deltac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092A-894F-43FE-97E7-FA4653C107E8}">
  <dimension ref="A1:C7"/>
  <sheetViews>
    <sheetView workbookViewId="0">
      <selection activeCell="A2" sqref="A2:B2"/>
    </sheetView>
  </sheetViews>
  <sheetFormatPr defaultRowHeight="15.6"/>
  <cols>
    <col min="1" max="16384" width="8.88671875" style="4"/>
  </cols>
  <sheetData>
    <row r="1" spans="1:3">
      <c r="A1" s="26" t="s">
        <v>0</v>
      </c>
      <c r="B1" s="27"/>
      <c r="C1" s="3"/>
    </row>
    <row r="2" spans="1:3">
      <c r="A2" s="29" t="str">
        <f>IF(Materiais!B3="","Retangular",Materiais!B3)</f>
        <v>Retangular</v>
      </c>
      <c r="B2" s="30"/>
      <c r="C2" s="3"/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</sheetData>
  <mergeCells count="2">
    <mergeCell ref="A1:B1"/>
    <mergeCell ref="A2:B2"/>
  </mergeCells>
  <dataValidations count="1">
    <dataValidation type="list" showInputMessage="1" showErrorMessage="1" sqref="A2:B2" xr:uid="{DB6345A2-8D03-47B8-85CD-5EB1FCCEF145}">
      <formula1>geometria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EF83-6919-4DE3-B71D-B5DDEA32C8E2}">
  <dimension ref="A1:E12"/>
  <sheetViews>
    <sheetView workbookViewId="0">
      <selection activeCell="D9" sqref="D9"/>
    </sheetView>
  </sheetViews>
  <sheetFormatPr defaultRowHeight="15.6"/>
  <cols>
    <col min="1" max="1" width="8.88671875" style="4"/>
    <col min="2" max="2" width="11.5546875" style="4" customWidth="1"/>
    <col min="3" max="3" width="14" style="4" customWidth="1"/>
    <col min="4" max="4" width="13.109375" style="4" customWidth="1"/>
    <col min="5" max="5" width="12.88671875" style="4" bestFit="1" customWidth="1"/>
    <col min="6" max="16384" width="8.88671875" style="4"/>
  </cols>
  <sheetData>
    <row r="1" spans="1:5">
      <c r="A1" s="8" t="s">
        <v>3</v>
      </c>
      <c r="B1" s="9" t="s">
        <v>11</v>
      </c>
      <c r="C1" s="9" t="s">
        <v>8</v>
      </c>
      <c r="D1" s="8" t="s">
        <v>7</v>
      </c>
      <c r="E1" s="8" t="s">
        <v>31</v>
      </c>
    </row>
    <row r="2" spans="1:5">
      <c r="A2" s="5">
        <v>10</v>
      </c>
      <c r="B2" s="4" t="s">
        <v>5</v>
      </c>
      <c r="C2" s="5">
        <f>IF(OR(Materiais!G4=0,Materiais!G4=""),3.93,Materiais!G4)</f>
        <v>6.43</v>
      </c>
      <c r="D2" s="5">
        <v>0.61699999999999999</v>
      </c>
      <c r="E2" s="6">
        <f>ROUND(C2*D2,2)</f>
        <v>3.97</v>
      </c>
    </row>
    <row r="3" spans="1:5">
      <c r="A3" s="5">
        <v>12.5</v>
      </c>
      <c r="B3" s="5" t="s">
        <v>5</v>
      </c>
      <c r="C3" s="5">
        <f>IF(Materiais!F5="Não",0,IF(OR(Materiais!G5=0,Materiais!G5=""),4.44,Materiais!G5))</f>
        <v>6.43</v>
      </c>
      <c r="D3" s="5">
        <v>0.96299999999999997</v>
      </c>
      <c r="E3" s="6">
        <f t="shared" ref="E3:E5" si="0">ROUND(C3*D3,2)</f>
        <v>6.19</v>
      </c>
    </row>
    <row r="4" spans="1:5">
      <c r="A4" s="5">
        <v>16</v>
      </c>
      <c r="B4" s="5" t="s">
        <v>5</v>
      </c>
      <c r="C4" s="5">
        <f>IF(Materiais!F6="Não",0,IF(OR(Materiais!G6=0,Materiais!G6=""),4.44,Materiais!G6))</f>
        <v>6.43</v>
      </c>
      <c r="D4" s="5">
        <v>1.5780000000000001</v>
      </c>
      <c r="E4" s="6">
        <f t="shared" si="0"/>
        <v>10.15</v>
      </c>
    </row>
    <row r="5" spans="1:5">
      <c r="A5" s="5">
        <v>20</v>
      </c>
      <c r="B5" s="5" t="s">
        <v>5</v>
      </c>
      <c r="C5" s="5">
        <f>IF(Materiais!F7="Não",0,IF(OR(Materiais!G7=0,Materiais!G7=""),4.44,Materiais!G7))</f>
        <v>6.43</v>
      </c>
      <c r="D5" s="5">
        <v>2.4660000000000002</v>
      </c>
      <c r="E5" s="6">
        <f t="shared" si="0"/>
        <v>15.86</v>
      </c>
    </row>
    <row r="6" spans="1:5">
      <c r="A6" s="5"/>
      <c r="B6" s="5"/>
      <c r="C6" s="5"/>
      <c r="D6" s="5"/>
      <c r="E6" s="6"/>
    </row>
    <row r="7" spans="1:5">
      <c r="C7" s="3"/>
    </row>
    <row r="8" spans="1:5">
      <c r="C8" s="3"/>
    </row>
    <row r="9" spans="1:5">
      <c r="C9" s="3"/>
    </row>
    <row r="10" spans="1:5">
      <c r="C10" s="3"/>
    </row>
    <row r="11" spans="1:5">
      <c r="C11" s="3"/>
      <c r="D11" s="3"/>
    </row>
    <row r="12" spans="1:5">
      <c r="C12" s="3"/>
    </row>
  </sheetData>
  <dataValidations count="2">
    <dataValidation type="list" allowBlank="1" showInputMessage="1" showErrorMessage="1" sqref="B3:B6" xr:uid="{8BD6C1D1-7CDA-469E-8869-6730439E97F8}">
      <formula1>sn</formula1>
    </dataValidation>
    <dataValidation type="decimal" showInputMessage="1" showErrorMessage="1" sqref="C2:C10" xr:uid="{6661042E-50FD-4F6D-AB03-E2E0F4DA6E7D}">
      <formula1>0</formula1>
      <formula2>100</formula2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6385-EE79-4295-A1C1-B2EEDBD43CBD}">
  <dimension ref="A1:E5"/>
  <sheetViews>
    <sheetView topLeftCell="B1" workbookViewId="0">
      <selection activeCell="E2" sqref="E2:E3"/>
    </sheetView>
  </sheetViews>
  <sheetFormatPr defaultRowHeight="15.6"/>
  <cols>
    <col min="1" max="2" width="8.88671875" style="4"/>
    <col min="3" max="3" width="14.33203125" style="4" customWidth="1"/>
    <col min="4" max="4" width="13.33203125" style="4" customWidth="1"/>
    <col min="5" max="16384" width="8.88671875" style="4"/>
  </cols>
  <sheetData>
    <row r="1" spans="1:5">
      <c r="A1" s="3"/>
      <c r="B1" s="8" t="s">
        <v>3</v>
      </c>
      <c r="C1" s="9" t="s">
        <v>8</v>
      </c>
      <c r="D1" s="8" t="s">
        <v>7</v>
      </c>
      <c r="E1" s="8" t="s">
        <v>4</v>
      </c>
    </row>
    <row r="2" spans="1:5">
      <c r="A2" s="3"/>
      <c r="B2" s="5">
        <v>5</v>
      </c>
      <c r="C2" s="5">
        <f>IF(OR(Materiais!L4=0,Materiais!L4=""),0.58,Materiais!L4)</f>
        <v>6.43</v>
      </c>
      <c r="D2" s="5">
        <v>0.154</v>
      </c>
      <c r="E2" s="6">
        <f>ROUND(C2*D2,2)</f>
        <v>0.99</v>
      </c>
    </row>
    <row r="3" spans="1:5">
      <c r="B3" s="5">
        <v>6.3</v>
      </c>
      <c r="C3" s="5">
        <f>IF(OR(Materiais!L5=0,Materiais!L5=""),1.23,Materiais!L5)</f>
        <v>6.43</v>
      </c>
      <c r="D3" s="5">
        <v>0.245</v>
      </c>
      <c r="E3" s="6">
        <f>ROUND(C3*D3,2)</f>
        <v>1.58</v>
      </c>
    </row>
    <row r="4" spans="1:5">
      <c r="E4" s="7"/>
    </row>
    <row r="5" spans="1:5">
      <c r="B5" s="7"/>
    </row>
  </sheetData>
  <dataValidations count="1">
    <dataValidation type="decimal" showInputMessage="1" showErrorMessage="1" sqref="C2:C3" xr:uid="{D03A7C35-9200-45C1-BEE2-CE67F16AFF43}">
      <formula1>0</formula1>
      <formula2>100</formula2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BDB8-4332-478F-8C99-54152DA28D33}">
  <dimension ref="A1:D16"/>
  <sheetViews>
    <sheetView workbookViewId="0">
      <selection activeCell="D1" sqref="D1:D1048576"/>
    </sheetView>
  </sheetViews>
  <sheetFormatPr defaultRowHeight="15.6"/>
  <cols>
    <col min="1" max="1" width="10.33203125" style="4" customWidth="1"/>
    <col min="2" max="2" width="12.88671875" style="4" customWidth="1"/>
    <col min="3" max="3" width="14" style="4" customWidth="1"/>
    <col min="4" max="16384" width="8.88671875" style="4"/>
  </cols>
  <sheetData>
    <row r="1" spans="1:4" ht="18">
      <c r="A1" s="8" t="s">
        <v>14</v>
      </c>
      <c r="B1" s="9" t="s">
        <v>11</v>
      </c>
      <c r="C1" s="9" t="s">
        <v>12</v>
      </c>
      <c r="D1" s="3"/>
    </row>
    <row r="2" spans="1:4">
      <c r="A2" s="5">
        <v>20</v>
      </c>
      <c r="B2" s="5" t="str">
        <f>IF(OR(COUNTIF(Materiais!$Q$4:$Q$18,"Não")=15,COUNTIF(Materiais!$Q$4:$Q$18,"")=15),"Sim",Materiais!Q4)</f>
        <v>Sim</v>
      </c>
      <c r="C2" s="6">
        <f>IF(OR(COUNTIF(Materiais!$Q$4:$Q$18,"Não")=15,COUNTIF(Materiais!$Q$4:$Q$18,"")=15),249.04,Materiais!R4)</f>
        <v>311.27</v>
      </c>
      <c r="D2" s="3"/>
    </row>
    <row r="3" spans="1:4">
      <c r="A3" s="5">
        <v>25</v>
      </c>
      <c r="B3" s="5" t="str">
        <f>IF(AND(Materiais!Q5="Sim",OR(Materiais!R5="",Materiais!R5=0)),"Não",Materiais!Q5)</f>
        <v>Não</v>
      </c>
      <c r="C3" s="6">
        <f>Materiais!R5</f>
        <v>322.32</v>
      </c>
      <c r="D3" s="3"/>
    </row>
    <row r="4" spans="1:4">
      <c r="A4" s="5">
        <v>30</v>
      </c>
      <c r="B4" s="5" t="str">
        <f>IF(AND(Materiais!Q6="Sim",OR(Materiais!R6="",Materiais!R6=0)),"Não",Materiais!Q6)</f>
        <v>Não</v>
      </c>
      <c r="C4" s="6">
        <f>Materiais!R6</f>
        <v>331.53</v>
      </c>
      <c r="D4" s="3"/>
    </row>
    <row r="5" spans="1:4">
      <c r="A5" s="5">
        <v>35</v>
      </c>
      <c r="B5" s="5" t="str">
        <f>IF(AND(Materiais!Q7="Sim",OR(Materiais!R7="",Materiais!R7=0)),"Não",Materiais!Q7)</f>
        <v>Não</v>
      </c>
      <c r="C5" s="6">
        <f>Materiais!R7</f>
        <v>341.66</v>
      </c>
      <c r="D5" s="3"/>
    </row>
    <row r="6" spans="1:4">
      <c r="A6" s="5">
        <v>40</v>
      </c>
      <c r="B6" s="5" t="str">
        <f>IF(AND(Materiais!Q8="Sim",OR(Materiais!R8="",Materiais!R8=0)),"Não",Materiais!Q8)</f>
        <v>Não</v>
      </c>
      <c r="C6" s="6">
        <f>Materiais!R8</f>
        <v>351.7</v>
      </c>
      <c r="D6" s="3"/>
    </row>
    <row r="7" spans="1:4">
      <c r="A7" s="5">
        <v>45</v>
      </c>
      <c r="B7" s="5" t="str">
        <f>IF(AND(Materiais!Q9="Sim",OR(Materiais!R9="",Materiais!R9=0)),"Não",Materiais!Q9)</f>
        <v>Não</v>
      </c>
      <c r="C7" s="6">
        <f>Materiais!R9</f>
        <v>387.27</v>
      </c>
      <c r="D7" s="3"/>
    </row>
    <row r="8" spans="1:4">
      <c r="A8" s="5">
        <v>50</v>
      </c>
      <c r="B8" s="5" t="str">
        <f>IF(AND(Materiais!Q10="Sim",OR(Materiais!R10="",Materiais!R10=0)),"Não",Materiais!Q10)</f>
        <v>Não</v>
      </c>
      <c r="C8" s="6">
        <f>Materiais!R10</f>
        <v>445</v>
      </c>
      <c r="D8" s="3"/>
    </row>
    <row r="9" spans="1:4">
      <c r="A9" s="5">
        <v>55</v>
      </c>
      <c r="B9" s="5" t="str">
        <f>IF(AND(Materiais!Q11="Sim",OR(Materiais!R11="",Materiais!R11=0)),"Não",Materiais!Q11)</f>
        <v>Não</v>
      </c>
      <c r="C9" s="6">
        <f>Materiais!R11</f>
        <v>524.86</v>
      </c>
      <c r="D9" s="3"/>
    </row>
    <row r="10" spans="1:4">
      <c r="A10" s="5">
        <v>60</v>
      </c>
      <c r="B10" s="5" t="str">
        <f>IF(AND(Materiais!Q12="Sim",OR(Materiais!R12="",Materiais!R12=0)),"Não",Materiais!Q12)</f>
        <v>Não</v>
      </c>
      <c r="C10" s="6">
        <f>Materiais!R12</f>
        <v>585.16999999999996</v>
      </c>
      <c r="D10" s="3"/>
    </row>
    <row r="11" spans="1:4">
      <c r="A11" s="5">
        <v>65</v>
      </c>
      <c r="B11" s="5" t="str">
        <f>IF(AND(Materiais!Q13="Sim",OR(Materiais!R13="",Materiais!R13=0)),"Não",Materiais!Q13)</f>
        <v>Não</v>
      </c>
      <c r="C11" s="6">
        <f>Materiais!R13</f>
        <v>646.44000000000005</v>
      </c>
      <c r="D11" s="3"/>
    </row>
    <row r="12" spans="1:4">
      <c r="A12" s="5">
        <v>70</v>
      </c>
      <c r="B12" s="5" t="str">
        <f>IF(AND(Materiais!Q14="Sim",OR(Materiais!R14="",Materiais!R14=0)),"Não",Materiais!Q14)</f>
        <v>Não</v>
      </c>
      <c r="C12" s="6">
        <f>Materiais!R14</f>
        <v>707.72</v>
      </c>
      <c r="D12" s="3"/>
    </row>
    <row r="13" spans="1:4">
      <c r="A13" s="5">
        <v>75</v>
      </c>
      <c r="B13" s="5" t="str">
        <f>IF(AND(Materiais!Q15="Sim",OR(Materiais!R15="",Materiais!R15=0)),"Não",Materiais!Q15)</f>
        <v>Não</v>
      </c>
      <c r="C13" s="6">
        <f>Materiais!R15</f>
        <v>768.99</v>
      </c>
      <c r="D13" s="3"/>
    </row>
    <row r="14" spans="1:4">
      <c r="A14" s="5">
        <v>80</v>
      </c>
      <c r="B14" s="5" t="str">
        <f>IF(AND(Materiais!Q16="Sim",OR(Materiais!R16="",Materiais!R16=0)),"Não",Materiais!Q16)</f>
        <v>Não</v>
      </c>
      <c r="C14" s="6">
        <f>Materiais!R16</f>
        <v>830.26</v>
      </c>
      <c r="D14" s="3"/>
    </row>
    <row r="15" spans="1:4">
      <c r="A15" s="5">
        <v>85</v>
      </c>
      <c r="B15" s="5" t="str">
        <f>IF(AND(Materiais!Q17="Sim",OR(Materiais!R17="",Materiais!R17=0)),"Não",Materiais!Q17)</f>
        <v>Não</v>
      </c>
      <c r="C15" s="6">
        <f>Materiais!R17</f>
        <v>891.53</v>
      </c>
      <c r="D15" s="3"/>
    </row>
    <row r="16" spans="1:4">
      <c r="A16" s="5">
        <v>90</v>
      </c>
      <c r="B16" s="5" t="str">
        <f>IF(AND(Materiais!Q18="Sim",OR(Materiais!R18="",Materiais!R18=0)),"Não",Materiais!Q18)</f>
        <v>Não</v>
      </c>
      <c r="C16" s="6">
        <f>Materiais!R18</f>
        <v>952.81</v>
      </c>
      <c r="D16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D9C7-82CE-4357-9DBD-6968A6A69D47}">
  <dimension ref="A1:F10"/>
  <sheetViews>
    <sheetView workbookViewId="0">
      <selection activeCell="D5" sqref="D5"/>
    </sheetView>
  </sheetViews>
  <sheetFormatPr defaultRowHeight="15.6"/>
  <cols>
    <col min="1" max="1" width="12" style="4" customWidth="1"/>
    <col min="2" max="3" width="8.88671875" style="4"/>
    <col min="4" max="16384" width="8.88671875" style="2"/>
  </cols>
  <sheetData>
    <row r="1" spans="1:6" ht="18">
      <c r="A1" s="20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1"/>
    </row>
    <row r="2" spans="1:6">
      <c r="A2" s="19">
        <f>IF('Critérios de projeto'!C3&lt;0,0,'Critérios de projeto'!C3)</f>
        <v>816</v>
      </c>
      <c r="B2" s="5">
        <f>IF(OR(COUNTIF('Critérios de projeto'!$C$3:$C$7,0)=5,COUNTIF('Critérios de projeto'!$C$3:$C$7,"")=5),100,'Critérios de projeto'!C4)</f>
        <v>1281.1200000000001</v>
      </c>
      <c r="C2" s="5">
        <f>IF(OR(COUNTIF('Critérios de projeto'!$C$3:$C$7,0)=5,COUNTIF('Critérios de projeto'!$C$3:$C$7,"")=5),100,'Critérios de projeto'!C5)</f>
        <v>1281.1200000000001</v>
      </c>
      <c r="D2" s="5">
        <f>IF(OR(COUNTIF('Critérios de projeto'!$C$3:$C$7,0)=5,COUNTIF('Critérios de projeto'!$C$3:$C$7,"")=5),100,'Critérios de projeto'!C6)</f>
        <v>2635.68</v>
      </c>
      <c r="E2" s="5">
        <f>IF(OR(COUNTIF('Critérios de projeto'!$C$3:$C$7,0)=5,COUNTIF('Critérios de projeto'!$C$3:$C$7,"")=5),100,'Critérios de projeto'!C7)</f>
        <v>2635.68</v>
      </c>
      <c r="F2" s="1"/>
    </row>
    <row r="3" spans="1:6" ht="14.4">
      <c r="A3" s="1"/>
      <c r="B3" s="1"/>
      <c r="C3" s="2"/>
      <c r="D3" s="1"/>
      <c r="F3" s="1"/>
    </row>
    <row r="4" spans="1:6" ht="14.4">
      <c r="A4" s="1"/>
      <c r="B4" s="1"/>
      <c r="C4" s="2"/>
      <c r="D4" s="1"/>
    </row>
    <row r="5" spans="1:6" ht="14.4">
      <c r="A5" s="2"/>
      <c r="B5" s="2"/>
      <c r="C5" s="2"/>
      <c r="D5" s="1"/>
    </row>
    <row r="6" spans="1:6">
      <c r="D6" s="1"/>
    </row>
    <row r="7" spans="1:6">
      <c r="A7" s="18"/>
      <c r="B7" s="18"/>
    </row>
    <row r="8" spans="1:6">
      <c r="A8" s="18"/>
      <c r="B8" s="18"/>
      <c r="C8" s="2"/>
    </row>
    <row r="9" spans="1:6">
      <c r="C9" s="2"/>
    </row>
    <row r="10" spans="1:6">
      <c r="C10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D6A6-BF23-4E30-9AF2-7B2C6078FB4F}">
  <dimension ref="A1:F6"/>
  <sheetViews>
    <sheetView workbookViewId="0">
      <selection activeCell="D1" sqref="D1"/>
    </sheetView>
  </sheetViews>
  <sheetFormatPr defaultRowHeight="14.4"/>
  <cols>
    <col min="1" max="1" width="19.33203125" style="2" customWidth="1"/>
    <col min="2" max="3" width="18.109375" style="2" bestFit="1" customWidth="1"/>
    <col min="4" max="16384" width="8.88671875" style="2"/>
  </cols>
  <sheetData>
    <row r="1" spans="1:6" ht="15.6">
      <c r="A1" s="20" t="s">
        <v>19</v>
      </c>
      <c r="B1" s="8" t="s">
        <v>29</v>
      </c>
      <c r="C1" s="8" t="s">
        <v>30</v>
      </c>
      <c r="D1" s="21" t="s">
        <v>26</v>
      </c>
      <c r="E1" s="8" t="s">
        <v>20</v>
      </c>
      <c r="F1" s="1"/>
    </row>
    <row r="2" spans="1:6" ht="15.6">
      <c r="A2" s="19">
        <f>IF(OR('Critérios de projeto'!G3="",'Critérios de projeto'!G3=0),280,'Critérios de projeto'!G3)</f>
        <v>200</v>
      </c>
      <c r="B2" s="5">
        <f>IF(OR('Critérios de projeto'!G4="",'Critérios de projeto'!G4=0),20,'Critérios de projeto'!G4)</f>
        <v>20</v>
      </c>
      <c r="C2" s="5">
        <f>IF(OR('Critérios de projeto'!G5="",'Critérios de projeto'!G5=0),20,'Critérios de projeto'!G5)</f>
        <v>20</v>
      </c>
      <c r="D2" s="5">
        <f>IF(OR('Critérios de projeto'!G6="",'Critérios de projeto'!G6=0),5,'Critérios de projeto'!G6)</f>
        <v>10</v>
      </c>
      <c r="E2" s="5">
        <f>IF(OR('Critérios de projeto'!G7="",'Critérios de projeto'!G7=0),2,'Critérios de projeto'!G7)</f>
        <v>1</v>
      </c>
      <c r="F2" s="1"/>
    </row>
    <row r="3" spans="1:6">
      <c r="A3" s="1"/>
      <c r="B3" s="1"/>
      <c r="C3" s="1"/>
      <c r="D3" s="1"/>
      <c r="F3" s="1"/>
    </row>
    <row r="4" spans="1:6">
      <c r="C4" s="1"/>
      <c r="D4" s="1"/>
      <c r="F4" s="1"/>
    </row>
    <row r="5" spans="1:6">
      <c r="D5" s="1"/>
    </row>
    <row r="6" spans="1:6">
      <c r="D6" s="1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97F4-6EB2-4DF7-87F4-D447C8908740}">
  <dimension ref="B2:H5"/>
  <sheetViews>
    <sheetView workbookViewId="0">
      <selection activeCell="H2" sqref="H2:H3"/>
    </sheetView>
  </sheetViews>
  <sheetFormatPr defaultRowHeight="14.4"/>
  <cols>
    <col min="2" max="2" width="9.77734375" bestFit="1" customWidth="1"/>
  </cols>
  <sheetData>
    <row r="2" spans="2:8">
      <c r="B2" t="s">
        <v>1</v>
      </c>
      <c r="D2" t="s">
        <v>5</v>
      </c>
      <c r="F2">
        <v>1</v>
      </c>
      <c r="H2">
        <v>5</v>
      </c>
    </row>
    <row r="3" spans="2:8">
      <c r="B3" t="s">
        <v>2</v>
      </c>
      <c r="D3" t="s">
        <v>6</v>
      </c>
      <c r="F3">
        <v>2</v>
      </c>
      <c r="H3">
        <v>10</v>
      </c>
    </row>
    <row r="4" spans="2:8">
      <c r="F4">
        <v>3</v>
      </c>
    </row>
    <row r="5" spans="2:8">
      <c r="F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4</vt:i4>
      </vt:variant>
    </vt:vector>
  </HeadingPairs>
  <TitlesOfParts>
    <vt:vector size="15" baseType="lpstr">
      <vt:lpstr>Instruções gerais</vt:lpstr>
      <vt:lpstr>Materiais</vt:lpstr>
      <vt:lpstr>fôrmas</vt:lpstr>
      <vt:lpstr>Critérios de projeto</vt:lpstr>
      <vt:lpstr>Geometria</vt:lpstr>
      <vt:lpstr>AL</vt:lpstr>
      <vt:lpstr>AT</vt:lpstr>
      <vt:lpstr>fck</vt:lpstr>
      <vt:lpstr>Esforços</vt:lpstr>
      <vt:lpstr>criterios</vt:lpstr>
      <vt:lpstr>listas</vt:lpstr>
      <vt:lpstr>caa</vt:lpstr>
      <vt:lpstr>deltac</vt:lpstr>
      <vt:lpstr>geometria</vt:lpstr>
      <vt:lpstr>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2019-09-29T18:18:42Z</dcterms:created>
  <dcterms:modified xsi:type="dcterms:W3CDTF">2019-10-14T16:58:35Z</dcterms:modified>
</cp:coreProperties>
</file>