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FINAL\"/>
    </mc:Choice>
  </mc:AlternateContent>
  <xr:revisionPtr revIDLastSave="0" documentId="13_ncr:1_{F3C05255-B324-49E0-A004-2C953ACA0A56}" xr6:coauthVersionLast="41" xr6:coauthVersionMax="41" xr10:uidLastSave="{00000000-0000-0000-0000-000000000000}"/>
  <workbookProtection workbookAlgorithmName="SHA-512" workbookHashValue="iNAfqM3AwShp6/egSDgmIo0MdppLZK0ChgomxlUmKi1Z6SH8xgeRezg2DW4D1TW/RjCUtZukO8lpEQ1nEvJ3pQ==" workbookSaltValue="63msA7STuSqUzlGKLiMrFw==" workbookSpinCount="100000" lockStructure="1"/>
  <bookViews>
    <workbookView xWindow="-108" yWindow="-108" windowWidth="23256" windowHeight="12576" xr2:uid="{6E81309E-2854-4EDE-835F-2550DF3D32EB}"/>
  </bookViews>
  <sheets>
    <sheet name="Instruções gerais" sheetId="13" r:id="rId1"/>
    <sheet name="Materiais" sheetId="2" r:id="rId2"/>
    <sheet name="fôrmas" sheetId="12" state="hidden" r:id="rId3"/>
    <sheet name="Critérios de projeto" sheetId="4" r:id="rId4"/>
    <sheet name="Geometria" sheetId="7" state="hidden" r:id="rId5"/>
    <sheet name="AL" sheetId="8" state="hidden" r:id="rId6"/>
    <sheet name="AT" sheetId="9" state="hidden" r:id="rId7"/>
    <sheet name="fck" sheetId="10" state="hidden" r:id="rId8"/>
    <sheet name="Esforços" sheetId="11" state="hidden" r:id="rId9"/>
    <sheet name="criterios" sheetId="5" state="hidden" r:id="rId10"/>
    <sheet name="listas" sheetId="3" state="hidden" r:id="rId11"/>
  </sheets>
  <definedNames>
    <definedName name="caa">listas!$F$2:$F$5</definedName>
    <definedName name="deltac">listas!$H$2:$H$3</definedName>
    <definedName name="geometria">listas!$B$2:$B$3</definedName>
    <definedName name="sn">listas!$D$2:$D$3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4" l="1"/>
  <c r="D8" i="4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3" i="10"/>
  <c r="B3" i="10"/>
  <c r="B4" i="10"/>
  <c r="B5" i="10"/>
  <c r="B6" i="10"/>
  <c r="B7" i="10"/>
  <c r="B8" i="10"/>
  <c r="B9" i="10"/>
  <c r="B10" i="10"/>
  <c r="B11" i="10"/>
  <c r="C2" i="10"/>
  <c r="A2" i="12" l="1"/>
  <c r="B2" i="12" l="1"/>
  <c r="A2" i="11"/>
  <c r="B2" i="11"/>
  <c r="C2" i="11"/>
  <c r="D2" i="11"/>
  <c r="A2" i="7"/>
  <c r="E2" i="11" l="1"/>
  <c r="B12" i="10"/>
  <c r="B13" i="10"/>
  <c r="B14" i="10"/>
  <c r="B15" i="10"/>
  <c r="B16" i="10"/>
  <c r="B2" i="10"/>
  <c r="C3" i="9"/>
  <c r="E3" i="9" s="1"/>
  <c r="C2" i="9"/>
  <c r="E2" i="9" s="1"/>
  <c r="C4" i="8"/>
  <c r="E4" i="8" s="1"/>
  <c r="C5" i="8"/>
  <c r="E5" i="8" s="1"/>
  <c r="C3" i="8"/>
  <c r="E3" i="8" s="1"/>
  <c r="C2" i="8"/>
  <c r="E2" i="8" s="1"/>
  <c r="E2" i="5"/>
  <c r="D2" i="5"/>
  <c r="C2" i="5"/>
  <c r="B2" i="5"/>
  <c r="A2" i="5"/>
  <c r="J15" i="2"/>
  <c r="J14" i="2"/>
  <c r="J8" i="2"/>
  <c r="J9" i="2"/>
  <c r="J10" i="2"/>
  <c r="J7" i="2"/>
</calcChain>
</file>

<file path=xl/sharedStrings.xml><?xml version="1.0" encoding="utf-8"?>
<sst xmlns="http://schemas.openxmlformats.org/spreadsheetml/2006/main" count="111" uniqueCount="52">
  <si>
    <t>Geometria</t>
  </si>
  <si>
    <t>Retangular</t>
  </si>
  <si>
    <t>Circular</t>
  </si>
  <si>
    <t>Ø (mm)</t>
  </si>
  <si>
    <t>R$/m</t>
  </si>
  <si>
    <t>Sim</t>
  </si>
  <si>
    <t>Não</t>
  </si>
  <si>
    <t>Massa (kg/m)</t>
  </si>
  <si>
    <t>Custo (R$/kg)</t>
  </si>
  <si>
    <t>Armadura longitudinal</t>
  </si>
  <si>
    <t>Armadura transversal</t>
  </si>
  <si>
    <t>Considerar?</t>
  </si>
  <si>
    <t>Custo (R$/m³)</t>
  </si>
  <si>
    <t xml:space="preserve">Concreto </t>
  </si>
  <si>
    <r>
      <t>f</t>
    </r>
    <r>
      <rPr>
        <vertAlign val="subscript"/>
        <sz val="12"/>
        <color theme="1"/>
        <rFont val="Times New Roman"/>
        <family val="1"/>
      </rPr>
      <t>ck</t>
    </r>
    <r>
      <rPr>
        <sz val="12"/>
        <color theme="1"/>
        <rFont val="Times New Roman"/>
        <family val="1"/>
      </rPr>
      <t xml:space="preserve"> (MPa)</t>
    </r>
  </si>
  <si>
    <t>kN</t>
  </si>
  <si>
    <t>kNcm</t>
  </si>
  <si>
    <t>Esforços característicos</t>
  </si>
  <si>
    <t>Critérios de projeto</t>
  </si>
  <si>
    <t>PDE</t>
  </si>
  <si>
    <t>CAA</t>
  </si>
  <si>
    <r>
      <t>N</t>
    </r>
    <r>
      <rPr>
        <vertAlign val="subscript"/>
        <sz val="12"/>
        <color theme="1"/>
        <rFont val="Times New Roman"/>
        <family val="1"/>
      </rPr>
      <t>sk</t>
    </r>
  </si>
  <si>
    <r>
      <t>M</t>
    </r>
    <r>
      <rPr>
        <vertAlign val="subscript"/>
        <sz val="12"/>
        <color theme="1"/>
        <rFont val="Times New Roman"/>
        <family val="1"/>
      </rPr>
      <t>sk,x-topo</t>
    </r>
  </si>
  <si>
    <r>
      <t>M</t>
    </r>
    <r>
      <rPr>
        <vertAlign val="subscript"/>
        <sz val="12"/>
        <color theme="1"/>
        <rFont val="Times New Roman"/>
        <family val="1"/>
      </rPr>
      <t>sk,x-base</t>
    </r>
  </si>
  <si>
    <r>
      <t>M</t>
    </r>
    <r>
      <rPr>
        <vertAlign val="subscript"/>
        <sz val="12"/>
        <color theme="1"/>
        <rFont val="Times New Roman"/>
        <family val="1"/>
      </rPr>
      <t>sk,y-topo</t>
    </r>
  </si>
  <si>
    <r>
      <t>M</t>
    </r>
    <r>
      <rPr>
        <vertAlign val="subscript"/>
        <sz val="12"/>
        <color theme="1"/>
        <rFont val="Times New Roman"/>
        <family val="1"/>
      </rPr>
      <t>sk,y-base</t>
    </r>
  </si>
  <si>
    <r>
      <rPr>
        <sz val="11"/>
        <color theme="1"/>
        <rFont val="Symbol"/>
        <family val="1"/>
        <charset val="2"/>
      </rPr>
      <t>D</t>
    </r>
    <r>
      <rPr>
        <sz val="12"/>
        <color theme="1"/>
        <rFont val="Times New Roman"/>
        <family val="1"/>
      </rPr>
      <t>c</t>
    </r>
  </si>
  <si>
    <t>cm</t>
  </si>
  <si>
    <t>mm</t>
  </si>
  <si>
    <t>Viga em x (ou laje)</t>
  </si>
  <si>
    <t>Viga em y (ou laje)</t>
  </si>
  <si>
    <t>Custo (R$/m)</t>
  </si>
  <si>
    <t>Custo fôrmas (R$/m²)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</si>
  <si>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Times New Roman"/>
        <family val="1"/>
      </rPr>
      <t>c</t>
    </r>
  </si>
  <si>
    <r>
      <t xml:space="preserve">• </t>
    </r>
    <r>
      <rPr>
        <sz val="12"/>
        <rFont val="Symbol"/>
        <family val="1"/>
        <charset val="2"/>
      </rPr>
      <t>g</t>
    </r>
    <r>
      <rPr>
        <vertAlign val="subscript"/>
        <sz val="12"/>
        <rFont val="Times New Roman"/>
        <family val="1"/>
      </rPr>
      <t>c</t>
    </r>
    <r>
      <rPr>
        <sz val="12"/>
        <rFont val="Times New Roman"/>
        <family val="1"/>
      </rPr>
      <t xml:space="preserve"> = </t>
    </r>
    <r>
      <rPr>
        <sz val="12"/>
        <rFont val="Symbol"/>
        <family val="1"/>
        <charset val="2"/>
      </rPr>
      <t>g</t>
    </r>
    <r>
      <rPr>
        <vertAlign val="subscript"/>
        <sz val="12"/>
        <rFont val="Times New Roman"/>
        <family val="1"/>
      </rPr>
      <t>f</t>
    </r>
    <r>
      <rPr>
        <sz val="12"/>
        <rFont val="Times New Roman"/>
        <family val="1"/>
      </rPr>
      <t xml:space="preserve"> = 1.4;</t>
    </r>
  </si>
  <si>
    <r>
      <t xml:space="preserve">• </t>
    </r>
    <r>
      <rPr>
        <sz val="12"/>
        <rFont val="Times New Roman"/>
        <family val="1"/>
      </rPr>
      <t>Diâmetro máximo do agregado (D</t>
    </r>
    <r>
      <rPr>
        <vertAlign val="subscript"/>
        <sz val="12"/>
        <rFont val="Times New Roman"/>
        <family val="1"/>
      </rPr>
      <t>máx,agreg</t>
    </r>
    <r>
      <rPr>
        <sz val="12"/>
        <rFont val="Times New Roman"/>
        <family val="1"/>
      </rPr>
      <t>) igual a 19 mm;</t>
    </r>
  </si>
  <si>
    <t>Figura 1 - Classificação dos pilares</t>
  </si>
  <si>
    <t>• Momentos mínimos como metodologia para cálculo das imperfeições geométricas locais, onde para pilares internos e de extremidade, atuantes isoladamente para cada eixo, e para pilares de canto, atuando simultaneamente (ver Figura 1);</t>
  </si>
  <si>
    <t>2 - Ao realizar este processo considera-se:</t>
  </si>
  <si>
    <t>Em atualizações futuras esses critérios poderão ser alterados pelo usuário;</t>
  </si>
  <si>
    <t>• Método do pilar-padrão com curvatura aproximada para análise dos efeitos locais de segunda ordem;</t>
  </si>
  <si>
    <t>Figura 2 - Convenção dos momentos</t>
  </si>
  <si>
    <r>
      <t>3 - Ao inserir os esforços solicitantes característicos deve-se seguir a notação dada pela Figura 2, e que N</t>
    </r>
    <r>
      <rPr>
        <vertAlign val="subscript"/>
        <sz val="12"/>
        <color theme="1"/>
        <rFont val="Times New Roman"/>
        <family val="1"/>
      </rPr>
      <t>sk</t>
    </r>
    <r>
      <rPr>
        <sz val="12"/>
        <color theme="1"/>
        <rFont val="Times New Roman"/>
        <family val="1"/>
      </rPr>
      <t xml:space="preserve"> é positivo quando comprime o elemento. Os momentos solicitantes do topo e da base devem ter sinais opostos quando comprimem faces diferentes do pilar, vide Figura 3.</t>
    </r>
  </si>
  <si>
    <t>Figura 3 - Momentos no topo e na base</t>
  </si>
  <si>
    <t>Figura 4 - Arquivos que compõem o "PFOC"</t>
  </si>
  <si>
    <t>4 - Para correto funcionamento do programa deve-se inserir os dados das abas "Materiais" e "Critérios de projeto" corretamente, salvar a planilha e executar o arquivo "Principal_final.py", indicado na Figura 4. Para fins acadêmicos, ou necessidade do usuário, pode-se utilizar os arquivos em vermelho separadamente para realizar a verificação de dado pilar à FCO, ou determinar os esforços de cálculo.</t>
  </si>
  <si>
    <t>5 - Recomenda-se o uso da IDE Pycharm para execução do "PFOC", salienta-se que as bibliotecas indicadas na Figura 5 devem estar instaladas.</t>
  </si>
  <si>
    <t>danieldgrossmann@gmail.com</t>
  </si>
  <si>
    <t>6 - O Autor não se responsabiliza por quaisquer resultados que o programa possa exibir. Para sugestões e o relato de erros entrar em contato pelo email:</t>
  </si>
  <si>
    <t>Figura 5 - Bibliotecas a serem instaladas</t>
  </si>
  <si>
    <t>Senha para edição: PFOC112358</t>
  </si>
  <si>
    <r>
      <t xml:space="preserve">1 - Este programa realiza a otimização de pilares circulares e retangulares submetidos à FCO, nele não se consideram esforços transversal, pilares com esbeltez </t>
    </r>
    <r>
      <rPr>
        <sz val="12"/>
        <color theme="1"/>
        <rFont val="Symbol"/>
        <family val="1"/>
        <charset val="2"/>
      </rPr>
      <t>l</t>
    </r>
    <r>
      <rPr>
        <sz val="12"/>
        <color theme="1"/>
        <rFont val="Times New Roman"/>
        <family val="1"/>
      </rPr>
      <t xml:space="preserve"> &gt; 90, e com armadura assimétrica.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</si>
</sst>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</font>
    <font>
      <sz val="12"/>
      <name val="Times New Roman"/>
      <family val="1"/>
    </font>
    <font>
      <sz val="12"/>
      <color theme="1"/>
      <name val="Symbol"/>
      <family val="1"/>
      <charset val="2"/>
    </font>
    <font>
      <sz val="12"/>
      <color theme="1"/>
      <name val="Times New Roman"/>
      <family val="1"/>
      <charset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vertAlign val="subscript"/>
      <sz val="12"/>
      <name val="Times New Roman"/>
      <family val="1"/>
    </font>
    <font>
      <sz val="12"/>
      <name val="Symbol"/>
      <family val="1"/>
      <charset val="2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94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4" fontId="1" fillId="2" borderId="4" xfId="0" applyNumberFormat="1" applyFont="1" applyFill="1" applyBorder="1" applyAlignment="1">
      <alignment horizontal="center"/>
    </xf>
    <xf numFmtId="4" fontId="1" fillId="2" borderId="0" xfId="0" applyNumberFormat="1" applyFont="1" applyFill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1" fillId="2" borderId="4" xfId="0" applyFont="1" applyFill="1" applyBorder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center"/>
      <protection locked="0"/>
    </xf>
    <xf numFmtId="4" fontId="1" fillId="2" borderId="4" xfId="0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justify" vertical="center" wrapText="1"/>
    </xf>
    <xf numFmtId="0" fontId="1" fillId="2" borderId="5" xfId="0" applyFont="1" applyFill="1" applyBorder="1" applyAlignment="1">
      <alignment horizontal="justify" vertical="center" wrapText="1"/>
    </xf>
    <xf numFmtId="0" fontId="1" fillId="2" borderId="7" xfId="0" applyFont="1" applyFill="1" applyBorder="1" applyAlignment="1">
      <alignment horizontal="justify" vertical="center" wrapText="1"/>
    </xf>
    <xf numFmtId="0" fontId="1" fillId="2" borderId="11" xfId="0" applyFont="1" applyFill="1" applyBorder="1" applyAlignment="1">
      <alignment horizontal="justify" vertical="center" wrapText="1"/>
    </xf>
    <xf numFmtId="0" fontId="1" fillId="2" borderId="0" xfId="0" applyFont="1" applyFill="1" applyBorder="1" applyAlignment="1">
      <alignment horizontal="justify" vertical="center" wrapText="1"/>
    </xf>
    <xf numFmtId="0" fontId="1" fillId="2" borderId="12" xfId="0" applyFont="1" applyFill="1" applyBorder="1" applyAlignment="1">
      <alignment horizontal="justify" vertical="center" wrapText="1"/>
    </xf>
    <xf numFmtId="0" fontId="10" fillId="2" borderId="11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12" xfId="0" applyFont="1" applyFill="1" applyBorder="1" applyAlignment="1">
      <alignment horizontal="left" vertical="center"/>
    </xf>
    <xf numFmtId="0" fontId="1" fillId="2" borderId="11" xfId="0" applyFont="1" applyFill="1" applyBorder="1"/>
    <xf numFmtId="0" fontId="1" fillId="2" borderId="12" xfId="0" applyFont="1" applyFill="1" applyBorder="1"/>
    <xf numFmtId="0" fontId="6" fillId="2" borderId="11" xfId="0" applyFont="1" applyFill="1" applyBorder="1" applyAlignment="1">
      <alignment horizontal="justify" vertical="top" wrapText="1"/>
    </xf>
    <xf numFmtId="0" fontId="6" fillId="2" borderId="0" xfId="0" applyFont="1" applyFill="1" applyBorder="1" applyAlignment="1">
      <alignment horizontal="justify" vertical="top" wrapText="1"/>
    </xf>
    <xf numFmtId="0" fontId="6" fillId="2" borderId="12" xfId="0" applyFont="1" applyFill="1" applyBorder="1" applyAlignment="1">
      <alignment horizontal="justify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center"/>
    </xf>
    <xf numFmtId="0" fontId="13" fillId="2" borderId="0" xfId="0" applyFont="1" applyFill="1" applyAlignment="1"/>
    <xf numFmtId="0" fontId="1" fillId="2" borderId="11" xfId="0" applyFont="1" applyFill="1" applyBorder="1" applyAlignment="1">
      <alignment horizontal="justify" vertical="top" wrapText="1"/>
    </xf>
    <xf numFmtId="0" fontId="1" fillId="2" borderId="0" xfId="0" applyFont="1" applyFill="1" applyBorder="1" applyAlignment="1">
      <alignment horizontal="justify" vertical="top" wrapText="1"/>
    </xf>
    <xf numFmtId="0" fontId="1" fillId="2" borderId="12" xfId="0" applyFont="1" applyFill="1" applyBorder="1" applyAlignment="1">
      <alignment horizontal="justify" vertical="top" wrapText="1"/>
    </xf>
    <xf numFmtId="0" fontId="1" fillId="2" borderId="9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1" fillId="7" borderId="0" xfId="0" applyFont="1" applyFill="1"/>
    <xf numFmtId="0" fontId="13" fillId="7" borderId="0" xfId="0" applyFont="1" applyFill="1" applyAlignment="1"/>
    <xf numFmtId="4" fontId="1" fillId="2" borderId="0" xfId="0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  <protection locked="0"/>
    </xf>
    <xf numFmtId="0" fontId="10" fillId="2" borderId="0" xfId="0" applyFont="1" applyFill="1" applyBorder="1" applyAlignment="1">
      <alignment horizontal="justify" vertical="top" wrapText="1"/>
    </xf>
    <xf numFmtId="0" fontId="10" fillId="2" borderId="12" xfId="0" applyFont="1" applyFill="1" applyBorder="1" applyAlignment="1">
      <alignment horizontal="justify" vertical="top" wrapText="1"/>
    </xf>
    <xf numFmtId="0" fontId="10" fillId="2" borderId="11" xfId="0" applyFont="1" applyFill="1" applyBorder="1" applyAlignment="1">
      <alignment horizontal="justify" vertical="top" wrapText="1"/>
    </xf>
    <xf numFmtId="0" fontId="1" fillId="7" borderId="0" xfId="0" applyFont="1" applyFill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2" fillId="9" borderId="2" xfId="0" applyFont="1" applyFill="1" applyBorder="1" applyAlignment="1" applyProtection="1">
      <alignment horizontal="center"/>
    </xf>
    <xf numFmtId="0" fontId="2" fillId="9" borderId="3" xfId="0" applyFont="1" applyFill="1" applyBorder="1" applyAlignment="1" applyProtection="1">
      <alignment horizontal="center"/>
    </xf>
    <xf numFmtId="0" fontId="2" fillId="9" borderId="1" xfId="0" applyFont="1" applyFill="1" applyBorder="1" applyAlignment="1" applyProtection="1">
      <alignment horizontal="center"/>
    </xf>
    <xf numFmtId="0" fontId="2" fillId="6" borderId="2" xfId="0" applyFont="1" applyFill="1" applyBorder="1" applyAlignment="1" applyProtection="1">
      <alignment horizontal="center"/>
    </xf>
    <xf numFmtId="0" fontId="2" fillId="6" borderId="1" xfId="0" applyFont="1" applyFill="1" applyBorder="1" applyAlignment="1" applyProtection="1">
      <alignment horizontal="center"/>
    </xf>
    <xf numFmtId="0" fontId="2" fillId="6" borderId="3" xfId="0" applyFont="1" applyFill="1" applyBorder="1" applyAlignment="1" applyProtection="1">
      <alignment horizontal="center"/>
    </xf>
    <xf numFmtId="0" fontId="1" fillId="8" borderId="4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4" fontId="1" fillId="2" borderId="4" xfId="0" applyNumberFormat="1" applyFont="1" applyFill="1" applyBorder="1" applyAlignment="1" applyProtection="1">
      <alignment horizontal="center"/>
    </xf>
    <xf numFmtId="4" fontId="1" fillId="2" borderId="0" xfId="0" applyNumberFormat="1" applyFont="1" applyFill="1" applyAlignment="1" applyProtection="1">
      <alignment horizontal="center"/>
    </xf>
    <xf numFmtId="4" fontId="1" fillId="7" borderId="0" xfId="0" applyNumberFormat="1" applyFont="1" applyFill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4" fontId="1" fillId="2" borderId="5" xfId="0" applyNumberFormat="1" applyFont="1" applyFill="1" applyBorder="1" applyAlignment="1" applyProtection="1">
      <alignment horizontal="center"/>
    </xf>
    <xf numFmtId="0" fontId="6" fillId="2" borderId="0" xfId="0" applyFont="1" applyFill="1" applyAlignment="1" applyProtection="1">
      <alignment horizontal="center"/>
    </xf>
    <xf numFmtId="0" fontId="1" fillId="7" borderId="0" xfId="0" applyFont="1" applyFill="1" applyBorder="1" applyAlignment="1" applyProtection="1">
      <alignment horizontal="center"/>
    </xf>
    <xf numFmtId="0" fontId="1" fillId="7" borderId="0" xfId="0" applyFont="1" applyFill="1" applyProtection="1"/>
    <xf numFmtId="0" fontId="1" fillId="2" borderId="0" xfId="0" applyFont="1" applyFill="1" applyProtection="1"/>
    <xf numFmtId="0" fontId="1" fillId="2" borderId="0" xfId="0" applyFont="1" applyFill="1" applyBorder="1" applyProtection="1"/>
    <xf numFmtId="0" fontId="1" fillId="7" borderId="0" xfId="0" applyFont="1" applyFill="1" applyBorder="1" applyProtection="1"/>
    <xf numFmtId="0" fontId="1" fillId="8" borderId="2" xfId="0" applyFont="1" applyFill="1" applyBorder="1" applyAlignment="1" applyProtection="1">
      <alignment horizontal="left"/>
    </xf>
    <xf numFmtId="0" fontId="1" fillId="2" borderId="4" xfId="0" applyFont="1" applyFill="1" applyBorder="1" applyProtection="1"/>
    <xf numFmtId="0" fontId="1" fillId="8" borderId="2" xfId="0" applyFont="1" applyFill="1" applyBorder="1" applyProtection="1"/>
    <xf numFmtId="0" fontId="8" fillId="8" borderId="2" xfId="0" applyFont="1" applyFill="1" applyBorder="1" applyProtection="1"/>
    <xf numFmtId="2" fontId="1" fillId="2" borderId="3" xfId="0" applyNumberFormat="1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Alignment="1" applyProtection="1">
      <alignment horizontal="center"/>
      <protection locked="0"/>
    </xf>
    <xf numFmtId="0" fontId="14" fillId="2" borderId="11" xfId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7621</xdr:colOff>
      <xdr:row>5</xdr:row>
      <xdr:rowOff>7621</xdr:rowOff>
    </xdr:from>
    <xdr:to>
      <xdr:col>18</xdr:col>
      <xdr:colOff>586741</xdr:colOff>
      <xdr:row>17</xdr:row>
      <xdr:rowOff>53341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CABD594-181E-41C6-9EB1-71B11394307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8881" y="723901"/>
          <a:ext cx="4236720" cy="2255520"/>
        </a:xfrm>
        <a:prstGeom prst="rect">
          <a:avLst/>
        </a:prstGeom>
      </xdr:spPr>
    </xdr:pic>
    <xdr:clientData/>
  </xdr:twoCellAnchor>
  <xdr:twoCellAnchor editAs="oneCell">
    <xdr:from>
      <xdr:col>20</xdr:col>
      <xdr:colOff>182880</xdr:colOff>
      <xdr:row>5</xdr:row>
      <xdr:rowOff>30480</xdr:rowOff>
    </xdr:from>
    <xdr:to>
      <xdr:col>23</xdr:col>
      <xdr:colOff>472440</xdr:colOff>
      <xdr:row>16</xdr:row>
      <xdr:rowOff>30480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5AF825A-B1FF-41E2-A2BC-AA1D63514FCC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624840"/>
          <a:ext cx="2118360" cy="2087880"/>
        </a:xfrm>
        <a:prstGeom prst="rect">
          <a:avLst/>
        </a:prstGeom>
        <a:ln>
          <a:solidFill>
            <a:schemeClr val="bg1"/>
          </a:solidFill>
        </a:ln>
      </xdr:spPr>
    </xdr:pic>
    <xdr:clientData/>
  </xdr:twoCellAnchor>
  <xdr:twoCellAnchor editAs="oneCell">
    <xdr:from>
      <xdr:col>12</xdr:col>
      <xdr:colOff>182880</xdr:colOff>
      <xdr:row>19</xdr:row>
      <xdr:rowOff>22860</xdr:rowOff>
    </xdr:from>
    <xdr:to>
      <xdr:col>15</xdr:col>
      <xdr:colOff>449580</xdr:colOff>
      <xdr:row>33</xdr:row>
      <xdr:rowOff>167640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C0545CB-44B2-416C-9CED-F12F5FFB81A3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7960" y="3429000"/>
          <a:ext cx="2095500" cy="2880360"/>
        </a:xfrm>
        <a:prstGeom prst="rect">
          <a:avLst/>
        </a:prstGeom>
      </xdr:spPr>
    </xdr:pic>
    <xdr:clientData/>
  </xdr:twoCellAnchor>
  <xdr:twoCellAnchor editAs="oneCell">
    <xdr:from>
      <xdr:col>18</xdr:col>
      <xdr:colOff>320040</xdr:colOff>
      <xdr:row>19</xdr:row>
      <xdr:rowOff>22860</xdr:rowOff>
    </xdr:from>
    <xdr:to>
      <xdr:col>23</xdr:col>
      <xdr:colOff>343166</xdr:colOff>
      <xdr:row>27</xdr:row>
      <xdr:rowOff>122063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5D17314-DCFA-408E-866F-6122A6056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2720" y="3429000"/>
          <a:ext cx="3071126" cy="1646063"/>
        </a:xfrm>
        <a:prstGeom prst="rect">
          <a:avLst/>
        </a:prstGeom>
      </xdr:spPr>
    </xdr:pic>
    <xdr:clientData/>
  </xdr:twoCellAnchor>
  <xdr:twoCellAnchor editAs="oneCell">
    <xdr:from>
      <xdr:col>19</xdr:col>
      <xdr:colOff>209411</xdr:colOff>
      <xdr:row>30</xdr:row>
      <xdr:rowOff>7620</xdr:rowOff>
    </xdr:from>
    <xdr:to>
      <xdr:col>22</xdr:col>
      <xdr:colOff>325437</xdr:colOff>
      <xdr:row>42</xdr:row>
      <xdr:rowOff>117717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B10AD53-7B46-4417-AEE6-06758D1FD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47871" y="5471160"/>
          <a:ext cx="1944826" cy="240371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25</xdr:col>
      <xdr:colOff>0</xdr:colOff>
      <xdr:row>3</xdr:row>
      <xdr:rowOff>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95444968-A3F6-4668-83CB-648E1E733B29}"/>
            </a:ext>
          </a:extLst>
        </xdr:cNvPr>
        <xdr:cNvSpPr txBox="1"/>
      </xdr:nvSpPr>
      <xdr:spPr>
        <a:xfrm>
          <a:off x="76200" y="152400"/>
          <a:ext cx="13563600" cy="19812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INSTRUÇÕES</a:t>
          </a:r>
          <a:r>
            <a:rPr lang="pt-BR" sz="14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GERAIS</a:t>
          </a:r>
          <a:endParaRPr lang="pt-BR" sz="14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60C5E39-8927-4A50-91F2-235FD8CD1E4B}"/>
            </a:ext>
          </a:extLst>
        </xdr:cNvPr>
        <xdr:cNvSpPr txBox="1"/>
      </xdr:nvSpPr>
      <xdr:spPr>
        <a:xfrm>
          <a:off x="76200" y="152400"/>
          <a:ext cx="9654540" cy="19812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DADOS</a:t>
          </a:r>
          <a:r>
            <a:rPr lang="pt-BR" sz="14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DOS MATERIAIS</a:t>
          </a:r>
          <a:endParaRPr lang="pt-BR" sz="14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8CB3F8D-D9F4-4440-9D12-F9441309008B}"/>
            </a:ext>
          </a:extLst>
        </xdr:cNvPr>
        <xdr:cNvSpPr txBox="1"/>
      </xdr:nvSpPr>
      <xdr:spPr>
        <a:xfrm>
          <a:off x="76200" y="152400"/>
          <a:ext cx="5356860" cy="19812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CRITÉRIOS</a:t>
          </a:r>
          <a:r>
            <a:rPr lang="pt-BR" sz="12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DE PROJETO</a:t>
          </a:r>
          <a:endParaRPr lang="pt-BR" sz="12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ieldgrossmann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56CA0-23A5-4118-8CE6-FC95F8CB05EC}">
  <dimension ref="A1:AA44"/>
  <sheetViews>
    <sheetView showGridLines="0" showRowColHeaders="0" tabSelected="1" workbookViewId="0">
      <selection activeCell="D22" sqref="D22"/>
    </sheetView>
  </sheetViews>
  <sheetFormatPr defaultColWidth="0" defaultRowHeight="15.6" zeroHeight="1"/>
  <cols>
    <col min="1" max="1" width="1.109375" style="51" customWidth="1"/>
    <col min="2" max="2" width="1.109375" style="10" customWidth="1"/>
    <col min="3" max="24" width="8.88671875" style="10" customWidth="1"/>
    <col min="25" max="25" width="1.109375" style="51" customWidth="1"/>
    <col min="26" max="27" width="0" style="10" hidden="1"/>
    <col min="28" max="16384" width="8.88671875" style="10" hidden="1"/>
  </cols>
  <sheetData>
    <row r="1" spans="3:27" s="51" customFormat="1" ht="6" customHeight="1"/>
    <row r="2" spans="3:27" ht="6" customHeight="1"/>
    <row r="3" spans="3:27"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</row>
    <row r="4" spans="3:27" ht="6" customHeight="1"/>
    <row r="5" spans="3:27" ht="13.8" customHeight="1">
      <c r="C5" s="26" t="s">
        <v>51</v>
      </c>
      <c r="D5" s="27"/>
      <c r="E5" s="27"/>
      <c r="F5" s="27"/>
      <c r="G5" s="27"/>
      <c r="H5" s="27"/>
      <c r="I5" s="27"/>
      <c r="J5" s="27"/>
      <c r="K5" s="28"/>
      <c r="M5" s="25" t="s">
        <v>36</v>
      </c>
      <c r="N5" s="25"/>
      <c r="O5" s="25"/>
      <c r="P5" s="25"/>
      <c r="Q5" s="25"/>
      <c r="R5" s="25"/>
      <c r="S5" s="25"/>
      <c r="U5" s="25" t="s">
        <v>41</v>
      </c>
      <c r="V5" s="25"/>
      <c r="W5" s="25"/>
      <c r="X5" s="25"/>
      <c r="Y5" s="52"/>
      <c r="Z5" s="44"/>
      <c r="AA5" s="44"/>
    </row>
    <row r="6" spans="3:27">
      <c r="C6" s="29"/>
      <c r="D6" s="30"/>
      <c r="E6" s="30"/>
      <c r="F6" s="30"/>
      <c r="G6" s="30"/>
      <c r="H6" s="30"/>
      <c r="I6" s="30"/>
      <c r="J6" s="30"/>
      <c r="K6" s="31"/>
    </row>
    <row r="7" spans="3:27">
      <c r="C7" s="29"/>
      <c r="D7" s="30"/>
      <c r="E7" s="30"/>
      <c r="F7" s="30"/>
      <c r="G7" s="30"/>
      <c r="H7" s="30"/>
      <c r="I7" s="30"/>
      <c r="J7" s="30"/>
      <c r="K7" s="31"/>
    </row>
    <row r="8" spans="3:27">
      <c r="C8" s="35"/>
      <c r="D8" s="18"/>
      <c r="E8" s="18"/>
      <c r="F8" s="18"/>
      <c r="G8" s="18"/>
      <c r="H8" s="18"/>
      <c r="I8" s="18"/>
      <c r="J8" s="18"/>
      <c r="K8" s="36"/>
    </row>
    <row r="9" spans="3:27" ht="15.6" customHeight="1">
      <c r="C9" s="90" t="s">
        <v>38</v>
      </c>
      <c r="D9" s="88"/>
      <c r="E9" s="88"/>
      <c r="F9" s="88"/>
      <c r="G9" s="88"/>
      <c r="H9" s="88"/>
      <c r="I9" s="88"/>
      <c r="J9" s="88"/>
      <c r="K9" s="92"/>
    </row>
    <row r="10" spans="3:27" ht="18">
      <c r="C10" s="32" t="s">
        <v>34</v>
      </c>
      <c r="D10" s="33"/>
      <c r="E10" s="33"/>
      <c r="F10" s="33"/>
      <c r="G10" s="33"/>
      <c r="H10" s="33"/>
      <c r="I10" s="33"/>
      <c r="J10" s="33"/>
      <c r="K10" s="34"/>
    </row>
    <row r="11" spans="3:27" ht="9.6" customHeight="1">
      <c r="C11" s="35"/>
      <c r="D11" s="18"/>
      <c r="E11" s="18"/>
      <c r="F11" s="18"/>
      <c r="G11" s="18"/>
      <c r="H11" s="18"/>
      <c r="I11" s="18"/>
      <c r="J11" s="18"/>
      <c r="K11" s="36"/>
    </row>
    <row r="12" spans="3:27" ht="18">
      <c r="C12" s="32" t="s">
        <v>35</v>
      </c>
      <c r="D12" s="33"/>
      <c r="E12" s="33"/>
      <c r="F12" s="33"/>
      <c r="G12" s="33"/>
      <c r="H12" s="33"/>
      <c r="I12" s="33"/>
      <c r="J12" s="33"/>
      <c r="K12" s="34"/>
    </row>
    <row r="13" spans="3:27" ht="9.6" customHeight="1">
      <c r="C13" s="35"/>
      <c r="D13" s="18"/>
      <c r="E13" s="18"/>
      <c r="F13" s="18"/>
      <c r="G13" s="18"/>
      <c r="H13" s="18"/>
      <c r="I13" s="18"/>
      <c r="J13" s="18"/>
      <c r="K13" s="36"/>
    </row>
    <row r="14" spans="3:27" ht="15.6" customHeight="1">
      <c r="C14" s="37" t="s">
        <v>37</v>
      </c>
      <c r="D14" s="38"/>
      <c r="E14" s="38"/>
      <c r="F14" s="38"/>
      <c r="G14" s="38"/>
      <c r="H14" s="38"/>
      <c r="I14" s="38"/>
      <c r="J14" s="38"/>
      <c r="K14" s="39"/>
    </row>
    <row r="15" spans="3:27">
      <c r="C15" s="37"/>
      <c r="D15" s="38"/>
      <c r="E15" s="38"/>
      <c r="F15" s="38"/>
      <c r="G15" s="38"/>
      <c r="H15" s="38"/>
      <c r="I15" s="38"/>
      <c r="J15" s="38"/>
      <c r="K15" s="39"/>
    </row>
    <row r="16" spans="3:27">
      <c r="C16" s="37"/>
      <c r="D16" s="38"/>
      <c r="E16" s="38"/>
      <c r="F16" s="38"/>
      <c r="G16" s="38"/>
      <c r="H16" s="38"/>
      <c r="I16" s="38"/>
      <c r="J16" s="38"/>
      <c r="K16" s="39"/>
    </row>
    <row r="17" spans="3:24" ht="9.6" customHeight="1">
      <c r="C17" s="35"/>
      <c r="D17" s="18"/>
      <c r="E17" s="18"/>
      <c r="F17" s="18"/>
      <c r="G17" s="18"/>
      <c r="H17" s="18"/>
      <c r="I17" s="18"/>
      <c r="J17" s="18"/>
      <c r="K17" s="36"/>
    </row>
    <row r="18" spans="3:24">
      <c r="C18" s="37" t="s">
        <v>40</v>
      </c>
      <c r="D18" s="55"/>
      <c r="E18" s="55"/>
      <c r="F18" s="55"/>
      <c r="G18" s="55"/>
      <c r="H18" s="55"/>
      <c r="I18" s="55"/>
      <c r="J18" s="55"/>
      <c r="K18" s="56"/>
    </row>
    <row r="19" spans="3:24" ht="15.6" customHeight="1">
      <c r="C19" s="57"/>
      <c r="D19" s="55"/>
      <c r="E19" s="55"/>
      <c r="F19" s="55"/>
      <c r="G19" s="55"/>
      <c r="H19" s="55"/>
      <c r="I19" s="55"/>
      <c r="J19" s="55"/>
      <c r="K19" s="56"/>
      <c r="M19" s="25" t="s">
        <v>43</v>
      </c>
      <c r="N19" s="25"/>
      <c r="O19" s="25"/>
      <c r="P19" s="25"/>
      <c r="Q19" s="44"/>
      <c r="R19" s="44"/>
      <c r="S19" s="25" t="s">
        <v>44</v>
      </c>
      <c r="T19" s="25"/>
      <c r="U19" s="25"/>
      <c r="V19" s="25"/>
      <c r="W19" s="25"/>
      <c r="X19" s="25"/>
    </row>
    <row r="20" spans="3:24" ht="9.6" customHeight="1">
      <c r="C20" s="35"/>
      <c r="D20" s="18"/>
      <c r="E20" s="18"/>
      <c r="F20" s="18"/>
      <c r="G20" s="18"/>
      <c r="H20" s="18"/>
      <c r="I20" s="18"/>
      <c r="J20" s="18"/>
      <c r="K20" s="36"/>
    </row>
    <row r="21" spans="3:24">
      <c r="C21" s="91" t="s">
        <v>39</v>
      </c>
      <c r="D21" s="89"/>
      <c r="E21" s="89"/>
      <c r="F21" s="89"/>
      <c r="G21" s="89"/>
      <c r="H21" s="89"/>
      <c r="I21" s="89"/>
      <c r="J21" s="89"/>
      <c r="K21" s="93"/>
    </row>
    <row r="22" spans="3:24">
      <c r="C22" s="35"/>
      <c r="D22" s="18"/>
      <c r="E22" s="18"/>
      <c r="F22" s="18"/>
      <c r="G22" s="18"/>
      <c r="H22" s="18"/>
      <c r="I22" s="18"/>
      <c r="J22" s="18"/>
      <c r="K22" s="36"/>
    </row>
    <row r="23" spans="3:24" ht="15.6" customHeight="1">
      <c r="C23" s="45" t="s">
        <v>42</v>
      </c>
      <c r="D23" s="46"/>
      <c r="E23" s="46"/>
      <c r="F23" s="46"/>
      <c r="G23" s="46"/>
      <c r="H23" s="46"/>
      <c r="I23" s="46"/>
      <c r="J23" s="46"/>
      <c r="K23" s="47"/>
    </row>
    <row r="24" spans="3:24">
      <c r="C24" s="45"/>
      <c r="D24" s="46"/>
      <c r="E24" s="46"/>
      <c r="F24" s="46"/>
      <c r="G24" s="46"/>
      <c r="H24" s="46"/>
      <c r="I24" s="46"/>
      <c r="J24" s="46"/>
      <c r="K24" s="47"/>
    </row>
    <row r="25" spans="3:24">
      <c r="C25" s="45"/>
      <c r="D25" s="46"/>
      <c r="E25" s="46"/>
      <c r="F25" s="46"/>
      <c r="G25" s="46"/>
      <c r="H25" s="46"/>
      <c r="I25" s="46"/>
      <c r="J25" s="46"/>
      <c r="K25" s="47"/>
    </row>
    <row r="26" spans="3:24" ht="18.600000000000001" customHeight="1">
      <c r="C26" s="45"/>
      <c r="D26" s="46"/>
      <c r="E26" s="46"/>
      <c r="F26" s="46"/>
      <c r="G26" s="46"/>
      <c r="H26" s="46"/>
      <c r="I26" s="46"/>
      <c r="J26" s="46"/>
      <c r="K26" s="47"/>
    </row>
    <row r="27" spans="3:24">
      <c r="C27" s="35"/>
      <c r="D27" s="18"/>
      <c r="E27" s="18"/>
      <c r="F27" s="18"/>
      <c r="G27" s="18"/>
      <c r="H27" s="18"/>
      <c r="I27" s="18"/>
      <c r="J27" s="18"/>
      <c r="K27" s="36"/>
    </row>
    <row r="28" spans="3:24" ht="15.6" customHeight="1">
      <c r="C28" s="45" t="s">
        <v>45</v>
      </c>
      <c r="D28" s="46"/>
      <c r="E28" s="46"/>
      <c r="F28" s="46"/>
      <c r="G28" s="46"/>
      <c r="H28" s="46"/>
      <c r="I28" s="46"/>
      <c r="J28" s="46"/>
      <c r="K28" s="47"/>
    </row>
    <row r="29" spans="3:24">
      <c r="C29" s="45"/>
      <c r="D29" s="46"/>
      <c r="E29" s="46"/>
      <c r="F29" s="46"/>
      <c r="G29" s="46"/>
      <c r="H29" s="46"/>
      <c r="I29" s="46"/>
      <c r="J29" s="46"/>
      <c r="K29" s="47"/>
    </row>
    <row r="30" spans="3:24">
      <c r="C30" s="45"/>
      <c r="D30" s="46"/>
      <c r="E30" s="46"/>
      <c r="F30" s="46"/>
      <c r="G30" s="46"/>
      <c r="H30" s="46"/>
      <c r="I30" s="46"/>
      <c r="J30" s="46"/>
      <c r="K30" s="47"/>
      <c r="T30" s="25" t="s">
        <v>49</v>
      </c>
      <c r="U30" s="25"/>
      <c r="V30" s="25"/>
      <c r="W30" s="25"/>
    </row>
    <row r="31" spans="3:24">
      <c r="C31" s="45"/>
      <c r="D31" s="46"/>
      <c r="E31" s="46"/>
      <c r="F31" s="46"/>
      <c r="G31" s="46"/>
      <c r="H31" s="46"/>
      <c r="I31" s="46"/>
      <c r="J31" s="46"/>
      <c r="K31" s="47"/>
    </row>
    <row r="32" spans="3:24">
      <c r="C32" s="45"/>
      <c r="D32" s="46"/>
      <c r="E32" s="46"/>
      <c r="F32" s="46"/>
      <c r="G32" s="46"/>
      <c r="H32" s="46"/>
      <c r="I32" s="46"/>
      <c r="J32" s="46"/>
      <c r="K32" s="47"/>
    </row>
    <row r="33" spans="3:11">
      <c r="C33" s="35"/>
      <c r="D33" s="18"/>
      <c r="E33" s="18"/>
      <c r="F33" s="18"/>
      <c r="G33" s="18"/>
      <c r="H33" s="18"/>
      <c r="I33" s="18"/>
      <c r="J33" s="18"/>
      <c r="K33" s="36"/>
    </row>
    <row r="34" spans="3:11">
      <c r="C34" s="40" t="s">
        <v>46</v>
      </c>
      <c r="D34" s="41"/>
      <c r="E34" s="41"/>
      <c r="F34" s="41"/>
      <c r="G34" s="41"/>
      <c r="H34" s="41"/>
      <c r="I34" s="41"/>
      <c r="J34" s="41"/>
      <c r="K34" s="42"/>
    </row>
    <row r="35" spans="3:11">
      <c r="C35" s="40"/>
      <c r="D35" s="41"/>
      <c r="E35" s="41"/>
      <c r="F35" s="41"/>
      <c r="G35" s="41"/>
      <c r="H35" s="41"/>
      <c r="I35" s="41"/>
      <c r="J35" s="41"/>
      <c r="K35" s="42"/>
    </row>
    <row r="36" spans="3:11" ht="9" customHeight="1">
      <c r="C36" s="40"/>
      <c r="D36" s="41"/>
      <c r="E36" s="41"/>
      <c r="F36" s="41"/>
      <c r="G36" s="41"/>
      <c r="H36" s="41"/>
      <c r="I36" s="41"/>
      <c r="J36" s="41"/>
      <c r="K36" s="42"/>
    </row>
    <row r="37" spans="3:11">
      <c r="C37" s="35"/>
      <c r="D37" s="18"/>
      <c r="E37" s="18"/>
      <c r="F37" s="18"/>
      <c r="G37" s="18"/>
      <c r="H37" s="18"/>
      <c r="I37" s="18"/>
      <c r="J37" s="18"/>
      <c r="K37" s="36"/>
    </row>
    <row r="38" spans="3:11" ht="15.6" customHeight="1">
      <c r="C38" s="45" t="s">
        <v>48</v>
      </c>
      <c r="D38" s="46"/>
      <c r="E38" s="46"/>
      <c r="F38" s="46"/>
      <c r="G38" s="46"/>
      <c r="H38" s="46"/>
      <c r="I38" s="46"/>
      <c r="J38" s="46"/>
      <c r="K38" s="47"/>
    </row>
    <row r="39" spans="3:11">
      <c r="C39" s="45"/>
      <c r="D39" s="46"/>
      <c r="E39" s="46"/>
      <c r="F39" s="46"/>
      <c r="G39" s="46"/>
      <c r="H39" s="46"/>
      <c r="I39" s="46"/>
      <c r="J39" s="46"/>
      <c r="K39" s="47"/>
    </row>
    <row r="40" spans="3:11">
      <c r="C40" s="87" t="s">
        <v>47</v>
      </c>
      <c r="D40" s="41"/>
      <c r="E40" s="41"/>
      <c r="F40" s="41"/>
      <c r="G40" s="41"/>
      <c r="H40" s="41"/>
      <c r="I40" s="41"/>
      <c r="J40" s="41"/>
      <c r="K40" s="42"/>
    </row>
    <row r="41" spans="3:11">
      <c r="C41" s="35"/>
      <c r="D41" s="18"/>
      <c r="E41" s="18"/>
      <c r="F41" s="18"/>
      <c r="G41" s="18"/>
      <c r="H41" s="18"/>
      <c r="I41" s="18"/>
      <c r="J41" s="18"/>
      <c r="K41" s="36"/>
    </row>
    <row r="42" spans="3:11">
      <c r="C42" s="48" t="s">
        <v>50</v>
      </c>
      <c r="D42" s="49"/>
      <c r="E42" s="49"/>
      <c r="F42" s="49"/>
      <c r="G42" s="49"/>
      <c r="H42" s="49"/>
      <c r="I42" s="49"/>
      <c r="J42" s="49"/>
      <c r="K42" s="50"/>
    </row>
    <row r="43" spans="3:11"/>
    <row r="44" spans="3:11" s="51" customFormat="1" ht="6" customHeight="1"/>
  </sheetData>
  <sheetProtection algorithmName="SHA-512" hashValue="dD90bZCjn8FfqRIpOxLL2k1Qjh+6rmEJUwlNVQ6UDmOf2JYioQyisrrD+Vvca9FXwwTd+WstiEar9HVf+FJvnQ==" saltValue="dg+jr7cMPRazyudRhh301w==" spinCount="100000" sheet="1" objects="1" scenarios="1"/>
  <mergeCells count="18">
    <mergeCell ref="C34:K36"/>
    <mergeCell ref="C38:K39"/>
    <mergeCell ref="C40:K40"/>
    <mergeCell ref="T30:W30"/>
    <mergeCell ref="C3:X3"/>
    <mergeCell ref="M5:S5"/>
    <mergeCell ref="U5:X5"/>
    <mergeCell ref="M19:P19"/>
    <mergeCell ref="S19:X19"/>
    <mergeCell ref="C28:K32"/>
    <mergeCell ref="C21:K21"/>
    <mergeCell ref="C18:K19"/>
    <mergeCell ref="C23:K26"/>
    <mergeCell ref="C14:K16"/>
    <mergeCell ref="C5:K7"/>
    <mergeCell ref="C9:K9"/>
    <mergeCell ref="C10:K10"/>
    <mergeCell ref="C12:K12"/>
  </mergeCells>
  <hyperlinks>
    <hyperlink ref="C40" r:id="rId1" xr:uid="{689CCD2E-57B6-4217-945E-A27956B240BD}"/>
  </hyperlinks>
  <pageMargins left="0.511811024" right="0.511811024" top="0.78740157499999996" bottom="0.78740157499999996" header="0.31496062000000002" footer="0.31496062000000002"/>
  <pageSetup paperSize="9" orientation="portrait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D6A6-BF23-4E30-9AF2-7B2C6078FB4F}">
  <dimension ref="A1:F6"/>
  <sheetViews>
    <sheetView workbookViewId="0">
      <selection activeCell="D1" sqref="D1"/>
    </sheetView>
  </sheetViews>
  <sheetFormatPr defaultRowHeight="14.4"/>
  <cols>
    <col min="1" max="1" width="19.33203125" style="2" customWidth="1"/>
    <col min="2" max="3" width="18.109375" style="2" bestFit="1" customWidth="1"/>
    <col min="4" max="16384" width="8.88671875" style="2"/>
  </cols>
  <sheetData>
    <row r="1" spans="1:6" ht="15.6">
      <c r="A1" s="13" t="s">
        <v>19</v>
      </c>
      <c r="B1" s="8" t="s">
        <v>29</v>
      </c>
      <c r="C1" s="8" t="s">
        <v>30</v>
      </c>
      <c r="D1" s="14" t="s">
        <v>26</v>
      </c>
      <c r="E1" s="8" t="s">
        <v>20</v>
      </c>
      <c r="F1" s="1"/>
    </row>
    <row r="2" spans="1:6" ht="15.6">
      <c r="A2" s="12">
        <f>IF(OR('Critérios de projeto'!H6="",'Critérios de projeto'!H6=0),280,'Critérios de projeto'!H6)</f>
        <v>300</v>
      </c>
      <c r="B2" s="5">
        <f>IF(OR('Critérios de projeto'!H7="",'Critérios de projeto'!H7=0),20,'Critérios de projeto'!H7)</f>
        <v>40</v>
      </c>
      <c r="C2" s="5">
        <f>IF(OR('Critérios de projeto'!H8="",'Critérios de projeto'!H8=0),20,'Critérios de projeto'!H8)</f>
        <v>40</v>
      </c>
      <c r="D2" s="5">
        <f>IF(OR('Critérios de projeto'!H9="",'Critérios de projeto'!H9=0),5,'Critérios de projeto'!H9)</f>
        <v>10</v>
      </c>
      <c r="E2" s="5">
        <f>IF(OR('Critérios de projeto'!H10="",'Critérios de projeto'!H10=0),2,'Critérios de projeto'!H10)</f>
        <v>1</v>
      </c>
      <c r="F2" s="1"/>
    </row>
    <row r="3" spans="1:6">
      <c r="A3" s="1"/>
      <c r="B3" s="1"/>
      <c r="C3" s="1"/>
      <c r="D3" s="1"/>
      <c r="F3" s="1"/>
    </row>
    <row r="4" spans="1:6">
      <c r="C4" s="1"/>
      <c r="D4" s="1"/>
      <c r="F4" s="1"/>
    </row>
    <row r="5" spans="1:6">
      <c r="D5" s="1"/>
    </row>
    <row r="6" spans="1:6">
      <c r="D6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497F4-6EB2-4DF7-87F4-D447C8908740}">
  <dimension ref="B2:H5"/>
  <sheetViews>
    <sheetView workbookViewId="0">
      <selection activeCell="H2" sqref="H2:H3"/>
    </sheetView>
  </sheetViews>
  <sheetFormatPr defaultRowHeight="14.4"/>
  <cols>
    <col min="2" max="2" width="9.77734375" bestFit="1" customWidth="1"/>
  </cols>
  <sheetData>
    <row r="2" spans="2:8">
      <c r="B2" t="s">
        <v>1</v>
      </c>
      <c r="D2" t="s">
        <v>5</v>
      </c>
      <c r="F2">
        <v>1</v>
      </c>
      <c r="H2">
        <v>5</v>
      </c>
    </row>
    <row r="3" spans="2:8">
      <c r="B3" t="s">
        <v>2</v>
      </c>
      <c r="D3" t="s">
        <v>6</v>
      </c>
      <c r="F3">
        <v>2</v>
      </c>
      <c r="H3">
        <v>10</v>
      </c>
    </row>
    <row r="4" spans="2:8">
      <c r="F4">
        <v>3</v>
      </c>
    </row>
    <row r="5" spans="2:8">
      <c r="F5">
        <v>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EE233-D76A-42A6-BCDF-A8977D51394F}">
  <dimension ref="A1:U57"/>
  <sheetViews>
    <sheetView showGridLines="0" showRowColHeaders="0" zoomScaleNormal="100" workbookViewId="0">
      <selection activeCell="M9" sqref="M9"/>
    </sheetView>
  </sheetViews>
  <sheetFormatPr defaultColWidth="0" defaultRowHeight="15.6" zeroHeight="1"/>
  <cols>
    <col min="1" max="1" width="1.109375" style="58" customWidth="1"/>
    <col min="2" max="2" width="1.109375" style="59" customWidth="1"/>
    <col min="3" max="3" width="11.44140625" style="59" customWidth="1"/>
    <col min="4" max="4" width="10.77734375" style="59" customWidth="1"/>
    <col min="5" max="5" width="5.77734375" style="59" customWidth="1"/>
    <col min="6" max="6" width="8.88671875" style="59" customWidth="1"/>
    <col min="7" max="7" width="11.5546875" style="59" customWidth="1"/>
    <col min="8" max="8" width="14" style="59" customWidth="1"/>
    <col min="9" max="9" width="13.109375" style="59" customWidth="1"/>
    <col min="10" max="10" width="12.88671875" style="59" bestFit="1" customWidth="1"/>
    <col min="11" max="11" width="5.77734375" style="59" customWidth="1"/>
    <col min="12" max="12" width="8.88671875" style="59" customWidth="1"/>
    <col min="13" max="13" width="14.33203125" style="59" customWidth="1"/>
    <col min="14" max="14" width="13.33203125" style="59" customWidth="1"/>
    <col min="15" max="15" width="1.109375" style="59" customWidth="1"/>
    <col min="16" max="16" width="1.109375" style="58" customWidth="1"/>
    <col min="17" max="17" width="8.88671875" style="59" hidden="1" customWidth="1"/>
    <col min="18" max="18" width="10.33203125" style="59" hidden="1" customWidth="1"/>
    <col min="19" max="19" width="12.88671875" style="59" hidden="1" customWidth="1"/>
    <col min="20" max="20" width="14" style="59" hidden="1" customWidth="1"/>
    <col min="21" max="21" width="0" style="59" hidden="1" customWidth="1"/>
    <col min="22" max="16384" width="8.88671875" style="59" hidden="1"/>
  </cols>
  <sheetData>
    <row r="1" spans="2:21" s="58" customFormat="1" ht="6" customHeight="1"/>
    <row r="2" spans="2:21" ht="6" customHeight="1"/>
    <row r="3" spans="2:21" ht="15.6" customHeight="1"/>
    <row r="4" spans="2:21" ht="6" customHeight="1"/>
    <row r="5" spans="2:21">
      <c r="B5" s="60"/>
      <c r="C5" s="61" t="s">
        <v>0</v>
      </c>
      <c r="D5" s="62"/>
      <c r="E5" s="60"/>
      <c r="F5" s="61" t="s">
        <v>9</v>
      </c>
      <c r="G5" s="63"/>
      <c r="H5" s="63"/>
      <c r="I5" s="63"/>
      <c r="J5" s="62"/>
      <c r="K5" s="60"/>
      <c r="L5" s="64" t="s">
        <v>13</v>
      </c>
      <c r="M5" s="65"/>
      <c r="N5" s="66"/>
      <c r="Q5" s="60"/>
      <c r="U5" s="60"/>
    </row>
    <row r="6" spans="2:21" ht="18">
      <c r="B6" s="60"/>
      <c r="C6" s="21" t="s">
        <v>1</v>
      </c>
      <c r="D6" s="22"/>
      <c r="E6" s="60"/>
      <c r="F6" s="67" t="s">
        <v>3</v>
      </c>
      <c r="G6" s="67" t="s">
        <v>11</v>
      </c>
      <c r="H6" s="67" t="s">
        <v>8</v>
      </c>
      <c r="I6" s="67" t="s">
        <v>7</v>
      </c>
      <c r="J6" s="67" t="s">
        <v>31</v>
      </c>
      <c r="K6" s="60"/>
      <c r="L6" s="67" t="s">
        <v>14</v>
      </c>
      <c r="M6" s="67" t="s">
        <v>11</v>
      </c>
      <c r="N6" s="67" t="s">
        <v>12</v>
      </c>
      <c r="Q6" s="60"/>
      <c r="U6" s="60"/>
    </row>
    <row r="7" spans="2:21">
      <c r="B7" s="60"/>
      <c r="E7" s="60"/>
      <c r="F7" s="68">
        <v>10</v>
      </c>
      <c r="G7" s="59" t="s">
        <v>5</v>
      </c>
      <c r="H7" s="15">
        <v>3.93</v>
      </c>
      <c r="I7" s="68">
        <v>0.61699999999999999</v>
      </c>
      <c r="J7" s="69">
        <f>H7*I7</f>
        <v>2.4248099999999999</v>
      </c>
      <c r="K7" s="60"/>
      <c r="L7" s="68">
        <v>20</v>
      </c>
      <c r="M7" s="15" t="s">
        <v>6</v>
      </c>
      <c r="N7" s="17">
        <v>249.04</v>
      </c>
      <c r="Q7" s="60"/>
      <c r="U7" s="60"/>
    </row>
    <row r="8" spans="2:21">
      <c r="B8" s="60"/>
      <c r="E8" s="60"/>
      <c r="F8" s="68">
        <v>12.5</v>
      </c>
      <c r="G8" s="15" t="s">
        <v>5</v>
      </c>
      <c r="H8" s="15">
        <v>4.4400000000000004</v>
      </c>
      <c r="I8" s="68">
        <v>0.96299999999999997</v>
      </c>
      <c r="J8" s="69">
        <f t="shared" ref="J8:J10" si="0">H8*I8</f>
        <v>4.2757200000000006</v>
      </c>
      <c r="K8" s="60"/>
      <c r="L8" s="68">
        <v>25</v>
      </c>
      <c r="M8" s="15" t="s">
        <v>5</v>
      </c>
      <c r="N8" s="17">
        <v>271.45</v>
      </c>
      <c r="Q8" s="60"/>
      <c r="U8" s="60"/>
    </row>
    <row r="9" spans="2:21">
      <c r="B9" s="60"/>
      <c r="E9" s="60"/>
      <c r="F9" s="68">
        <v>16</v>
      </c>
      <c r="G9" s="15" t="s">
        <v>5</v>
      </c>
      <c r="H9" s="15">
        <v>4.41</v>
      </c>
      <c r="I9" s="68">
        <v>1.5780000000000001</v>
      </c>
      <c r="J9" s="69">
        <f t="shared" si="0"/>
        <v>6.9589800000000004</v>
      </c>
      <c r="K9" s="60"/>
      <c r="L9" s="68">
        <v>30</v>
      </c>
      <c r="M9" s="15" t="s">
        <v>6</v>
      </c>
      <c r="N9" s="17">
        <v>283.89999999999998</v>
      </c>
      <c r="O9" s="70"/>
      <c r="P9" s="71"/>
      <c r="Q9" s="60"/>
      <c r="U9" s="60"/>
    </row>
    <row r="10" spans="2:21">
      <c r="B10" s="60"/>
      <c r="E10" s="60"/>
      <c r="F10" s="72">
        <v>20</v>
      </c>
      <c r="G10" s="16" t="s">
        <v>5</v>
      </c>
      <c r="H10" s="16">
        <v>4.41</v>
      </c>
      <c r="I10" s="72">
        <v>2.4660000000000002</v>
      </c>
      <c r="J10" s="73">
        <f t="shared" si="0"/>
        <v>10.875060000000001</v>
      </c>
      <c r="K10" s="60"/>
      <c r="L10" s="68">
        <v>35</v>
      </c>
      <c r="M10" s="15" t="s">
        <v>6</v>
      </c>
      <c r="N10" s="17">
        <v>308.81</v>
      </c>
      <c r="O10" s="70"/>
      <c r="P10" s="71"/>
      <c r="Q10" s="60"/>
      <c r="U10" s="60"/>
    </row>
    <row r="11" spans="2:21">
      <c r="B11" s="60"/>
      <c r="C11" s="74"/>
      <c r="D11" s="60"/>
      <c r="E11" s="60"/>
      <c r="F11" s="72"/>
      <c r="G11" s="72"/>
      <c r="H11" s="72"/>
      <c r="I11" s="72"/>
      <c r="J11" s="73"/>
      <c r="L11" s="68">
        <v>40</v>
      </c>
      <c r="M11" s="15" t="s">
        <v>6</v>
      </c>
      <c r="N11" s="17">
        <v>326.24</v>
      </c>
      <c r="Q11" s="60"/>
      <c r="U11" s="60"/>
    </row>
    <row r="12" spans="2:21">
      <c r="G12" s="64" t="s">
        <v>10</v>
      </c>
      <c r="H12" s="65"/>
      <c r="I12" s="65"/>
      <c r="J12" s="66"/>
      <c r="L12" s="68">
        <v>45</v>
      </c>
      <c r="M12" s="15" t="s">
        <v>6</v>
      </c>
      <c r="N12" s="17">
        <v>356.12</v>
      </c>
      <c r="Q12" s="60"/>
      <c r="U12" s="60"/>
    </row>
    <row r="13" spans="2:21">
      <c r="G13" s="67" t="s">
        <v>3</v>
      </c>
      <c r="H13" s="67" t="s">
        <v>8</v>
      </c>
      <c r="I13" s="67" t="s">
        <v>7</v>
      </c>
      <c r="J13" s="67" t="s">
        <v>4</v>
      </c>
      <c r="L13" s="68">
        <v>50</v>
      </c>
      <c r="M13" s="15" t="s">
        <v>6</v>
      </c>
      <c r="N13" s="17">
        <v>498.08</v>
      </c>
      <c r="Q13" s="60"/>
      <c r="U13" s="60"/>
    </row>
    <row r="14" spans="2:21">
      <c r="G14" s="15">
        <v>5</v>
      </c>
      <c r="H14" s="15">
        <v>3.76</v>
      </c>
      <c r="I14" s="68">
        <v>0.154</v>
      </c>
      <c r="J14" s="69">
        <f>H14*I14</f>
        <v>0.57904</v>
      </c>
      <c r="L14" s="68">
        <v>55</v>
      </c>
      <c r="M14" s="15" t="s">
        <v>6</v>
      </c>
      <c r="N14" s="17">
        <v>0</v>
      </c>
      <c r="Q14" s="60"/>
      <c r="U14" s="60"/>
    </row>
    <row r="15" spans="2:21">
      <c r="G15" s="15">
        <v>6.3</v>
      </c>
      <c r="H15" s="15">
        <v>5.04</v>
      </c>
      <c r="I15" s="68">
        <v>0.245</v>
      </c>
      <c r="J15" s="69">
        <f t="shared" ref="J15" si="1">H15*I15</f>
        <v>1.2347999999999999</v>
      </c>
      <c r="L15" s="68">
        <v>60</v>
      </c>
      <c r="M15" s="15" t="s">
        <v>6</v>
      </c>
      <c r="N15" s="17">
        <v>0</v>
      </c>
      <c r="Q15" s="60"/>
      <c r="U15" s="60"/>
    </row>
    <row r="16" spans="2:21">
      <c r="I16" s="60"/>
      <c r="L16" s="68">
        <v>65</v>
      </c>
      <c r="M16" s="15" t="s">
        <v>6</v>
      </c>
      <c r="N16" s="17">
        <v>0</v>
      </c>
      <c r="Q16" s="60"/>
      <c r="U16" s="60"/>
    </row>
    <row r="17" spans="9:21">
      <c r="I17" s="64" t="s">
        <v>32</v>
      </c>
      <c r="J17" s="66"/>
      <c r="L17" s="68">
        <v>70</v>
      </c>
      <c r="M17" s="15" t="s">
        <v>6</v>
      </c>
      <c r="N17" s="17">
        <v>0</v>
      </c>
      <c r="Q17" s="60"/>
      <c r="U17" s="60"/>
    </row>
    <row r="18" spans="9:21">
      <c r="I18" s="67" t="s">
        <v>1</v>
      </c>
      <c r="J18" s="67" t="s">
        <v>2</v>
      </c>
      <c r="L18" s="68">
        <v>75</v>
      </c>
      <c r="M18" s="15" t="s">
        <v>6</v>
      </c>
      <c r="N18" s="17">
        <v>684.85</v>
      </c>
      <c r="Q18" s="60"/>
      <c r="U18" s="60"/>
    </row>
    <row r="19" spans="9:21">
      <c r="I19" s="17">
        <v>38.33</v>
      </c>
      <c r="J19" s="17">
        <v>41.29</v>
      </c>
      <c r="L19" s="68">
        <v>80</v>
      </c>
      <c r="M19" s="15" t="s">
        <v>6</v>
      </c>
      <c r="N19" s="17">
        <v>0</v>
      </c>
      <c r="Q19" s="60"/>
      <c r="U19" s="60"/>
    </row>
    <row r="20" spans="9:21">
      <c r="L20" s="68">
        <v>85</v>
      </c>
      <c r="M20" s="15" t="s">
        <v>6</v>
      </c>
      <c r="N20" s="17">
        <v>0</v>
      </c>
      <c r="Q20" s="60"/>
      <c r="U20" s="60"/>
    </row>
    <row r="21" spans="9:21">
      <c r="L21" s="68">
        <v>90</v>
      </c>
      <c r="M21" s="15" t="s">
        <v>6</v>
      </c>
      <c r="N21" s="17">
        <v>0</v>
      </c>
      <c r="Q21" s="60"/>
      <c r="U21" s="60"/>
    </row>
    <row r="22" spans="9:21">
      <c r="L22" s="60"/>
      <c r="M22" s="54"/>
      <c r="N22" s="53"/>
      <c r="Q22" s="60"/>
      <c r="U22" s="60"/>
    </row>
    <row r="23" spans="9:21" s="58" customFormat="1" ht="6" customHeight="1">
      <c r="Q23" s="75"/>
    </row>
    <row r="24" spans="9:21" hidden="1"/>
    <row r="25" spans="9:21" hidden="1"/>
    <row r="26" spans="9:21" hidden="1"/>
    <row r="27" spans="9:21" hidden="1">
      <c r="Q27" s="60"/>
    </row>
    <row r="28" spans="9:21" hidden="1"/>
    <row r="29" spans="9:21" hidden="1"/>
    <row r="30" spans="9:21" hidden="1"/>
    <row r="31" spans="9:21" hidden="1"/>
    <row r="32" spans="9:21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</sheetData>
  <sheetProtection algorithmName="SHA-512" hashValue="3echlOHk9gkxs+UDjAGaC842xIQGEjk02tSf51dlsdB/KTND5qvuBo1WOWOebskOFW4K8L5okxvYdlx4Qvuohg==" saltValue="K0GTGmUdBtUYQJevYpR4Zg==" spinCount="100000" sheet="1" objects="1" scenarios="1"/>
  <mergeCells count="6">
    <mergeCell ref="I17:J17"/>
    <mergeCell ref="L5:N5"/>
    <mergeCell ref="C5:D5"/>
    <mergeCell ref="C6:D6"/>
    <mergeCell ref="F5:J5"/>
    <mergeCell ref="G12:J12"/>
  </mergeCells>
  <dataValidations count="7">
    <dataValidation type="list" showInputMessage="1" showErrorMessage="1" sqref="C6:D6" xr:uid="{94915CDC-6452-4E83-B2ED-4D3357700F6F}">
      <formula1>geometria</formula1>
    </dataValidation>
    <dataValidation type="list" allowBlank="1" showInputMessage="1" showErrorMessage="1" sqref="G8:G11 M7:M22" xr:uid="{862DAAB6-B088-4183-B9B5-EFB43068998A}">
      <formula1>sn</formula1>
    </dataValidation>
    <dataValidation type="decimal" showInputMessage="1" showErrorMessage="1" sqref="H11" xr:uid="{47521A7B-16A8-4EFC-8825-B65233D0FDA9}">
      <formula1>0</formula1>
      <formula2>100</formula2>
    </dataValidation>
    <dataValidation type="decimal" allowBlank="1" showInputMessage="1" showErrorMessage="1" errorTitle="Erro" error="Inserir número real entre 0 a 100." sqref="H7:H10" xr:uid="{55279678-15C2-456A-8B6A-12F2B471FDAB}">
      <formula1>0</formula1>
      <formula2>100</formula2>
    </dataValidation>
    <dataValidation allowBlank="1" showInputMessage="1" showErrorMessage="1" errorTitle="Erro" error="Inserir número real entre 0 e 100." sqref="H14:H15" xr:uid="{2AC4E94D-62DA-41A5-96AF-CA3BCA5223EB}"/>
    <dataValidation type="decimal" allowBlank="1" showInputMessage="1" showErrorMessage="1" errorTitle="Erro" error="Inserir número real entre 0 e 3000." sqref="N7:N21" xr:uid="{BCA7E169-7950-457F-B85C-A107EB705952}">
      <formula1>0</formula1>
      <formula2>3000</formula2>
    </dataValidation>
    <dataValidation type="decimal" allowBlank="1" showInputMessage="1" showErrorMessage="1" errorTitle="Erro" error="Inserir número real entre 0 e 500." sqref="I19:J19" xr:uid="{381EA639-9CCE-4AD1-99A4-85EBA4B4693D}">
      <formula1>0</formula1>
      <formula2>500</formula2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23609-D8F6-4A56-9EE3-559CC4B622A4}">
  <dimension ref="A1:B2"/>
  <sheetViews>
    <sheetView workbookViewId="0">
      <selection activeCell="A3" sqref="A3"/>
    </sheetView>
  </sheetViews>
  <sheetFormatPr defaultRowHeight="14.4"/>
  <cols>
    <col min="1" max="1" width="10.44140625" bestFit="1" customWidth="1"/>
  </cols>
  <sheetData>
    <row r="1" spans="1:2" ht="15.6">
      <c r="A1" s="9" t="s">
        <v>1</v>
      </c>
      <c r="B1" s="9" t="s">
        <v>2</v>
      </c>
    </row>
    <row r="2" spans="1:2" ht="15.6">
      <c r="A2" s="6">
        <f>IF(OR(Materiais!I19=""),38.33,Materiais!I19)</f>
        <v>38.33</v>
      </c>
      <c r="B2" s="6">
        <f>IF(OR(Materiais!J19="",Materiais!J19=0),41.29,Materiais!J19)</f>
        <v>41.29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4E7F5-BE2C-4A45-9264-C880E4C7ED16}">
  <dimension ref="A1:O19"/>
  <sheetViews>
    <sheetView showGridLines="0" showRowColHeaders="0" zoomScaleNormal="100" workbookViewId="0">
      <selection activeCell="F10" sqref="F10"/>
    </sheetView>
  </sheetViews>
  <sheetFormatPr defaultColWidth="0" defaultRowHeight="15.6" zeroHeight="1"/>
  <cols>
    <col min="1" max="1" width="1.109375" style="76" customWidth="1"/>
    <col min="2" max="2" width="1.109375" style="77" customWidth="1"/>
    <col min="3" max="3" width="12" style="59" customWidth="1"/>
    <col min="4" max="4" width="11" style="77" bestFit="1" customWidth="1"/>
    <col min="5" max="5" width="8.88671875" style="77" customWidth="1"/>
    <col min="6" max="6" width="5.77734375" style="77" customWidth="1"/>
    <col min="7" max="7" width="19.33203125" style="77" customWidth="1"/>
    <col min="8" max="8" width="9" style="77" bestFit="1" customWidth="1"/>
    <col min="9" max="9" width="8.88671875" style="77" customWidth="1"/>
    <col min="10" max="10" width="2.109375" style="77" customWidth="1"/>
    <col min="11" max="11" width="1.109375" style="76" customWidth="1"/>
    <col min="12" max="15" width="0" style="77" hidden="1"/>
    <col min="16" max="16384" width="8.88671875" style="77" hidden="1"/>
  </cols>
  <sheetData>
    <row r="1" spans="2:11" s="76" customFormat="1" ht="6" customHeight="1">
      <c r="C1" s="58"/>
    </row>
    <row r="2" spans="2:11" ht="6" customHeight="1">
      <c r="J2" s="78"/>
      <c r="K2" s="79"/>
    </row>
    <row r="3" spans="2:11">
      <c r="J3" s="78"/>
      <c r="K3" s="79"/>
    </row>
    <row r="4" spans="2:11" ht="6" customHeight="1">
      <c r="J4" s="78"/>
      <c r="K4" s="79"/>
    </row>
    <row r="5" spans="2:11">
      <c r="B5" s="78"/>
      <c r="C5" s="61" t="s">
        <v>17</v>
      </c>
      <c r="D5" s="63"/>
      <c r="E5" s="62"/>
      <c r="F5" s="78"/>
      <c r="G5" s="61" t="s">
        <v>18</v>
      </c>
      <c r="H5" s="63"/>
      <c r="I5" s="62"/>
      <c r="J5" s="78"/>
      <c r="K5" s="79"/>
    </row>
    <row r="6" spans="2:11" ht="18">
      <c r="B6" s="78"/>
      <c r="C6" s="80" t="s">
        <v>21</v>
      </c>
      <c r="D6" s="84">
        <v>1107.1400000000001</v>
      </c>
      <c r="E6" s="81" t="s">
        <v>15</v>
      </c>
      <c r="F6" s="78"/>
      <c r="G6" s="82" t="s">
        <v>19</v>
      </c>
      <c r="H6" s="85">
        <v>300</v>
      </c>
      <c r="I6" s="81" t="s">
        <v>27</v>
      </c>
      <c r="J6" s="78"/>
      <c r="K6" s="79"/>
    </row>
    <row r="7" spans="2:11" ht="18">
      <c r="B7" s="78"/>
      <c r="C7" s="80" t="s">
        <v>22</v>
      </c>
      <c r="D7" s="84">
        <v>8303</v>
      </c>
      <c r="E7" s="81" t="s">
        <v>16</v>
      </c>
      <c r="F7" s="78"/>
      <c r="G7" s="82" t="s">
        <v>29</v>
      </c>
      <c r="H7" s="85">
        <v>40</v>
      </c>
      <c r="I7" s="81" t="s">
        <v>27</v>
      </c>
      <c r="J7" s="78"/>
      <c r="K7" s="79"/>
    </row>
    <row r="8" spans="2:11" ht="18">
      <c r="B8" s="78"/>
      <c r="C8" s="80" t="s">
        <v>23</v>
      </c>
      <c r="D8" s="84">
        <f>-D7</f>
        <v>-8303</v>
      </c>
      <c r="E8" s="81" t="s">
        <v>16</v>
      </c>
      <c r="F8" s="78"/>
      <c r="G8" s="82" t="s">
        <v>30</v>
      </c>
      <c r="H8" s="85">
        <v>40</v>
      </c>
      <c r="I8" s="81" t="s">
        <v>27</v>
      </c>
      <c r="J8" s="78"/>
      <c r="K8" s="79"/>
    </row>
    <row r="9" spans="2:11" ht="18">
      <c r="B9" s="78"/>
      <c r="C9" s="80" t="s">
        <v>24</v>
      </c>
      <c r="D9" s="84">
        <v>22143</v>
      </c>
      <c r="E9" s="81" t="s">
        <v>16</v>
      </c>
      <c r="F9" s="78"/>
      <c r="G9" s="83" t="s">
        <v>33</v>
      </c>
      <c r="H9" s="85">
        <v>10</v>
      </c>
      <c r="I9" s="81" t="s">
        <v>28</v>
      </c>
      <c r="J9" s="78"/>
      <c r="K9" s="79"/>
    </row>
    <row r="10" spans="2:11" ht="18">
      <c r="B10" s="78"/>
      <c r="C10" s="80" t="s">
        <v>25</v>
      </c>
      <c r="D10" s="84">
        <f>-D9</f>
        <v>-22143</v>
      </c>
      <c r="E10" s="81" t="s">
        <v>16</v>
      </c>
      <c r="F10" s="78"/>
      <c r="G10" s="82" t="s">
        <v>20</v>
      </c>
      <c r="H10" s="22">
        <v>1</v>
      </c>
      <c r="I10" s="86"/>
      <c r="J10" s="78"/>
      <c r="K10" s="79"/>
    </row>
    <row r="11" spans="2:11">
      <c r="B11" s="78"/>
      <c r="J11" s="78"/>
      <c r="K11" s="79"/>
    </row>
    <row r="12" spans="2:11" s="76" customFormat="1" ht="6" customHeight="1">
      <c r="B12" s="79"/>
      <c r="C12" s="58"/>
      <c r="J12" s="79"/>
      <c r="K12" s="79"/>
    </row>
    <row r="13" spans="2:11" hidden="1">
      <c r="B13" s="78"/>
    </row>
    <row r="14" spans="2:11" hidden="1"/>
    <row r="15" spans="2:11" hidden="1"/>
    <row r="16" spans="2:11" hidden="1"/>
    <row r="17" hidden="1"/>
    <row r="18" hidden="1"/>
    <row r="19" hidden="1"/>
  </sheetData>
  <sheetProtection algorithmName="SHA-512" hashValue="xMEo4wP8YlIDot6o272itLAIAQs6bv7tfOY0xUA+F5gBABLseLmJeQrTMw1gGwKstNJEPenkanXPbh2WtCJcdA==" saltValue="+K6/wjite0uV+mb90b1e0g==" spinCount="100000" sheet="1" objects="1" scenarios="1"/>
  <mergeCells count="3">
    <mergeCell ref="H10:I10"/>
    <mergeCell ref="C5:E5"/>
    <mergeCell ref="G5:I5"/>
  </mergeCells>
  <dataValidations count="6">
    <dataValidation type="list" allowBlank="1" showInputMessage="1" showErrorMessage="1" sqref="H9" xr:uid="{1E6FDC4E-6520-4379-8BA8-E32AC4053A56}">
      <formula1>deltac</formula1>
    </dataValidation>
    <dataValidation type="list" allowBlank="1" showInputMessage="1" showErrorMessage="1" sqref="H10" xr:uid="{27CE8DCB-771B-4C75-A608-30BDCBBC4181}">
      <formula1>caa</formula1>
    </dataValidation>
    <dataValidation type="decimal" allowBlank="1" showInputMessage="1" showErrorMessage="1" errorTitle="Erro" error="Este programa não dimensiona pilares à tração. Inserir número realentre 0 e 100.000" sqref="D6" xr:uid="{F453CE91-C14E-4F43-9123-B3502292710F}">
      <formula1>0</formula1>
      <formula2>100000</formula2>
    </dataValidation>
    <dataValidation type="decimal" allowBlank="1" showInputMessage="1" showErrorMessage="1" errorTitle="Erro" error="Inserir número real entre -100000 e 100000" sqref="D7:D10" xr:uid="{6CCFDEBD-3FE8-47C1-88A5-845B9E378778}">
      <formula1>-100000</formula1>
      <formula2>100000</formula2>
    </dataValidation>
    <dataValidation type="decimal" allowBlank="1" showInputMessage="1" showErrorMessage="1" errorTitle="Erro" error="Inserir número real entre 100 e 1000." sqref="H6" xr:uid="{12E87E03-9988-4D81-8E1A-C792DB319F25}">
      <formula1>100</formula1>
      <formula2>10000</formula2>
    </dataValidation>
    <dataValidation type="decimal" allowBlank="1" showInputMessage="1" showErrorMessage="1" errorTitle="Erro" error="Inserir número real entre 10 e 100." sqref="H7:H8" xr:uid="{A09D6A0D-5B61-433F-B7CB-F79A9B87A563}">
      <formula1>10</formula1>
      <formula2>100</formula2>
    </dataValidation>
  </dataValidations>
  <pageMargins left="0.511811024" right="0.511811024" top="0.78740157499999996" bottom="0.78740157499999996" header="0.31496062000000002" footer="0.31496062000000002"/>
  <ignoredErrors>
    <ignoredError sqref="D8 D10" unlocked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C092A-894F-43FE-97E7-FA4653C107E8}">
  <dimension ref="A1:C7"/>
  <sheetViews>
    <sheetView workbookViewId="0">
      <selection activeCell="A2" sqref="A2:B2"/>
    </sheetView>
  </sheetViews>
  <sheetFormatPr defaultRowHeight="15.6"/>
  <cols>
    <col min="1" max="16384" width="8.88671875" style="4"/>
  </cols>
  <sheetData>
    <row r="1" spans="1:3">
      <c r="A1" s="19" t="s">
        <v>0</v>
      </c>
      <c r="B1" s="20"/>
      <c r="C1" s="3"/>
    </row>
    <row r="2" spans="1:3">
      <c r="A2" s="24" t="str">
        <f>IF(Materiais!C6="","Retangular",Materiais!C6)</f>
        <v>Retangular</v>
      </c>
      <c r="B2" s="23"/>
      <c r="C2" s="3"/>
    </row>
    <row r="3" spans="1:3">
      <c r="C3" s="3"/>
    </row>
    <row r="4" spans="1:3">
      <c r="C4" s="3"/>
    </row>
    <row r="5" spans="1:3">
      <c r="C5" s="3"/>
    </row>
    <row r="6" spans="1:3">
      <c r="C6" s="3"/>
    </row>
    <row r="7" spans="1:3">
      <c r="C7" s="3"/>
    </row>
  </sheetData>
  <mergeCells count="2">
    <mergeCell ref="A1:B1"/>
    <mergeCell ref="A2:B2"/>
  </mergeCells>
  <dataValidations count="1">
    <dataValidation type="list" showInputMessage="1" showErrorMessage="1" sqref="A2:B2" xr:uid="{DB6345A2-8D03-47B8-85CD-5EB1FCCEF145}">
      <formula1>geometria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EF83-6919-4DE3-B71D-B5DDEA32C8E2}">
  <dimension ref="A1:E12"/>
  <sheetViews>
    <sheetView workbookViewId="0">
      <selection activeCell="D9" sqref="D9"/>
    </sheetView>
  </sheetViews>
  <sheetFormatPr defaultRowHeight="15.6"/>
  <cols>
    <col min="1" max="1" width="8.88671875" style="4"/>
    <col min="2" max="2" width="11.5546875" style="4" customWidth="1"/>
    <col min="3" max="3" width="14" style="4" customWidth="1"/>
    <col min="4" max="4" width="13.109375" style="4" customWidth="1"/>
    <col min="5" max="5" width="12.88671875" style="4" bestFit="1" customWidth="1"/>
    <col min="6" max="16384" width="8.88671875" style="4"/>
  </cols>
  <sheetData>
    <row r="1" spans="1:5">
      <c r="A1" s="8" t="s">
        <v>3</v>
      </c>
      <c r="B1" s="9" t="s">
        <v>11</v>
      </c>
      <c r="C1" s="9" t="s">
        <v>8</v>
      </c>
      <c r="D1" s="8" t="s">
        <v>7</v>
      </c>
      <c r="E1" s="8" t="s">
        <v>31</v>
      </c>
    </row>
    <row r="2" spans="1:5">
      <c r="A2" s="5">
        <v>10</v>
      </c>
      <c r="B2" s="4" t="s">
        <v>5</v>
      </c>
      <c r="C2" s="5">
        <f>IF(OR(Materiais!H7=0,Materiais!H7=""),3.93,Materiais!H7)</f>
        <v>3.93</v>
      </c>
      <c r="D2" s="5">
        <v>0.61699999999999999</v>
      </c>
      <c r="E2" s="6">
        <f>ROUND(C2*D2,2)</f>
        <v>2.42</v>
      </c>
    </row>
    <row r="3" spans="1:5">
      <c r="A3" s="5">
        <v>12.5</v>
      </c>
      <c r="B3" s="5" t="s">
        <v>5</v>
      </c>
      <c r="C3" s="5">
        <f>IF(Materiais!G8="Não",0,IF(OR(Materiais!H8=0,Materiais!H8=""),4.44,Materiais!H8))</f>
        <v>4.4400000000000004</v>
      </c>
      <c r="D3" s="5">
        <v>0.96299999999999997</v>
      </c>
      <c r="E3" s="6">
        <f t="shared" ref="E3:E5" si="0">ROUND(C3*D3,2)</f>
        <v>4.28</v>
      </c>
    </row>
    <row r="4" spans="1:5">
      <c r="A4" s="5">
        <v>16</v>
      </c>
      <c r="B4" s="5" t="s">
        <v>5</v>
      </c>
      <c r="C4" s="5">
        <f>IF(Materiais!G9="Não",0,IF(OR(Materiais!H9=0,Materiais!H9=""),4.44,Materiais!H9))</f>
        <v>4.41</v>
      </c>
      <c r="D4" s="5">
        <v>1.5780000000000001</v>
      </c>
      <c r="E4" s="6">
        <f t="shared" si="0"/>
        <v>6.96</v>
      </c>
    </row>
    <row r="5" spans="1:5">
      <c r="A5" s="5">
        <v>20</v>
      </c>
      <c r="B5" s="5" t="s">
        <v>5</v>
      </c>
      <c r="C5" s="5">
        <f>IF(Materiais!G10="Não",0,IF(OR(Materiais!H10=0,Materiais!H10=""),4.44,Materiais!H10))</f>
        <v>4.41</v>
      </c>
      <c r="D5" s="5">
        <v>2.4660000000000002</v>
      </c>
      <c r="E5" s="6">
        <f t="shared" si="0"/>
        <v>10.88</v>
      </c>
    </row>
    <row r="6" spans="1:5">
      <c r="A6" s="5"/>
      <c r="B6" s="5"/>
      <c r="C6" s="5"/>
      <c r="D6" s="5"/>
      <c r="E6" s="6"/>
    </row>
    <row r="7" spans="1:5">
      <c r="C7" s="3"/>
    </row>
    <row r="8" spans="1:5">
      <c r="C8" s="3"/>
    </row>
    <row r="9" spans="1:5">
      <c r="C9" s="3"/>
    </row>
    <row r="10" spans="1:5">
      <c r="C10" s="3"/>
    </row>
    <row r="11" spans="1:5">
      <c r="C11" s="3"/>
      <c r="D11" s="3"/>
    </row>
    <row r="12" spans="1:5">
      <c r="C12" s="3"/>
    </row>
  </sheetData>
  <dataValidations count="2">
    <dataValidation type="list" allowBlank="1" showInputMessage="1" showErrorMessage="1" sqref="B3:B6" xr:uid="{8BD6C1D1-7CDA-469E-8869-6730439E97F8}">
      <formula1>sn</formula1>
    </dataValidation>
    <dataValidation type="decimal" showInputMessage="1" showErrorMessage="1" sqref="C2:C10" xr:uid="{6661042E-50FD-4F6D-AB03-E2E0F4DA6E7D}">
      <formula1>0</formula1>
      <formula2>100</formula2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6385-EE79-4295-A1C1-B2EEDBD43CBD}">
  <dimension ref="A1:E5"/>
  <sheetViews>
    <sheetView topLeftCell="B1" workbookViewId="0">
      <selection activeCell="E2" sqref="E2:E3"/>
    </sheetView>
  </sheetViews>
  <sheetFormatPr defaultRowHeight="15.6"/>
  <cols>
    <col min="1" max="2" width="8.88671875" style="4"/>
    <col min="3" max="3" width="14.33203125" style="4" customWidth="1"/>
    <col min="4" max="4" width="13.33203125" style="4" customWidth="1"/>
    <col min="5" max="16384" width="8.88671875" style="4"/>
  </cols>
  <sheetData>
    <row r="1" spans="1:5">
      <c r="A1" s="3"/>
      <c r="B1" s="8" t="s">
        <v>3</v>
      </c>
      <c r="C1" s="9" t="s">
        <v>8</v>
      </c>
      <c r="D1" s="8" t="s">
        <v>7</v>
      </c>
      <c r="E1" s="8" t="s">
        <v>4</v>
      </c>
    </row>
    <row r="2" spans="1:5">
      <c r="A2" s="3"/>
      <c r="B2" s="5">
        <v>5</v>
      </c>
      <c r="C2" s="5">
        <f>IF(OR(Materiais!H14=0,Materiais!H14=""),0.58,Materiais!H14)</f>
        <v>3.76</v>
      </c>
      <c r="D2" s="5">
        <v>0.154</v>
      </c>
      <c r="E2" s="6">
        <f>ROUND(C2*D2,2)</f>
        <v>0.57999999999999996</v>
      </c>
    </row>
    <row r="3" spans="1:5">
      <c r="B3" s="5">
        <v>6.3</v>
      </c>
      <c r="C3" s="5">
        <f>IF(OR(Materiais!H15=0,Materiais!H15=""),1.23,Materiais!H15)</f>
        <v>5.04</v>
      </c>
      <c r="D3" s="5">
        <v>0.245</v>
      </c>
      <c r="E3" s="6">
        <f>ROUND(C3*D3,2)</f>
        <v>1.23</v>
      </c>
    </row>
    <row r="4" spans="1:5">
      <c r="E4" s="7"/>
    </row>
    <row r="5" spans="1:5">
      <c r="B5" s="7"/>
    </row>
  </sheetData>
  <dataValidations count="1">
    <dataValidation type="decimal" showInputMessage="1" showErrorMessage="1" sqref="C2:C3" xr:uid="{D03A7C35-9200-45C1-BEE2-CE67F16AFF43}">
      <formula1>0</formula1>
      <formula2>100</formula2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BDB8-4332-478F-8C99-54152DA28D33}">
  <dimension ref="A1:D16"/>
  <sheetViews>
    <sheetView workbookViewId="0">
      <selection activeCell="D1" sqref="D1:D1048576"/>
    </sheetView>
  </sheetViews>
  <sheetFormatPr defaultRowHeight="15.6"/>
  <cols>
    <col min="1" max="1" width="10.33203125" style="4" customWidth="1"/>
    <col min="2" max="2" width="12.88671875" style="4" customWidth="1"/>
    <col min="3" max="3" width="14" style="4" customWidth="1"/>
    <col min="4" max="16384" width="8.88671875" style="4"/>
  </cols>
  <sheetData>
    <row r="1" spans="1:4" ht="18">
      <c r="A1" s="8" t="s">
        <v>14</v>
      </c>
      <c r="B1" s="9" t="s">
        <v>11</v>
      </c>
      <c r="C1" s="9" t="s">
        <v>12</v>
      </c>
      <c r="D1" s="3"/>
    </row>
    <row r="2" spans="1:4">
      <c r="A2" s="5">
        <v>20</v>
      </c>
      <c r="B2" s="5" t="str">
        <f>IF(OR(COUNTIF(Materiais!$M$7:$M$21,"Não")=15,COUNTIF(Materiais!$M$7:$M$21,"")=15),"Sim",Materiais!M7)</f>
        <v>Não</v>
      </c>
      <c r="C2" s="6">
        <f>IF(OR(COUNTIF(Materiais!$M$7:$M$21,"Não")=15,COUNTIF(Materiais!$M$7:$M$21,"")=15),249.04,Materiais!N7)</f>
        <v>249.04</v>
      </c>
      <c r="D2" s="3"/>
    </row>
    <row r="3" spans="1:4">
      <c r="A3" s="5">
        <v>25</v>
      </c>
      <c r="B3" s="5" t="str">
        <f>IF(AND(Materiais!M8="Sim",OR(Materiais!N8="",Materiais!N8=0)),"Não",Materiais!M8)</f>
        <v>Sim</v>
      </c>
      <c r="C3" s="6">
        <f>Materiais!N8</f>
        <v>271.45</v>
      </c>
      <c r="D3" s="3"/>
    </row>
    <row r="4" spans="1:4">
      <c r="A4" s="5">
        <v>30</v>
      </c>
      <c r="B4" s="5" t="str">
        <f>IF(AND(Materiais!M9="Sim",OR(Materiais!N9="",Materiais!N9=0)),"Não",Materiais!M9)</f>
        <v>Não</v>
      </c>
      <c r="C4" s="6">
        <f>Materiais!N9</f>
        <v>283.89999999999998</v>
      </c>
      <c r="D4" s="3"/>
    </row>
    <row r="5" spans="1:4">
      <c r="A5" s="5">
        <v>35</v>
      </c>
      <c r="B5" s="5" t="str">
        <f>IF(AND(Materiais!M10="Sim",OR(Materiais!N10="",Materiais!N10=0)),"Não",Materiais!M10)</f>
        <v>Não</v>
      </c>
      <c r="C5" s="6">
        <f>Materiais!N10</f>
        <v>308.81</v>
      </c>
      <c r="D5" s="3"/>
    </row>
    <row r="6" spans="1:4">
      <c r="A6" s="5">
        <v>40</v>
      </c>
      <c r="B6" s="5" t="str">
        <f>IF(AND(Materiais!M11="Sim",OR(Materiais!N11="",Materiais!N11=0)),"Não",Materiais!M11)</f>
        <v>Não</v>
      </c>
      <c r="C6" s="6">
        <f>Materiais!N11</f>
        <v>326.24</v>
      </c>
      <c r="D6" s="3"/>
    </row>
    <row r="7" spans="1:4">
      <c r="A7" s="5">
        <v>45</v>
      </c>
      <c r="B7" s="5" t="str">
        <f>IF(AND(Materiais!M12="Sim",OR(Materiais!N12="",Materiais!N12=0)),"Não",Materiais!M12)</f>
        <v>Não</v>
      </c>
      <c r="C7" s="6">
        <f>Materiais!N12</f>
        <v>356.12</v>
      </c>
      <c r="D7" s="3"/>
    </row>
    <row r="8" spans="1:4">
      <c r="A8" s="5">
        <v>50</v>
      </c>
      <c r="B8" s="5" t="str">
        <f>IF(AND(Materiais!M13="Sim",OR(Materiais!N13="",Materiais!N13=0)),"Não",Materiais!M13)</f>
        <v>Não</v>
      </c>
      <c r="C8" s="6">
        <f>Materiais!N13</f>
        <v>498.08</v>
      </c>
      <c r="D8" s="3"/>
    </row>
    <row r="9" spans="1:4">
      <c r="A9" s="5">
        <v>55</v>
      </c>
      <c r="B9" s="5" t="str">
        <f>IF(AND(Materiais!M14="Sim",OR(Materiais!N14="",Materiais!N14=0)),"Não",Materiais!M14)</f>
        <v>Não</v>
      </c>
      <c r="C9" s="6">
        <f>Materiais!N14</f>
        <v>0</v>
      </c>
      <c r="D9" s="3"/>
    </row>
    <row r="10" spans="1:4">
      <c r="A10" s="5">
        <v>60</v>
      </c>
      <c r="B10" s="5" t="str">
        <f>IF(AND(Materiais!M15="Sim",OR(Materiais!N15="",Materiais!N15=0)),"Não",Materiais!M15)</f>
        <v>Não</v>
      </c>
      <c r="C10" s="6">
        <f>Materiais!N15</f>
        <v>0</v>
      </c>
      <c r="D10" s="3"/>
    </row>
    <row r="11" spans="1:4">
      <c r="A11" s="5">
        <v>65</v>
      </c>
      <c r="B11" s="5" t="str">
        <f>IF(AND(Materiais!M16="Sim",OR(Materiais!N16="",Materiais!N16=0)),"Não",Materiais!M16)</f>
        <v>Não</v>
      </c>
      <c r="C11" s="6">
        <f>Materiais!N16</f>
        <v>0</v>
      </c>
      <c r="D11" s="3"/>
    </row>
    <row r="12" spans="1:4">
      <c r="A12" s="5">
        <v>70</v>
      </c>
      <c r="B12" s="5" t="str">
        <f>IF(AND(Materiais!M17="Sim",OR(Materiais!N17="",Materiais!N17=0)),"Não",Materiais!M17)</f>
        <v>Não</v>
      </c>
      <c r="C12" s="6">
        <f>Materiais!N17</f>
        <v>0</v>
      </c>
      <c r="D12" s="3"/>
    </row>
    <row r="13" spans="1:4">
      <c r="A13" s="5">
        <v>75</v>
      </c>
      <c r="B13" s="5" t="str">
        <f>IF(AND(Materiais!M18="Sim",OR(Materiais!N18="",Materiais!N18=0)),"Não",Materiais!M18)</f>
        <v>Não</v>
      </c>
      <c r="C13" s="6">
        <f>Materiais!N18</f>
        <v>684.85</v>
      </c>
      <c r="D13" s="3"/>
    </row>
    <row r="14" spans="1:4">
      <c r="A14" s="5">
        <v>80</v>
      </c>
      <c r="B14" s="5" t="str">
        <f>IF(AND(Materiais!M19="Sim",OR(Materiais!N19="",Materiais!N19=0)),"Não",Materiais!M19)</f>
        <v>Não</v>
      </c>
      <c r="C14" s="6">
        <f>Materiais!N19</f>
        <v>0</v>
      </c>
      <c r="D14" s="3"/>
    </row>
    <row r="15" spans="1:4">
      <c r="A15" s="5">
        <v>85</v>
      </c>
      <c r="B15" s="5" t="str">
        <f>IF(AND(Materiais!M20="Sim",OR(Materiais!N20="",Materiais!N20=0)),"Não",Materiais!M20)</f>
        <v>Não</v>
      </c>
      <c r="C15" s="6">
        <f>Materiais!N20</f>
        <v>0</v>
      </c>
      <c r="D15" s="3"/>
    </row>
    <row r="16" spans="1:4">
      <c r="A16" s="5">
        <v>90</v>
      </c>
      <c r="B16" s="5" t="str">
        <f>IF(AND(Materiais!M21="Sim",OR(Materiais!N21="",Materiais!N21=0)),"Não",Materiais!M21)</f>
        <v>Não</v>
      </c>
      <c r="C16" s="6">
        <f>Materiais!N21</f>
        <v>0</v>
      </c>
      <c r="D16" s="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D9C7-82CE-4357-9DBD-6968A6A69D47}">
  <dimension ref="A1:F10"/>
  <sheetViews>
    <sheetView workbookViewId="0">
      <selection activeCell="D5" sqref="D5"/>
    </sheetView>
  </sheetViews>
  <sheetFormatPr defaultRowHeight="15.6"/>
  <cols>
    <col min="1" max="1" width="12" style="4" customWidth="1"/>
    <col min="2" max="3" width="8.88671875" style="4"/>
    <col min="4" max="16384" width="8.88671875" style="2"/>
  </cols>
  <sheetData>
    <row r="1" spans="1:6" ht="18">
      <c r="A1" s="13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1"/>
    </row>
    <row r="2" spans="1:6">
      <c r="A2" s="12">
        <f>IF('Critérios de projeto'!D6&lt;0,0,'Critérios de projeto'!D6)</f>
        <v>1107.1400000000001</v>
      </c>
      <c r="B2" s="5">
        <f>IF(OR(COUNTIF('Critérios de projeto'!$D$6:$D$10,0)=5,COUNTIF('Critérios de projeto'!$D$6:$D$10,"")=5),100,'Critérios de projeto'!D7)</f>
        <v>8303</v>
      </c>
      <c r="C2" s="5">
        <f>IF(OR(COUNTIF('Critérios de projeto'!$D$6:$D$10,0)=5,COUNTIF('Critérios de projeto'!$D$6:$D$10,"")=5),100,'Critérios de projeto'!D8)</f>
        <v>-8303</v>
      </c>
      <c r="D2" s="5">
        <f>IF(OR(COUNTIF('Critérios de projeto'!$D$6:$D$10,0)=5,COUNTIF('Critérios de projeto'!$D$6:$D$10,"")=5),100,'Critérios de projeto'!D9)</f>
        <v>22143</v>
      </c>
      <c r="E2" s="5">
        <f>IF(OR(COUNTIF('Critérios de projeto'!$D$6:$D$10,0)=5,COUNTIF('Critérios de projeto'!$D$6:$D$10,"")=5),100,'Critérios de projeto'!D10)</f>
        <v>-22143</v>
      </c>
      <c r="F2" s="1"/>
    </row>
    <row r="3" spans="1:6" ht="14.4">
      <c r="A3" s="1"/>
      <c r="B3" s="1"/>
      <c r="C3" s="2"/>
      <c r="D3" s="1"/>
      <c r="F3" s="1"/>
    </row>
    <row r="4" spans="1:6" ht="14.4">
      <c r="A4" s="1"/>
      <c r="B4" s="1"/>
      <c r="C4" s="2"/>
      <c r="D4" s="1"/>
    </row>
    <row r="5" spans="1:6" ht="14.4">
      <c r="A5" s="2"/>
      <c r="B5" s="2"/>
      <c r="C5" s="2"/>
      <c r="D5" s="1"/>
    </row>
    <row r="6" spans="1:6">
      <c r="D6" s="1"/>
    </row>
    <row r="7" spans="1:6">
      <c r="A7" s="11"/>
      <c r="B7" s="11"/>
    </row>
    <row r="8" spans="1:6">
      <c r="A8" s="11"/>
      <c r="B8" s="11"/>
      <c r="C8" s="2"/>
    </row>
    <row r="9" spans="1:6">
      <c r="C9" s="2"/>
    </row>
    <row r="10" spans="1:6">
      <c r="C10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4</vt:i4>
      </vt:variant>
    </vt:vector>
  </HeadingPairs>
  <TitlesOfParts>
    <vt:vector size="15" baseType="lpstr">
      <vt:lpstr>Instruções gerais</vt:lpstr>
      <vt:lpstr>Materiais</vt:lpstr>
      <vt:lpstr>fôrmas</vt:lpstr>
      <vt:lpstr>Critérios de projeto</vt:lpstr>
      <vt:lpstr>Geometria</vt:lpstr>
      <vt:lpstr>AL</vt:lpstr>
      <vt:lpstr>AT</vt:lpstr>
      <vt:lpstr>fck</vt:lpstr>
      <vt:lpstr>Esforços</vt:lpstr>
      <vt:lpstr>criterios</vt:lpstr>
      <vt:lpstr>listas</vt:lpstr>
      <vt:lpstr>caa</vt:lpstr>
      <vt:lpstr>deltac</vt:lpstr>
      <vt:lpstr>geometria</vt:lpstr>
      <vt:lpstr>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2019-09-29T18:18:42Z</dcterms:created>
  <dcterms:modified xsi:type="dcterms:W3CDTF">2019-10-31T16:58:07Z</dcterms:modified>
</cp:coreProperties>
</file>