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5600" activeTab="3"/>
  </bookViews>
  <sheets>
    <sheet name="Hoja1" sheetId="1" r:id="rId1"/>
    <sheet name="Hoja2" sheetId="2" r:id="rId2"/>
    <sheet name="Hoja3" sheetId="3" r:id="rId3"/>
    <sheet name="Hoja4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" l="1"/>
  <c r="E19" i="2"/>
  <c r="G19" i="2"/>
  <c r="D18" i="2"/>
  <c r="E18" i="2"/>
  <c r="G18" i="2"/>
  <c r="D17" i="2"/>
  <c r="E17" i="2"/>
  <c r="G17" i="2"/>
  <c r="D16" i="2"/>
  <c r="E16" i="2"/>
  <c r="G16" i="2"/>
  <c r="D15" i="2"/>
  <c r="E15" i="2"/>
  <c r="G15" i="2"/>
  <c r="D14" i="2"/>
  <c r="E14" i="2"/>
  <c r="G14" i="2"/>
  <c r="D13" i="2"/>
  <c r="E13" i="2"/>
  <c r="G13" i="2"/>
  <c r="E46" i="3"/>
  <c r="D46" i="3"/>
  <c r="C46" i="3"/>
  <c r="B46" i="3"/>
  <c r="F46" i="3"/>
  <c r="F44" i="3"/>
  <c r="B32" i="3"/>
  <c r="E18" i="3"/>
  <c r="E16" i="3"/>
  <c r="E30" i="3"/>
  <c r="E13" i="3"/>
  <c r="E27" i="3"/>
  <c r="E12" i="3"/>
  <c r="E26" i="3"/>
  <c r="E11" i="3"/>
  <c r="E25" i="3"/>
  <c r="F25" i="3"/>
  <c r="D18" i="3"/>
  <c r="D14" i="3"/>
  <c r="C18" i="3"/>
  <c r="C15" i="3"/>
  <c r="E17" i="3"/>
  <c r="E31" i="3"/>
  <c r="D17" i="3"/>
  <c r="D31" i="3"/>
  <c r="F31" i="3"/>
  <c r="C17" i="3"/>
  <c r="B17" i="3"/>
  <c r="F17" i="3"/>
  <c r="D16" i="3"/>
  <c r="D30" i="3"/>
  <c r="F30" i="3"/>
  <c r="C16" i="3"/>
  <c r="B16" i="3"/>
  <c r="F16" i="3"/>
  <c r="E15" i="3"/>
  <c r="E29" i="3"/>
  <c r="D15" i="3"/>
  <c r="D29" i="3"/>
  <c r="F29" i="3"/>
  <c r="B15" i="3"/>
  <c r="E14" i="3"/>
  <c r="E28" i="3"/>
  <c r="F28" i="3"/>
  <c r="B14" i="3"/>
  <c r="D13" i="3"/>
  <c r="D27" i="3"/>
  <c r="C13" i="3"/>
  <c r="C27" i="3"/>
  <c r="F27" i="3"/>
  <c r="B13" i="3"/>
  <c r="F13" i="3"/>
  <c r="D12" i="3"/>
  <c r="D26" i="3"/>
  <c r="C12" i="3"/>
  <c r="C26" i="3"/>
  <c r="B12" i="3"/>
  <c r="F12" i="3"/>
  <c r="D11" i="3"/>
  <c r="B11" i="3"/>
  <c r="C14" i="3"/>
  <c r="F14" i="3"/>
  <c r="C11" i="3"/>
  <c r="F11" i="3"/>
  <c r="C32" i="3"/>
  <c r="F26" i="3"/>
  <c r="D32" i="3"/>
  <c r="F15" i="3"/>
  <c r="E32" i="3"/>
  <c r="H13" i="2"/>
  <c r="I13" i="2"/>
  <c r="K13" i="2"/>
  <c r="L13" i="2"/>
  <c r="M13" i="2"/>
  <c r="N13" i="2"/>
  <c r="H14" i="2"/>
  <c r="I14" i="2"/>
  <c r="K14" i="2"/>
  <c r="L14" i="2"/>
  <c r="M14" i="2"/>
  <c r="N14" i="2"/>
  <c r="H15" i="2"/>
  <c r="I15" i="2"/>
  <c r="K15" i="2"/>
  <c r="L15" i="2"/>
  <c r="M15" i="2"/>
  <c r="N15" i="2"/>
  <c r="H16" i="2"/>
  <c r="I16" i="2"/>
  <c r="K16" i="2"/>
  <c r="L16" i="2"/>
  <c r="M16" i="2"/>
  <c r="N16" i="2"/>
  <c r="H17" i="2"/>
  <c r="I17" i="2"/>
  <c r="K17" i="2"/>
  <c r="L17" i="2"/>
  <c r="M17" i="2"/>
  <c r="N17" i="2"/>
  <c r="H18" i="2"/>
  <c r="I18" i="2"/>
  <c r="K18" i="2"/>
  <c r="L18" i="2"/>
  <c r="M18" i="2"/>
  <c r="N18" i="2"/>
  <c r="H19" i="2"/>
  <c r="I19" i="2"/>
  <c r="K19" i="2"/>
  <c r="L19" i="2"/>
  <c r="M19" i="2"/>
  <c r="N19" i="2"/>
  <c r="N21" i="2"/>
  <c r="N23" i="2"/>
  <c r="N24" i="2"/>
  <c r="N26" i="2"/>
  <c r="F18" i="2"/>
  <c r="E20" i="2"/>
  <c r="F16" i="2"/>
  <c r="F14" i="2"/>
  <c r="F13" i="2"/>
  <c r="F15" i="2"/>
  <c r="F17" i="2"/>
  <c r="F19" i="2"/>
  <c r="D20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L22" i="1"/>
  <c r="S10" i="1"/>
  <c r="G30" i="1"/>
  <c r="C12" i="1"/>
  <c r="S9" i="1"/>
  <c r="S8" i="1"/>
  <c r="S7" i="1"/>
  <c r="S6" i="1"/>
  <c r="S5" i="1"/>
  <c r="S4" i="1"/>
  <c r="S3" i="1"/>
  <c r="R18" i="1"/>
  <c r="O26" i="1"/>
  <c r="O28" i="1"/>
</calcChain>
</file>

<file path=xl/sharedStrings.xml><?xml version="1.0" encoding="utf-8"?>
<sst xmlns="http://schemas.openxmlformats.org/spreadsheetml/2006/main" count="207" uniqueCount="137">
  <si>
    <t>COMPLEXITAT</t>
  </si>
  <si>
    <t>PES</t>
  </si>
  <si>
    <t>ACTOR</t>
  </si>
  <si>
    <t>USUARI</t>
  </si>
  <si>
    <t>ADMINISTRADOR</t>
  </si>
  <si>
    <t>SERVIDORS</t>
  </si>
  <si>
    <t>GOOGLE MAPS</t>
  </si>
  <si>
    <t>COMPLEX</t>
  </si>
  <si>
    <t>MIG</t>
  </si>
  <si>
    <t>SIMPLE</t>
  </si>
  <si>
    <t xml:space="preserve">UAW </t>
  </si>
  <si>
    <t>CAS D'ÚS</t>
  </si>
  <si>
    <t>AFEGIR BOTIGA</t>
  </si>
  <si>
    <t>ELIMINAR BOTIGA</t>
  </si>
  <si>
    <t>MODIFICAR BOTIGA</t>
  </si>
  <si>
    <t>CONSULTAR BOTIGA</t>
  </si>
  <si>
    <t>VALORAR BOTIGA</t>
  </si>
  <si>
    <t>BUSCAR BOTIGA</t>
  </si>
  <si>
    <t>CONSULTAR LLISTA DE BOTIGUES</t>
  </si>
  <si>
    <t>ORDENAR LLISTA DE BOTIGUES</t>
  </si>
  <si>
    <t>FILTRAR LLISTA DE BOTIGUES</t>
  </si>
  <si>
    <t>CONSULTAR RUTES I MITJANS DE TRANSPORT</t>
  </si>
  <si>
    <t>AFEGIR PROMOCIÓ</t>
  </si>
  <si>
    <t>ELIMINAR PROMOCIÓ</t>
  </si>
  <si>
    <t>MODIFICAR PROMOCIÓ</t>
  </si>
  <si>
    <t>CONSULTAR PROMOCIÓ</t>
  </si>
  <si>
    <t>CONSULTAR LLISTA DE PROMOCIONS</t>
  </si>
  <si>
    <t>ORDENAR LLISTA DE PROMOCIONS</t>
  </si>
  <si>
    <t>FILTRAR LLISTA DE PROMOCIONS</t>
  </si>
  <si>
    <t>UUCW</t>
  </si>
  <si>
    <t>PRIORITAT</t>
  </si>
  <si>
    <t>PES*PRIORITAT/100</t>
  </si>
  <si>
    <t>TCF</t>
  </si>
  <si>
    <t>PART-TIME WORKERS</t>
  </si>
  <si>
    <t>AVALUACIÓ</t>
  </si>
  <si>
    <t>PES * AVALUACIÓ</t>
  </si>
  <si>
    <t>ANALYST CAPABILITY</t>
  </si>
  <si>
    <t>APPLICATION EXPERIENCE</t>
  </si>
  <si>
    <t>OBJECT-ORIENTED EXPERIENCE</t>
  </si>
  <si>
    <t>MOTIVATION</t>
  </si>
  <si>
    <t>DIFFICULT PROGRAMMING LANGUAGE</t>
  </si>
  <si>
    <t>STABLE REQUIREMENTS</t>
  </si>
  <si>
    <t>FAMILIARITY WITH UP</t>
  </si>
  <si>
    <t>ECF</t>
  </si>
  <si>
    <t>UCP</t>
  </si>
  <si>
    <t>PF</t>
  </si>
  <si>
    <t>ESTIMACIÓ TEMPS</t>
  </si>
  <si>
    <t>Usar un valor entre 15 i 30</t>
  </si>
  <si>
    <t>REGISTRAR USUARI</t>
  </si>
  <si>
    <t>ELIMINAR USUARI</t>
  </si>
  <si>
    <t>MODIFICAR USUARI</t>
  </si>
  <si>
    <t>CONSULTAR USUARI</t>
  </si>
  <si>
    <t>INICIAR SESSIÓ</t>
  </si>
  <si>
    <t>DISTRIBUTED SYSTEM</t>
  </si>
  <si>
    <t>PERFORMANCE</t>
  </si>
  <si>
    <t>END USER EFFICIENCY</t>
  </si>
  <si>
    <t>COMPLEX INTERNAL PROCESSING</t>
  </si>
  <si>
    <t>REUSABILITY</t>
  </si>
  <si>
    <t>EASY TO INSTALL</t>
  </si>
  <si>
    <t>EASY TO USE</t>
  </si>
  <si>
    <t>PORTABILITY</t>
  </si>
  <si>
    <t>SPECIAL SECURITY FEATURES</t>
  </si>
  <si>
    <t>SPECIAL USER TRAINING FACILITIES ARE REQUIRED</t>
  </si>
  <si>
    <t>PROVIDES DIRECT ACCESS FOR THIRD PARTIES</t>
  </si>
  <si>
    <t>EASY TO CHANGE</t>
  </si>
  <si>
    <t>CONCURRENCY</t>
  </si>
  <si>
    <t>COMPLEXITAT TÈCNICA</t>
  </si>
  <si>
    <t>FACTOR D'ENTORN</t>
  </si>
  <si>
    <t>Inception(5%)</t>
  </si>
  <si>
    <t>Elaboration(20%)</t>
  </si>
  <si>
    <t>Construction(65%)</t>
  </si>
  <si>
    <t>Transition(10%)</t>
  </si>
  <si>
    <t>Cap de projecte</t>
  </si>
  <si>
    <t>Programador Sènior</t>
  </si>
  <si>
    <t>Programador Junior</t>
  </si>
  <si>
    <t>Dissenyador gràfic</t>
  </si>
  <si>
    <t>Enginyer de requisits</t>
  </si>
  <si>
    <t>Arquitecte del software</t>
  </si>
  <si>
    <t>Tester</t>
  </si>
  <si>
    <t>Rol</t>
  </si>
  <si>
    <t>Preu/Hora</t>
  </si>
  <si>
    <t>Persones</t>
  </si>
  <si>
    <t>Esforç</t>
  </si>
  <si>
    <t>Hores/Carrec</t>
  </si>
  <si>
    <t>Hores/Persona</t>
  </si>
  <si>
    <t>Cost/Carrec</t>
  </si>
  <si>
    <t>Cost/Persona</t>
  </si>
  <si>
    <t>SS</t>
  </si>
  <si>
    <t>Euros fixes</t>
  </si>
  <si>
    <t>Cost/Persona + SS + Euros fixes</t>
  </si>
  <si>
    <t>Despeses estructurals(15%)</t>
  </si>
  <si>
    <t>Total brut/persona</t>
  </si>
  <si>
    <t>Total brut/carrec</t>
  </si>
  <si>
    <t>Hores totals projecte</t>
  </si>
  <si>
    <t>Suma total</t>
  </si>
  <si>
    <t>Benefici(50%)</t>
  </si>
  <si>
    <t>Contingències(10%)</t>
  </si>
  <si>
    <t>Pressupost final</t>
  </si>
  <si>
    <t>Inception</t>
  </si>
  <si>
    <t>Elaboration</t>
  </si>
  <si>
    <t>Construction</t>
  </si>
  <si>
    <t>Transition</t>
  </si>
  <si>
    <t>Dies Laborables</t>
  </si>
  <si>
    <t>Data Límit</t>
  </si>
  <si>
    <t>3 de Març</t>
  </si>
  <si>
    <t>1 d'Abril</t>
  </si>
  <si>
    <t>31 de Maig</t>
  </si>
  <si>
    <t>5 de Juliol</t>
  </si>
  <si>
    <t>Effort (%)</t>
  </si>
  <si>
    <t>Effort (Hores)</t>
  </si>
  <si>
    <t>Schedule (%)</t>
  </si>
  <si>
    <t>Schedule (Hores)</t>
  </si>
  <si>
    <t>15 de Febrer</t>
  </si>
  <si>
    <t>16 de Febrer</t>
  </si>
  <si>
    <t>17 de Febrer</t>
  </si>
  <si>
    <t>18 de Febrer</t>
  </si>
  <si>
    <t>19 de Febrer</t>
  </si>
  <si>
    <t>22 de Febrer</t>
  </si>
  <si>
    <t>23 de Febrer</t>
  </si>
  <si>
    <t>24 de Febrer</t>
  </si>
  <si>
    <t>25 de Febrer</t>
  </si>
  <si>
    <t>26 de Febrer</t>
  </si>
  <si>
    <t>29 de Febrer</t>
  </si>
  <si>
    <t>1 de Març</t>
  </si>
  <si>
    <t>2 de Març</t>
  </si>
  <si>
    <t>Definir la visió</t>
  </si>
  <si>
    <t>Determinar l'abast del projecte</t>
  </si>
  <si>
    <t>Identificar les parts interessades</t>
  </si>
  <si>
    <t>Definir l'arquitectura candidata</t>
  </si>
  <si>
    <t>Crear el cas de negoci</t>
  </si>
  <si>
    <t>Crear el pla de desenvolupament de software</t>
  </si>
  <si>
    <t>Determinar els casos d'ús crítics del sistema</t>
  </si>
  <si>
    <t>Especificar els requisits no funcionals</t>
  </si>
  <si>
    <t>Estimar els riscos potencials</t>
  </si>
  <si>
    <t>Suposem que comencem el projecte el dia 15 de Febrer.</t>
  </si>
  <si>
    <t>En la taula de dalt trobem el total d'hores per càrrec i fase.</t>
  </si>
  <si>
    <t>En la taula de dalt trobem el total d'hores per persona i fase, que ens ajudarà a trobar les dates límits de cada fase.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</si>
</sst>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1E6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D6CDE1"/>
        <bgColor indexed="64"/>
      </patternFill>
    </fill>
    <fill>
      <patternFill patternType="solid">
        <fgColor rgb="FF8BD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4BD9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BB04B"/>
        <bgColor indexed="64"/>
      </patternFill>
    </fill>
    <fill>
      <patternFill patternType="solid">
        <fgColor rgb="FF0040C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9" xfId="0" applyBorder="1"/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8" xfId="0" applyBorder="1"/>
    <xf numFmtId="0" fontId="0" fillId="4" borderId="6" xfId="0" applyFill="1" applyBorder="1"/>
    <xf numFmtId="0" fontId="0" fillId="7" borderId="6" xfId="0" applyFill="1" applyBorder="1"/>
    <xf numFmtId="0" fontId="0" fillId="3" borderId="6" xfId="0" applyFill="1" applyBorder="1"/>
    <xf numFmtId="0" fontId="0" fillId="4" borderId="9" xfId="0" applyFill="1" applyBorder="1"/>
    <xf numFmtId="0" fontId="3" fillId="3" borderId="1" xfId="0" applyFont="1" applyFill="1" applyBorder="1" applyAlignment="1">
      <alignment horizontal="center"/>
    </xf>
    <xf numFmtId="0" fontId="0" fillId="3" borderId="11" xfId="0" applyFill="1" applyBorder="1"/>
    <xf numFmtId="0" fontId="2" fillId="3" borderId="10" xfId="0" applyFont="1" applyFill="1" applyBorder="1"/>
    <xf numFmtId="0" fontId="4" fillId="8" borderId="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0" xfId="0" applyFont="1" applyAlignment="1"/>
    <xf numFmtId="9" fontId="0" fillId="0" borderId="0" xfId="0" applyNumberFormat="1" applyFont="1" applyAlignment="1"/>
    <xf numFmtId="0" fontId="5" fillId="9" borderId="0" xfId="0" applyFont="1" applyFill="1" applyAlignment="1"/>
    <xf numFmtId="0" fontId="0" fillId="9" borderId="0" xfId="0" applyFont="1" applyFill="1" applyAlignment="1"/>
    <xf numFmtId="0" fontId="0" fillId="0" borderId="0" xfId="0" applyFont="1" applyFill="1" applyAlignment="1"/>
    <xf numFmtId="0" fontId="0" fillId="0" borderId="0" xfId="0" applyNumberFormat="1" applyFont="1" applyAlignment="1"/>
    <xf numFmtId="0" fontId="5" fillId="0" borderId="0" xfId="0" applyFont="1" applyAlignment="1"/>
    <xf numFmtId="0" fontId="5" fillId="10" borderId="0" xfId="0" applyFont="1" applyFill="1" applyAlignment="1"/>
    <xf numFmtId="164" fontId="0" fillId="0" borderId="0" xfId="0" applyNumberFormat="1" applyFont="1" applyAlignment="1"/>
    <xf numFmtId="0" fontId="5" fillId="11" borderId="0" xfId="0" applyFont="1" applyFill="1" applyAlignment="1"/>
    <xf numFmtId="164" fontId="5" fillId="0" borderId="0" xfId="0" applyNumberFormat="1" applyFont="1" applyAlignment="1"/>
    <xf numFmtId="0" fontId="0" fillId="12" borderId="0" xfId="0" applyFont="1" applyFill="1" applyAlignment="1"/>
    <xf numFmtId="0" fontId="5" fillId="12" borderId="0" xfId="0" applyFont="1" applyFill="1" applyAlignment="1"/>
    <xf numFmtId="0" fontId="0" fillId="13" borderId="0" xfId="0" applyFont="1" applyFill="1" applyAlignment="1"/>
    <xf numFmtId="0" fontId="0" fillId="0" borderId="0" xfId="0" applyFont="1" applyAlignment="1">
      <alignment horizontal="right"/>
    </xf>
    <xf numFmtId="16" fontId="0" fillId="0" borderId="0" xfId="0" applyNumberFormat="1" applyFont="1" applyAlignment="1">
      <alignment horizontal="right"/>
    </xf>
    <xf numFmtId="0" fontId="0" fillId="14" borderId="0" xfId="0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0C0"/>
      <color rgb="FFFBB04B"/>
      <color rgb="FFC1E6FF"/>
      <color rgb="FFCCFF99"/>
      <color rgb="FFD6CDE1"/>
      <color rgb="FFAFDFFF"/>
      <color rgb="FF8BD0FF"/>
      <color rgb="FF9FD8FF"/>
      <color rgb="FFFFD44B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8</xdr:row>
      <xdr:rowOff>0</xdr:rowOff>
    </xdr:from>
    <xdr:to>
      <xdr:col>4</xdr:col>
      <xdr:colOff>19051</xdr:colOff>
      <xdr:row>9</xdr:row>
      <xdr:rowOff>190499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1524000"/>
          <a:ext cx="3143250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9524</xdr:colOff>
      <xdr:row>26</xdr:row>
      <xdr:rowOff>19049</xdr:rowOff>
    </xdr:from>
    <xdr:to>
      <xdr:col>8</xdr:col>
      <xdr:colOff>5194</xdr:colOff>
      <xdr:row>27</xdr:row>
      <xdr:rowOff>261937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4" y="5051424"/>
          <a:ext cx="4805795" cy="512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752475</xdr:colOff>
      <xdr:row>16</xdr:row>
      <xdr:rowOff>161925</xdr:rowOff>
    </xdr:from>
    <xdr:to>
      <xdr:col>13</xdr:col>
      <xdr:colOff>19049</xdr:colOff>
      <xdr:row>19</xdr:row>
      <xdr:rowOff>28575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3209925"/>
          <a:ext cx="6819899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761999</xdr:colOff>
      <xdr:row>13</xdr:row>
      <xdr:rowOff>9525</xdr:rowOff>
    </xdr:from>
    <xdr:to>
      <xdr:col>19</xdr:col>
      <xdr:colOff>28575</xdr:colOff>
      <xdr:row>15</xdr:row>
      <xdr:rowOff>9525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49" y="2486025"/>
          <a:ext cx="5886451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25</xdr:row>
      <xdr:rowOff>9526</xdr:rowOff>
    </xdr:from>
    <xdr:to>
      <xdr:col>16</xdr:col>
      <xdr:colOff>1047749</xdr:colOff>
      <xdr:row>26</xdr:row>
      <xdr:rowOff>0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7480" y="4772026"/>
          <a:ext cx="3419474" cy="25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9526</xdr:colOff>
      <xdr:row>27</xdr:row>
      <xdr:rowOff>6803</xdr:rowOff>
    </xdr:from>
    <xdr:to>
      <xdr:col>16</xdr:col>
      <xdr:colOff>1038225</xdr:colOff>
      <xdr:row>27</xdr:row>
      <xdr:rowOff>265338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1" y="5299982"/>
          <a:ext cx="3409949" cy="258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0"/>
  <sheetViews>
    <sheetView workbookViewId="0">
      <selection activeCell="O28" sqref="O28"/>
    </sheetView>
  </sheetViews>
  <sheetFormatPr baseColWidth="10" defaultRowHeight="15" x14ac:dyDescent="0.25"/>
  <cols>
    <col min="2" max="4" width="15.7109375" customWidth="1"/>
    <col min="6" max="6" width="40.7109375" customWidth="1"/>
    <col min="7" max="8" width="15.7109375" customWidth="1"/>
    <col min="10" max="10" width="44.7109375" customWidth="1"/>
    <col min="11" max="12" width="15.7109375" customWidth="1"/>
    <col min="13" max="14" width="25.7109375" customWidth="1"/>
    <col min="16" max="16" width="35.7109375" customWidth="1"/>
    <col min="17" max="18" width="15.7109375" customWidth="1"/>
    <col min="19" max="19" width="20.7109375" customWidth="1"/>
  </cols>
  <sheetData>
    <row r="2" spans="2:19" x14ac:dyDescent="0.25">
      <c r="B2" s="13" t="s">
        <v>2</v>
      </c>
      <c r="C2" s="14" t="s">
        <v>0</v>
      </c>
      <c r="D2" s="15" t="s">
        <v>1</v>
      </c>
      <c r="F2" s="13" t="s">
        <v>11</v>
      </c>
      <c r="G2" s="14" t="s">
        <v>0</v>
      </c>
      <c r="H2" s="15" t="s">
        <v>1</v>
      </c>
      <c r="J2" s="13" t="s">
        <v>66</v>
      </c>
      <c r="K2" s="14" t="s">
        <v>1</v>
      </c>
      <c r="L2" s="14" t="s">
        <v>30</v>
      </c>
      <c r="M2" s="15" t="s">
        <v>31</v>
      </c>
      <c r="N2" s="35"/>
      <c r="P2" s="13" t="s">
        <v>67</v>
      </c>
      <c r="Q2" s="14" t="s">
        <v>1</v>
      </c>
      <c r="R2" s="14" t="s">
        <v>34</v>
      </c>
      <c r="S2" s="15" t="s">
        <v>35</v>
      </c>
    </row>
    <row r="3" spans="2:19" x14ac:dyDescent="0.2">
      <c r="B3" s="5" t="s">
        <v>3</v>
      </c>
      <c r="C3" s="6" t="s">
        <v>7</v>
      </c>
      <c r="D3" s="7">
        <v>3</v>
      </c>
      <c r="F3" s="2" t="s">
        <v>12</v>
      </c>
      <c r="G3" s="3" t="s">
        <v>8</v>
      </c>
      <c r="H3" s="4">
        <v>10</v>
      </c>
      <c r="J3" s="17" t="s">
        <v>53</v>
      </c>
      <c r="K3" s="18">
        <v>2</v>
      </c>
      <c r="L3" s="18">
        <v>1</v>
      </c>
      <c r="M3" s="19">
        <f t="shared" ref="M3:M15" si="0" xml:space="preserve"> K3*L3/100</f>
        <v>0.02</v>
      </c>
      <c r="N3" s="33"/>
      <c r="P3" s="34" t="s">
        <v>42</v>
      </c>
      <c r="Q3" s="3">
        <v>1.5</v>
      </c>
      <c r="R3" s="3">
        <v>2</v>
      </c>
      <c r="S3" s="26">
        <f t="shared" ref="S3:S10" si="1" xml:space="preserve"> Q3 * R3</f>
        <v>3</v>
      </c>
    </row>
    <row r="4" spans="2:19" x14ac:dyDescent="0.2">
      <c r="B4" s="5" t="s">
        <v>4</v>
      </c>
      <c r="C4" s="6" t="s">
        <v>7</v>
      </c>
      <c r="D4" s="7">
        <v>3</v>
      </c>
      <c r="F4" s="2" t="s">
        <v>13</v>
      </c>
      <c r="G4" s="3" t="s">
        <v>8</v>
      </c>
      <c r="H4" s="4">
        <v>10</v>
      </c>
      <c r="J4" s="2" t="s">
        <v>54</v>
      </c>
      <c r="K4" s="3">
        <v>1</v>
      </c>
      <c r="L4" s="3">
        <v>3</v>
      </c>
      <c r="M4" s="4">
        <f t="shared" si="0"/>
        <v>0.03</v>
      </c>
      <c r="N4" s="33"/>
      <c r="P4" s="17" t="s">
        <v>33</v>
      </c>
      <c r="Q4" s="18">
        <v>-1</v>
      </c>
      <c r="R4" s="18">
        <v>1</v>
      </c>
      <c r="S4" s="25">
        <f t="shared" si="1"/>
        <v>-1</v>
      </c>
    </row>
    <row r="5" spans="2:19" x14ac:dyDescent="0.2">
      <c r="B5" s="2" t="s">
        <v>6</v>
      </c>
      <c r="C5" s="3" t="s">
        <v>8</v>
      </c>
      <c r="D5" s="4">
        <v>2</v>
      </c>
      <c r="F5" s="2" t="s">
        <v>14</v>
      </c>
      <c r="G5" s="3" t="s">
        <v>8</v>
      </c>
      <c r="H5" s="4">
        <v>10</v>
      </c>
      <c r="J5" s="2" t="s">
        <v>55</v>
      </c>
      <c r="K5" s="3">
        <v>1</v>
      </c>
      <c r="L5" s="3">
        <v>3</v>
      </c>
      <c r="M5" s="4">
        <f t="shared" si="0"/>
        <v>0.03</v>
      </c>
      <c r="N5" s="33"/>
      <c r="P5" s="5" t="s">
        <v>36</v>
      </c>
      <c r="Q5" s="6">
        <v>0.5</v>
      </c>
      <c r="R5" s="6">
        <v>3</v>
      </c>
      <c r="S5" s="24">
        <f t="shared" si="1"/>
        <v>1.5</v>
      </c>
    </row>
    <row r="6" spans="2:19" x14ac:dyDescent="0.2">
      <c r="B6" s="10" t="s">
        <v>5</v>
      </c>
      <c r="C6" s="11" t="s">
        <v>8</v>
      </c>
      <c r="D6" s="12">
        <v>2</v>
      </c>
      <c r="F6" s="17" t="s">
        <v>15</v>
      </c>
      <c r="G6" s="18" t="s">
        <v>9</v>
      </c>
      <c r="H6" s="19">
        <v>5</v>
      </c>
      <c r="J6" s="17" t="s">
        <v>56</v>
      </c>
      <c r="K6" s="18">
        <v>1</v>
      </c>
      <c r="L6" s="18">
        <v>1</v>
      </c>
      <c r="M6" s="19">
        <f t="shared" si="0"/>
        <v>0.01</v>
      </c>
      <c r="N6" s="33"/>
      <c r="P6" s="5" t="s">
        <v>37</v>
      </c>
      <c r="Q6" s="6">
        <v>0.5</v>
      </c>
      <c r="R6" s="6">
        <v>3</v>
      </c>
      <c r="S6" s="24">
        <f t="shared" si="1"/>
        <v>1.5</v>
      </c>
    </row>
    <row r="7" spans="2:19" x14ac:dyDescent="0.2">
      <c r="F7" s="2" t="s">
        <v>16</v>
      </c>
      <c r="G7" s="3" t="s">
        <v>8</v>
      </c>
      <c r="H7" s="4">
        <v>10</v>
      </c>
      <c r="J7" s="2" t="s">
        <v>57</v>
      </c>
      <c r="K7" s="3">
        <v>1</v>
      </c>
      <c r="L7" s="3">
        <v>3</v>
      </c>
      <c r="M7" s="4">
        <f t="shared" si="0"/>
        <v>0.03</v>
      </c>
      <c r="N7" s="33"/>
      <c r="P7" s="5" t="s">
        <v>38</v>
      </c>
      <c r="Q7" s="6">
        <v>1</v>
      </c>
      <c r="R7" s="6">
        <v>3</v>
      </c>
      <c r="S7" s="24">
        <f t="shared" si="1"/>
        <v>3</v>
      </c>
    </row>
    <row r="8" spans="2:19" x14ac:dyDescent="0.2">
      <c r="F8" s="17" t="s">
        <v>17</v>
      </c>
      <c r="G8" s="18" t="s">
        <v>9</v>
      </c>
      <c r="H8" s="19">
        <v>5</v>
      </c>
      <c r="J8" s="5" t="s">
        <v>58</v>
      </c>
      <c r="K8" s="6">
        <v>0.5</v>
      </c>
      <c r="L8" s="6">
        <v>5</v>
      </c>
      <c r="M8" s="7">
        <f t="shared" si="0"/>
        <v>2.5000000000000001E-2</v>
      </c>
      <c r="N8" s="33"/>
      <c r="P8" s="5" t="s">
        <v>39</v>
      </c>
      <c r="Q8" s="6">
        <v>1</v>
      </c>
      <c r="R8" s="6">
        <v>3</v>
      </c>
      <c r="S8" s="24">
        <f t="shared" si="1"/>
        <v>3</v>
      </c>
    </row>
    <row r="9" spans="2:19" x14ac:dyDescent="0.2">
      <c r="F9" s="2" t="s">
        <v>18</v>
      </c>
      <c r="G9" s="3" t="s">
        <v>8</v>
      </c>
      <c r="H9" s="4">
        <v>10</v>
      </c>
      <c r="J9" s="5" t="s">
        <v>59</v>
      </c>
      <c r="K9" s="6">
        <v>0.5</v>
      </c>
      <c r="L9" s="6">
        <v>5</v>
      </c>
      <c r="M9" s="7">
        <f t="shared" si="0"/>
        <v>2.5000000000000001E-2</v>
      </c>
      <c r="N9" s="33"/>
      <c r="P9" s="17" t="s">
        <v>40</v>
      </c>
      <c r="Q9" s="18">
        <v>-1</v>
      </c>
      <c r="R9" s="18">
        <v>1</v>
      </c>
      <c r="S9" s="25">
        <f t="shared" si="1"/>
        <v>-1</v>
      </c>
    </row>
    <row r="10" spans="2:19" x14ac:dyDescent="0.2">
      <c r="F10" s="17" t="s">
        <v>19</v>
      </c>
      <c r="G10" s="18" t="s">
        <v>9</v>
      </c>
      <c r="H10" s="19">
        <v>5</v>
      </c>
      <c r="J10" s="5" t="s">
        <v>60</v>
      </c>
      <c r="K10" s="6">
        <v>2</v>
      </c>
      <c r="L10" s="6">
        <v>5</v>
      </c>
      <c r="M10" s="7">
        <f t="shared" si="0"/>
        <v>0.1</v>
      </c>
      <c r="N10" s="33"/>
      <c r="P10" s="8" t="s">
        <v>41</v>
      </c>
      <c r="Q10" s="9">
        <v>2</v>
      </c>
      <c r="R10" s="9">
        <v>3</v>
      </c>
      <c r="S10" s="27">
        <f t="shared" si="1"/>
        <v>6</v>
      </c>
    </row>
    <row r="11" spans="2:19" x14ac:dyDescent="0.2">
      <c r="F11" s="17" t="s">
        <v>20</v>
      </c>
      <c r="G11" s="18" t="s">
        <v>9</v>
      </c>
      <c r="H11" s="19">
        <v>5</v>
      </c>
      <c r="J11" s="2" t="s">
        <v>64</v>
      </c>
      <c r="K11" s="3">
        <v>1</v>
      </c>
      <c r="L11" s="3">
        <v>3</v>
      </c>
      <c r="M11" s="4">
        <f t="shared" si="0"/>
        <v>0.03</v>
      </c>
      <c r="N11" s="33"/>
      <c r="P11" s="1"/>
      <c r="Q11" s="1"/>
      <c r="R11" s="1"/>
    </row>
    <row r="12" spans="2:19" x14ac:dyDescent="0.2">
      <c r="B12" s="21" t="s">
        <v>10</v>
      </c>
      <c r="C12" s="22">
        <f xml:space="preserve"> SUM(D3:D6)</f>
        <v>10</v>
      </c>
      <c r="F12" s="2" t="s">
        <v>21</v>
      </c>
      <c r="G12" s="3" t="s">
        <v>8</v>
      </c>
      <c r="H12" s="4">
        <v>10</v>
      </c>
      <c r="J12" s="2" t="s">
        <v>65</v>
      </c>
      <c r="K12" s="3">
        <v>1</v>
      </c>
      <c r="L12" s="3">
        <v>3</v>
      </c>
      <c r="M12" s="4">
        <f t="shared" si="0"/>
        <v>0.03</v>
      </c>
      <c r="N12" s="33"/>
    </row>
    <row r="13" spans="2:19" x14ac:dyDescent="0.25">
      <c r="F13" s="2" t="s">
        <v>22</v>
      </c>
      <c r="G13" s="3" t="s">
        <v>8</v>
      </c>
      <c r="H13" s="4">
        <v>10</v>
      </c>
      <c r="J13" s="2" t="s">
        <v>61</v>
      </c>
      <c r="K13" s="3">
        <v>1</v>
      </c>
      <c r="L13" s="3">
        <v>3</v>
      </c>
      <c r="M13" s="4">
        <f t="shared" si="0"/>
        <v>0.03</v>
      </c>
      <c r="N13" s="33"/>
    </row>
    <row r="14" spans="2:19" x14ac:dyDescent="0.25">
      <c r="F14" s="2" t="s">
        <v>23</v>
      </c>
      <c r="G14" s="3" t="s">
        <v>8</v>
      </c>
      <c r="H14" s="4">
        <v>10</v>
      </c>
      <c r="J14" s="17" t="s">
        <v>63</v>
      </c>
      <c r="K14" s="18">
        <v>1</v>
      </c>
      <c r="L14" s="18">
        <v>1</v>
      </c>
      <c r="M14" s="19">
        <f t="shared" si="0"/>
        <v>0.01</v>
      </c>
      <c r="N14" s="33"/>
    </row>
    <row r="15" spans="2:19" x14ac:dyDescent="0.25">
      <c r="F15" s="2" t="s">
        <v>24</v>
      </c>
      <c r="G15" s="3" t="s">
        <v>8</v>
      </c>
      <c r="H15" s="4">
        <v>10</v>
      </c>
      <c r="J15" s="36" t="s">
        <v>62</v>
      </c>
      <c r="K15" s="37">
        <v>1</v>
      </c>
      <c r="L15" s="37">
        <v>1</v>
      </c>
      <c r="M15" s="38">
        <f t="shared" si="0"/>
        <v>0.01</v>
      </c>
      <c r="N15" s="33"/>
    </row>
    <row r="16" spans="2:19" x14ac:dyDescent="0.25">
      <c r="F16" s="17" t="s">
        <v>25</v>
      </c>
      <c r="G16" s="18" t="s">
        <v>9</v>
      </c>
      <c r="H16" s="19">
        <v>5</v>
      </c>
    </row>
    <row r="17" spans="6:18" x14ac:dyDescent="0.2">
      <c r="F17" s="2" t="s">
        <v>26</v>
      </c>
      <c r="G17" s="3" t="s">
        <v>8</v>
      </c>
      <c r="H17" s="4">
        <v>10</v>
      </c>
    </row>
    <row r="18" spans="6:18" x14ac:dyDescent="0.2">
      <c r="F18" s="17" t="s">
        <v>27</v>
      </c>
      <c r="G18" s="18" t="s">
        <v>9</v>
      </c>
      <c r="H18" s="19">
        <v>5</v>
      </c>
      <c r="Q18" s="21" t="s">
        <v>43</v>
      </c>
      <c r="R18" s="22">
        <f xml:space="preserve"> 1.4 + -0.03 * SUM(S3:S10)</f>
        <v>0.91999999999999993</v>
      </c>
    </row>
    <row r="19" spans="6:18" x14ac:dyDescent="0.2">
      <c r="F19" s="17" t="s">
        <v>28</v>
      </c>
      <c r="G19" s="18" t="s">
        <v>9</v>
      </c>
      <c r="H19" s="19">
        <v>5</v>
      </c>
    </row>
    <row r="20" spans="6:18" x14ac:dyDescent="0.2">
      <c r="F20" s="2" t="s">
        <v>48</v>
      </c>
      <c r="G20" s="3" t="s">
        <v>8</v>
      </c>
      <c r="H20" s="4">
        <v>10</v>
      </c>
    </row>
    <row r="21" spans="6:18" x14ac:dyDescent="0.2">
      <c r="F21" s="2" t="s">
        <v>49</v>
      </c>
      <c r="G21" s="3" t="s">
        <v>8</v>
      </c>
      <c r="H21" s="4">
        <v>10</v>
      </c>
    </row>
    <row r="22" spans="6:18" x14ac:dyDescent="0.2">
      <c r="F22" s="2" t="s">
        <v>50</v>
      </c>
      <c r="G22" s="3" t="s">
        <v>8</v>
      </c>
      <c r="H22" s="4">
        <v>10</v>
      </c>
      <c r="K22" s="21" t="s">
        <v>32</v>
      </c>
      <c r="L22" s="22">
        <f xml:space="preserve"> 0.6 + SUM(M3:M15)</f>
        <v>0.98000000000000009</v>
      </c>
    </row>
    <row r="23" spans="6:18" x14ac:dyDescent="0.2">
      <c r="F23" s="17" t="s">
        <v>51</v>
      </c>
      <c r="G23" s="18" t="s">
        <v>9</v>
      </c>
      <c r="H23" s="19">
        <v>5</v>
      </c>
    </row>
    <row r="24" spans="6:18" x14ac:dyDescent="0.25">
      <c r="F24" s="10" t="s">
        <v>52</v>
      </c>
      <c r="G24" s="11" t="s">
        <v>8</v>
      </c>
      <c r="H24" s="12">
        <v>10</v>
      </c>
    </row>
    <row r="26" spans="6:18" ht="21" x14ac:dyDescent="0.25">
      <c r="N26" s="28" t="s">
        <v>44</v>
      </c>
      <c r="O26" s="31">
        <f xml:space="preserve"> (G30 + C12) * L22 * R18</f>
        <v>171.304</v>
      </c>
      <c r="P26" s="20"/>
      <c r="Q26" s="20"/>
    </row>
    <row r="27" spans="6:18" ht="21" x14ac:dyDescent="0.25">
      <c r="N27" s="28" t="s">
        <v>45</v>
      </c>
      <c r="O27" s="32">
        <v>20</v>
      </c>
      <c r="P27" s="30" t="s">
        <v>47</v>
      </c>
      <c r="Q27" s="29"/>
    </row>
    <row r="28" spans="6:18" ht="21" x14ac:dyDescent="0.35">
      <c r="N28" s="28" t="s">
        <v>46</v>
      </c>
      <c r="O28" s="31">
        <f xml:space="preserve"> O26 * O27</f>
        <v>3426.08</v>
      </c>
      <c r="P28" s="23"/>
      <c r="Q28" s="16"/>
    </row>
    <row r="30" spans="6:18" x14ac:dyDescent="0.2">
      <c r="F30" s="21" t="s">
        <v>29</v>
      </c>
      <c r="G30" s="22">
        <f xml:space="preserve"> SUM(H3:H24)</f>
        <v>180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26" sqref="N26"/>
    </sheetView>
  </sheetViews>
  <sheetFormatPr baseColWidth="10" defaultRowHeight="15" x14ac:dyDescent="0.25"/>
  <cols>
    <col min="1" max="1" width="20.85546875" customWidth="1"/>
    <col min="2" max="2" width="14.7109375" customWidth="1"/>
    <col min="3" max="3" width="17.7109375" customWidth="1"/>
    <col min="4" max="4" width="17.42578125" customWidth="1"/>
    <col min="5" max="5" width="17.7109375" customWidth="1"/>
    <col min="6" max="7" width="17.42578125" customWidth="1"/>
    <col min="8" max="11" width="17.7109375" customWidth="1"/>
    <col min="12" max="12" width="18.7109375" customWidth="1"/>
    <col min="13" max="14" width="17.7109375" customWidth="1"/>
  </cols>
  <sheetData>
    <row r="1" spans="1:14" x14ac:dyDescent="0.2">
      <c r="A1" s="39"/>
      <c r="B1" s="40">
        <v>0.05</v>
      </c>
      <c r="C1" s="40">
        <v>0.2</v>
      </c>
      <c r="D1" s="40">
        <v>0.65</v>
      </c>
      <c r="E1" s="40">
        <v>0.1</v>
      </c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">
      <c r="A2" s="39"/>
      <c r="B2" s="41" t="s">
        <v>68</v>
      </c>
      <c r="C2" s="42" t="s">
        <v>69</v>
      </c>
      <c r="D2" s="42" t="s">
        <v>70</v>
      </c>
      <c r="E2" s="42" t="s">
        <v>71</v>
      </c>
      <c r="F2" s="39"/>
      <c r="G2" s="39"/>
      <c r="H2" s="43"/>
      <c r="I2" s="43"/>
      <c r="J2" s="43"/>
      <c r="K2" s="43"/>
      <c r="L2" s="39"/>
      <c r="M2" s="39"/>
      <c r="N2" s="39"/>
    </row>
    <row r="3" spans="1:14" x14ac:dyDescent="0.2">
      <c r="A3" s="39" t="s">
        <v>72</v>
      </c>
      <c r="B3" s="40">
        <v>0.2</v>
      </c>
      <c r="C3" s="40">
        <v>0.15</v>
      </c>
      <c r="D3" s="40">
        <v>0.15</v>
      </c>
      <c r="E3" s="40">
        <v>0.6</v>
      </c>
      <c r="F3" s="39"/>
      <c r="G3" s="39"/>
      <c r="H3" s="39"/>
      <c r="I3" s="39"/>
      <c r="J3" s="39"/>
      <c r="K3" s="39"/>
      <c r="L3" s="39"/>
      <c r="M3" s="39"/>
      <c r="N3" s="39"/>
    </row>
    <row r="4" spans="1:14" x14ac:dyDescent="0.25">
      <c r="A4" s="39" t="s">
        <v>73</v>
      </c>
      <c r="B4" s="40">
        <v>0</v>
      </c>
      <c r="C4" s="40">
        <v>0.2</v>
      </c>
      <c r="D4" s="40">
        <v>0.35</v>
      </c>
      <c r="E4" s="40">
        <v>0.15</v>
      </c>
      <c r="F4" s="39"/>
      <c r="G4" s="39"/>
      <c r="H4" s="44"/>
      <c r="I4" s="39"/>
      <c r="J4" s="39"/>
      <c r="K4" s="39"/>
      <c r="L4" s="39"/>
      <c r="M4" s="39"/>
      <c r="N4" s="39"/>
    </row>
    <row r="5" spans="1:14" x14ac:dyDescent="0.2">
      <c r="A5" s="39" t="s">
        <v>74</v>
      </c>
      <c r="B5" s="40">
        <v>0</v>
      </c>
      <c r="C5" s="40">
        <v>0.15</v>
      </c>
      <c r="D5" s="40">
        <v>0.15</v>
      </c>
      <c r="E5" s="40">
        <v>0.05</v>
      </c>
      <c r="F5" s="39"/>
      <c r="G5" s="39"/>
      <c r="H5" s="44"/>
      <c r="I5" s="39"/>
      <c r="J5" s="39"/>
      <c r="K5" s="39"/>
      <c r="L5" s="39"/>
      <c r="M5" s="39"/>
      <c r="N5" s="39"/>
    </row>
    <row r="6" spans="1:14" x14ac:dyDescent="0.25">
      <c r="A6" s="39" t="s">
        <v>75</v>
      </c>
      <c r="B6" s="40">
        <v>0.05</v>
      </c>
      <c r="C6" s="40">
        <v>0.2</v>
      </c>
      <c r="D6" s="40">
        <v>0.05</v>
      </c>
      <c r="E6" s="40">
        <v>0.1</v>
      </c>
      <c r="F6" s="39"/>
      <c r="G6" s="39"/>
      <c r="H6" s="44"/>
      <c r="I6" s="39"/>
      <c r="J6" s="39"/>
      <c r="K6" s="39"/>
      <c r="L6" s="39"/>
      <c r="M6" s="39"/>
      <c r="N6" s="39"/>
    </row>
    <row r="7" spans="1:14" x14ac:dyDescent="0.2">
      <c r="A7" s="39" t="s">
        <v>76</v>
      </c>
      <c r="B7" s="40">
        <v>0.65</v>
      </c>
      <c r="C7" s="40">
        <v>0.05</v>
      </c>
      <c r="D7" s="40">
        <v>0</v>
      </c>
      <c r="E7" s="40">
        <v>0</v>
      </c>
      <c r="F7" s="39"/>
      <c r="G7" s="39"/>
      <c r="H7" s="44"/>
      <c r="I7" s="39"/>
      <c r="J7" s="39"/>
      <c r="K7" s="39"/>
      <c r="L7" s="39"/>
      <c r="M7" s="39"/>
      <c r="N7" s="39"/>
    </row>
    <row r="8" spans="1:14" x14ac:dyDescent="0.2">
      <c r="A8" s="39" t="s">
        <v>77</v>
      </c>
      <c r="B8" s="40">
        <v>0.1</v>
      </c>
      <c r="C8" s="40">
        <v>0.2</v>
      </c>
      <c r="D8" s="40">
        <v>0.15</v>
      </c>
      <c r="E8" s="40">
        <v>0.1</v>
      </c>
      <c r="F8" s="39"/>
      <c r="G8" s="39"/>
      <c r="H8" s="44"/>
      <c r="I8" s="39"/>
      <c r="J8" s="39"/>
      <c r="K8" s="39"/>
      <c r="L8" s="39"/>
      <c r="M8" s="39"/>
      <c r="N8" s="39"/>
    </row>
    <row r="9" spans="1:14" x14ac:dyDescent="0.2">
      <c r="A9" s="39" t="s">
        <v>78</v>
      </c>
      <c r="B9" s="40">
        <v>0</v>
      </c>
      <c r="C9" s="40">
        <v>0.05</v>
      </c>
      <c r="D9" s="40">
        <v>0.15</v>
      </c>
      <c r="E9" s="40">
        <v>0</v>
      </c>
      <c r="F9" s="39"/>
      <c r="G9" s="39"/>
      <c r="H9" s="44"/>
      <c r="I9" s="39"/>
      <c r="J9" s="39"/>
      <c r="K9" s="39"/>
      <c r="L9" s="39"/>
      <c r="M9" s="39"/>
      <c r="N9" s="39"/>
    </row>
    <row r="10" spans="1:14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x14ac:dyDescent="0.2">
      <c r="A11" s="39"/>
      <c r="B11" s="45"/>
      <c r="C11" s="45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x14ac:dyDescent="0.25">
      <c r="A12" s="46" t="s">
        <v>79</v>
      </c>
      <c r="B12" s="46" t="s">
        <v>80</v>
      </c>
      <c r="C12" s="46" t="s">
        <v>81</v>
      </c>
      <c r="D12" s="46" t="s">
        <v>82</v>
      </c>
      <c r="E12" s="46" t="s">
        <v>83</v>
      </c>
      <c r="F12" s="46" t="s">
        <v>84</v>
      </c>
      <c r="G12" s="46" t="s">
        <v>85</v>
      </c>
      <c r="H12" s="46" t="s">
        <v>86</v>
      </c>
      <c r="I12" s="46" t="s">
        <v>87</v>
      </c>
      <c r="J12" s="46" t="s">
        <v>88</v>
      </c>
      <c r="K12" s="46" t="s">
        <v>89</v>
      </c>
      <c r="L12" s="46" t="s">
        <v>90</v>
      </c>
      <c r="M12" s="46" t="s">
        <v>91</v>
      </c>
      <c r="N12" s="46" t="s">
        <v>92</v>
      </c>
    </row>
    <row r="13" spans="1:14" x14ac:dyDescent="0.2">
      <c r="A13" s="45" t="s">
        <v>72</v>
      </c>
      <c r="B13" s="39">
        <v>20</v>
      </c>
      <c r="C13" s="39">
        <v>1</v>
      </c>
      <c r="D13" s="39">
        <f>100*((B1*B3)+(C1*C3)+(D1*D3)+(E1*E3))</f>
        <v>19.75</v>
      </c>
      <c r="E13" s="39">
        <f>(B21*(D13/100))</f>
        <v>676.6508</v>
      </c>
      <c r="F13" s="39">
        <f t="shared" ref="F13:F19" si="0">(E13/C13)</f>
        <v>676.6508</v>
      </c>
      <c r="G13" s="47">
        <f t="shared" ref="G13:G19" si="1">B13*E13</f>
        <v>13533.016</v>
      </c>
      <c r="H13" s="47">
        <f t="shared" ref="H13:H19" si="2">G13/C13</f>
        <v>13533.016</v>
      </c>
      <c r="I13" s="47">
        <f t="shared" ref="I13:I19" si="3">H13*0.4</f>
        <v>5413.2064</v>
      </c>
      <c r="J13" s="47">
        <v>200</v>
      </c>
      <c r="K13" s="47">
        <f t="shared" ref="K13:K19" si="4">H13+I13+J13</f>
        <v>19146.222399999999</v>
      </c>
      <c r="L13" s="47">
        <f t="shared" ref="L13:L19" si="5">K13*0.15</f>
        <v>2871.9333599999995</v>
      </c>
      <c r="M13" s="47">
        <f t="shared" ref="M13:M19" si="6">K13+L13</f>
        <v>22018.155759999998</v>
      </c>
      <c r="N13" s="47">
        <f t="shared" ref="N13:N19" si="7">M13*C13</f>
        <v>22018.155759999998</v>
      </c>
    </row>
    <row r="14" spans="1:14" x14ac:dyDescent="0.25">
      <c r="A14" s="45" t="s">
        <v>73</v>
      </c>
      <c r="B14" s="39">
        <v>20</v>
      </c>
      <c r="C14" s="39">
        <v>4</v>
      </c>
      <c r="D14" s="39">
        <f>100*((B1*B4)+(C1*C4)+(D1*D4)+(E1*E4))</f>
        <v>28.249999999999996</v>
      </c>
      <c r="E14" s="39">
        <f>(B21*(D14/100))</f>
        <v>967.86759999999992</v>
      </c>
      <c r="F14" s="39">
        <f t="shared" si="0"/>
        <v>241.96689999999998</v>
      </c>
      <c r="G14" s="47">
        <f t="shared" si="1"/>
        <v>19357.351999999999</v>
      </c>
      <c r="H14" s="47">
        <f t="shared" si="2"/>
        <v>4839.3379999999997</v>
      </c>
      <c r="I14" s="47">
        <f t="shared" si="3"/>
        <v>1935.7352000000001</v>
      </c>
      <c r="J14" s="47">
        <v>200</v>
      </c>
      <c r="K14" s="47">
        <f t="shared" si="4"/>
        <v>6975.0731999999998</v>
      </c>
      <c r="L14" s="47">
        <f t="shared" si="5"/>
        <v>1046.26098</v>
      </c>
      <c r="M14" s="47">
        <f t="shared" si="6"/>
        <v>8021.3341799999998</v>
      </c>
      <c r="N14" s="47">
        <f t="shared" si="7"/>
        <v>32085.336719999999</v>
      </c>
    </row>
    <row r="15" spans="1:14" x14ac:dyDescent="0.2">
      <c r="A15" s="45" t="s">
        <v>74</v>
      </c>
      <c r="B15" s="39">
        <v>11</v>
      </c>
      <c r="C15" s="39">
        <v>2</v>
      </c>
      <c r="D15" s="39">
        <f>100*((B1*B5)+(C1*C5)+(D1*D5)+(E1*E5))</f>
        <v>13.25</v>
      </c>
      <c r="E15" s="39">
        <f>(B21*(D15/100))</f>
        <v>453.9556</v>
      </c>
      <c r="F15" s="39">
        <f t="shared" si="0"/>
        <v>226.9778</v>
      </c>
      <c r="G15" s="47">
        <f t="shared" si="1"/>
        <v>4993.5115999999998</v>
      </c>
      <c r="H15" s="47">
        <f t="shared" si="2"/>
        <v>2496.7557999999999</v>
      </c>
      <c r="I15" s="47">
        <f t="shared" si="3"/>
        <v>998.70231999999999</v>
      </c>
      <c r="J15" s="47">
        <v>200</v>
      </c>
      <c r="K15" s="47">
        <f t="shared" si="4"/>
        <v>3695.4581199999998</v>
      </c>
      <c r="L15" s="47">
        <f t="shared" si="5"/>
        <v>554.31871799999999</v>
      </c>
      <c r="M15" s="47">
        <f t="shared" si="6"/>
        <v>4249.7768379999998</v>
      </c>
      <c r="N15" s="47">
        <f t="shared" si="7"/>
        <v>8499.5536759999995</v>
      </c>
    </row>
    <row r="16" spans="1:14" x14ac:dyDescent="0.25">
      <c r="A16" s="45" t="s">
        <v>75</v>
      </c>
      <c r="B16" s="39">
        <v>18</v>
      </c>
      <c r="C16" s="39">
        <v>1</v>
      </c>
      <c r="D16" s="39">
        <f>100*((B1*B6)+(C1*C6)+(D1*D6)+(E1*E6))</f>
        <v>8.5000000000000018</v>
      </c>
      <c r="E16" s="39">
        <f>(B21*(D16/100))</f>
        <v>291.21680000000003</v>
      </c>
      <c r="F16" s="39">
        <f t="shared" si="0"/>
        <v>291.21680000000003</v>
      </c>
      <c r="G16" s="47">
        <f t="shared" si="1"/>
        <v>5241.9024000000009</v>
      </c>
      <c r="H16" s="47">
        <f t="shared" si="2"/>
        <v>5241.9024000000009</v>
      </c>
      <c r="I16" s="47">
        <f t="shared" si="3"/>
        <v>2096.7609600000005</v>
      </c>
      <c r="J16" s="47">
        <v>200</v>
      </c>
      <c r="K16" s="47">
        <f t="shared" si="4"/>
        <v>7538.6633600000014</v>
      </c>
      <c r="L16" s="47">
        <f t="shared" si="5"/>
        <v>1130.7995040000001</v>
      </c>
      <c r="M16" s="47">
        <f t="shared" si="6"/>
        <v>8669.462864000001</v>
      </c>
      <c r="N16" s="47">
        <f t="shared" si="7"/>
        <v>8669.462864000001</v>
      </c>
    </row>
    <row r="17" spans="1:14" x14ac:dyDescent="0.2">
      <c r="A17" s="45" t="s">
        <v>76</v>
      </c>
      <c r="B17" s="39">
        <v>15</v>
      </c>
      <c r="C17" s="39">
        <v>1</v>
      </c>
      <c r="D17" s="39">
        <f>100*((B1*B7)+(C1*C7)+(D1*D7)+(E1*E7))</f>
        <v>4.25</v>
      </c>
      <c r="E17" s="39">
        <f>(B21*(D17/100))</f>
        <v>145.60840000000002</v>
      </c>
      <c r="F17" s="39">
        <f t="shared" si="0"/>
        <v>145.60840000000002</v>
      </c>
      <c r="G17" s="47">
        <f t="shared" si="1"/>
        <v>2184.1260000000002</v>
      </c>
      <c r="H17" s="47">
        <f t="shared" si="2"/>
        <v>2184.1260000000002</v>
      </c>
      <c r="I17" s="47">
        <f t="shared" si="3"/>
        <v>873.6504000000001</v>
      </c>
      <c r="J17" s="47">
        <v>200</v>
      </c>
      <c r="K17" s="47">
        <f t="shared" si="4"/>
        <v>3257.7764000000002</v>
      </c>
      <c r="L17" s="47">
        <f t="shared" si="5"/>
        <v>488.66646000000003</v>
      </c>
      <c r="M17" s="47">
        <f t="shared" si="6"/>
        <v>3746.4428600000001</v>
      </c>
      <c r="N17" s="47">
        <f t="shared" si="7"/>
        <v>3746.4428600000001</v>
      </c>
    </row>
    <row r="18" spans="1:14" x14ac:dyDescent="0.2">
      <c r="A18" s="45" t="s">
        <v>77</v>
      </c>
      <c r="B18" s="39">
        <v>18</v>
      </c>
      <c r="C18" s="39">
        <v>1</v>
      </c>
      <c r="D18" s="39">
        <f>100*((B1*B8)+(C1*C8)+(D1*D8)+(E1*E8))</f>
        <v>15.250000000000002</v>
      </c>
      <c r="E18" s="39">
        <f>(B21*(D18/100))</f>
        <v>522.47720000000004</v>
      </c>
      <c r="F18" s="39">
        <f t="shared" si="0"/>
        <v>522.47720000000004</v>
      </c>
      <c r="G18" s="47">
        <f t="shared" si="1"/>
        <v>9404.5896000000012</v>
      </c>
      <c r="H18" s="47">
        <f t="shared" si="2"/>
        <v>9404.5896000000012</v>
      </c>
      <c r="I18" s="47">
        <f t="shared" si="3"/>
        <v>3761.8358400000006</v>
      </c>
      <c r="J18" s="47">
        <v>200</v>
      </c>
      <c r="K18" s="47">
        <f t="shared" si="4"/>
        <v>13366.425440000003</v>
      </c>
      <c r="L18" s="47">
        <f t="shared" si="5"/>
        <v>2004.9638160000004</v>
      </c>
      <c r="M18" s="47">
        <f t="shared" si="6"/>
        <v>15371.389256000002</v>
      </c>
      <c r="N18" s="47">
        <f t="shared" si="7"/>
        <v>15371.389256000002</v>
      </c>
    </row>
    <row r="19" spans="1:14" x14ac:dyDescent="0.2">
      <c r="A19" s="45" t="s">
        <v>78</v>
      </c>
      <c r="B19" s="39">
        <v>11</v>
      </c>
      <c r="C19" s="39">
        <v>1</v>
      </c>
      <c r="D19" s="39">
        <f>100*((B1*B9)+(C1*C9)+(D1*D9)+(E1*E9))</f>
        <v>10.750000000000002</v>
      </c>
      <c r="E19" s="39">
        <f>(B21*(D19/100))</f>
        <v>368.30360000000002</v>
      </c>
      <c r="F19" s="39">
        <f t="shared" si="0"/>
        <v>368.30360000000002</v>
      </c>
      <c r="G19" s="47">
        <f t="shared" si="1"/>
        <v>4051.3396000000002</v>
      </c>
      <c r="H19" s="47">
        <f t="shared" si="2"/>
        <v>4051.3396000000002</v>
      </c>
      <c r="I19" s="47">
        <f t="shared" si="3"/>
        <v>1620.5358400000002</v>
      </c>
      <c r="J19" s="47">
        <v>200</v>
      </c>
      <c r="K19" s="47">
        <f t="shared" si="4"/>
        <v>5871.8754400000007</v>
      </c>
      <c r="L19" s="47">
        <f t="shared" si="5"/>
        <v>880.78131600000006</v>
      </c>
      <c r="M19" s="47">
        <f t="shared" si="6"/>
        <v>6752.6567560000003</v>
      </c>
      <c r="N19" s="47">
        <f t="shared" si="7"/>
        <v>6752.6567560000003</v>
      </c>
    </row>
    <row r="20" spans="1:14" x14ac:dyDescent="0.2">
      <c r="A20" s="39"/>
      <c r="B20" s="39"/>
      <c r="C20" s="39"/>
      <c r="D20" s="39">
        <f>SUM(D13:D19)</f>
        <v>100</v>
      </c>
      <c r="E20" s="39">
        <f>SUM(E13:E19)</f>
        <v>3426.0800000000008</v>
      </c>
      <c r="F20" s="39"/>
      <c r="G20" s="39"/>
      <c r="H20" s="39"/>
      <c r="I20" s="39"/>
      <c r="J20" s="39"/>
      <c r="K20" s="39"/>
      <c r="L20" s="39"/>
      <c r="M20" s="39"/>
      <c r="N20" s="39"/>
    </row>
    <row r="21" spans="1:14" x14ac:dyDescent="0.2">
      <c r="A21" s="48" t="s">
        <v>93</v>
      </c>
      <c r="B21" s="39">
        <v>3426.08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48" t="s">
        <v>94</v>
      </c>
      <c r="N21" s="49">
        <f>SUM(N13:N19)</f>
        <v>97142.997891999999</v>
      </c>
    </row>
    <row r="22" spans="1:14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4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8" t="s">
        <v>95</v>
      </c>
      <c r="N23" s="47">
        <f>(N21*0.5)</f>
        <v>48571.498946</v>
      </c>
    </row>
    <row r="24" spans="1:14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48" t="s">
        <v>96</v>
      </c>
      <c r="N24" s="47">
        <f>N21*0.1</f>
        <v>9714.2997892000003</v>
      </c>
    </row>
    <row r="25" spans="1:14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4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48" t="s">
        <v>97</v>
      </c>
      <c r="N26" s="47">
        <f>N21+N23+N24</f>
        <v>155428.7966272</v>
      </c>
    </row>
  </sheetData>
  <conditionalFormatting sqref="D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{0F9087A3-F9CC-4158-B672-9F7B2CB50E36}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{82720D01-88C2-46E7-9402-8370264B2440}</x14:id>
        </ext>
      </extLst>
    </cfRule>
  </conditionalFormatting>
  <conditionalFormatting sqref="B2:E2 H2:K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{4C64458D-133B-4CA5-BB3F-8A2EE2671CAF}</x14:id>
        </ext>
      </extLst>
    </cfRule>
  </conditionalFormatting>
  <conditionalFormatting sqref="B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{595BEF68-6EC7-4FBA-BBDE-0600C2AEF33F}</x14:id>
        </ext>
      </extLst>
    </cfRule>
  </conditionalFormatting>
  <conditionalFormatting sqref="F12:N1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9087A3-F9CC-4158-B672-9F7B2CB50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720D01-88C2-46E7-9402-8370264B2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4C64458D-133B-4CA5-BB3F-8A2EE2671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B2:E2 H2:K2</xm:sqref>
        </x14:conditionalFormatting>
        <x14:conditionalFormatting xmlns:xm="http://schemas.microsoft.com/office/excel/2006/main">
          <x14:cfRule type="dataBar" id="{595BEF68-6EC7-4FBA-BBDE-0600C2AEF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3" sqref="A3"/>
    </sheetView>
  </sheetViews>
  <sheetFormatPr baseColWidth="10" defaultRowHeight="15" x14ac:dyDescent="0.25"/>
  <cols>
    <col min="1" max="1" width="20.7109375" customWidth="1"/>
    <col min="2" max="6" width="16.7109375" customWidth="1"/>
  </cols>
  <sheetData>
    <row r="1" spans="1:6" x14ac:dyDescent="0.2">
      <c r="A1" s="39"/>
      <c r="B1" s="40">
        <v>0.05</v>
      </c>
      <c r="C1" s="40">
        <v>0.2</v>
      </c>
      <c r="D1" s="40">
        <v>0.65</v>
      </c>
      <c r="E1" s="40">
        <v>0.1</v>
      </c>
      <c r="F1" s="39"/>
    </row>
    <row r="2" spans="1:6" x14ac:dyDescent="0.2">
      <c r="A2" s="39"/>
      <c r="B2" s="41" t="s">
        <v>68</v>
      </c>
      <c r="C2" s="42" t="s">
        <v>69</v>
      </c>
      <c r="D2" s="42" t="s">
        <v>70</v>
      </c>
      <c r="E2" s="42" t="s">
        <v>71</v>
      </c>
      <c r="F2" s="39"/>
    </row>
    <row r="3" spans="1:6" x14ac:dyDescent="0.2">
      <c r="A3" s="39" t="s">
        <v>72</v>
      </c>
      <c r="B3" s="40">
        <v>0.2</v>
      </c>
      <c r="C3" s="40">
        <v>0.15</v>
      </c>
      <c r="D3" s="40">
        <v>0.15</v>
      </c>
      <c r="E3" s="40">
        <v>0.6</v>
      </c>
      <c r="F3" s="39"/>
    </row>
    <row r="4" spans="1:6" x14ac:dyDescent="0.25">
      <c r="A4" s="39" t="s">
        <v>73</v>
      </c>
      <c r="B4" s="40">
        <v>0</v>
      </c>
      <c r="C4" s="40">
        <v>0.2</v>
      </c>
      <c r="D4" s="40">
        <v>0.35</v>
      </c>
      <c r="E4" s="40">
        <v>0.15</v>
      </c>
      <c r="F4" s="39"/>
    </row>
    <row r="5" spans="1:6" x14ac:dyDescent="0.2">
      <c r="A5" s="39" t="s">
        <v>74</v>
      </c>
      <c r="B5" s="40">
        <v>0</v>
      </c>
      <c r="C5" s="40">
        <v>0.15</v>
      </c>
      <c r="D5" s="40">
        <v>0.15</v>
      </c>
      <c r="E5" s="40">
        <v>0.05</v>
      </c>
      <c r="F5" s="39"/>
    </row>
    <row r="6" spans="1:6" x14ac:dyDescent="0.25">
      <c r="A6" s="39" t="s">
        <v>75</v>
      </c>
      <c r="B6" s="40">
        <v>0.05</v>
      </c>
      <c r="C6" s="40">
        <v>0.2</v>
      </c>
      <c r="D6" s="40">
        <v>0.05</v>
      </c>
      <c r="E6" s="40">
        <v>0.1</v>
      </c>
      <c r="F6" s="39"/>
    </row>
    <row r="7" spans="1:6" x14ac:dyDescent="0.2">
      <c r="A7" s="39" t="s">
        <v>76</v>
      </c>
      <c r="B7" s="40">
        <v>0.65</v>
      </c>
      <c r="C7" s="40">
        <v>0.05</v>
      </c>
      <c r="D7" s="40">
        <v>0</v>
      </c>
      <c r="E7" s="40">
        <v>0</v>
      </c>
      <c r="F7" s="39"/>
    </row>
    <row r="8" spans="1:6" x14ac:dyDescent="0.2">
      <c r="A8" s="39" t="s">
        <v>77</v>
      </c>
      <c r="B8" s="40">
        <v>0.1</v>
      </c>
      <c r="C8" s="40">
        <v>0.2</v>
      </c>
      <c r="D8" s="40">
        <v>0.15</v>
      </c>
      <c r="E8" s="40">
        <v>0.1</v>
      </c>
      <c r="F8" s="39"/>
    </row>
    <row r="9" spans="1:6" x14ac:dyDescent="0.2">
      <c r="A9" s="39" t="s">
        <v>78</v>
      </c>
      <c r="B9" s="40">
        <v>0</v>
      </c>
      <c r="C9" s="40">
        <v>0.05</v>
      </c>
      <c r="D9" s="40">
        <v>0.15</v>
      </c>
      <c r="E9" s="40">
        <v>0</v>
      </c>
      <c r="F9" s="39"/>
    </row>
    <row r="10" spans="1:6" x14ac:dyDescent="0.2">
      <c r="A10" s="39"/>
      <c r="B10" s="50" t="s">
        <v>68</v>
      </c>
      <c r="C10" s="50" t="s">
        <v>69</v>
      </c>
      <c r="D10" s="50" t="s">
        <v>70</v>
      </c>
      <c r="E10" s="50" t="s">
        <v>71</v>
      </c>
      <c r="F10" s="39"/>
    </row>
    <row r="11" spans="1:6" x14ac:dyDescent="0.2">
      <c r="A11" s="39" t="s">
        <v>72</v>
      </c>
      <c r="B11" s="39">
        <f>B18*B3</f>
        <v>34.260800000000003</v>
      </c>
      <c r="C11" s="39">
        <f>C18*C3</f>
        <v>102.7824</v>
      </c>
      <c r="D11" s="39">
        <f>D18*D3</f>
        <v>334.0428</v>
      </c>
      <c r="E11" s="39">
        <f>E18*E3</f>
        <v>205.56479999999999</v>
      </c>
      <c r="F11" s="39">
        <f t="shared" ref="F11:F17" si="0">SUM(B11:E11)</f>
        <v>676.6508</v>
      </c>
    </row>
    <row r="12" spans="1:6" x14ac:dyDescent="0.25">
      <c r="A12" s="39" t="s">
        <v>73</v>
      </c>
      <c r="B12" s="39">
        <f>B18*B4</f>
        <v>0</v>
      </c>
      <c r="C12" s="39">
        <f>C18*C4</f>
        <v>137.04320000000001</v>
      </c>
      <c r="D12" s="39">
        <f>D18*D4</f>
        <v>779.43320000000006</v>
      </c>
      <c r="E12" s="39">
        <f>E18*E4</f>
        <v>51.391199999999998</v>
      </c>
      <c r="F12" s="39">
        <f t="shared" si="0"/>
        <v>967.86760000000004</v>
      </c>
    </row>
    <row r="13" spans="1:6" x14ac:dyDescent="0.2">
      <c r="A13" s="39" t="s">
        <v>74</v>
      </c>
      <c r="B13" s="39">
        <f>B18*B5</f>
        <v>0</v>
      </c>
      <c r="C13" s="39">
        <f>C18*C5</f>
        <v>102.7824</v>
      </c>
      <c r="D13" s="39">
        <f>D18*D5</f>
        <v>334.0428</v>
      </c>
      <c r="E13" s="39">
        <f>E18*E5</f>
        <v>17.130400000000002</v>
      </c>
      <c r="F13" s="39">
        <f t="shared" si="0"/>
        <v>453.9556</v>
      </c>
    </row>
    <row r="14" spans="1:6" x14ac:dyDescent="0.25">
      <c r="A14" s="39" t="s">
        <v>75</v>
      </c>
      <c r="B14" s="39">
        <f>B18*B6</f>
        <v>8.5652000000000008</v>
      </c>
      <c r="C14" s="39">
        <f>C18*C6</f>
        <v>137.04320000000001</v>
      </c>
      <c r="D14" s="39">
        <f>D18*D6</f>
        <v>111.34760000000001</v>
      </c>
      <c r="E14" s="39">
        <f>E18*E6</f>
        <v>34.260800000000003</v>
      </c>
      <c r="F14" s="39">
        <f t="shared" si="0"/>
        <v>291.21680000000003</v>
      </c>
    </row>
    <row r="15" spans="1:6" x14ac:dyDescent="0.2">
      <c r="A15" s="39" t="s">
        <v>76</v>
      </c>
      <c r="B15" s="39">
        <f>B18*B7</f>
        <v>111.3476</v>
      </c>
      <c r="C15" s="39">
        <f>C18*C7</f>
        <v>34.260800000000003</v>
      </c>
      <c r="D15" s="39">
        <f>D18*D7</f>
        <v>0</v>
      </c>
      <c r="E15" s="39">
        <f>E18*E7</f>
        <v>0</v>
      </c>
      <c r="F15" s="39">
        <f t="shared" si="0"/>
        <v>145.60840000000002</v>
      </c>
    </row>
    <row r="16" spans="1:6" x14ac:dyDescent="0.2">
      <c r="A16" s="39" t="s">
        <v>77</v>
      </c>
      <c r="B16" s="39">
        <f>B18*B8</f>
        <v>17.130400000000002</v>
      </c>
      <c r="C16" s="39">
        <f>C18*C8</f>
        <v>137.04320000000001</v>
      </c>
      <c r="D16" s="39">
        <f>D18*D8</f>
        <v>334.0428</v>
      </c>
      <c r="E16" s="39">
        <f>E18*E8</f>
        <v>34.260800000000003</v>
      </c>
      <c r="F16" s="39">
        <f t="shared" si="0"/>
        <v>522.47720000000004</v>
      </c>
    </row>
    <row r="17" spans="1:6" x14ac:dyDescent="0.2">
      <c r="A17" s="39" t="s">
        <v>78</v>
      </c>
      <c r="B17" s="39">
        <f>B18*B9</f>
        <v>0</v>
      </c>
      <c r="C17" s="39">
        <f>C18*C9</f>
        <v>34.260800000000003</v>
      </c>
      <c r="D17" s="39">
        <f>D18*D9</f>
        <v>334.0428</v>
      </c>
      <c r="E17" s="39">
        <f>E18*E9</f>
        <v>0</v>
      </c>
      <c r="F17" s="39">
        <f t="shared" si="0"/>
        <v>368.30360000000002</v>
      </c>
    </row>
    <row r="18" spans="1:6" x14ac:dyDescent="0.2">
      <c r="A18" s="39"/>
      <c r="B18" s="39">
        <v>171.304</v>
      </c>
      <c r="C18" s="39">
        <f>B20*C1</f>
        <v>685.21600000000001</v>
      </c>
      <c r="D18" s="39">
        <f>B20*D1</f>
        <v>2226.9520000000002</v>
      </c>
      <c r="E18" s="39">
        <f>B20*E1</f>
        <v>342.608</v>
      </c>
      <c r="F18" s="39"/>
    </row>
    <row r="19" spans="1:6" x14ac:dyDescent="0.2">
      <c r="A19" s="39"/>
      <c r="B19" s="39"/>
      <c r="C19" s="39"/>
      <c r="D19" s="39"/>
      <c r="E19" s="39"/>
      <c r="F19" s="39"/>
    </row>
    <row r="20" spans="1:6" x14ac:dyDescent="0.2">
      <c r="A20" s="51" t="s">
        <v>93</v>
      </c>
      <c r="B20" s="39">
        <v>3426.08</v>
      </c>
      <c r="C20" s="39"/>
      <c r="D20" s="39"/>
      <c r="E20" s="39"/>
      <c r="F20" s="39"/>
    </row>
    <row r="21" spans="1:6" x14ac:dyDescent="0.2">
      <c r="A21" s="39"/>
      <c r="B21" s="39"/>
      <c r="C21" s="39"/>
      <c r="D21" s="39"/>
      <c r="E21" s="39"/>
      <c r="F21" s="39"/>
    </row>
    <row r="22" spans="1:6" x14ac:dyDescent="0.25">
      <c r="A22" s="39" t="s">
        <v>135</v>
      </c>
      <c r="B22" s="39"/>
      <c r="C22" s="39"/>
      <c r="D22" s="39"/>
      <c r="E22" s="39"/>
      <c r="F22" s="39"/>
    </row>
    <row r="23" spans="1:6" x14ac:dyDescent="0.2">
      <c r="A23" s="39"/>
      <c r="B23" s="39"/>
      <c r="C23" s="39"/>
      <c r="D23" s="39"/>
      <c r="E23" s="39"/>
      <c r="F23" s="39"/>
    </row>
    <row r="24" spans="1:6" x14ac:dyDescent="0.2">
      <c r="A24" s="39"/>
      <c r="B24" s="50" t="s">
        <v>68</v>
      </c>
      <c r="C24" s="50" t="s">
        <v>69</v>
      </c>
      <c r="D24" s="50" t="s">
        <v>70</v>
      </c>
      <c r="E24" s="50" t="s">
        <v>71</v>
      </c>
      <c r="F24" s="39"/>
    </row>
    <row r="25" spans="1:6" x14ac:dyDescent="0.2">
      <c r="A25" s="39" t="s">
        <v>72</v>
      </c>
      <c r="B25" s="39">
        <v>34.260800000000003</v>
      </c>
      <c r="C25" s="39">
        <v>102.7824</v>
      </c>
      <c r="D25" s="39">
        <v>334.0428</v>
      </c>
      <c r="E25" s="39">
        <f>E11</f>
        <v>205.56479999999999</v>
      </c>
      <c r="F25" s="39">
        <f t="shared" ref="F25:F31" si="1">SUM(B25:E25)</f>
        <v>676.6508</v>
      </c>
    </row>
    <row r="26" spans="1:6" x14ac:dyDescent="0.25">
      <c r="A26" s="39" t="s">
        <v>73</v>
      </c>
      <c r="B26" s="39">
        <v>0</v>
      </c>
      <c r="C26" s="39">
        <f>C12/4</f>
        <v>34.260800000000003</v>
      </c>
      <c r="D26" s="39">
        <f>D12/4</f>
        <v>194.85830000000001</v>
      </c>
      <c r="E26" s="39">
        <f>E12/4</f>
        <v>12.847799999999999</v>
      </c>
      <c r="F26" s="39">
        <f t="shared" si="1"/>
        <v>241.96690000000001</v>
      </c>
    </row>
    <row r="27" spans="1:6" x14ac:dyDescent="0.2">
      <c r="A27" s="39" t="s">
        <v>74</v>
      </c>
      <c r="B27" s="39">
        <v>0</v>
      </c>
      <c r="C27" s="39">
        <f>C13/2</f>
        <v>51.391199999999998</v>
      </c>
      <c r="D27" s="39">
        <f>D13/2</f>
        <v>167.0214</v>
      </c>
      <c r="E27" s="39">
        <f>E13/2</f>
        <v>8.5652000000000008</v>
      </c>
      <c r="F27" s="39">
        <f t="shared" si="1"/>
        <v>226.9778</v>
      </c>
    </row>
    <row r="28" spans="1:6" x14ac:dyDescent="0.25">
      <c r="A28" s="39" t="s">
        <v>75</v>
      </c>
      <c r="B28" s="39">
        <v>8.5652000000000008</v>
      </c>
      <c r="C28" s="39">
        <v>137.04320000000001</v>
      </c>
      <c r="D28" s="39">
        <v>111.3476</v>
      </c>
      <c r="E28" s="39">
        <f>E14</f>
        <v>34.260800000000003</v>
      </c>
      <c r="F28" s="39">
        <f t="shared" si="1"/>
        <v>291.21680000000003</v>
      </c>
    </row>
    <row r="29" spans="1:6" x14ac:dyDescent="0.2">
      <c r="A29" s="39" t="s">
        <v>76</v>
      </c>
      <c r="B29" s="39">
        <v>111.3476</v>
      </c>
      <c r="C29" s="39">
        <v>34.260800000000003</v>
      </c>
      <c r="D29" s="39">
        <f>D15</f>
        <v>0</v>
      </c>
      <c r="E29" s="39">
        <f>E15</f>
        <v>0</v>
      </c>
      <c r="F29" s="39">
        <f t="shared" si="1"/>
        <v>145.60840000000002</v>
      </c>
    </row>
    <row r="30" spans="1:6" x14ac:dyDescent="0.2">
      <c r="A30" s="39" t="s">
        <v>77</v>
      </c>
      <c r="B30" s="39">
        <v>17.130400000000002</v>
      </c>
      <c r="C30" s="39">
        <v>137.04320000000001</v>
      </c>
      <c r="D30" s="39">
        <f>D16</f>
        <v>334.0428</v>
      </c>
      <c r="E30" s="39">
        <f>E16</f>
        <v>34.260800000000003</v>
      </c>
      <c r="F30" s="39">
        <f t="shared" si="1"/>
        <v>522.47720000000004</v>
      </c>
    </row>
    <row r="31" spans="1:6" x14ac:dyDescent="0.2">
      <c r="A31" s="39" t="s">
        <v>78</v>
      </c>
      <c r="B31" s="39">
        <v>0</v>
      </c>
      <c r="C31" s="39">
        <v>34.260800000000003</v>
      </c>
      <c r="D31" s="39">
        <f>D17</f>
        <v>334.0428</v>
      </c>
      <c r="E31" s="39">
        <f>E17</f>
        <v>0</v>
      </c>
      <c r="F31" s="39">
        <f t="shared" si="1"/>
        <v>368.30360000000002</v>
      </c>
    </row>
    <row r="32" spans="1:6" x14ac:dyDescent="0.2">
      <c r="A32" s="39"/>
      <c r="B32" s="39">
        <f>SUM(B25:B31)</f>
        <v>171.30400000000003</v>
      </c>
      <c r="C32" s="39">
        <f>SUM(C25:C31)</f>
        <v>531.04240000000004</v>
      </c>
      <c r="D32" s="39">
        <f>SUM(D25:D31)</f>
        <v>1475.3556999999998</v>
      </c>
      <c r="E32" s="39">
        <f>SUM(E25:E31)</f>
        <v>295.49940000000004</v>
      </c>
      <c r="F32" s="39"/>
    </row>
    <row r="33" spans="1:6" x14ac:dyDescent="0.2">
      <c r="A33" s="39"/>
      <c r="B33" s="39"/>
      <c r="C33" s="39"/>
      <c r="D33" s="39"/>
      <c r="E33" s="39"/>
      <c r="F33" s="39"/>
    </row>
    <row r="34" spans="1:6" x14ac:dyDescent="0.2">
      <c r="A34" s="51" t="s">
        <v>93</v>
      </c>
      <c r="B34" s="39">
        <v>3426.08</v>
      </c>
      <c r="C34" s="39"/>
      <c r="D34" s="39"/>
      <c r="E34" s="39"/>
      <c r="F34" s="39"/>
    </row>
    <row r="35" spans="1:6" x14ac:dyDescent="0.2">
      <c r="A35" s="39"/>
      <c r="B35" s="39"/>
      <c r="C35" s="39"/>
      <c r="D35" s="39"/>
      <c r="E35" s="39"/>
      <c r="F35" s="39"/>
    </row>
    <row r="36" spans="1:6" x14ac:dyDescent="0.25">
      <c r="A36" s="39" t="s">
        <v>136</v>
      </c>
      <c r="B36" s="39"/>
      <c r="C36" s="39"/>
      <c r="D36" s="39"/>
      <c r="E36" s="39"/>
      <c r="F36" s="39"/>
    </row>
    <row r="37" spans="1:6" x14ac:dyDescent="0.2">
      <c r="A37" s="39"/>
      <c r="B37" s="39"/>
      <c r="C37" s="39"/>
      <c r="D37" s="39"/>
      <c r="E37" s="39"/>
      <c r="F37" s="39"/>
    </row>
    <row r="38" spans="1:6" x14ac:dyDescent="0.25">
      <c r="A38" s="39" t="s">
        <v>134</v>
      </c>
      <c r="B38" s="39"/>
      <c r="C38" s="39"/>
      <c r="D38" s="39"/>
      <c r="E38" s="39"/>
      <c r="F38" s="39"/>
    </row>
    <row r="39" spans="1:6" x14ac:dyDescent="0.2">
      <c r="A39" s="39"/>
      <c r="B39" s="39"/>
      <c r="C39" s="39"/>
      <c r="D39" s="39"/>
      <c r="E39" s="39"/>
      <c r="F39" s="39"/>
    </row>
    <row r="40" spans="1:6" x14ac:dyDescent="0.25">
      <c r="A40" s="39"/>
      <c r="B40" s="52" t="s">
        <v>98</v>
      </c>
      <c r="C40" s="52" t="s">
        <v>99</v>
      </c>
      <c r="D40" s="52" t="s">
        <v>100</v>
      </c>
      <c r="E40" s="52" t="s">
        <v>101</v>
      </c>
      <c r="F40" s="39"/>
    </row>
    <row r="41" spans="1:6" x14ac:dyDescent="0.25">
      <c r="A41" s="39" t="s">
        <v>102</v>
      </c>
      <c r="B41" s="39">
        <v>14</v>
      </c>
      <c r="C41" s="39">
        <v>18</v>
      </c>
      <c r="D41" s="39">
        <v>42</v>
      </c>
      <c r="E41" s="39">
        <v>26</v>
      </c>
      <c r="F41" s="39"/>
    </row>
    <row r="42" spans="1:6" x14ac:dyDescent="0.25">
      <c r="A42" s="39" t="s">
        <v>103</v>
      </c>
      <c r="B42" s="53" t="s">
        <v>104</v>
      </c>
      <c r="C42" s="54" t="s">
        <v>105</v>
      </c>
      <c r="D42" s="53" t="s">
        <v>106</v>
      </c>
      <c r="E42" s="53" t="s">
        <v>107</v>
      </c>
      <c r="F42" s="39"/>
    </row>
    <row r="43" spans="1:6" x14ac:dyDescent="0.25">
      <c r="A43" s="39" t="s">
        <v>108</v>
      </c>
      <c r="B43" s="40">
        <v>0.05</v>
      </c>
      <c r="C43" s="40">
        <v>0.2</v>
      </c>
      <c r="D43" s="40">
        <v>0.65</v>
      </c>
      <c r="E43" s="40">
        <v>0.1</v>
      </c>
      <c r="F43" s="39"/>
    </row>
    <row r="44" spans="1:6" x14ac:dyDescent="0.25">
      <c r="A44" s="39" t="s">
        <v>109</v>
      </c>
      <c r="B44" s="39">
        <v>171.304</v>
      </c>
      <c r="C44" s="39">
        <v>685.21600000000001</v>
      </c>
      <c r="D44" s="39">
        <v>2226.9520000000002</v>
      </c>
      <c r="E44" s="39">
        <v>342.608</v>
      </c>
      <c r="F44" s="39">
        <f>SUM(B44:E44)</f>
        <v>3426.0800000000004</v>
      </c>
    </row>
    <row r="45" spans="1:6" x14ac:dyDescent="0.25">
      <c r="A45" s="39" t="s">
        <v>110</v>
      </c>
      <c r="B45" s="40">
        <v>0.1</v>
      </c>
      <c r="C45" s="40">
        <v>0.3</v>
      </c>
      <c r="D45" s="40">
        <v>0.5</v>
      </c>
      <c r="E45" s="40">
        <v>0.1</v>
      </c>
      <c r="F45" s="39"/>
    </row>
    <row r="46" spans="1:6" x14ac:dyDescent="0.25">
      <c r="A46" s="39" t="s">
        <v>111</v>
      </c>
      <c r="B46" s="39">
        <f>E44</f>
        <v>342.608</v>
      </c>
      <c r="C46" s="39">
        <f>B34*C45</f>
        <v>1027.8239999999998</v>
      </c>
      <c r="D46" s="39">
        <f>B34*D45</f>
        <v>1713.04</v>
      </c>
      <c r="E46" s="39">
        <f>E44</f>
        <v>342.608</v>
      </c>
      <c r="F46" s="39">
        <f>SUM(B46:E46)</f>
        <v>3426.08</v>
      </c>
    </row>
  </sheetData>
  <conditionalFormatting sqref="D3">
    <cfRule type="dataBar" priority="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{D1F6C337-3C55-4865-AA22-CD3EAB99B955}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{B24D048C-05B6-43FE-A5F6-12A0F5FB4349}</x14:id>
        </ext>
      </extLst>
    </cfRule>
  </conditionalFormatting>
  <conditionalFormatting sqref="B2:E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{75BE1C00-D158-4A53-9546-7D0CDCA92D2A}</x14:id>
        </ext>
      </extLst>
    </cfRule>
  </conditionalFormatting>
  <conditionalFormatting sqref="B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{A229D6A4-E6F9-4A92-BBD5-AAA0BFE28425}</x14:id>
        </ext>
      </extLst>
    </cfRule>
  </conditionalFormatting>
  <conditionalFormatting sqref="B10:E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{CC356AD7-749E-4EDD-BCBD-E88CC59CFEDA}</x14:id>
        </ext>
      </extLst>
    </cfRule>
  </conditionalFormatting>
  <conditionalFormatting sqref="B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{53DE26A7-F634-47D3-99A4-8F0CC6C93505}</x14:id>
        </ext>
      </extLst>
    </cfRule>
  </conditionalFormatting>
  <conditionalFormatting sqref="B24:E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{2B95D425-4C51-471F-A497-CA461979CF1C}</x14:id>
        </ext>
      </extLst>
    </cfRule>
  </conditionalFormatting>
  <conditionalFormatting sqref="B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{238681D8-1D57-4CDC-9541-AE1AEF51C5C5}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F6C337-3C55-4865-AA22-CD3EAB99B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4D048C-05B6-43FE-A5F6-12A0F5FB43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75BE1C00-D158-4A53-9546-7D0CDCA92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B2:E2</xm:sqref>
        </x14:conditionalFormatting>
        <x14:conditionalFormatting xmlns:xm="http://schemas.microsoft.com/office/excel/2006/main">
          <x14:cfRule type="dataBar" id="{A229D6A4-E6F9-4A92-BBD5-AAA0BFE28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CC356AD7-749E-4EDD-BCBD-E88CC59CF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B10:E10</xm:sqref>
        </x14:conditionalFormatting>
        <x14:conditionalFormatting xmlns:xm="http://schemas.microsoft.com/office/excel/2006/main">
          <x14:cfRule type="dataBar" id="{53DE26A7-F634-47D3-99A4-8F0CC6C93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2B95D425-4C51-471F-A497-CA461979C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B24:E24</xm:sqref>
        </x14:conditionalFormatting>
        <x14:conditionalFormatting xmlns:xm="http://schemas.microsoft.com/office/excel/2006/main">
          <x14:cfRule type="dataBar" id="{238681D8-1D57-4CDC-9541-AE1AEF51C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40.7109375" customWidth="1"/>
    <col min="2" max="15" width="11.28515625" customWidth="1"/>
  </cols>
  <sheetData>
    <row r="1" spans="1:15" x14ac:dyDescent="0.25">
      <c r="B1" s="55" t="s">
        <v>112</v>
      </c>
      <c r="C1" s="55" t="s">
        <v>113</v>
      </c>
      <c r="D1" s="55" t="s">
        <v>114</v>
      </c>
      <c r="E1" s="55" t="s">
        <v>115</v>
      </c>
      <c r="F1" s="55" t="s">
        <v>116</v>
      </c>
      <c r="G1" s="55" t="s">
        <v>117</v>
      </c>
      <c r="H1" s="55" t="s">
        <v>118</v>
      </c>
      <c r="I1" s="55" t="s">
        <v>119</v>
      </c>
      <c r="J1" s="55" t="s">
        <v>120</v>
      </c>
      <c r="K1" s="55" t="s">
        <v>121</v>
      </c>
      <c r="L1" s="55" t="s">
        <v>122</v>
      </c>
      <c r="M1" s="55" t="s">
        <v>123</v>
      </c>
      <c r="N1" s="55" t="s">
        <v>124</v>
      </c>
      <c r="O1" s="55" t="s">
        <v>104</v>
      </c>
    </row>
    <row r="2" spans="1:15" x14ac:dyDescent="0.25">
      <c r="A2" t="s">
        <v>125</v>
      </c>
      <c r="B2" s="59"/>
    </row>
    <row r="3" spans="1:15" x14ac:dyDescent="0.2">
      <c r="A3" t="s">
        <v>126</v>
      </c>
      <c r="C3" s="64"/>
    </row>
    <row r="4" spans="1:15" x14ac:dyDescent="0.2">
      <c r="A4" t="s">
        <v>127</v>
      </c>
      <c r="D4" s="58"/>
      <c r="E4" s="58"/>
      <c r="F4" s="58"/>
      <c r="G4" s="58"/>
    </row>
    <row r="5" spans="1:15" x14ac:dyDescent="0.2">
      <c r="A5" t="s">
        <v>128</v>
      </c>
      <c r="D5" s="57"/>
      <c r="E5" s="57"/>
    </row>
    <row r="6" spans="1:15" x14ac:dyDescent="0.2">
      <c r="A6" t="s">
        <v>129</v>
      </c>
      <c r="H6" s="62"/>
    </row>
    <row r="7" spans="1:15" x14ac:dyDescent="0.2">
      <c r="A7" t="s">
        <v>130</v>
      </c>
      <c r="N7" s="63"/>
      <c r="O7" s="63"/>
    </row>
    <row r="8" spans="1:15" x14ac:dyDescent="0.25">
      <c r="A8" t="s">
        <v>131</v>
      </c>
      <c r="F8" s="61"/>
      <c r="G8" s="61"/>
      <c r="H8" s="61"/>
      <c r="I8" s="61"/>
    </row>
    <row r="9" spans="1:15" x14ac:dyDescent="0.2">
      <c r="A9" t="s">
        <v>132</v>
      </c>
      <c r="J9" s="56"/>
      <c r="K9" s="56"/>
      <c r="L9" s="56"/>
      <c r="M9" s="56"/>
    </row>
    <row r="10" spans="1:15" x14ac:dyDescent="0.2">
      <c r="A10" t="s">
        <v>133</v>
      </c>
      <c r="H10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Dani_Medion</dc:creator>
  <cp:lastModifiedBy>Dani_Medion</cp:lastModifiedBy>
  <dcterms:created xsi:type="dcterms:W3CDTF">2016-03-13T12:19:50Z</dcterms:created>
  <dcterms:modified xsi:type="dcterms:W3CDTF">2016-04-07T18:58:05Z</dcterms:modified>
</cp:coreProperties>
</file>