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EstaPasta_de_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K:\Notas Técnicas\Imigração\data\"/>
    </mc:Choice>
  </mc:AlternateContent>
  <bookViews>
    <workbookView xWindow="240" yWindow="390" windowWidth="18915" windowHeight="11265" tabRatio="858"/>
  </bookViews>
  <sheets>
    <sheet name="python_input" sheetId="27" r:id="rId1"/>
    <sheet name="K" sheetId="2" r:id="rId2"/>
    <sheet name="Y" sheetId="29" r:id="rId3"/>
    <sheet name="L" sheetId="30" r:id="rId4"/>
    <sheet name="S" sheetId="32" r:id="rId5"/>
    <sheet name="T" sheetId="10" r:id="rId6"/>
    <sheet name="gamma" sheetId="34" r:id="rId7"/>
    <sheet name="H" sheetId="35" r:id="rId8"/>
    <sheet name="E" sheetId="36" r:id="rId9"/>
    <sheet name="Labor" sheetId="1" r:id="rId10"/>
    <sheet name="Human Capital" sheetId="24" r:id="rId11"/>
    <sheet name="Planilha2" sheetId="26" r:id="rId12"/>
    <sheet name="Haver" sheetId="4" r:id="rId13"/>
    <sheet name="IPEA1" sheetId="5" r:id="rId14"/>
    <sheet name="IPEA2" sheetId="19" r:id="rId15"/>
    <sheet name="IBGE1" sheetId="6" r:id="rId16"/>
    <sheet name="IBGE2" sheetId="7" r:id="rId17"/>
    <sheet name="WEO" sheetId="20" r:id="rId18"/>
    <sheet name="Summary_levels" sheetId="9" r:id="rId19"/>
    <sheet name="Eviews_in1" sheetId="23" r:id="rId20"/>
    <sheet name="Eviews_in2" sheetId="22" r:id="rId21"/>
    <sheet name="Figures" sheetId="21" r:id="rId22"/>
    <sheet name="Contribution" sheetId="16" r:id="rId23"/>
    <sheet name="Sheet1" sheetId="18" r:id="rId24"/>
  </sheets>
  <definedNames>
    <definedName name="_DLX1.USE">Haver!$A$1:$FA$5</definedName>
    <definedName name="_xlnm.Print_Area" localSheetId="15">IBGE1!$A$1:$K$59</definedName>
    <definedName name="_xlnm.Print_Titles" localSheetId="15">IBGE1!$A$1:$IV$4</definedName>
  </definedNames>
  <calcPr calcId="162913" iterate="1" iterateCount="10000"/>
  <fileRecoveryPr autoRecover="0"/>
</workbook>
</file>

<file path=xl/calcChain.xml><?xml version="1.0" encoding="utf-8"?>
<calcChain xmlns="http://schemas.openxmlformats.org/spreadsheetml/2006/main">
  <c r="I118" i="27" l="1"/>
  <c r="I117" i="27"/>
  <c r="I116" i="27"/>
  <c r="I115" i="27"/>
  <c r="I114" i="27"/>
  <c r="I113" i="27"/>
  <c r="I112" i="27"/>
  <c r="I111" i="27"/>
  <c r="I110" i="27"/>
  <c r="I109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80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B86" i="36"/>
  <c r="B122" i="36"/>
  <c r="B121" i="36"/>
  <c r="B116" i="36"/>
  <c r="B106" i="36"/>
  <c r="B100" i="36"/>
  <c r="B97" i="36"/>
  <c r="A7" i="36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G2" i="27"/>
  <c r="F2" i="27"/>
  <c r="B86" i="35"/>
  <c r="B8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B122" i="34"/>
  <c r="B121" i="34"/>
  <c r="B120" i="34"/>
  <c r="B119" i="34"/>
  <c r="B118" i="34"/>
  <c r="B117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C94" i="34"/>
  <c r="C93" i="34"/>
  <c r="C92" i="34" s="1"/>
  <c r="C91" i="34" s="1"/>
  <c r="C90" i="34" s="1"/>
  <c r="C89" i="34" s="1"/>
  <c r="C88" i="34" s="1"/>
  <c r="C87" i="34" s="1"/>
  <c r="C86" i="34" s="1"/>
  <c r="C95" i="34"/>
  <c r="D97" i="34"/>
  <c r="D100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A98" i="34" s="1"/>
  <c r="A99" i="34" s="1"/>
  <c r="A100" i="34" s="1"/>
  <c r="A101" i="34" s="1"/>
  <c r="A102" i="34" s="1"/>
  <c r="A103" i="34" s="1"/>
  <c r="A104" i="34" s="1"/>
  <c r="A105" i="34" s="1"/>
  <c r="A106" i="34" s="1"/>
  <c r="A107" i="34" s="1"/>
  <c r="A108" i="34" s="1"/>
  <c r="A109" i="34" s="1"/>
  <c r="A110" i="34" s="1"/>
  <c r="A111" i="34" s="1"/>
  <c r="A112" i="34" s="1"/>
  <c r="A113" i="34" s="1"/>
  <c r="A114" i="34" s="1"/>
  <c r="A115" i="34" s="1"/>
  <c r="A116" i="34" s="1"/>
  <c r="A117" i="34" s="1"/>
  <c r="A118" i="34" s="1"/>
  <c r="A119" i="34" s="1"/>
  <c r="A120" i="34" s="1"/>
  <c r="A121" i="34" s="1"/>
  <c r="A122" i="34" s="1"/>
  <c r="A123" i="34" s="1"/>
  <c r="Z119" i="1"/>
  <c r="Z120" i="1"/>
  <c r="Z121" i="1"/>
  <c r="E2" i="27"/>
  <c r="D2" i="27"/>
  <c r="C66" i="10"/>
  <c r="C122" i="10"/>
  <c r="C121" i="10"/>
  <c r="B121" i="32"/>
  <c r="B120" i="32"/>
  <c r="B119" i="32"/>
  <c r="B118" i="32"/>
  <c r="B117" i="32"/>
  <c r="B116" i="32"/>
  <c r="B115" i="32"/>
  <c r="B114" i="32"/>
  <c r="B113" i="32"/>
  <c r="B112" i="32"/>
  <c r="B111" i="32"/>
  <c r="B110" i="32"/>
  <c r="B109" i="32"/>
  <c r="B108" i="32"/>
  <c r="B107" i="32"/>
  <c r="B106" i="32"/>
  <c r="B105" i="32"/>
  <c r="B104" i="32"/>
  <c r="B103" i="32"/>
  <c r="B102" i="32"/>
  <c r="B101" i="32"/>
  <c r="B100" i="32"/>
  <c r="B99" i="32"/>
  <c r="B98" i="32"/>
  <c r="B97" i="32"/>
  <c r="B96" i="32"/>
  <c r="B95" i="32"/>
  <c r="B94" i="32"/>
  <c r="B93" i="32"/>
  <c r="B92" i="32"/>
  <c r="B91" i="32"/>
  <c r="B90" i="32"/>
  <c r="B89" i="32"/>
  <c r="B88" i="32"/>
  <c r="B87" i="32"/>
  <c r="B86" i="32"/>
  <c r="B85" i="32"/>
  <c r="B84" i="32"/>
  <c r="B83" i="32"/>
  <c r="B82" i="32"/>
  <c r="B81" i="32"/>
  <c r="B80" i="32"/>
  <c r="B79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122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F118" i="29"/>
  <c r="C121" i="32"/>
  <c r="C120" i="32"/>
  <c r="C119" i="32"/>
  <c r="C118" i="32"/>
  <c r="C117" i="32"/>
  <c r="C116" i="32"/>
  <c r="C122" i="32"/>
  <c r="D104" i="32"/>
  <c r="D103" i="32"/>
  <c r="D102" i="32" s="1"/>
  <c r="D101" i="32" s="1"/>
  <c r="D100" i="32" s="1"/>
  <c r="D99" i="32" s="1"/>
  <c r="D98" i="32" s="1"/>
  <c r="D97" i="32" s="1"/>
  <c r="D96" i="32" s="1"/>
  <c r="D95" i="32" s="1"/>
  <c r="D94" i="32" s="1"/>
  <c r="D93" i="32" s="1"/>
  <c r="D92" i="32" s="1"/>
  <c r="D91" i="32" s="1"/>
  <c r="D90" i="32" s="1"/>
  <c r="D89" i="32" s="1"/>
  <c r="D88" i="32" s="1"/>
  <c r="D87" i="32" s="1"/>
  <c r="D86" i="32" s="1"/>
  <c r="D85" i="32" s="1"/>
  <c r="D84" i="32" s="1"/>
  <c r="D83" i="32" s="1"/>
  <c r="D82" i="32" s="1"/>
  <c r="D81" i="32" s="1"/>
  <c r="D80" i="32" s="1"/>
  <c r="D79" i="32" s="1"/>
  <c r="D78" i="32" s="1"/>
  <c r="D77" i="32" s="1"/>
  <c r="D76" i="32" s="1"/>
  <c r="D75" i="32" s="1"/>
  <c r="D74" i="32" s="1"/>
  <c r="D73" i="32" s="1"/>
  <c r="D72" i="32" s="1"/>
  <c r="D71" i="32" s="1"/>
  <c r="D70" i="32" s="1"/>
  <c r="D69" i="32" s="1"/>
  <c r="D68" i="32" s="1"/>
  <c r="D67" i="32" s="1"/>
  <c r="D66" i="32" s="1"/>
  <c r="D65" i="32" s="1"/>
  <c r="D64" i="32" s="1"/>
  <c r="D63" i="32" s="1"/>
  <c r="D62" i="32" s="1"/>
  <c r="D61" i="32" s="1"/>
  <c r="D60" i="32" s="1"/>
  <c r="D59" i="32" s="1"/>
  <c r="D58" i="32" s="1"/>
  <c r="D57" i="32" s="1"/>
  <c r="D56" i="32" s="1"/>
  <c r="D55" i="32" s="1"/>
  <c r="D54" i="32" s="1"/>
  <c r="D53" i="32" s="1"/>
  <c r="D105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22" i="32"/>
  <c r="C121" i="2"/>
  <c r="C122" i="2" s="1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B16" i="22"/>
  <c r="K66" i="1" l="1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B116" i="29"/>
  <c r="F122" i="29"/>
  <c r="F121" i="29"/>
  <c r="F120" i="29"/>
  <c r="F117" i="29"/>
  <c r="F116" i="29"/>
  <c r="F115" i="29"/>
  <c r="F114" i="29"/>
  <c r="F113" i="29"/>
  <c r="F112" i="29"/>
  <c r="F111" i="29"/>
  <c r="F110" i="29"/>
  <c r="F109" i="29"/>
  <c r="F108" i="29"/>
  <c r="F107" i="29"/>
  <c r="F106" i="29"/>
  <c r="F105" i="29"/>
  <c r="F104" i="29"/>
  <c r="F103" i="29"/>
  <c r="F102" i="29"/>
  <c r="F101" i="29"/>
  <c r="F100" i="29"/>
  <c r="F99" i="29"/>
  <c r="F98" i="29"/>
  <c r="F97" i="29"/>
  <c r="F96" i="29"/>
  <c r="F95" i="29"/>
  <c r="F94" i="29"/>
  <c r="F93" i="29"/>
  <c r="F92" i="29"/>
  <c r="F91" i="29"/>
  <c r="F90" i="29"/>
  <c r="F89" i="29"/>
  <c r="F88" i="29"/>
  <c r="F87" i="29"/>
  <c r="F86" i="29"/>
  <c r="F85" i="29"/>
  <c r="F84" i="29"/>
  <c r="F83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8" i="29"/>
  <c r="F67" i="29"/>
  <c r="F66" i="29"/>
  <c r="F65" i="29"/>
  <c r="F64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119" i="29"/>
  <c r="B118" i="29"/>
  <c r="B117" i="29"/>
  <c r="B115" i="29"/>
  <c r="B114" i="29"/>
  <c r="B113" i="29"/>
  <c r="B112" i="29"/>
  <c r="B111" i="29"/>
  <c r="B110" i="29"/>
  <c r="B109" i="29"/>
  <c r="B108" i="29"/>
  <c r="B107" i="29"/>
  <c r="B106" i="29"/>
  <c r="B105" i="29"/>
  <c r="B104" i="29"/>
  <c r="B103" i="29"/>
  <c r="B102" i="29"/>
  <c r="B101" i="29"/>
  <c r="B100" i="29"/>
  <c r="B99" i="29"/>
  <c r="B98" i="29"/>
  <c r="B97" i="29"/>
  <c r="B96" i="29"/>
  <c r="B95" i="29"/>
  <c r="B94" i="29"/>
  <c r="B93" i="29"/>
  <c r="B92" i="29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122" i="29"/>
  <c r="B121" i="29"/>
  <c r="B120" i="29"/>
  <c r="B119" i="29"/>
  <c r="F2" i="29"/>
  <c r="I7" i="29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I84" i="29" s="1"/>
  <c r="I85" i="29" s="1"/>
  <c r="I86" i="29" s="1"/>
  <c r="I87" i="29" s="1"/>
  <c r="I88" i="29" s="1"/>
  <c r="I89" i="29" s="1"/>
  <c r="I90" i="29" s="1"/>
  <c r="I91" i="29" s="1"/>
  <c r="I92" i="29" s="1"/>
  <c r="I93" i="29" s="1"/>
  <c r="I94" i="29" s="1"/>
  <c r="I95" i="29" s="1"/>
  <c r="I96" i="29" s="1"/>
  <c r="I97" i="29" s="1"/>
  <c r="I98" i="29" s="1"/>
  <c r="I99" i="29" s="1"/>
  <c r="I100" i="29" s="1"/>
  <c r="I101" i="29" s="1"/>
  <c r="I102" i="29" s="1"/>
  <c r="I103" i="29" s="1"/>
  <c r="I104" i="29" s="1"/>
  <c r="I105" i="29" s="1"/>
  <c r="I106" i="29" s="1"/>
  <c r="I107" i="29" s="1"/>
  <c r="I108" i="29" s="1"/>
  <c r="I109" i="29" s="1"/>
  <c r="I110" i="29" s="1"/>
  <c r="I111" i="29" s="1"/>
  <c r="I112" i="29" s="1"/>
  <c r="I113" i="29" s="1"/>
  <c r="I114" i="29" s="1"/>
  <c r="I115" i="29" s="1"/>
  <c r="I116" i="29" s="1"/>
  <c r="I117" i="29" s="1"/>
  <c r="I118" i="29" s="1"/>
  <c r="I119" i="29" s="1"/>
  <c r="G7" i="29"/>
  <c r="G8" i="29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2" i="29"/>
  <c r="C102" i="29"/>
  <c r="C103" i="29" s="1"/>
  <c r="C104" i="29" s="1"/>
  <c r="C105" i="29" s="1"/>
  <c r="C106" i="29" s="1"/>
  <c r="C107" i="29" s="1"/>
  <c r="C108" i="29" s="1"/>
  <c r="C109" i="29" s="1"/>
  <c r="C110" i="29" s="1"/>
  <c r="C111" i="29" s="1"/>
  <c r="C112" i="29" s="1"/>
  <c r="C113" i="29" s="1"/>
  <c r="C114" i="29" s="1"/>
  <c r="C115" i="29" s="1"/>
  <c r="C116" i="29" s="1"/>
  <c r="C117" i="29" s="1"/>
  <c r="C118" i="29" s="1"/>
  <c r="C119" i="29" s="1"/>
  <c r="C120" i="29" s="1"/>
  <c r="C121" i="29" s="1"/>
  <c r="C122" i="29" s="1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4" i="29"/>
  <c r="C3" i="29"/>
  <c r="C2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C2" i="27"/>
  <c r="A3" i="27"/>
  <c r="F3" i="27" l="1"/>
  <c r="G3" i="27"/>
  <c r="A4" i="27"/>
  <c r="E3" i="27"/>
  <c r="A47" i="30"/>
  <c r="G105" i="29"/>
  <c r="G106" i="29" s="1"/>
  <c r="G107" i="29" s="1"/>
  <c r="G108" i="29" s="1"/>
  <c r="G4" i="27" l="1"/>
  <c r="F4" i="27"/>
  <c r="A5" i="27"/>
  <c r="E4" i="27"/>
  <c r="A48" i="30"/>
  <c r="G109" i="29"/>
  <c r="Z90" i="1"/>
  <c r="G5" i="27" l="1"/>
  <c r="F5" i="27"/>
  <c r="A6" i="27"/>
  <c r="E5" i="27"/>
  <c r="A49" i="30"/>
  <c r="G110" i="29"/>
  <c r="Z109" i="1"/>
  <c r="G6" i="27" l="1"/>
  <c r="F6" i="27"/>
  <c r="A7" i="27"/>
  <c r="E6" i="27"/>
  <c r="A50" i="30"/>
  <c r="G111" i="29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2" i="26"/>
  <c r="J66" i="1"/>
  <c r="L66" i="1" s="1"/>
  <c r="F96" i="1"/>
  <c r="J96" i="1"/>
  <c r="L96" i="1" s="1"/>
  <c r="K96" i="1"/>
  <c r="M96" i="1"/>
  <c r="Z96" i="1"/>
  <c r="F7" i="27" l="1"/>
  <c r="G7" i="27"/>
  <c r="A8" i="27"/>
  <c r="E7" i="27"/>
  <c r="A51" i="30"/>
  <c r="G112" i="29"/>
  <c r="V96" i="1"/>
  <c r="M66" i="1"/>
  <c r="U96" i="1"/>
  <c r="F117" i="1"/>
  <c r="G8" i="27" l="1"/>
  <c r="F8" i="27"/>
  <c r="A9" i="27"/>
  <c r="E8" i="27"/>
  <c r="A52" i="30"/>
  <c r="G113" i="29"/>
  <c r="P118" i="1"/>
  <c r="I46" i="9"/>
  <c r="I47" i="9"/>
  <c r="I48" i="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G9" i="27" l="1"/>
  <c r="F9" i="27"/>
  <c r="A10" i="27"/>
  <c r="E9" i="27"/>
  <c r="A53" i="30"/>
  <c r="G114" i="29"/>
  <c r="Z118" i="1"/>
  <c r="J118" i="1"/>
  <c r="L118" i="1" s="1"/>
  <c r="G10" i="27" l="1"/>
  <c r="F10" i="27"/>
  <c r="A11" i="27"/>
  <c r="E10" i="27"/>
  <c r="A54" i="30"/>
  <c r="G115" i="29"/>
  <c r="Q48" i="9"/>
  <c r="P48" i="9"/>
  <c r="N48" i="9"/>
  <c r="M48" i="9"/>
  <c r="L48" i="9"/>
  <c r="H48" i="9"/>
  <c r="R48" i="9" s="1"/>
  <c r="E48" i="9"/>
  <c r="C48" i="9"/>
  <c r="E15" i="16"/>
  <c r="F15" i="16"/>
  <c r="G15" i="16"/>
  <c r="H15" i="16"/>
  <c r="I15" i="16"/>
  <c r="J15" i="16"/>
  <c r="K15" i="16"/>
  <c r="L15" i="16"/>
  <c r="M15" i="16"/>
  <c r="N15" i="16"/>
  <c r="O15" i="16"/>
  <c r="F11" i="27" l="1"/>
  <c r="G11" i="27"/>
  <c r="A12" i="27"/>
  <c r="E11" i="27"/>
  <c r="A55" i="30"/>
  <c r="G116" i="29"/>
  <c r="N6" i="16"/>
  <c r="O6" i="16"/>
  <c r="F6" i="16"/>
  <c r="L6" i="16"/>
  <c r="K6" i="16"/>
  <c r="J6" i="16"/>
  <c r="I6" i="16"/>
  <c r="Q6" i="9"/>
  <c r="H6" i="16"/>
  <c r="G6" i="16"/>
  <c r="M6" i="16"/>
  <c r="E6" i="16"/>
  <c r="G12" i="27" l="1"/>
  <c r="F12" i="27"/>
  <c r="A13" i="27"/>
  <c r="E12" i="27"/>
  <c r="A56" i="30"/>
  <c r="G117" i="29"/>
  <c r="B48" i="9"/>
  <c r="A18" i="16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11" i="22"/>
  <c r="B12" i="22"/>
  <c r="B13" i="22"/>
  <c r="B14" i="22"/>
  <c r="B15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11" i="22"/>
  <c r="CW65" i="23"/>
  <c r="G13" i="27" l="1"/>
  <c r="F13" i="27"/>
  <c r="A14" i="27"/>
  <c r="E13" i="27"/>
  <c r="A57" i="30"/>
  <c r="G118" i="29"/>
  <c r="N18" i="16"/>
  <c r="Z6" i="16" s="1"/>
  <c r="O18" i="16"/>
  <c r="AA6" i="16" s="1"/>
  <c r="K18" i="16"/>
  <c r="W6" i="16" s="1"/>
  <c r="F18" i="16"/>
  <c r="R6" i="16" s="1"/>
  <c r="L18" i="16"/>
  <c r="X6" i="16" s="1"/>
  <c r="G18" i="16"/>
  <c r="S6" i="16" s="1"/>
  <c r="J18" i="16"/>
  <c r="V6" i="16" s="1"/>
  <c r="I18" i="16"/>
  <c r="U6" i="16" s="1"/>
  <c r="H18" i="16"/>
  <c r="T6" i="16" s="1"/>
  <c r="A7" i="16"/>
  <c r="M18" i="16"/>
  <c r="Y6" i="16" s="1"/>
  <c r="E18" i="16"/>
  <c r="Q6" i="16" s="1"/>
  <c r="AB6" i="16" s="1"/>
  <c r="G14" i="27" l="1"/>
  <c r="F14" i="27"/>
  <c r="A15" i="27"/>
  <c r="E14" i="27"/>
  <c r="A58" i="30"/>
  <c r="G119" i="29"/>
  <c r="G120" i="29" s="1"/>
  <c r="G121" i="29" s="1"/>
  <c r="G122" i="29" s="1"/>
  <c r="N7" i="16"/>
  <c r="O7" i="16"/>
  <c r="F7" i="16"/>
  <c r="L7" i="16"/>
  <c r="K7" i="16"/>
  <c r="G7" i="16"/>
  <c r="J7" i="16"/>
  <c r="I7" i="16"/>
  <c r="H7" i="16"/>
  <c r="M7" i="16"/>
  <c r="E7" i="16"/>
  <c r="A19" i="16"/>
  <c r="G68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11" i="22"/>
  <c r="F15" i="27" l="1"/>
  <c r="G15" i="27"/>
  <c r="A16" i="27"/>
  <c r="E15" i="27"/>
  <c r="A59" i="30"/>
  <c r="N19" i="16"/>
  <c r="Z7" i="16" s="1"/>
  <c r="O19" i="16"/>
  <c r="AA7" i="16" s="1"/>
  <c r="F19" i="16"/>
  <c r="R7" i="16" s="1"/>
  <c r="L19" i="16"/>
  <c r="X7" i="16" s="1"/>
  <c r="K19" i="16"/>
  <c r="W7" i="16" s="1"/>
  <c r="G19" i="16"/>
  <c r="S7" i="16" s="1"/>
  <c r="J19" i="16"/>
  <c r="V7" i="16" s="1"/>
  <c r="I19" i="16"/>
  <c r="U7" i="16" s="1"/>
  <c r="H19" i="16"/>
  <c r="T7" i="16" s="1"/>
  <c r="M19" i="16"/>
  <c r="Y7" i="16" s="1"/>
  <c r="E19" i="16"/>
  <c r="Q7" i="16" s="1"/>
  <c r="A8" i="16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R7" i="9"/>
  <c r="R8" i="9"/>
  <c r="R9" i="9"/>
  <c r="R10" i="9"/>
  <c r="R11" i="9"/>
  <c r="R12" i="9"/>
  <c r="R13" i="9"/>
  <c r="R14" i="9"/>
  <c r="R15" i="9"/>
  <c r="R6" i="9"/>
  <c r="G16" i="27" l="1"/>
  <c r="F16" i="27"/>
  <c r="A17" i="27"/>
  <c r="E16" i="27"/>
  <c r="A60" i="30"/>
  <c r="N8" i="16"/>
  <c r="O8" i="16"/>
  <c r="AB7" i="16"/>
  <c r="F8" i="16"/>
  <c r="L8" i="16"/>
  <c r="K8" i="16"/>
  <c r="G8" i="16"/>
  <c r="J8" i="16"/>
  <c r="H8" i="16"/>
  <c r="I8" i="16"/>
  <c r="M8" i="16"/>
  <c r="E8" i="16"/>
  <c r="A20" i="16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6" i="9"/>
  <c r="P52" i="9" s="1"/>
  <c r="G17" i="27" l="1"/>
  <c r="F17" i="27"/>
  <c r="A18" i="27"/>
  <c r="E17" i="27"/>
  <c r="A61" i="30"/>
  <c r="Q52" i="9"/>
  <c r="O20" i="16"/>
  <c r="AA8" i="16" s="1"/>
  <c r="N20" i="16"/>
  <c r="Z8" i="16" s="1"/>
  <c r="F20" i="16"/>
  <c r="R8" i="16" s="1"/>
  <c r="L20" i="16"/>
  <c r="X8" i="16" s="1"/>
  <c r="K20" i="16"/>
  <c r="W8" i="16" s="1"/>
  <c r="G20" i="16"/>
  <c r="S8" i="16" s="1"/>
  <c r="J20" i="16"/>
  <c r="V8" i="16" s="1"/>
  <c r="I20" i="16"/>
  <c r="U8" i="16" s="1"/>
  <c r="H20" i="16"/>
  <c r="T8" i="16" s="1"/>
  <c r="A9" i="16"/>
  <c r="M20" i="16"/>
  <c r="Y8" i="16" s="1"/>
  <c r="E20" i="16"/>
  <c r="Q8" i="16" s="1"/>
  <c r="Z110" i="1"/>
  <c r="Z111" i="1"/>
  <c r="Z112" i="1"/>
  <c r="Z113" i="1"/>
  <c r="Z114" i="1"/>
  <c r="Z115" i="1"/>
  <c r="Z116" i="1"/>
  <c r="Z117" i="1"/>
  <c r="Z108" i="1"/>
  <c r="G18" i="27" l="1"/>
  <c r="F18" i="27"/>
  <c r="A19" i="27"/>
  <c r="E18" i="27"/>
  <c r="A62" i="30"/>
  <c r="N9" i="16"/>
  <c r="O9" i="16"/>
  <c r="AB8" i="16"/>
  <c r="F9" i="16"/>
  <c r="L9" i="16"/>
  <c r="K9" i="16"/>
  <c r="G9" i="16"/>
  <c r="J9" i="16"/>
  <c r="I9" i="16"/>
  <c r="H9" i="16"/>
  <c r="M9" i="16"/>
  <c r="E9" i="16"/>
  <c r="A21" i="16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6" i="9"/>
  <c r="F19" i="27" l="1"/>
  <c r="G19" i="27"/>
  <c r="A20" i="27"/>
  <c r="E19" i="27"/>
  <c r="A63" i="30"/>
  <c r="N21" i="16"/>
  <c r="Z9" i="16" s="1"/>
  <c r="O21" i="16"/>
  <c r="AA9" i="16" s="1"/>
  <c r="F21" i="16"/>
  <c r="R9" i="16" s="1"/>
  <c r="L21" i="16"/>
  <c r="X9" i="16" s="1"/>
  <c r="K21" i="16"/>
  <c r="W9" i="16" s="1"/>
  <c r="G21" i="16"/>
  <c r="S9" i="16" s="1"/>
  <c r="H21" i="16"/>
  <c r="T9" i="16" s="1"/>
  <c r="J21" i="16"/>
  <c r="V9" i="16" s="1"/>
  <c r="I21" i="16"/>
  <c r="U9" i="16" s="1"/>
  <c r="M21" i="16"/>
  <c r="Y9" i="16" s="1"/>
  <c r="E21" i="16"/>
  <c r="Q9" i="16" s="1"/>
  <c r="A10" i="16"/>
  <c r="I6" i="9"/>
  <c r="I16" i="9"/>
  <c r="I27" i="9"/>
  <c r="I18" i="9"/>
  <c r="I19" i="9"/>
  <c r="I20" i="9"/>
  <c r="I21" i="9"/>
  <c r="I22" i="9"/>
  <c r="I23" i="9"/>
  <c r="I24" i="9"/>
  <c r="I25" i="9"/>
  <c r="I26" i="9"/>
  <c r="I28" i="9"/>
  <c r="I29" i="9"/>
  <c r="I17" i="9"/>
  <c r="I44" i="9"/>
  <c r="I45" i="9"/>
  <c r="I36" i="9"/>
  <c r="I32" i="9"/>
  <c r="I33" i="9"/>
  <c r="I34" i="9"/>
  <c r="I35" i="9"/>
  <c r="I37" i="9"/>
  <c r="I38" i="9"/>
  <c r="I39" i="9"/>
  <c r="I40" i="9"/>
  <c r="I41" i="9"/>
  <c r="I42" i="9"/>
  <c r="I43" i="9"/>
  <c r="I31" i="9"/>
  <c r="G20" i="27" l="1"/>
  <c r="F20" i="27"/>
  <c r="A21" i="27"/>
  <c r="E20" i="27"/>
  <c r="A64" i="30"/>
  <c r="N10" i="16"/>
  <c r="O10" i="16"/>
  <c r="AB9" i="16"/>
  <c r="F10" i="16"/>
  <c r="L10" i="16"/>
  <c r="K10" i="16"/>
  <c r="G10" i="16"/>
  <c r="J10" i="16"/>
  <c r="H10" i="16"/>
  <c r="I10" i="16"/>
  <c r="M10" i="16"/>
  <c r="E10" i="16"/>
  <c r="A22" i="16"/>
  <c r="H39" i="9"/>
  <c r="R39" i="9" s="1"/>
  <c r="H40" i="9"/>
  <c r="R40" i="9" s="1"/>
  <c r="H41" i="9"/>
  <c r="R41" i="9" s="1"/>
  <c r="H42" i="9"/>
  <c r="R42" i="9" s="1"/>
  <c r="H43" i="9"/>
  <c r="R43" i="9" s="1"/>
  <c r="H44" i="9"/>
  <c r="R44" i="9" s="1"/>
  <c r="H45" i="9"/>
  <c r="R45" i="9" s="1"/>
  <c r="H46" i="9"/>
  <c r="R46" i="9" s="1"/>
  <c r="H47" i="9"/>
  <c r="R47" i="9" s="1"/>
  <c r="Z87" i="1"/>
  <c r="H17" i="9" s="1"/>
  <c r="R17" i="9" s="1"/>
  <c r="Z88" i="1"/>
  <c r="H18" i="9" s="1"/>
  <c r="R18" i="9" s="1"/>
  <c r="Z89" i="1"/>
  <c r="H19" i="9" s="1"/>
  <c r="R19" i="9" s="1"/>
  <c r="H20" i="9"/>
  <c r="R20" i="9" s="1"/>
  <c r="Z91" i="1"/>
  <c r="H21" i="9" s="1"/>
  <c r="R21" i="9" s="1"/>
  <c r="Z92" i="1"/>
  <c r="H22" i="9" s="1"/>
  <c r="R22" i="9" s="1"/>
  <c r="Z93" i="1"/>
  <c r="H23" i="9" s="1"/>
  <c r="R23" i="9" s="1"/>
  <c r="Z94" i="1"/>
  <c r="H24" i="9" s="1"/>
  <c r="R24" i="9" s="1"/>
  <c r="Z95" i="1"/>
  <c r="H25" i="9" s="1"/>
  <c r="R25" i="9" s="1"/>
  <c r="H26" i="9"/>
  <c r="Z97" i="1"/>
  <c r="H27" i="9" s="1"/>
  <c r="R27" i="9" s="1"/>
  <c r="Z98" i="1"/>
  <c r="H28" i="9" s="1"/>
  <c r="R28" i="9" s="1"/>
  <c r="Z99" i="1"/>
  <c r="H29" i="9" s="1"/>
  <c r="R29" i="9" s="1"/>
  <c r="Z100" i="1"/>
  <c r="H30" i="9" s="1"/>
  <c r="R30" i="9" s="1"/>
  <c r="Z101" i="1"/>
  <c r="H31" i="9" s="1"/>
  <c r="R31" i="9" s="1"/>
  <c r="Z102" i="1"/>
  <c r="H32" i="9" s="1"/>
  <c r="R32" i="9" s="1"/>
  <c r="Z103" i="1"/>
  <c r="H33" i="9" s="1"/>
  <c r="R33" i="9" s="1"/>
  <c r="Z104" i="1"/>
  <c r="H34" i="9" s="1"/>
  <c r="R34" i="9" s="1"/>
  <c r="Z105" i="1"/>
  <c r="H35" i="9" s="1"/>
  <c r="R35" i="9" s="1"/>
  <c r="Z106" i="1"/>
  <c r="H36" i="9" s="1"/>
  <c r="R36" i="9" s="1"/>
  <c r="Z107" i="1"/>
  <c r="H37" i="9" s="1"/>
  <c r="R37" i="9" s="1"/>
  <c r="H38" i="9"/>
  <c r="R38" i="9" s="1"/>
  <c r="Z86" i="1"/>
  <c r="H16" i="9" s="1"/>
  <c r="R16" i="9" s="1"/>
  <c r="G21" i="27" l="1"/>
  <c r="F21" i="27"/>
  <c r="A22" i="27"/>
  <c r="E21" i="27"/>
  <c r="A65" i="30"/>
  <c r="N22" i="16"/>
  <c r="Z10" i="16" s="1"/>
  <c r="O22" i="16"/>
  <c r="AA10" i="16" s="1"/>
  <c r="R26" i="9"/>
  <c r="F22" i="16"/>
  <c r="R10" i="16" s="1"/>
  <c r="L22" i="16"/>
  <c r="X10" i="16" s="1"/>
  <c r="K22" i="16"/>
  <c r="W10" i="16" s="1"/>
  <c r="G22" i="16"/>
  <c r="S10" i="16" s="1"/>
  <c r="J22" i="16"/>
  <c r="V10" i="16" s="1"/>
  <c r="I22" i="16"/>
  <c r="U10" i="16" s="1"/>
  <c r="H22" i="16"/>
  <c r="T10" i="16" s="1"/>
  <c r="M22" i="16"/>
  <c r="Y10" i="16" s="1"/>
  <c r="E22" i="16"/>
  <c r="Q10" i="16" s="1"/>
  <c r="A11" i="16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6" i="9"/>
  <c r="N45" i="9"/>
  <c r="N46" i="9"/>
  <c r="N47" i="9"/>
  <c r="G22" i="27" l="1"/>
  <c r="F22" i="27"/>
  <c r="A23" i="27"/>
  <c r="E22" i="27"/>
  <c r="A66" i="30"/>
  <c r="N11" i="16"/>
  <c r="O11" i="16"/>
  <c r="AB10" i="16"/>
  <c r="F11" i="16"/>
  <c r="L11" i="16"/>
  <c r="K11" i="16"/>
  <c r="G11" i="16"/>
  <c r="J11" i="16"/>
  <c r="I11" i="16"/>
  <c r="H11" i="16"/>
  <c r="M11" i="16"/>
  <c r="E11" i="16"/>
  <c r="A23" i="16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F15" i="9"/>
  <c r="F14" i="9"/>
  <c r="F13" i="9"/>
  <c r="F12" i="9"/>
  <c r="F11" i="9"/>
  <c r="F10" i="9"/>
  <c r="F9" i="9"/>
  <c r="F8" i="9"/>
  <c r="F7" i="9"/>
  <c r="F6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20" i="9"/>
  <c r="F19" i="9"/>
  <c r="F18" i="9"/>
  <c r="F17" i="9"/>
  <c r="F16" i="9"/>
  <c r="F23" i="27" l="1"/>
  <c r="G23" i="27"/>
  <c r="A24" i="27"/>
  <c r="E23" i="27"/>
  <c r="A67" i="30"/>
  <c r="N23" i="16"/>
  <c r="Z11" i="16" s="1"/>
  <c r="O23" i="16"/>
  <c r="AA11" i="16" s="1"/>
  <c r="F23" i="16"/>
  <c r="R11" i="16" s="1"/>
  <c r="L23" i="16"/>
  <c r="X11" i="16" s="1"/>
  <c r="K23" i="16"/>
  <c r="W11" i="16" s="1"/>
  <c r="G23" i="16"/>
  <c r="S11" i="16" s="1"/>
  <c r="J23" i="16"/>
  <c r="V11" i="16" s="1"/>
  <c r="I23" i="16"/>
  <c r="U11" i="16" s="1"/>
  <c r="H23" i="16"/>
  <c r="T11" i="16" s="1"/>
  <c r="M23" i="16"/>
  <c r="Y11" i="16" s="1"/>
  <c r="E23" i="16"/>
  <c r="Q11" i="16" s="1"/>
  <c r="A12" i="16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21" i="9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G24" i="27" l="1"/>
  <c r="F24" i="27"/>
  <c r="A25" i="27"/>
  <c r="E24" i="27"/>
  <c r="A68" i="30"/>
  <c r="AB11" i="16"/>
  <c r="N12" i="16"/>
  <c r="O12" i="16"/>
  <c r="F12" i="16"/>
  <c r="L12" i="16"/>
  <c r="K12" i="16"/>
  <c r="G12" i="16"/>
  <c r="J12" i="16"/>
  <c r="H12" i="16"/>
  <c r="I12" i="16"/>
  <c r="M12" i="16"/>
  <c r="E12" i="16"/>
  <c r="A24" i="16"/>
  <c r="F46" i="9"/>
  <c r="G25" i="27" l="1"/>
  <c r="F25" i="27"/>
  <c r="A26" i="27"/>
  <c r="E25" i="27"/>
  <c r="A69" i="30"/>
  <c r="N24" i="16"/>
  <c r="Z12" i="16" s="1"/>
  <c r="O24" i="16"/>
  <c r="AA12" i="16" s="1"/>
  <c r="K24" i="16"/>
  <c r="W12" i="16" s="1"/>
  <c r="F24" i="16"/>
  <c r="R12" i="16" s="1"/>
  <c r="L24" i="16"/>
  <c r="X12" i="16" s="1"/>
  <c r="G24" i="16"/>
  <c r="S12" i="16" s="1"/>
  <c r="J24" i="16"/>
  <c r="V12" i="16" s="1"/>
  <c r="I24" i="16"/>
  <c r="U12" i="16" s="1"/>
  <c r="H24" i="16"/>
  <c r="T12" i="16" s="1"/>
  <c r="M24" i="16"/>
  <c r="Y12" i="16" s="1"/>
  <c r="E24" i="16"/>
  <c r="Q12" i="16" s="1"/>
  <c r="A13" i="16"/>
  <c r="F47" i="9"/>
  <c r="F48" i="9" s="1"/>
  <c r="C53" i="7"/>
  <c r="C52" i="7" s="1"/>
  <c r="C51" i="7" s="1"/>
  <c r="C50" i="7" s="1"/>
  <c r="C49" i="7" s="1"/>
  <c r="C48" i="7" s="1"/>
  <c r="C47" i="7" s="1"/>
  <c r="C46" i="7" s="1"/>
  <c r="C45" i="7" s="1"/>
  <c r="C44" i="7" s="1"/>
  <c r="C43" i="7" s="1"/>
  <c r="C42" i="7" s="1"/>
  <c r="C41" i="7" s="1"/>
  <c r="C40" i="7" s="1"/>
  <c r="C39" i="7" s="1"/>
  <c r="C38" i="7" s="1"/>
  <c r="C37" i="7" s="1"/>
  <c r="C36" i="7" s="1"/>
  <c r="C35" i="7" s="1"/>
  <c r="C34" i="7" s="1"/>
  <c r="C33" i="7" s="1"/>
  <c r="C32" i="7" s="1"/>
  <c r="C31" i="7" s="1"/>
  <c r="C30" i="7" s="1"/>
  <c r="C29" i="7" s="1"/>
  <c r="C28" i="7" s="1"/>
  <c r="C27" i="7" s="1"/>
  <c r="C26" i="7" s="1"/>
  <c r="C25" i="7" s="1"/>
  <c r="C24" i="7" s="1"/>
  <c r="C23" i="7" s="1"/>
  <c r="C22" i="7" s="1"/>
  <c r="C21" i="7" s="1"/>
  <c r="C20" i="7" s="1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C7" i="7" s="1"/>
  <c r="C6" i="7" s="1"/>
  <c r="C54" i="7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G26" i="27" l="1"/>
  <c r="F26" i="27"/>
  <c r="A27" i="27"/>
  <c r="E26" i="27"/>
  <c r="A70" i="30"/>
  <c r="N13" i="16"/>
  <c r="O13" i="16"/>
  <c r="AB12" i="16"/>
  <c r="F13" i="16"/>
  <c r="L13" i="16"/>
  <c r="K13" i="16"/>
  <c r="G13" i="16"/>
  <c r="J13" i="16"/>
  <c r="I13" i="16"/>
  <c r="H13" i="16"/>
  <c r="A25" i="16"/>
  <c r="M13" i="16"/>
  <c r="E13" i="16"/>
  <c r="F27" i="27" l="1"/>
  <c r="G27" i="27"/>
  <c r="A28" i="27"/>
  <c r="E27" i="27"/>
  <c r="A71" i="30"/>
  <c r="N25" i="16"/>
  <c r="O25" i="16"/>
  <c r="F25" i="16"/>
  <c r="L25" i="16"/>
  <c r="K25" i="16"/>
  <c r="G25" i="16"/>
  <c r="H25" i="16"/>
  <c r="J25" i="16"/>
  <c r="I25" i="16"/>
  <c r="M25" i="16"/>
  <c r="E25" i="16"/>
  <c r="Q15" i="16" s="1"/>
  <c r="G28" i="27" l="1"/>
  <c r="F28" i="27"/>
  <c r="A29" i="27"/>
  <c r="E28" i="27"/>
  <c r="A72" i="30"/>
  <c r="AA15" i="16"/>
  <c r="AA13" i="16"/>
  <c r="Z15" i="16"/>
  <c r="Z13" i="16"/>
  <c r="R15" i="16"/>
  <c r="R13" i="16"/>
  <c r="V15" i="16"/>
  <c r="V13" i="16"/>
  <c r="X15" i="16"/>
  <c r="X13" i="16"/>
  <c r="T15" i="16"/>
  <c r="T13" i="16"/>
  <c r="U15" i="16"/>
  <c r="U13" i="16"/>
  <c r="W15" i="16"/>
  <c r="W13" i="16"/>
  <c r="Y15" i="16"/>
  <c r="Y13" i="16"/>
  <c r="S15" i="16"/>
  <c r="S13" i="16"/>
  <c r="Q13" i="16"/>
  <c r="B47" i="9"/>
  <c r="B45" i="9"/>
  <c r="B43" i="9"/>
  <c r="B41" i="9"/>
  <c r="B39" i="9"/>
  <c r="B37" i="9"/>
  <c r="B35" i="9"/>
  <c r="B33" i="9"/>
  <c r="B31" i="9"/>
  <c r="B46" i="9"/>
  <c r="B44" i="9"/>
  <c r="B42" i="9"/>
  <c r="B40" i="9"/>
  <c r="B38" i="9"/>
  <c r="B34" i="9"/>
  <c r="B32" i="9"/>
  <c r="G29" i="27" l="1"/>
  <c r="F29" i="27"/>
  <c r="A30" i="27"/>
  <c r="E29" i="27"/>
  <c r="A73" i="30"/>
  <c r="AB13" i="16"/>
  <c r="AB15" i="16"/>
  <c r="B36" i="9"/>
  <c r="G30" i="27" l="1"/>
  <c r="F30" i="27"/>
  <c r="A31" i="27"/>
  <c r="E30" i="27"/>
  <c r="A74" i="30"/>
  <c r="B30" i="9"/>
  <c r="F31" i="27" l="1"/>
  <c r="G31" i="27"/>
  <c r="A32" i="27"/>
  <c r="E31" i="27"/>
  <c r="A75" i="30"/>
  <c r="B29" i="9"/>
  <c r="G32" i="27" l="1"/>
  <c r="F32" i="27"/>
  <c r="A33" i="27"/>
  <c r="E32" i="27"/>
  <c r="A76" i="30"/>
  <c r="B28" i="9"/>
  <c r="G33" i="27" l="1"/>
  <c r="F33" i="27"/>
  <c r="A34" i="27"/>
  <c r="E33" i="27"/>
  <c r="A77" i="30"/>
  <c r="B27" i="9"/>
  <c r="G34" i="27" l="1"/>
  <c r="F34" i="27"/>
  <c r="A35" i="27"/>
  <c r="E34" i="27"/>
  <c r="A78" i="30"/>
  <c r="B26" i="9"/>
  <c r="F35" i="27" l="1"/>
  <c r="G35" i="27"/>
  <c r="A36" i="27"/>
  <c r="E35" i="27"/>
  <c r="A79" i="30"/>
  <c r="B25" i="9"/>
  <c r="G36" i="27" l="1"/>
  <c r="F36" i="27"/>
  <c r="A37" i="27"/>
  <c r="E36" i="27"/>
  <c r="A80" i="30"/>
  <c r="B24" i="9"/>
  <c r="G37" i="27" l="1"/>
  <c r="F37" i="27"/>
  <c r="A38" i="27"/>
  <c r="E37" i="27"/>
  <c r="A81" i="30"/>
  <c r="B23" i="9"/>
  <c r="G38" i="27" l="1"/>
  <c r="F38" i="27"/>
  <c r="A39" i="27"/>
  <c r="E38" i="27"/>
  <c r="A82" i="30"/>
  <c r="B22" i="9"/>
  <c r="F39" i="27" l="1"/>
  <c r="G39" i="27"/>
  <c r="A40" i="27"/>
  <c r="E39" i="27"/>
  <c r="A83" i="30"/>
  <c r="B21" i="9"/>
  <c r="G40" i="27" l="1"/>
  <c r="F40" i="27"/>
  <c r="A41" i="27"/>
  <c r="E40" i="27"/>
  <c r="A84" i="30"/>
  <c r="B20" i="9"/>
  <c r="G41" i="27" l="1"/>
  <c r="F41" i="27"/>
  <c r="A42" i="27"/>
  <c r="E41" i="27"/>
  <c r="A85" i="30"/>
  <c r="B19" i="9"/>
  <c r="G42" i="27" l="1"/>
  <c r="F42" i="27"/>
  <c r="A43" i="27"/>
  <c r="E42" i="27"/>
  <c r="A86" i="30"/>
  <c r="B18" i="9"/>
  <c r="F43" i="27" l="1"/>
  <c r="G43" i="27"/>
  <c r="A44" i="27"/>
  <c r="E43" i="27"/>
  <c r="A87" i="30"/>
  <c r="B17" i="9"/>
  <c r="F44" i="27" l="1"/>
  <c r="G44" i="27"/>
  <c r="A45" i="27"/>
  <c r="E44" i="27"/>
  <c r="A88" i="30"/>
  <c r="B16" i="9"/>
  <c r="G45" i="27" l="1"/>
  <c r="F45" i="27"/>
  <c r="A46" i="27"/>
  <c r="E45" i="27"/>
  <c r="A89" i="30"/>
  <c r="B15" i="9"/>
  <c r="G46" i="27" l="1"/>
  <c r="F46" i="27"/>
  <c r="A47" i="27"/>
  <c r="E46" i="27"/>
  <c r="A90" i="30"/>
  <c r="B14" i="9"/>
  <c r="F47" i="27" l="1"/>
  <c r="G47" i="27"/>
  <c r="A48" i="27"/>
  <c r="E47" i="27"/>
  <c r="A91" i="30"/>
  <c r="B13" i="9"/>
  <c r="G48" i="27" l="1"/>
  <c r="F48" i="27"/>
  <c r="A49" i="27"/>
  <c r="E48" i="27"/>
  <c r="A92" i="30"/>
  <c r="B12" i="9"/>
  <c r="G49" i="27" l="1"/>
  <c r="F49" i="27"/>
  <c r="A50" i="27"/>
  <c r="E49" i="27"/>
  <c r="A93" i="30"/>
  <c r="B11" i="9"/>
  <c r="G50" i="27" l="1"/>
  <c r="F50" i="27"/>
  <c r="A51" i="27"/>
  <c r="E50" i="27"/>
  <c r="A94" i="30"/>
  <c r="B10" i="9"/>
  <c r="F51" i="27" l="1"/>
  <c r="G51" i="27"/>
  <c r="A52" i="27"/>
  <c r="E51" i="27"/>
  <c r="A95" i="30"/>
  <c r="B9" i="9"/>
  <c r="F52" i="27" l="1"/>
  <c r="G52" i="27"/>
  <c r="A53" i="27"/>
  <c r="E52" i="27"/>
  <c r="A96" i="30"/>
  <c r="B8" i="9"/>
  <c r="G53" i="27" l="1"/>
  <c r="F53" i="27"/>
  <c r="A54" i="27"/>
  <c r="E53" i="27"/>
  <c r="A97" i="30"/>
  <c r="B7" i="9"/>
  <c r="G54" i="27" l="1"/>
  <c r="F54" i="27"/>
  <c r="A55" i="27"/>
  <c r="E54" i="27"/>
  <c r="A98" i="30"/>
  <c r="B6" i="9"/>
  <c r="F55" i="27" l="1"/>
  <c r="G55" i="27"/>
  <c r="A56" i="27"/>
  <c r="E55" i="27"/>
  <c r="A99" i="30"/>
  <c r="A7" i="2"/>
  <c r="G56" i="27" l="1"/>
  <c r="F56" i="27"/>
  <c r="A57" i="27"/>
  <c r="E56" i="27"/>
  <c r="A100" i="30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D52" i="27"/>
  <c r="D44" i="27"/>
  <c r="D36" i="27"/>
  <c r="D28" i="27"/>
  <c r="D24" i="27"/>
  <c r="D20" i="27"/>
  <c r="D16" i="27"/>
  <c r="D12" i="27"/>
  <c r="D8" i="27"/>
  <c r="D4" i="27"/>
  <c r="C55" i="27"/>
  <c r="C51" i="27"/>
  <c r="C47" i="27"/>
  <c r="C43" i="27"/>
  <c r="C39" i="27"/>
  <c r="C35" i="27"/>
  <c r="C31" i="27"/>
  <c r="C27" i="27"/>
  <c r="C23" i="27"/>
  <c r="C19" i="27"/>
  <c r="C15" i="27"/>
  <c r="C11" i="27"/>
  <c r="C7" i="27"/>
  <c r="C3" i="27"/>
  <c r="D55" i="27"/>
  <c r="D51" i="27"/>
  <c r="D47" i="27"/>
  <c r="D43" i="27"/>
  <c r="D39" i="27"/>
  <c r="D35" i="27"/>
  <c r="D31" i="27"/>
  <c r="D27" i="27"/>
  <c r="D23" i="27"/>
  <c r="D19" i="27"/>
  <c r="D15" i="27"/>
  <c r="D11" i="27"/>
  <c r="D7" i="27"/>
  <c r="D3" i="27"/>
  <c r="D57" i="27"/>
  <c r="D49" i="27"/>
  <c r="D41" i="27"/>
  <c r="D33" i="27"/>
  <c r="D25" i="27"/>
  <c r="D17" i="27"/>
  <c r="D9" i="27"/>
  <c r="C56" i="27"/>
  <c r="C50" i="27"/>
  <c r="C45" i="27"/>
  <c r="C40" i="27"/>
  <c r="C34" i="27"/>
  <c r="C29" i="27"/>
  <c r="C24" i="27"/>
  <c r="C18" i="27"/>
  <c r="C13" i="27"/>
  <c r="C8" i="27"/>
  <c r="C44" i="27"/>
  <c r="C33" i="27"/>
  <c r="C28" i="27"/>
  <c r="C17" i="27"/>
  <c r="C6" i="27"/>
  <c r="D13" i="27"/>
  <c r="C53" i="27"/>
  <c r="C37" i="27"/>
  <c r="C21" i="27"/>
  <c r="C10" i="27"/>
  <c r="D50" i="27"/>
  <c r="D26" i="27"/>
  <c r="D10" i="27"/>
  <c r="C46" i="27"/>
  <c r="C30" i="27"/>
  <c r="C14" i="27"/>
  <c r="D54" i="27"/>
  <c r="D46" i="27"/>
  <c r="D38" i="27"/>
  <c r="D30" i="27"/>
  <c r="D22" i="27"/>
  <c r="D14" i="27"/>
  <c r="D6" i="27"/>
  <c r="C54" i="27"/>
  <c r="C49" i="27"/>
  <c r="C38" i="27"/>
  <c r="C22" i="27"/>
  <c r="C12" i="27"/>
  <c r="D5" i="27"/>
  <c r="C48" i="27"/>
  <c r="C42" i="27"/>
  <c r="C26" i="27"/>
  <c r="C5" i="27"/>
  <c r="D42" i="27"/>
  <c r="D18" i="27"/>
  <c r="C52" i="27"/>
  <c r="C36" i="27"/>
  <c r="C20" i="27"/>
  <c r="C4" i="27"/>
  <c r="D53" i="27"/>
  <c r="D45" i="27"/>
  <c r="D37" i="27"/>
  <c r="D29" i="27"/>
  <c r="D21" i="27"/>
  <c r="C32" i="27"/>
  <c r="C16" i="27"/>
  <c r="D34" i="27"/>
  <c r="C57" i="27"/>
  <c r="C41" i="27"/>
  <c r="C25" i="27"/>
  <c r="C9" i="27"/>
  <c r="M43" i="9"/>
  <c r="M47" i="9"/>
  <c r="M39" i="9"/>
  <c r="M46" i="9"/>
  <c r="M42" i="9"/>
  <c r="M38" i="9"/>
  <c r="M45" i="9"/>
  <c r="M41" i="9"/>
  <c r="M37" i="9"/>
  <c r="M44" i="9"/>
  <c r="M40" i="9"/>
  <c r="M35" i="9"/>
  <c r="M33" i="9"/>
  <c r="M31" i="9"/>
  <c r="M29" i="9"/>
  <c r="M27" i="9"/>
  <c r="M36" i="9"/>
  <c r="M34" i="9"/>
  <c r="M32" i="9"/>
  <c r="M30" i="9"/>
  <c r="M28" i="9"/>
  <c r="G57" i="27" l="1"/>
  <c r="F57" i="27"/>
  <c r="A58" i="27"/>
  <c r="E57" i="27"/>
  <c r="D32" i="27"/>
  <c r="D48" i="27"/>
  <c r="D40" i="27"/>
  <c r="D56" i="27"/>
  <c r="A101" i="30"/>
  <c r="M26" i="9"/>
  <c r="F91" i="1"/>
  <c r="F92" i="1"/>
  <c r="F93" i="1"/>
  <c r="F94" i="1"/>
  <c r="F95" i="1"/>
  <c r="G96" i="1" s="1"/>
  <c r="G58" i="27" l="1"/>
  <c r="F58" i="27"/>
  <c r="A59" i="27"/>
  <c r="E58" i="27"/>
  <c r="D58" i="27"/>
  <c r="C58" i="27"/>
  <c r="A102" i="30"/>
  <c r="K24" i="9"/>
  <c r="D36" i="9"/>
  <c r="K22" i="9"/>
  <c r="G94" i="1"/>
  <c r="K25" i="9"/>
  <c r="K21" i="9"/>
  <c r="F90" i="1"/>
  <c r="G93" i="1"/>
  <c r="G92" i="1"/>
  <c r="K23" i="9"/>
  <c r="G95" i="1"/>
  <c r="M25" i="9"/>
  <c r="J67" i="1"/>
  <c r="L67" i="1" s="1"/>
  <c r="J68" i="1"/>
  <c r="M68" i="1" s="1"/>
  <c r="J69" i="1"/>
  <c r="L69" i="1" s="1"/>
  <c r="J70" i="1"/>
  <c r="M70" i="1" s="1"/>
  <c r="J71" i="1"/>
  <c r="L71" i="1" s="1"/>
  <c r="J72" i="1"/>
  <c r="M72" i="1" s="1"/>
  <c r="J73" i="1"/>
  <c r="L73" i="1" s="1"/>
  <c r="J74" i="1"/>
  <c r="M74" i="1" s="1"/>
  <c r="J75" i="1"/>
  <c r="L75" i="1" s="1"/>
  <c r="J76" i="1"/>
  <c r="M76" i="1" s="1"/>
  <c r="J77" i="1"/>
  <c r="L77" i="1" s="1"/>
  <c r="L7" i="9" s="1"/>
  <c r="J78" i="1"/>
  <c r="M78" i="1" s="1"/>
  <c r="J79" i="1"/>
  <c r="L79" i="1" s="1"/>
  <c r="L9" i="9" s="1"/>
  <c r="J80" i="1"/>
  <c r="M80" i="1" s="1"/>
  <c r="J81" i="1"/>
  <c r="L81" i="1" s="1"/>
  <c r="L11" i="9" s="1"/>
  <c r="J82" i="1"/>
  <c r="M82" i="1" s="1"/>
  <c r="J83" i="1"/>
  <c r="L83" i="1" s="1"/>
  <c r="L13" i="9" s="1"/>
  <c r="J84" i="1"/>
  <c r="M84" i="1" s="1"/>
  <c r="J85" i="1"/>
  <c r="L85" i="1" s="1"/>
  <c r="L15" i="9" s="1"/>
  <c r="J86" i="1"/>
  <c r="M86" i="1" s="1"/>
  <c r="J87" i="1"/>
  <c r="L87" i="1" s="1"/>
  <c r="L17" i="9" s="1"/>
  <c r="J88" i="1"/>
  <c r="M88" i="1" s="1"/>
  <c r="J89" i="1"/>
  <c r="L89" i="1" s="1"/>
  <c r="L19" i="9" s="1"/>
  <c r="J90" i="1"/>
  <c r="M90" i="1" s="1"/>
  <c r="J91" i="1"/>
  <c r="L91" i="1" s="1"/>
  <c r="L21" i="9" s="1"/>
  <c r="J92" i="1"/>
  <c r="M92" i="1" s="1"/>
  <c r="J93" i="1"/>
  <c r="L93" i="1" s="1"/>
  <c r="L23" i="9" s="1"/>
  <c r="J94" i="1"/>
  <c r="M94" i="1" s="1"/>
  <c r="J95" i="1"/>
  <c r="J97" i="1"/>
  <c r="L97" i="1" s="1"/>
  <c r="L27" i="9" s="1"/>
  <c r="J98" i="1"/>
  <c r="M98" i="1" s="1"/>
  <c r="J99" i="1"/>
  <c r="L99" i="1" s="1"/>
  <c r="L29" i="9" s="1"/>
  <c r="J100" i="1"/>
  <c r="M100" i="1" s="1"/>
  <c r="J101" i="1"/>
  <c r="L101" i="1" s="1"/>
  <c r="L31" i="9" s="1"/>
  <c r="J102" i="1"/>
  <c r="M102" i="1" s="1"/>
  <c r="J103" i="1"/>
  <c r="L103" i="1" s="1"/>
  <c r="L33" i="9" s="1"/>
  <c r="J104" i="1"/>
  <c r="M104" i="1" s="1"/>
  <c r="J105" i="1"/>
  <c r="J106" i="1"/>
  <c r="M106" i="1" s="1"/>
  <c r="J107" i="1"/>
  <c r="L107" i="1" s="1"/>
  <c r="L37" i="9" s="1"/>
  <c r="J108" i="1"/>
  <c r="M108" i="1" s="1"/>
  <c r="J109" i="1"/>
  <c r="L109" i="1" s="1"/>
  <c r="L39" i="9" s="1"/>
  <c r="J110" i="1"/>
  <c r="M110" i="1" s="1"/>
  <c r="J111" i="1"/>
  <c r="L111" i="1" s="1"/>
  <c r="L41" i="9" s="1"/>
  <c r="J112" i="1"/>
  <c r="M112" i="1" s="1"/>
  <c r="J113" i="1"/>
  <c r="L113" i="1" s="1"/>
  <c r="L43" i="9" s="1"/>
  <c r="J114" i="1"/>
  <c r="M114" i="1" s="1"/>
  <c r="J115" i="1"/>
  <c r="L115" i="1" s="1"/>
  <c r="L45" i="9" s="1"/>
  <c r="J116" i="1"/>
  <c r="M116" i="1" s="1"/>
  <c r="J117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F59" i="27" l="1"/>
  <c r="G59" i="27"/>
  <c r="A60" i="27"/>
  <c r="E59" i="27"/>
  <c r="C59" i="27"/>
  <c r="D59" i="27"/>
  <c r="A103" i="30"/>
  <c r="L95" i="1"/>
  <c r="L25" i="9" s="1"/>
  <c r="T96" i="1"/>
  <c r="L105" i="1"/>
  <c r="L35" i="9" s="1"/>
  <c r="K105" i="1"/>
  <c r="U106" i="1"/>
  <c r="K36" i="9"/>
  <c r="U102" i="1"/>
  <c r="K32" i="9"/>
  <c r="U98" i="1"/>
  <c r="K28" i="9"/>
  <c r="D34" i="9"/>
  <c r="D35" i="9"/>
  <c r="V93" i="1"/>
  <c r="K20" i="9"/>
  <c r="F89" i="1"/>
  <c r="U90" i="1"/>
  <c r="K26" i="9"/>
  <c r="U105" i="1"/>
  <c r="V105" i="1"/>
  <c r="K35" i="9"/>
  <c r="U101" i="1"/>
  <c r="V101" i="1"/>
  <c r="K31" i="9"/>
  <c r="U97" i="1"/>
  <c r="V97" i="1"/>
  <c r="K27" i="9"/>
  <c r="V95" i="1"/>
  <c r="U94" i="1"/>
  <c r="U104" i="1"/>
  <c r="K34" i="9"/>
  <c r="U93" i="1"/>
  <c r="V91" i="1"/>
  <c r="U100" i="1"/>
  <c r="K30" i="9"/>
  <c r="U107" i="1"/>
  <c r="V107" i="1"/>
  <c r="K37" i="9"/>
  <c r="U103" i="1"/>
  <c r="V103" i="1"/>
  <c r="K33" i="9"/>
  <c r="U99" i="1"/>
  <c r="V99" i="1"/>
  <c r="K29" i="9"/>
  <c r="D37" i="9"/>
  <c r="U91" i="1"/>
  <c r="U95" i="1"/>
  <c r="U92" i="1"/>
  <c r="U111" i="1"/>
  <c r="V111" i="1"/>
  <c r="K41" i="9"/>
  <c r="U114" i="1"/>
  <c r="K44" i="9"/>
  <c r="U112" i="1"/>
  <c r="K42" i="9"/>
  <c r="U113" i="1"/>
  <c r="V113" i="1"/>
  <c r="K43" i="9"/>
  <c r="U115" i="1"/>
  <c r="V115" i="1"/>
  <c r="K45" i="9"/>
  <c r="U109" i="1"/>
  <c r="V109" i="1"/>
  <c r="K39" i="9"/>
  <c r="U110" i="1"/>
  <c r="K40" i="9"/>
  <c r="U116" i="1"/>
  <c r="K46" i="9"/>
  <c r="U108" i="1"/>
  <c r="K38" i="9"/>
  <c r="N36" i="9"/>
  <c r="N35" i="9"/>
  <c r="M24" i="9"/>
  <c r="N37" i="9"/>
  <c r="G97" i="1"/>
  <c r="G115" i="1"/>
  <c r="G113" i="1"/>
  <c r="G111" i="1"/>
  <c r="G109" i="1"/>
  <c r="G107" i="1"/>
  <c r="G105" i="1"/>
  <c r="G103" i="1"/>
  <c r="G101" i="1"/>
  <c r="G99" i="1"/>
  <c r="T97" i="1"/>
  <c r="T99" i="1"/>
  <c r="T101" i="1"/>
  <c r="T103" i="1"/>
  <c r="T105" i="1"/>
  <c r="T107" i="1"/>
  <c r="T109" i="1"/>
  <c r="T111" i="1"/>
  <c r="T113" i="1"/>
  <c r="T11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117" i="1"/>
  <c r="K67" i="1"/>
  <c r="M67" i="1"/>
  <c r="L68" i="1"/>
  <c r="K69" i="1"/>
  <c r="M69" i="1"/>
  <c r="L70" i="1"/>
  <c r="K71" i="1"/>
  <c r="M71" i="1"/>
  <c r="L72" i="1"/>
  <c r="K73" i="1"/>
  <c r="M73" i="1"/>
  <c r="L74" i="1"/>
  <c r="K75" i="1"/>
  <c r="M75" i="1"/>
  <c r="L76" i="1"/>
  <c r="L6" i="9" s="1"/>
  <c r="K77" i="1"/>
  <c r="M77" i="1"/>
  <c r="L78" i="1"/>
  <c r="L8" i="9" s="1"/>
  <c r="K79" i="1"/>
  <c r="M79" i="1"/>
  <c r="L80" i="1"/>
  <c r="L10" i="9" s="1"/>
  <c r="K81" i="1"/>
  <c r="M81" i="1"/>
  <c r="L82" i="1"/>
  <c r="L12" i="9" s="1"/>
  <c r="K83" i="1"/>
  <c r="M83" i="1"/>
  <c r="L84" i="1"/>
  <c r="L14" i="9" s="1"/>
  <c r="K85" i="1"/>
  <c r="M85" i="1"/>
  <c r="L86" i="1"/>
  <c r="L16" i="9" s="1"/>
  <c r="K87" i="1"/>
  <c r="M87" i="1"/>
  <c r="L88" i="1"/>
  <c r="L18" i="9" s="1"/>
  <c r="K89" i="1"/>
  <c r="M89" i="1"/>
  <c r="L90" i="1"/>
  <c r="L20" i="9" s="1"/>
  <c r="K91" i="1"/>
  <c r="M91" i="1"/>
  <c r="L92" i="1"/>
  <c r="K93" i="1"/>
  <c r="M93" i="1"/>
  <c r="L94" i="1"/>
  <c r="K95" i="1"/>
  <c r="M95" i="1"/>
  <c r="L26" i="9"/>
  <c r="K97" i="1"/>
  <c r="M97" i="1"/>
  <c r="L98" i="1"/>
  <c r="L28" i="9" s="1"/>
  <c r="K99" i="1"/>
  <c r="M99" i="1"/>
  <c r="L100" i="1"/>
  <c r="L30" i="9" s="1"/>
  <c r="K101" i="1"/>
  <c r="M101" i="1"/>
  <c r="L102" i="1"/>
  <c r="L32" i="9" s="1"/>
  <c r="K103" i="1"/>
  <c r="M103" i="1"/>
  <c r="L104" i="1"/>
  <c r="L34" i="9" s="1"/>
  <c r="M105" i="1"/>
  <c r="L106" i="1"/>
  <c r="L36" i="9" s="1"/>
  <c r="K107" i="1"/>
  <c r="M107" i="1"/>
  <c r="L108" i="1"/>
  <c r="L38" i="9" s="1"/>
  <c r="K109" i="1"/>
  <c r="M109" i="1"/>
  <c r="L110" i="1"/>
  <c r="L40" i="9" s="1"/>
  <c r="K111" i="1"/>
  <c r="M111" i="1"/>
  <c r="L112" i="1"/>
  <c r="L42" i="9" s="1"/>
  <c r="K113" i="1"/>
  <c r="M113" i="1"/>
  <c r="L114" i="1"/>
  <c r="L44" i="9" s="1"/>
  <c r="K115" i="1"/>
  <c r="M115" i="1"/>
  <c r="L116" i="1"/>
  <c r="L46" i="9" s="1"/>
  <c r="K117" i="1"/>
  <c r="M117" i="1"/>
  <c r="G116" i="1"/>
  <c r="G114" i="1"/>
  <c r="G112" i="1"/>
  <c r="G110" i="1"/>
  <c r="G108" i="1"/>
  <c r="G106" i="1"/>
  <c r="G104" i="1"/>
  <c r="G102" i="1"/>
  <c r="G100" i="1"/>
  <c r="G98" i="1"/>
  <c r="T98" i="1"/>
  <c r="T100" i="1"/>
  <c r="T102" i="1"/>
  <c r="T104" i="1"/>
  <c r="T106" i="1"/>
  <c r="T108" i="1"/>
  <c r="T110" i="1"/>
  <c r="T112" i="1"/>
  <c r="T114" i="1"/>
  <c r="T11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8" i="1"/>
  <c r="K100" i="1"/>
  <c r="K102" i="1"/>
  <c r="K104" i="1"/>
  <c r="K106" i="1"/>
  <c r="K108" i="1"/>
  <c r="K110" i="1"/>
  <c r="K112" i="1"/>
  <c r="K114" i="1"/>
  <c r="K116" i="1"/>
  <c r="L117" i="1"/>
  <c r="F60" i="27" l="1"/>
  <c r="G60" i="27"/>
  <c r="A61" i="27"/>
  <c r="E60" i="27"/>
  <c r="D60" i="27"/>
  <c r="C60" i="27"/>
  <c r="A104" i="30"/>
  <c r="V98" i="1"/>
  <c r="T119" i="1"/>
  <c r="V114" i="1"/>
  <c r="V89" i="1"/>
  <c r="K19" i="9"/>
  <c r="F88" i="1"/>
  <c r="U89" i="1"/>
  <c r="L22" i="9"/>
  <c r="V92" i="1"/>
  <c r="D33" i="9"/>
  <c r="V100" i="1"/>
  <c r="V106" i="1"/>
  <c r="L24" i="9"/>
  <c r="V94" i="1"/>
  <c r="V108" i="1"/>
  <c r="V104" i="1"/>
  <c r="V90" i="1"/>
  <c r="V102" i="1"/>
  <c r="L47" i="9"/>
  <c r="L124" i="1"/>
  <c r="V116" i="1"/>
  <c r="V110" i="1"/>
  <c r="V112" i="1"/>
  <c r="G119" i="1"/>
  <c r="F118" i="1" s="1"/>
  <c r="N34" i="9"/>
  <c r="M23" i="9"/>
  <c r="G61" i="27" l="1"/>
  <c r="F61" i="27"/>
  <c r="A62" i="27"/>
  <c r="E61" i="27"/>
  <c r="C61" i="27"/>
  <c r="D61" i="27"/>
  <c r="A105" i="30"/>
  <c r="D32" i="9"/>
  <c r="D38" i="9"/>
  <c r="D39" i="9"/>
  <c r="F87" i="1"/>
  <c r="V88" i="1"/>
  <c r="K18" i="9"/>
  <c r="U88" i="1"/>
  <c r="V117" i="1"/>
  <c r="K48" i="9"/>
  <c r="K47" i="9"/>
  <c r="N38" i="9"/>
  <c r="N33" i="9"/>
  <c r="M22" i="9"/>
  <c r="N39" i="9"/>
  <c r="G62" i="27" l="1"/>
  <c r="F62" i="27"/>
  <c r="A63" i="27"/>
  <c r="E62" i="27"/>
  <c r="C62" i="27"/>
  <c r="D62" i="27"/>
  <c r="A106" i="30"/>
  <c r="D40" i="9"/>
  <c r="F86" i="1"/>
  <c r="V87" i="1"/>
  <c r="K17" i="9"/>
  <c r="U87" i="1"/>
  <c r="D31" i="9"/>
  <c r="N32" i="9"/>
  <c r="M21" i="9"/>
  <c r="N40" i="9"/>
  <c r="F63" i="27" l="1"/>
  <c r="G63" i="27"/>
  <c r="A64" i="27"/>
  <c r="E63" i="27"/>
  <c r="C63" i="27"/>
  <c r="D63" i="27"/>
  <c r="A107" i="30"/>
  <c r="F85" i="1"/>
  <c r="V86" i="1"/>
  <c r="K16" i="9"/>
  <c r="U86" i="1"/>
  <c r="D41" i="9"/>
  <c r="D30" i="9"/>
  <c r="N31" i="9"/>
  <c r="M20" i="9"/>
  <c r="N41" i="9"/>
  <c r="G64" i="27" l="1"/>
  <c r="F64" i="27"/>
  <c r="A65" i="27"/>
  <c r="E64" i="27"/>
  <c r="C64" i="27"/>
  <c r="D64" i="27"/>
  <c r="A108" i="30"/>
  <c r="D29" i="9"/>
  <c r="D42" i="9"/>
  <c r="F84" i="1"/>
  <c r="V85" i="1"/>
  <c r="K15" i="9"/>
  <c r="U85" i="1"/>
  <c r="N30" i="9"/>
  <c r="M19" i="9"/>
  <c r="N42" i="9"/>
  <c r="G65" i="27" l="1"/>
  <c r="F65" i="27"/>
  <c r="A66" i="27"/>
  <c r="E65" i="27"/>
  <c r="D65" i="27"/>
  <c r="C65" i="27"/>
  <c r="A109" i="30"/>
  <c r="D43" i="9"/>
  <c r="F83" i="1"/>
  <c r="V84" i="1"/>
  <c r="K14" i="9"/>
  <c r="U84" i="1"/>
  <c r="D28" i="9"/>
  <c r="N29" i="9"/>
  <c r="M18" i="9"/>
  <c r="N43" i="9"/>
  <c r="G66" i="27" l="1"/>
  <c r="F66" i="27"/>
  <c r="A67" i="27"/>
  <c r="E66" i="27"/>
  <c r="C66" i="27"/>
  <c r="D66" i="27"/>
  <c r="A110" i="30"/>
  <c r="F82" i="1"/>
  <c r="V83" i="1"/>
  <c r="K13" i="9"/>
  <c r="U83" i="1"/>
  <c r="D44" i="9"/>
  <c r="D27" i="9"/>
  <c r="N28" i="9"/>
  <c r="M17" i="9"/>
  <c r="N44" i="9"/>
  <c r="F67" i="27" l="1"/>
  <c r="G67" i="27"/>
  <c r="A68" i="27"/>
  <c r="E67" i="27"/>
  <c r="C67" i="27"/>
  <c r="D67" i="27"/>
  <c r="A111" i="30"/>
  <c r="D26" i="9"/>
  <c r="F81" i="1"/>
  <c r="V82" i="1"/>
  <c r="K12" i="9"/>
  <c r="U82" i="1"/>
  <c r="N27" i="9"/>
  <c r="M16" i="9"/>
  <c r="D25" i="9"/>
  <c r="F68" i="27" l="1"/>
  <c r="G68" i="27"/>
  <c r="A69" i="27"/>
  <c r="E68" i="27"/>
  <c r="D68" i="27"/>
  <c r="C68" i="27"/>
  <c r="A112" i="30"/>
  <c r="F80" i="1"/>
  <c r="V81" i="1"/>
  <c r="K11" i="9"/>
  <c r="U81" i="1"/>
  <c r="M15" i="9"/>
  <c r="N26" i="9"/>
  <c r="D24" i="9"/>
  <c r="G69" i="27" l="1"/>
  <c r="F69" i="27"/>
  <c r="A70" i="27"/>
  <c r="E69" i="27"/>
  <c r="D69" i="27"/>
  <c r="C69" i="27"/>
  <c r="A113" i="30"/>
  <c r="F79" i="1"/>
  <c r="V80" i="1"/>
  <c r="K10" i="9"/>
  <c r="U80" i="1"/>
  <c r="M14" i="9"/>
  <c r="N25" i="9"/>
  <c r="D23" i="9"/>
  <c r="G70" i="27" l="1"/>
  <c r="F70" i="27"/>
  <c r="A71" i="27"/>
  <c r="E70" i="27"/>
  <c r="C70" i="27"/>
  <c r="D70" i="27"/>
  <c r="A114" i="30"/>
  <c r="F78" i="1"/>
  <c r="V79" i="1"/>
  <c r="K9" i="9"/>
  <c r="U79" i="1"/>
  <c r="N24" i="9"/>
  <c r="M13" i="9"/>
  <c r="D22" i="9"/>
  <c r="F71" i="27" l="1"/>
  <c r="G71" i="27"/>
  <c r="A72" i="27"/>
  <c r="E71" i="27"/>
  <c r="C71" i="27"/>
  <c r="D71" i="27"/>
  <c r="A115" i="30"/>
  <c r="F77" i="1"/>
  <c r="V78" i="1"/>
  <c r="K8" i="9"/>
  <c r="U78" i="1"/>
  <c r="N23" i="9"/>
  <c r="M12" i="9"/>
  <c r="D21" i="9"/>
  <c r="F72" i="27" l="1"/>
  <c r="G72" i="27"/>
  <c r="A73" i="27"/>
  <c r="E72" i="27"/>
  <c r="C72" i="27"/>
  <c r="D72" i="27"/>
  <c r="A116" i="30"/>
  <c r="F76" i="1"/>
  <c r="V77" i="1"/>
  <c r="K7" i="9"/>
  <c r="U77" i="1"/>
  <c r="N22" i="9"/>
  <c r="M11" i="9"/>
  <c r="D20" i="9"/>
  <c r="G73" i="27" l="1"/>
  <c r="F73" i="27"/>
  <c r="A74" i="27"/>
  <c r="E73" i="27"/>
  <c r="D73" i="27"/>
  <c r="C73" i="27"/>
  <c r="A117" i="30"/>
  <c r="F75" i="1"/>
  <c r="V76" i="1"/>
  <c r="K6" i="9"/>
  <c r="U76" i="1"/>
  <c r="M10" i="9"/>
  <c r="N21" i="9"/>
  <c r="D19" i="9"/>
  <c r="G74" i="27" l="1"/>
  <c r="F74" i="27"/>
  <c r="A75" i="27"/>
  <c r="E74" i="27"/>
  <c r="C74" i="27"/>
  <c r="D74" i="27"/>
  <c r="A118" i="30"/>
  <c r="F74" i="1"/>
  <c r="V75" i="1"/>
  <c r="U75" i="1"/>
  <c r="M9" i="9"/>
  <c r="N20" i="9"/>
  <c r="D18" i="9"/>
  <c r="F75" i="27" l="1"/>
  <c r="G75" i="27"/>
  <c r="A76" i="27"/>
  <c r="E75" i="27"/>
  <c r="C75" i="27"/>
  <c r="D75" i="27"/>
  <c r="A119" i="30"/>
  <c r="F73" i="1"/>
  <c r="V74" i="1"/>
  <c r="U74" i="1"/>
  <c r="N19" i="9"/>
  <c r="M8" i="9"/>
  <c r="D17" i="9"/>
  <c r="G76" i="27" l="1"/>
  <c r="F76" i="27"/>
  <c r="A77" i="27"/>
  <c r="E76" i="27"/>
  <c r="C76" i="27"/>
  <c r="D76" i="27"/>
  <c r="A120" i="30"/>
  <c r="F72" i="1"/>
  <c r="V73" i="1"/>
  <c r="U73" i="1"/>
  <c r="N18" i="9"/>
  <c r="M7" i="9"/>
  <c r="D16" i="9"/>
  <c r="G77" i="27" l="1"/>
  <c r="F77" i="27"/>
  <c r="A78" i="27"/>
  <c r="E77" i="27"/>
  <c r="C77" i="27"/>
  <c r="D77" i="27"/>
  <c r="A121" i="30"/>
  <c r="F71" i="1"/>
  <c r="V72" i="1"/>
  <c r="U72" i="1"/>
  <c r="N17" i="9"/>
  <c r="M6" i="9"/>
  <c r="D15" i="9"/>
  <c r="G78" i="27" l="1"/>
  <c r="F78" i="27"/>
  <c r="A79" i="27"/>
  <c r="E78" i="27"/>
  <c r="D78" i="27"/>
  <c r="C78" i="27"/>
  <c r="A122" i="30"/>
  <c r="F70" i="1"/>
  <c r="V71" i="1"/>
  <c r="U71" i="1"/>
  <c r="N16" i="9"/>
  <c r="D14" i="9"/>
  <c r="F79" i="27" l="1"/>
  <c r="G79" i="27"/>
  <c r="A80" i="27"/>
  <c r="E79" i="27"/>
  <c r="C79" i="27"/>
  <c r="D79" i="27"/>
  <c r="A123" i="30"/>
  <c r="F69" i="1"/>
  <c r="V70" i="1"/>
  <c r="U70" i="1"/>
  <c r="N15" i="9"/>
  <c r="D13" i="9"/>
  <c r="F80" i="27" l="1"/>
  <c r="G80" i="27"/>
  <c r="A81" i="27"/>
  <c r="E80" i="27"/>
  <c r="C80" i="27"/>
  <c r="D80" i="27"/>
  <c r="F68" i="1"/>
  <c r="V69" i="1"/>
  <c r="U69" i="1"/>
  <c r="N14" i="9"/>
  <c r="D12" i="9"/>
  <c r="G81" i="27" l="1"/>
  <c r="F81" i="27"/>
  <c r="A82" i="27"/>
  <c r="E81" i="27"/>
  <c r="D81" i="27"/>
  <c r="C81" i="27"/>
  <c r="F67" i="1"/>
  <c r="V68" i="1"/>
  <c r="U68" i="1"/>
  <c r="N13" i="9"/>
  <c r="D11" i="9"/>
  <c r="G82" i="27" l="1"/>
  <c r="F82" i="27"/>
  <c r="A83" i="27"/>
  <c r="E82" i="27"/>
  <c r="C82" i="27"/>
  <c r="D82" i="27"/>
  <c r="F66" i="1"/>
  <c r="V67" i="1"/>
  <c r="U67" i="1"/>
  <c r="N12" i="9"/>
  <c r="D10" i="9"/>
  <c r="F83" i="27" l="1"/>
  <c r="G83" i="27"/>
  <c r="A84" i="27"/>
  <c r="E83" i="27"/>
  <c r="C83" i="27"/>
  <c r="D83" i="27"/>
  <c r="U66" i="1"/>
  <c r="V66" i="1"/>
  <c r="N11" i="9"/>
  <c r="D9" i="9"/>
  <c r="G84" i="27" l="1"/>
  <c r="F84" i="27"/>
  <c r="A85" i="27"/>
  <c r="E84" i="27"/>
  <c r="C84" i="27"/>
  <c r="D84" i="27"/>
  <c r="N10" i="9"/>
  <c r="D8" i="9"/>
  <c r="G85" i="27" l="1"/>
  <c r="F85" i="27"/>
  <c r="A86" i="27"/>
  <c r="E85" i="27"/>
  <c r="C85" i="27"/>
  <c r="D85" i="27"/>
  <c r="N9" i="9"/>
  <c r="D7" i="9"/>
  <c r="G86" i="27" l="1"/>
  <c r="F86" i="27"/>
  <c r="A87" i="27"/>
  <c r="E86" i="27"/>
  <c r="D86" i="27"/>
  <c r="C86" i="27"/>
  <c r="N8" i="9"/>
  <c r="D6" i="9"/>
  <c r="F87" i="27" l="1"/>
  <c r="G87" i="27"/>
  <c r="A88" i="27"/>
  <c r="E87" i="27"/>
  <c r="C87" i="27"/>
  <c r="D87" i="27"/>
  <c r="N7" i="9"/>
  <c r="F88" i="27" l="1"/>
  <c r="G88" i="27"/>
  <c r="A89" i="27"/>
  <c r="E88" i="27"/>
  <c r="C88" i="27"/>
  <c r="D88" i="27"/>
  <c r="N6" i="9"/>
  <c r="G89" i="27" l="1"/>
  <c r="F89" i="27"/>
  <c r="A90" i="27"/>
  <c r="E89" i="27"/>
  <c r="C89" i="27"/>
  <c r="D89" i="27"/>
  <c r="D45" i="9"/>
  <c r="G90" i="27" l="1"/>
  <c r="F90" i="27"/>
  <c r="A91" i="27"/>
  <c r="E90" i="27"/>
  <c r="D90" i="27"/>
  <c r="C90" i="27"/>
  <c r="D46" i="9"/>
  <c r="F91" i="27" l="1"/>
  <c r="G91" i="27"/>
  <c r="A92" i="27"/>
  <c r="E91" i="27"/>
  <c r="D91" i="27"/>
  <c r="C91" i="27"/>
  <c r="D47" i="9"/>
  <c r="G92" i="27" l="1"/>
  <c r="F92" i="27"/>
  <c r="A93" i="27"/>
  <c r="E92" i="27"/>
  <c r="C92" i="27"/>
  <c r="D92" i="27"/>
  <c r="D48" i="9"/>
  <c r="G93" i="27" l="1"/>
  <c r="F93" i="27"/>
  <c r="A94" i="27"/>
  <c r="E93" i="27"/>
  <c r="C93" i="27"/>
  <c r="D93" i="27"/>
  <c r="G94" i="27" l="1"/>
  <c r="F94" i="27"/>
  <c r="A95" i="27"/>
  <c r="E94" i="27"/>
  <c r="C94" i="27"/>
  <c r="D94" i="27"/>
  <c r="F95" i="27" l="1"/>
  <c r="G95" i="27"/>
  <c r="A96" i="27"/>
  <c r="E95" i="27"/>
  <c r="C95" i="27"/>
  <c r="D95" i="27"/>
  <c r="F96" i="27" l="1"/>
  <c r="G96" i="27"/>
  <c r="A97" i="27"/>
  <c r="E96" i="27"/>
  <c r="C96" i="27"/>
  <c r="D96" i="27"/>
  <c r="G97" i="27" l="1"/>
  <c r="F97" i="27"/>
  <c r="A98" i="27"/>
  <c r="E97" i="27"/>
  <c r="D97" i="27"/>
  <c r="C97" i="27"/>
  <c r="G98" i="27" l="1"/>
  <c r="F98" i="27"/>
  <c r="A99" i="27"/>
  <c r="E98" i="27"/>
  <c r="D98" i="27"/>
  <c r="C98" i="27"/>
  <c r="F99" i="27" l="1"/>
  <c r="G99" i="27"/>
  <c r="A100" i="27"/>
  <c r="E99" i="27"/>
  <c r="D99" i="27"/>
  <c r="C99" i="27"/>
  <c r="G100" i="27" l="1"/>
  <c r="F100" i="27"/>
  <c r="A101" i="27"/>
  <c r="E100" i="27"/>
  <c r="C100" i="27"/>
  <c r="D100" i="27"/>
  <c r="G101" i="27" l="1"/>
  <c r="F101" i="27"/>
  <c r="A102" i="27"/>
  <c r="E101" i="27"/>
  <c r="C101" i="27"/>
  <c r="D101" i="27"/>
  <c r="G102" i="27" l="1"/>
  <c r="F102" i="27"/>
  <c r="A103" i="27"/>
  <c r="E102" i="27"/>
  <c r="C102" i="27"/>
  <c r="D102" i="27"/>
  <c r="F103" i="27" l="1"/>
  <c r="G103" i="27"/>
  <c r="A104" i="27"/>
  <c r="E103" i="27"/>
  <c r="D103" i="27"/>
  <c r="C103" i="27"/>
  <c r="F104" i="27" l="1"/>
  <c r="G104" i="27"/>
  <c r="A105" i="27"/>
  <c r="E104" i="27"/>
  <c r="C104" i="27"/>
  <c r="D104" i="27"/>
  <c r="G105" i="27" l="1"/>
  <c r="F105" i="27"/>
  <c r="A106" i="27"/>
  <c r="E105" i="27"/>
  <c r="D105" i="27"/>
  <c r="C105" i="27"/>
  <c r="G106" i="27" l="1"/>
  <c r="F106" i="27"/>
  <c r="A107" i="27"/>
  <c r="E106" i="27"/>
  <c r="C106" i="27"/>
  <c r="D106" i="27"/>
  <c r="F107" i="27" l="1"/>
  <c r="G107" i="27"/>
  <c r="A108" i="27"/>
  <c r="E107" i="27"/>
  <c r="D107" i="27"/>
  <c r="C107" i="27"/>
  <c r="G108" i="27" l="1"/>
  <c r="F108" i="27"/>
  <c r="A109" i="27"/>
  <c r="E108" i="27"/>
  <c r="C108" i="27"/>
  <c r="D108" i="27"/>
  <c r="G109" i="27" l="1"/>
  <c r="F109" i="27"/>
  <c r="A110" i="27"/>
  <c r="E109" i="27"/>
  <c r="C109" i="27"/>
  <c r="D109" i="27"/>
  <c r="G110" i="27" l="1"/>
  <c r="F110" i="27"/>
  <c r="A111" i="27"/>
  <c r="E110" i="27"/>
  <c r="D110" i="27"/>
  <c r="C110" i="27"/>
  <c r="F111" i="27" l="1"/>
  <c r="G111" i="27"/>
  <c r="A112" i="27"/>
  <c r="E111" i="27"/>
  <c r="C111" i="27"/>
  <c r="D111" i="27"/>
  <c r="F112" i="27" l="1"/>
  <c r="G112" i="27"/>
  <c r="A113" i="27"/>
  <c r="E112" i="27"/>
  <c r="C112" i="27"/>
  <c r="D112" i="27"/>
  <c r="G113" i="27" l="1"/>
  <c r="F113" i="27"/>
  <c r="A114" i="27"/>
  <c r="E113" i="27"/>
  <c r="D113" i="27"/>
  <c r="C113" i="27"/>
  <c r="G114" i="27" l="1"/>
  <c r="F114" i="27"/>
  <c r="A115" i="27"/>
  <c r="E114" i="27"/>
  <c r="C114" i="27"/>
  <c r="D114" i="27"/>
  <c r="F115" i="27" l="1"/>
  <c r="G115" i="27"/>
  <c r="A116" i="27"/>
  <c r="E115" i="27"/>
  <c r="D115" i="27"/>
  <c r="C115" i="27"/>
  <c r="G116" i="27" l="1"/>
  <c r="F116" i="27"/>
  <c r="A117" i="27"/>
  <c r="E116" i="27"/>
  <c r="C116" i="27"/>
  <c r="D116" i="27"/>
  <c r="G117" i="27" l="1"/>
  <c r="F117" i="27"/>
  <c r="A118" i="27"/>
  <c r="E117" i="27"/>
  <c r="D117" i="27"/>
  <c r="C117" i="27"/>
  <c r="G118" i="27" l="1"/>
  <c r="F118" i="27"/>
  <c r="E118" i="27"/>
  <c r="D118" i="27"/>
  <c r="C118" i="27"/>
</calcChain>
</file>

<file path=xl/comments1.xml><?xml version="1.0" encoding="utf-8"?>
<comments xmlns="http://schemas.openxmlformats.org/spreadsheetml/2006/main">
  <authors>
    <author>sroache</author>
  </authors>
  <commentList>
    <comment ref="AC2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From the International comps - demographics file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Labor force, total 
1980-1989 United Nations database
1990- Word Bank WDI
Total labor force comprises people ages 15 and older who meet the International Labour Organization definition of the economically active population: all people who supply labor for the production of goods and services during a specified period. It includes both the employed and the unemployed. While national practices vary in the treatment of such groups as the armed forces and seasonal or part-time workers, in general the labor force includes the armed forces, the unemployed, and first-time job-seekers, but excludes homemakers and other unpaid caregivers and workers in the informal sector.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 xml:space="preserve">sroache:
</t>
        </r>
        <r>
          <rPr>
            <sz val="9"/>
            <color indexed="81"/>
            <rFont val="Tahoma"/>
            <family val="2"/>
          </rPr>
          <t xml:space="preserve">Population aged 10+
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United Nations data</t>
        </r>
      </text>
    </comment>
  </commentList>
</comments>
</file>

<file path=xl/comments2.xml><?xml version="1.0" encoding="utf-8"?>
<comments xmlns="http://schemas.openxmlformats.org/spreadsheetml/2006/main">
  <authors>
    <author>sroache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Labor force, total 
1980-1989 United Nations database
1990- Word Bank WDI
Total labor force comprises people ages 15 and older who meet the International Labour Organization definition of the economically active population: all people who supply labor for the production of goods and services during a specified period. It includes both the employed and the unemployed. While national practices vary in the treatment of such groups as the armed forces and seasonal or part-time workers, in general the labor force includes the armed forces, the unemployed, and first-time job-seekers, but excludes homemakers and other unpaid caregivers and workers in the informal sector.
</t>
        </r>
      </text>
    </comment>
  </commentList>
</comments>
</file>

<file path=xl/comments3.xml><?xml version="1.0" encoding="utf-8"?>
<comments xmlns="http://schemas.openxmlformats.org/spreadsheetml/2006/main">
  <authors>
    <author>sroache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Razão entre o somatório do número de anos de estudo completados pelas pessoas que tem 25 ou mais anos de idade e o numero de pessoas nessa faixa etária.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Razão entre o somatório do número de anos de estudo completados pelas pessoas que tem 25 ou mais anos de idade e o numero de pessoas nessa faixa etária. Para obter informações metodológicas, consulte o Atlas do Desenvolvimento Humano no Brasil - 1998. O universo de municípios da tabela  é definido pelo IBGE no levantamento censitário e não necessariamente coincide com o oficialmente existente ou instalado na data de referência.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Razão entre o somatório do número de anos de estudo completados pelas pessoas que tem 25 ou mais anos de idade e o numero de pessoas nessa faixa etária. Para obter mais informações metodológicas acesse --&gt;www.undp.org.br.O universo de municípios da tabela  é definido pelo IBGE no levantamento censitário  e não necessariamente coincide com o oficialmente existente ou instalado na data de referência.</t>
        </r>
      </text>
    </comment>
    <comment ref="E113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From IBGE household survey</t>
        </r>
      </text>
    </comment>
  </commentList>
</comments>
</file>

<file path=xl/comments4.xml><?xml version="1.0" encoding="utf-8"?>
<comments xmlns="http://schemas.openxmlformats.org/spreadsheetml/2006/main">
  <authors>
    <author>sroache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From series estatisticas on IBGE website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sroache:
</t>
        </r>
        <r>
          <rPr>
            <sz val="9"/>
            <color indexed="81"/>
            <rFont val="Tahoma"/>
            <family val="2"/>
          </rPr>
          <t xml:space="preserve">Fonte: IBGE, Pesquisa Nacional por Amostra de Domicílios 2001-2009 
Definição: 
horas habitualmente trabalhadas
Pesquisou-se o número de horas habitualmente trabalhadas no trabalho principal, no secundários e nos demais trabalhos que a pessoa tinha na semana de referência. Foram incluídas como horas habitualmente trabalhadas aquelas que a pessoa habitualmente ocupava fora do local de trabalho em tarefas relacionadas com a ocupação no trabalho considerado.
</t>
        </r>
      </text>
    </comment>
  </commentList>
</comments>
</file>

<file path=xl/comments5.xml><?xml version="1.0" encoding="utf-8"?>
<comments xmlns="http://schemas.openxmlformats.org/spreadsheetml/2006/main">
  <authors>
    <author>sroache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Updated by IMFNT\SROACHE on 11/13/2012 12:52:55 PM
Latest revision date - 10/25/2012 5:39:54 PM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Updated by IMFNT\SROACHE on 11/13/2012 12:50:22 PM
Latest revision date - 10/25/2012 5:39:54 PM</t>
        </r>
      </text>
    </comment>
  </commentList>
</comments>
</file>

<file path=xl/comments6.xml><?xml version="1.0" encoding="utf-8"?>
<comments xmlns="http://schemas.openxmlformats.org/spreadsheetml/2006/main">
  <authors>
    <author>sroache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sroache:</t>
        </r>
        <r>
          <rPr>
            <sz val="9"/>
            <color indexed="81"/>
            <rFont val="Tahoma"/>
            <family val="2"/>
          </rPr>
          <t xml:space="preserve">
From file "Hours worked model" in the potential GDP directory and spliced from IPEA/CNI data</t>
        </r>
      </text>
    </comment>
  </commentList>
</comments>
</file>

<file path=xl/sharedStrings.xml><?xml version="1.0" encoding="utf-8"?>
<sst xmlns="http://schemas.openxmlformats.org/spreadsheetml/2006/main" count="1087" uniqueCount="486">
  <si>
    <t>n.a.</t>
  </si>
  <si>
    <t>Labor force</t>
  </si>
  <si>
    <t>Source</t>
  </si>
  <si>
    <t>Indicator</t>
  </si>
  <si>
    <t>World Bank WDI</t>
  </si>
  <si>
    <t>Population</t>
  </si>
  <si>
    <t>Labor force/population</t>
  </si>
  <si>
    <t>Units</t>
  </si>
  <si>
    <t>millions</t>
  </si>
  <si>
    <t>percent</t>
  </si>
  <si>
    <t>log change</t>
  </si>
  <si>
    <t>Country</t>
  </si>
  <si>
    <t>Brazil</t>
  </si>
  <si>
    <t>Population ages 0-14</t>
  </si>
  <si>
    <t>Population ages 15-64</t>
  </si>
  <si>
    <t>Population ages 65+</t>
  </si>
  <si>
    <t>(percent of total)</t>
  </si>
  <si>
    <t>Calculated</t>
  </si>
  <si>
    <t>Labor force participation</t>
  </si>
  <si>
    <t>World</t>
  </si>
  <si>
    <t>Gross fixed capital formation</t>
  </si>
  <si>
    <t>N223NGPC@EMERGELA</t>
  </si>
  <si>
    <t>N223NFC@EMERGELA</t>
  </si>
  <si>
    <t>1900 *Y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</si>
  <si>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</si>
  <si>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</si>
  <si>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</si>
  <si>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</si>
  <si>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</si>
  <si>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</si>
  <si>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</si>
  <si>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</si>
  <si>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</si>
  <si>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</si>
  <si>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</si>
  <si>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</si>
  <si>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</si>
  <si>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</si>
  <si>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</si>
  <si>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</si>
  <si>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</si>
  <si>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</si>
  <si>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</si>
  <si>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</si>
  <si>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</si>
  <si>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</si>
  <si>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</si>
  <si>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</si>
  <si>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</si>
  <si>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</si>
  <si>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</si>
  <si>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</si>
  <si>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</si>
  <si>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</si>
  <si>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</si>
  <si>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</si>
  <si>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</si>
  <si>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</si>
  <si>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</si>
  <si>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</si>
  <si>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</si>
  <si>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</si>
  <si>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</si>
  <si>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</si>
  <si>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</si>
  <si>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</si>
  <si>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</si>
  <si>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</si>
  <si>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</si>
  <si>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</si>
  <si>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</si>
  <si>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</si>
  <si>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</si>
  <si>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</si>
  <si>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</si>
  <si>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</si>
  <si>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</si>
  <si>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</si>
  <si>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</si>
  <si>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</si>
  <si>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</si>
  <si>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</si>
  <si>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</si>
  <si>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</si>
  <si>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</si>
  <si>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</si>
  <si>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</si>
  <si>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</si>
  <si>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</si>
  <si>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</si>
  <si>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</si>
  <si>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</si>
  <si>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</si>
  <si>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</si>
  <si>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</si>
  <si>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</si>
  <si>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</si>
  <si>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</si>
  <si>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</si>
  <si>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</si>
  <si>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</si>
  <si>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</si>
  <si>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</si>
  <si>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</si>
  <si>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</si>
  <si>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</si>
  <si>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</si>
  <si>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</si>
  <si>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</si>
  <si>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</si>
  <si>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</si>
  <si>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</si>
  <si>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</si>
  <si>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</si>
  <si>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</si>
  <si>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</si>
  <si>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</si>
  <si>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</si>
  <si>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</si>
  <si>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</si>
  <si>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</si>
  <si>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</si>
  <si>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</si>
  <si>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</si>
  <si>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</si>
  <si>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</si>
  <si>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</si>
  <si>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</si>
  <si>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</si>
  <si>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</si>
  <si>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</si>
  <si>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</si>
  <si>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</si>
  <si>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</si>
  <si>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</si>
  <si>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</si>
  <si>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.FRQ</t>
  </si>
  <si>
    <t>.DTLM</t>
  </si>
  <si>
    <t>.AGG</t>
  </si>
  <si>
    <t>.DESC</t>
  </si>
  <si>
    <t xml:space="preserve">Quarterly </t>
  </si>
  <si>
    <t xml:space="preserve">Sum </t>
  </si>
  <si>
    <t xml:space="preserve">Brazil: Gross Domestic Product at Market Prices(NSA, Mil.Chn.1995.Reais)  </t>
  </si>
  <si>
    <t xml:space="preserve">Brazil: GDP: Gross Fixed Capital Formation(NSA, Mil.Chn.1995.Reais)  </t>
  </si>
  <si>
    <t>millions of 1995 R$</t>
  </si>
  <si>
    <t>Data</t>
  </si>
  <si>
    <t>Capital fixo - estoque bruto - construção - não residencial - R$ de 2000 (bilhões)  - Instituto de Pesquisa Econômica Aplicada (IPEA) - GAMMA_EBKCENRT</t>
  </si>
  <si>
    <t>Capital fixo - estoque bruto - construção - residencial - R$ de 2000 (bilhões)  - Instituto de Pesquisa Econômica Aplicada (IPEA) - GAMMA_EBKCERT</t>
  </si>
  <si>
    <t>Capital fixo - estoque bruto - construção - R$ de 2000 (bilhões)  - Instituto de Pesquisa Econômica Aplicada (IPEA) - GAMMA_EBKCT</t>
  </si>
  <si>
    <t>Capital fixo - estoque bruto - máquinas e equipamentos - R$ de 2000 (bilhões)  - Instituto de Pesquisa Econômica Aplicada (IPEA) - GAMMA_EBKMQET</t>
  </si>
  <si>
    <t>Capital fixo - estoque bruto - total - R$ de 2000 (bilhões)  - Instituto de Pesquisa Econômica Aplicada (IPEA) - GAMMA_EBKT</t>
  </si>
  <si>
    <t>Capital fixo - estoque líquido - empresas e famílias - R$ de 2000 (bilhões)  - Instituto de Pesquisa Econômica Aplicada (IPEA) - GAMMA_ELKP</t>
  </si>
  <si>
    <t>Capital fixo - estoque bruto - construção - adm. pública - R$ de 2000 (bilhões)  - Instituto de Pesquisa Econômica Aplicada (IPEA) - GAMMA_EBKCG</t>
  </si>
  <si>
    <t>Capital fixo - estoque bruto - máquinas e equipamentos - adm. pública - R$ de 2000 (bilhões)  - Instituto de Pesquisa Econômica Aplicada (IPEA) - GAMMA_EBKMQEG</t>
  </si>
  <si>
    <t>Capital fixo - estoque bruto - adm. pública - R$ de 2000 (bilhões)  - Instituto de Pesquisa Econômica Aplicada (IPEA) - GAMMA_EBKG</t>
  </si>
  <si>
    <t>Capital fixo - estoque bruto - construção - residencial - empresas e famílias - R$ de 2000 (bilhões)  - Instituto de Pesquisa Econômica Aplicada (IPEA) - GAMMA_EBKCERP</t>
  </si>
  <si>
    <t>Capital fixo - estoque bruto - construção - não residencial - empresas e famílias - R$ de 2000 (bilhões)  - Instituto de Pesquisa Econômica Aplicada (IPEA) - GAMMA_EBKCENRP</t>
  </si>
  <si>
    <t>Capital fixo - estoque bruto - construção - empresas e famílias - R$ de 2000 (bilhões)  - Instituto de Pesquisa Econômica Aplicada (IPEA) - GAMMA_EBKCP</t>
  </si>
  <si>
    <t>Capital fixo - estoque bruto - máquinas e equipamentos - empresas e famílias - R$ de 2000 (bilhões)  - Instituto de Pesquisa Econômica Aplicada (IPEA) - GAMMA_EBKMQEP</t>
  </si>
  <si>
    <t>Capital fixo - estoque bruto - empresas e famílias - R$ de 2000 (bilhões)  - Instituto de Pesquisa Econômica Aplicada (IPEA) - GAMMA_EBKP</t>
  </si>
  <si>
    <t>Capital fixo - estoque líquido - construção - não residencial - R$ de 2000 (bilhões)  - Instituto de Pesquisa Econômica Aplicada (IPEA) - GAMMA_ELKCENRT</t>
  </si>
  <si>
    <t>Capital fixo - estoque líquido - construção - residencial - R$ de 2000 (bilhões)  - Instituto de Pesquisa Econômica Aplicada (IPEA) - GAMMA_ELKCERT</t>
  </si>
  <si>
    <t>Capital fixo - estoque líquido - construção - R$ de 2000 (bilhões)  - Instituto de Pesquisa Econômica Aplicada (IPEA) - GAMMA_ELKCT</t>
  </si>
  <si>
    <t>Capital fixo - estoque líquido - máquinas e equipamentos - R$ de 2000 (bilhões)  - Instituto de Pesquisa Econômica Aplicada (IPEA) - GAMMA_ELKMQET</t>
  </si>
  <si>
    <t>Capital fixo - estoque líquido - total - R$ de 2000 (bilhões)  - Instituto de Pesquisa Econômica Aplicada (IPEA) - GAMMA_ELKT</t>
  </si>
  <si>
    <t>Capital fixo - estoque líquido - construção - adm. pública - R$ de 2000 (bilhões)  - Instituto de Pesquisa Econômica Aplicada (IPEA) - GAMMA_ELKCG</t>
  </si>
  <si>
    <t>Capital fixo - estoque líquido - máquinas e equipamentos - adm. pública - R$ de 2000 (bilhões)  - Instituto de Pesquisa Econômica Aplicada (IPEA) - GAMMA_ELKMQEG</t>
  </si>
  <si>
    <t>Capital fixo - estoque líquido - adm. pública - R$ de 2000 (bilhões)  - Instituto de Pesquisa Econômica Aplicada (IPEA) - GAMMA_ELKG</t>
  </si>
  <si>
    <t>Capital fixo - estoque líquido - construção - residencial - empresas e famílias - R$ de 2000 (bilhões)  - Instituto de Pesquisa Econômica Aplicada (IPEA) - GAMMA_ELKCERP</t>
  </si>
  <si>
    <t>Capital fixo - estoque líquido - construção - não residencial - empresas e famílias - R$ de 2000 (bilhões)  - Instituto de Pesquisa Econômica Aplicada (IPEA) - GAMMA_ELKCENRP</t>
  </si>
  <si>
    <t>Capital fixo - estoque líquido - construção - empresas e famílias - R$ de 2000 (bilhões)  - Instituto de Pesquisa Econômica Aplicada (IPEA) - GAMMA_ELKCP</t>
  </si>
  <si>
    <t>Capital fixo - estoque líquido - máquinas e equipamentos - empresas e famílias - R$ de 2000 (bilhões)  - Instituto de Pesquisa Econômica Aplicada (IPEA) - GAMMA_ELKMQEP</t>
  </si>
  <si>
    <t>IBGE</t>
  </si>
  <si>
    <t>II.6 - Estoque Líquido de Capital Fixo - Setor privado e Governo, 1950/2000</t>
  </si>
  <si>
    <t>R$ milhões de 1999</t>
  </si>
  <si>
    <t>ANO</t>
  </si>
  <si>
    <t>Setor Privado</t>
  </si>
  <si>
    <t>Governo</t>
  </si>
  <si>
    <t>Total</t>
  </si>
  <si>
    <t>Construções residenciais</t>
  </si>
  <si>
    <t>Construções não residenciais</t>
  </si>
  <si>
    <t>Máquinas e equipamentos</t>
  </si>
  <si>
    <t>Construção</t>
  </si>
  <si>
    <t>Nota: A taxa de depreciação é a geométrica, com vida útil estimada de 50 anos para as construções residenciais, 40 anos para as não residenciais e 20 anos para máquinas e</t>
  </si>
  <si>
    <t>equipamentos. Construção do governo é considerada não residencial em sua totalidade.</t>
  </si>
  <si>
    <t>GDP</t>
  </si>
  <si>
    <t>GDP deflator</t>
  </si>
  <si>
    <t>C223GP@EMERGELA</t>
  </si>
  <si>
    <t xml:space="preserve">Brazil: Gross Domestic Product at Mkt Prices (NSA, Mil.Reais)  </t>
  </si>
  <si>
    <t>Period</t>
  </si>
  <si>
    <t>C223GPI@EMERGELA</t>
  </si>
  <si>
    <t xml:space="preserve">Average </t>
  </si>
  <si>
    <t xml:space="preserve">Brazil: Real Gross Domestic Product: Chained Index (NSA, 1995=100)  </t>
  </si>
  <si>
    <t>1947-2011</t>
  </si>
  <si>
    <t>Annual percent change</t>
  </si>
  <si>
    <t>1948-2011</t>
  </si>
  <si>
    <t>GDP deflator index</t>
  </si>
  <si>
    <t>1995=1</t>
  </si>
  <si>
    <t>GDP volumes</t>
  </si>
  <si>
    <t>Real GDP</t>
  </si>
  <si>
    <t>PIB (preços 2011) - R$ de 2011 (milhões)  - Instituto de Pesquisa Econômica Aplicada (IPEA) - GAC_PIB</t>
  </si>
  <si>
    <t>PIB per capita (preços 2011) - US$ de 2011 (mil)  - Instituto de Pesquisa Econômica Aplicada (IPEA) - GAC_PIBCAP</t>
  </si>
  <si>
    <t>PIB per capita (preços 2011) - R$ de 2011 (mil)  - Instituto de Pesquisa Econômica Aplicada (IPEA) - GAC_PIBCAPR</t>
  </si>
  <si>
    <t>PIB per capita - R$ (mil)  - Instituto de Pesquisa Econômica Aplicada (IPEA) - GAC_PIBCAPN</t>
  </si>
  <si>
    <t>PIB per capita - US$ (mil)  - Instituto de Pesquisa Econômica Aplicada (IPEA) - GAC_PIBCAPUSN</t>
  </si>
  <si>
    <t>C223NI@EMERGELA</t>
  </si>
  <si>
    <t xml:space="preserve">Brazil: GDP: Gross Fixed Capital Formation (NSA, Mil.Reais)  </t>
  </si>
  <si>
    <t>Real GDP per capita</t>
  </si>
  <si>
    <t>A223POP@EMERGELA</t>
  </si>
  <si>
    <t xml:space="preserve">Annual </t>
  </si>
  <si>
    <t xml:space="preserve">Mar 08 17:06:00 2012 </t>
  </si>
  <si>
    <t xml:space="preserve">None </t>
  </si>
  <si>
    <t xml:space="preserve">Brazil: Population (Thous.)  </t>
  </si>
  <si>
    <t>Nominal GDP per capita</t>
  </si>
  <si>
    <t>milions of R$</t>
  </si>
  <si>
    <t>1947-1989</t>
  </si>
  <si>
    <t>1970-90</t>
  </si>
  <si>
    <t>milions of 1980 R$</t>
  </si>
  <si>
    <t>1970-91</t>
  </si>
  <si>
    <t>annual percent change</t>
  </si>
  <si>
    <t>Land</t>
  </si>
  <si>
    <t>Agricultural land</t>
  </si>
  <si>
    <t>1961-2009</t>
  </si>
  <si>
    <t>Square meters</t>
  </si>
  <si>
    <t>Hours worked</t>
  </si>
  <si>
    <t>2001-09</t>
  </si>
  <si>
    <t>per 1000 persons</t>
  </si>
  <si>
    <t>Millions of 1995 R$</t>
  </si>
  <si>
    <t>Millions of square meters</t>
  </si>
  <si>
    <t>População residente - Habitante - Instituto Brasileiro de Geografia e Estatística, Departamento de População e Indicadores Sociais. Divisão de Estudos e Análises da Dinâmica Demográfica (IBGE/Pop) - DEPIS_POP</t>
  </si>
  <si>
    <t>Oxford Montevideo</t>
  </si>
  <si>
    <t>C223EHPC@EMERGELA</t>
  </si>
  <si>
    <t xml:space="preserve">Monthly </t>
  </si>
  <si>
    <t xml:space="preserve">Brazil: CNI: Worked Hours in Production (NSA, 2006=100)  </t>
  </si>
  <si>
    <t>C223D@EMERGELA</t>
  </si>
  <si>
    <t xml:space="preserve">Brazil: Industrial Production (NSA, 2002=100)  </t>
  </si>
  <si>
    <t>FGV</t>
  </si>
  <si>
    <t>Percent</t>
  </si>
  <si>
    <t>1970-2010</t>
  </si>
  <si>
    <t>Capital stock</t>
  </si>
  <si>
    <t>Millions</t>
  </si>
  <si>
    <t>Population of working age 15-64</t>
  </si>
  <si>
    <t>pop</t>
  </si>
  <si>
    <t>k</t>
  </si>
  <si>
    <t>land</t>
  </si>
  <si>
    <t>h</t>
  </si>
  <si>
    <t>lf</t>
  </si>
  <si>
    <t>popw</t>
  </si>
  <si>
    <t>gdp</t>
  </si>
  <si>
    <t>gfcf</t>
  </si>
  <si>
    <t>Implied depreciation</t>
  </si>
  <si>
    <t>dep</t>
  </si>
  <si>
    <t>Median years of schooling ages 25+</t>
  </si>
  <si>
    <t>IPEAdata</t>
  </si>
  <si>
    <t>Barro-Lee database</t>
  </si>
  <si>
    <t>Average years of schooling</t>
  </si>
  <si>
    <t>educ1</t>
  </si>
  <si>
    <t>educ2</t>
  </si>
  <si>
    <t>Capacity utilization</t>
  </si>
  <si>
    <t>util</t>
  </si>
  <si>
    <t>Taxa de desemprego - aberto - referência: 30 dias - RMs - (%) - Instituto Brasileiro de Geografia e Estatística, Pesquisa Mensal de Emprego - antiga metodologia (IBGE/PME antiga) - PME12_TDA12</t>
  </si>
  <si>
    <t>C223EURM@EMERGELA</t>
  </si>
  <si>
    <t xml:space="preserve">Brazil: Unemployment Rate: 30 Day Reference Period (NSA, %)  </t>
  </si>
  <si>
    <t>IPEA/IBGE</t>
  </si>
  <si>
    <t>Unemployment rate</t>
  </si>
  <si>
    <t>IPEAdata/IBGE/Haver</t>
  </si>
  <si>
    <t>ur</t>
  </si>
  <si>
    <t>Anos de estudo - média - pessoas 25 anos e mais - Ano - Instituto de Pesquisa Econômica Aplicada (IPEA) - P25AEP</t>
  </si>
  <si>
    <t>Anos de estudo - média - pessoas 25 anos e mais - Ano - Integrated public use microdata series-International - P25AE</t>
  </si>
  <si>
    <t>Anos de estudo - média - pessoas 25 anos e mais - Ano - Instituto de Pesquisa Econômica Aplicada (IPEA) - MEDUCA</t>
  </si>
  <si>
    <t>elec</t>
  </si>
  <si>
    <t>IPEAdata/CNI spliced</t>
  </si>
  <si>
    <t>Oxford/ World Bank WDI</t>
  </si>
  <si>
    <t>Electricity production</t>
  </si>
  <si>
    <t>GwH (spliced)</t>
  </si>
  <si>
    <t>code</t>
  </si>
  <si>
    <t>EcDatabase</t>
  </si>
  <si>
    <t>\\RES\WEO\WEO Published</t>
  </si>
  <si>
    <t>Series_code</t>
  </si>
  <si>
    <t>223BCA.A</t>
  </si>
  <si>
    <t>223NGS.A</t>
  </si>
  <si>
    <t>BCA</t>
  </si>
  <si>
    <t>NGS</t>
  </si>
  <si>
    <t>Frequency</t>
  </si>
  <si>
    <t>Annual</t>
  </si>
  <si>
    <t>Scale</t>
  </si>
  <si>
    <t>Billions</t>
  </si>
  <si>
    <t>223NGDP_D.A</t>
  </si>
  <si>
    <t>223ENDA.A</t>
  </si>
  <si>
    <t>Indicator.Name</t>
  </si>
  <si>
    <t>223NGDPD.A</t>
  </si>
  <si>
    <t>NGDP_D</t>
  </si>
  <si>
    <t>ENDA</t>
  </si>
  <si>
    <t>NGDPD</t>
  </si>
  <si>
    <t>Balance on current account</t>
  </si>
  <si>
    <t>Gross national saving, current prices</t>
  </si>
  <si>
    <t>Deflator of Gross domestic product, current prices</t>
  </si>
  <si>
    <t>National currency units per U.S. dollar, period average</t>
  </si>
  <si>
    <t>Gross domestic product in U.S. dollars</t>
  </si>
  <si>
    <t>223NGDP.A</t>
  </si>
  <si>
    <t>NGDP</t>
  </si>
  <si>
    <t>Gross domestic product, current prices</t>
  </si>
  <si>
    <t>WEO</t>
  </si>
  <si>
    <t>s</t>
  </si>
  <si>
    <t>National saving ratio</t>
  </si>
  <si>
    <t>Current account ratio</t>
  </si>
  <si>
    <t>ca</t>
  </si>
  <si>
    <t>Average hours per week</t>
  </si>
  <si>
    <t>International</t>
  </si>
  <si>
    <t>Comparisons</t>
  </si>
  <si>
    <t>Employment rate</t>
  </si>
  <si>
    <t>er</t>
  </si>
  <si>
    <t>Including backfilled data</t>
  </si>
  <si>
    <t>Participation rate</t>
  </si>
  <si>
    <t>Years of schooling</t>
  </si>
  <si>
    <t>obs</t>
  </si>
  <si>
    <t>GDP_0</t>
  </si>
  <si>
    <t>K_0</t>
  </si>
  <si>
    <t>K</t>
  </si>
  <si>
    <t>K_0/GDP_0</t>
  </si>
  <si>
    <t>K/GDP</t>
  </si>
  <si>
    <t>LOG(GDP_0)</t>
  </si>
  <si>
    <t>LOG(GDP)</t>
  </si>
  <si>
    <t>LOG(K_0)</t>
  </si>
  <si>
    <t>LOG(K)</t>
  </si>
  <si>
    <t>LOG(K_0/GDP_0)</t>
  </si>
  <si>
    <t>LOG(K/GDP)</t>
  </si>
  <si>
    <t>LA</t>
  </si>
  <si>
    <t>LUTIL</t>
  </si>
  <si>
    <t>LLAND</t>
  </si>
  <si>
    <t>LH_FILL</t>
  </si>
  <si>
    <t>EDUC1_IP</t>
  </si>
  <si>
    <t>LLF</t>
  </si>
  <si>
    <t>LER</t>
  </si>
  <si>
    <t>LLFP</t>
  </si>
  <si>
    <t>LPOPW</t>
  </si>
  <si>
    <t>LPOP</t>
  </si>
  <si>
    <t>DLOG(GDP_0)</t>
  </si>
  <si>
    <t>DLOG(GDP)</t>
  </si>
  <si>
    <t>DLOG(K_0)</t>
  </si>
  <si>
    <t>DLOG(K)</t>
  </si>
  <si>
    <t>DLOG(K_0/GDP_0)</t>
  </si>
  <si>
    <t>DLOG(K/GDP)</t>
  </si>
  <si>
    <t>DLA</t>
  </si>
  <si>
    <t>DLUTIL</t>
  </si>
  <si>
    <t>DLLAND</t>
  </si>
  <si>
    <t>DLH_FILL</t>
  </si>
  <si>
    <t>D(EDUC1_IP)</t>
  </si>
  <si>
    <t>DLLF</t>
  </si>
  <si>
    <t>DLER</t>
  </si>
  <si>
    <t>DLLFP</t>
  </si>
  <si>
    <t>DLPOPW</t>
  </si>
  <si>
    <t>DLPOP</t>
  </si>
  <si>
    <t>CONT_RESID</t>
  </si>
  <si>
    <t>CONT_UTIL</t>
  </si>
  <si>
    <t>CONT_KGDP_0</t>
  </si>
  <si>
    <t>CONT_KGDP</t>
  </si>
  <si>
    <t>CONT_LAND</t>
  </si>
  <si>
    <t>CONT_EDUC</t>
  </si>
  <si>
    <t>CONT_ER</t>
  </si>
  <si>
    <t>CONT_HOURS</t>
  </si>
  <si>
    <t>CONT_LFORCE</t>
  </si>
  <si>
    <t>CONT_DEMOG</t>
  </si>
  <si>
    <t>POP</t>
  </si>
  <si>
    <t>UTIL</t>
  </si>
  <si>
    <t>LAND</t>
  </si>
  <si>
    <t>ER</t>
  </si>
  <si>
    <t>H_FILL</t>
  </si>
  <si>
    <t>LF</t>
  </si>
  <si>
    <t>LFP</t>
  </si>
  <si>
    <t>POPW</t>
  </si>
  <si>
    <t>POPW/POP</t>
  </si>
  <si>
    <t>GFCF</t>
  </si>
  <si>
    <t>DEP</t>
  </si>
  <si>
    <t>ELEC</t>
  </si>
  <si>
    <t>GDP_CAP</t>
  </si>
  <si>
    <t>GDP_CAP_0</t>
  </si>
  <si>
    <t>LOG(GDP_CAP)</t>
  </si>
  <si>
    <t>LOG(GDP_CAP_0)</t>
  </si>
  <si>
    <t>LOG(POP)</t>
  </si>
  <si>
    <t>DLOG(LF)</t>
  </si>
  <si>
    <t>DLOG(POPW)</t>
  </si>
  <si>
    <t>DLOG(POP)</t>
  </si>
  <si>
    <t>S</t>
  </si>
  <si>
    <t>CA</t>
  </si>
  <si>
    <t>DLOG(GDP_CAP_0)</t>
  </si>
  <si>
    <t>K_GROWTH</t>
  </si>
  <si>
    <t>CHECK1</t>
  </si>
  <si>
    <t>CHECK2</t>
  </si>
  <si>
    <t>CHECK3</t>
  </si>
  <si>
    <t>g_out from potential growth prg</t>
  </si>
  <si>
    <t>GDP_GROWTH</t>
  </si>
  <si>
    <t>Five year cumulative TFP growth</t>
  </si>
  <si>
    <t>Five year cumulative GDP growth</t>
  </si>
  <si>
    <t>Capital</t>
  </si>
  <si>
    <t>1971-75</t>
  </si>
  <si>
    <t>1976-80</t>
  </si>
  <si>
    <t>1981-85</t>
  </si>
  <si>
    <t>1986-90</t>
  </si>
  <si>
    <t>1990-95</t>
  </si>
  <si>
    <t>1996-2000</t>
  </si>
  <si>
    <t>2001-05</t>
  </si>
  <si>
    <t>2006-10</t>
  </si>
  <si>
    <t>KGDP_GROWTH</t>
  </si>
  <si>
    <t>TFP</t>
  </si>
  <si>
    <t>Education</t>
  </si>
  <si>
    <t>Hours</t>
  </si>
  <si>
    <t>Demographics</t>
  </si>
  <si>
    <t>Utilization</t>
  </si>
  <si>
    <t>Util</t>
  </si>
  <si>
    <t>Educ</t>
  </si>
  <si>
    <t>Hrs</t>
  </si>
  <si>
    <t>Dem</t>
  </si>
  <si>
    <t>Pop</t>
  </si>
  <si>
    <t>2012</t>
  </si>
  <si>
    <t xml:space="preserve">Mar 01 08:06:00 2013 </t>
  </si>
  <si>
    <t xml:space="preserve">Mar 01 07:02:00 2013 </t>
  </si>
  <si>
    <t xml:space="preserve">Mar 01 07:06:00 2013 </t>
  </si>
  <si>
    <t xml:space="preserve">Feb 06 10:17:00 2013 </t>
  </si>
  <si>
    <t xml:space="preserve">Mar 07 07:05:00 2013 </t>
  </si>
  <si>
    <t xml:space="preserve">Feb 26 07:25:00 2013 </t>
  </si>
  <si>
    <t>United Nations</t>
  </si>
  <si>
    <t>C223EPEA@EMERGELA</t>
  </si>
  <si>
    <t xml:space="preserve">Feb 26 07:04:00 2013 </t>
  </si>
  <si>
    <t xml:space="preserve">Brazil: Economically Active Population (NSA, Thous)  </t>
  </si>
  <si>
    <t>Weighted average from IBGE condicoes da vida analise</t>
  </si>
  <si>
    <t>DLA_TREND1</t>
  </si>
  <si>
    <t>DLA_TREND2</t>
  </si>
  <si>
    <t>DLA_TREND3</t>
  </si>
  <si>
    <t>DLA_TREND4</t>
  </si>
  <si>
    <t>PNAD anual</t>
  </si>
  <si>
    <t>Barro-Lee</t>
  </si>
  <si>
    <t>Human Capital Alternative</t>
  </si>
  <si>
    <t>Populations (1000s)</t>
  </si>
  <si>
    <t>Human Capital</t>
  </si>
  <si>
    <t>Fonte: IBGE</t>
  </si>
  <si>
    <t>Percent 1970 - 2011</t>
  </si>
  <si>
    <t>http://series-historicas.ibre.fgv.br/posts/uma-medida-da-utilizacao-de-capacidade-na-economia-brasileira-1947-2016</t>
  </si>
  <si>
    <t>Estoque Líquido de Capital Fixo</t>
  </si>
  <si>
    <t>millions of 2010 R$</t>
  </si>
  <si>
    <t>http://series-historicas.ibre.fgv.br/posts/estimativas-do-estoque-de-capital-fixo-para-o-brasil-1950-2014</t>
  </si>
  <si>
    <t>Capacity Utilization Rate (total)</t>
  </si>
  <si>
    <t>PME Antiga</t>
  </si>
  <si>
    <t>1961-2010</t>
  </si>
  <si>
    <t>Square kilometers</t>
  </si>
  <si>
    <t>millions of 2013 R$</t>
  </si>
  <si>
    <t>1900-2013</t>
  </si>
  <si>
    <t>Population ages 0-15</t>
  </si>
  <si>
    <t>Population ages 15-65</t>
  </si>
  <si>
    <t>t</t>
  </si>
  <si>
    <t>l</t>
  </si>
  <si>
    <t>BRAZIL</t>
  </si>
  <si>
    <t>IPEADATA</t>
  </si>
  <si>
    <t>OWN</t>
  </si>
  <si>
    <t>1995-2016</t>
  </si>
  <si>
    <t>1900-2016</t>
  </si>
  <si>
    <t>Real GDP Deflator</t>
  </si>
  <si>
    <t>Change in Real GDP Deflator</t>
  </si>
  <si>
    <t>pct change</t>
  </si>
  <si>
    <t>Index, 1900 = 100</t>
  </si>
  <si>
    <t>1996-2016</t>
  </si>
  <si>
    <t>Index, 1995= 100</t>
  </si>
  <si>
    <t>Index, 2010 = 100</t>
  </si>
  <si>
    <t>Labor Force, Total</t>
  </si>
  <si>
    <t>Persons</t>
  </si>
  <si>
    <t>Oxford Montevideo Database (http://moxlad-staging.herokuapp.com/home/em)</t>
  </si>
  <si>
    <t>OWN (Blend WDI + Oxford, Interpolated)</t>
  </si>
  <si>
    <t>Estoque Bruto de Capital Fixo</t>
  </si>
  <si>
    <t>billions of 2000 R$</t>
  </si>
  <si>
    <t xml:space="preserve">Poupança bruta - ref. 2010 - R$ (milhões)  - Instituto Brasileiro de Geografia e Estatística, Sistema de Contas Nacionais Referência 2010 (IBGE/SCN 2010 Trimestrall) - SCN104_SBN104 - </t>
  </si>
  <si>
    <t>current R$</t>
  </si>
  <si>
    <t xml:space="preserve">Poupança nacional bruta - ref. 2000 - R$ (milhões)  - Instituto Brasileiro de Geografia e Estatística, Sistema de Contas Nacionais Referência 2000 (IBGE/SCN 2000 Anual) - SCN_SBN - </t>
  </si>
  <si>
    <t>million current R$</t>
  </si>
  <si>
    <t>million 2010 R$</t>
  </si>
  <si>
    <t>Poupança Nacional Bruta - Blend</t>
  </si>
  <si>
    <t>Taxa de Poupança Bruta</t>
  </si>
  <si>
    <t>Employment Rate</t>
  </si>
  <si>
    <t>Labor force participation, national estimate</t>
  </si>
  <si>
    <t>Labor force participation,  OLS estiamte</t>
  </si>
  <si>
    <t>Barbosa Filho &amp; Pessoa, atualizado com PNAd http://www.scielo.br/scielo.php?script=sci_arttext&amp;pid=S0034-71402014000200001</t>
  </si>
  <si>
    <t>gamma</t>
  </si>
  <si>
    <t>Average Schooling</t>
  </si>
  <si>
    <t>years</t>
  </si>
  <si>
    <t>e</t>
  </si>
  <si>
    <t>y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</si>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</sst>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"/>
    <numFmt numFmtId="167" formatCode="#,##0.0000"/>
    <numFmt numFmtId="168" formatCode="0.0000"/>
    <numFmt numFmtId="169" formatCode="_(* #,##0.0_);_(* \(#,##0.0\);_(* &quot;-&quot;??_);_(@_)"/>
    <numFmt numFmtId="170" formatCode="0.000"/>
    <numFmt numFmtId="171" formatCode="0.000000"/>
    <numFmt numFmtId="172" formatCode="#,##0.000"/>
  </numFmts>
  <fonts count="3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/>
    <xf numFmtId="164" fontId="10" fillId="0" borderId="0" applyFon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9" fillId="0" borderId="0"/>
    <xf numFmtId="43" fontId="5" fillId="0" borderId="0" applyFont="0" applyFill="0" applyBorder="0" applyAlignment="0" applyProtection="0"/>
    <xf numFmtId="0" fontId="26" fillId="0" borderId="0"/>
    <xf numFmtId="0" fontId="28" fillId="0" borderId="0" applyBorder="0">
      <protection locked="0"/>
    </xf>
  </cellStyleXfs>
  <cellXfs count="1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7" fillId="0" borderId="0" xfId="3"/>
    <xf numFmtId="0" fontId="7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/>
    </xf>
    <xf numFmtId="169" fontId="9" fillId="0" borderId="2" xfId="4" applyNumberFormat="1" applyFont="1" applyBorder="1"/>
    <xf numFmtId="169" fontId="9" fillId="0" borderId="2" xfId="3" applyNumberFormat="1" applyFont="1" applyBorder="1"/>
    <xf numFmtId="164" fontId="9" fillId="0" borderId="2" xfId="3" applyNumberFormat="1" applyFont="1" applyBorder="1"/>
    <xf numFmtId="0" fontId="9" fillId="0" borderId="0" xfId="3" applyFont="1"/>
    <xf numFmtId="0" fontId="7" fillId="0" borderId="0" xfId="3" applyAlignment="1">
      <alignment horizontal="center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9" fontId="0" fillId="0" borderId="0" xfId="1" applyFont="1"/>
    <xf numFmtId="168" fontId="3" fillId="0" borderId="0" xfId="0" applyNumberFormat="1" applyFont="1"/>
    <xf numFmtId="4" fontId="11" fillId="0" borderId="0" xfId="0" applyNumberFormat="1" applyFont="1" applyFill="1" applyBorder="1" applyAlignment="1" applyProtection="1">
      <alignment wrapText="1"/>
    </xf>
    <xf numFmtId="167" fontId="11" fillId="0" borderId="0" xfId="0" applyNumberFormat="1" applyFont="1" applyFill="1" applyBorder="1" applyAlignment="1" applyProtection="1">
      <alignment wrapText="1"/>
    </xf>
    <xf numFmtId="167" fontId="12" fillId="0" borderId="0" xfId="2" applyNumberFormat="1" applyFont="1" applyFill="1" applyBorder="1" applyAlignment="1" applyProtection="1">
      <alignment horizontal="center" wrapText="1"/>
    </xf>
    <xf numFmtId="167" fontId="12" fillId="0" borderId="0" xfId="2" applyNumberFormat="1" applyFont="1" applyFill="1" applyBorder="1" applyAlignment="1" applyProtection="1"/>
    <xf numFmtId="4" fontId="12" fillId="0" borderId="0" xfId="2" applyNumberFormat="1" applyFont="1" applyFill="1" applyBorder="1" applyAlignment="1" applyProtection="1">
      <alignment horizontal="right"/>
    </xf>
    <xf numFmtId="0" fontId="11" fillId="0" borderId="0" xfId="2" applyFont="1" applyAlignment="1">
      <alignment horizontal="center" wrapText="1"/>
    </xf>
    <xf numFmtId="167" fontId="11" fillId="0" borderId="0" xfId="2" applyNumberFormat="1" applyFont="1" applyFill="1" applyBorder="1" applyAlignment="1" applyProtection="1">
      <alignment horizontal="center" wrapText="1"/>
    </xf>
    <xf numFmtId="4" fontId="11" fillId="0" borderId="0" xfId="2" applyNumberFormat="1" applyFont="1" applyFill="1" applyBorder="1" applyAlignment="1" applyProtection="1">
      <alignment horizontal="right" wrapText="1"/>
    </xf>
    <xf numFmtId="4" fontId="11" fillId="0" borderId="0" xfId="2" applyNumberFormat="1" applyFont="1" applyFill="1" applyBorder="1" applyAlignment="1" applyProtection="1">
      <alignment horizontal="right"/>
    </xf>
    <xf numFmtId="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center"/>
    </xf>
    <xf numFmtId="0" fontId="11" fillId="0" borderId="0" xfId="2" applyFont="1"/>
    <xf numFmtId="167" fontId="11" fillId="0" borderId="0" xfId="2" applyNumberFormat="1" applyFont="1" applyFill="1" applyBorder="1" applyAlignment="1" applyProtection="1"/>
    <xf numFmtId="0" fontId="13" fillId="0" borderId="0" xfId="0" applyFont="1"/>
    <xf numFmtId="166" fontId="11" fillId="0" borderId="0" xfId="2" applyNumberFormat="1" applyFont="1" applyAlignment="1">
      <alignment horizontal="right"/>
    </xf>
    <xf numFmtId="170" fontId="0" fillId="0" borderId="0" xfId="0" applyNumberFormat="1"/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2" fontId="11" fillId="0" borderId="0" xfId="2" applyNumberFormat="1" applyFont="1"/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8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left"/>
    </xf>
    <xf numFmtId="0" fontId="15" fillId="2" borderId="0" xfId="0" applyFont="1" applyFill="1"/>
    <xf numFmtId="4" fontId="0" fillId="0" borderId="0" xfId="0" applyNumberFormat="1"/>
    <xf numFmtId="165" fontId="0" fillId="0" borderId="0" xfId="1" applyNumberFormat="1" applyFont="1"/>
    <xf numFmtId="172" fontId="0" fillId="0" borderId="0" xfId="0" applyNumberFormat="1"/>
    <xf numFmtId="0" fontId="11" fillId="0" borderId="0" xfId="2" applyFon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/>
    <xf numFmtId="0" fontId="17" fillId="3" borderId="0" xfId="0" applyFont="1" applyFill="1" applyAlignment="1">
      <alignment horizontal="center" vertical="center"/>
    </xf>
    <xf numFmtId="170" fontId="17" fillId="3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167" fontId="6" fillId="0" borderId="0" xfId="0" applyNumberFormat="1" applyFont="1" applyFill="1" applyBorder="1" applyAlignment="1" applyProtection="1"/>
    <xf numFmtId="0" fontId="18" fillId="0" borderId="0" xfId="6" applyAlignment="1">
      <alignment horizontal="center" wrapText="1"/>
    </xf>
    <xf numFmtId="10" fontId="0" fillId="3" borderId="0" xfId="0" applyNumberFormat="1" applyFill="1"/>
    <xf numFmtId="166" fontId="20" fillId="3" borderId="0" xfId="7" applyNumberFormat="1" applyFont="1" applyFill="1" applyBorder="1" applyAlignment="1">
      <alignment horizontal="right" vertical="top" wrapText="1"/>
    </xf>
    <xf numFmtId="0" fontId="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/>
    <xf numFmtId="0" fontId="21" fillId="0" borderId="0" xfId="0" applyFont="1"/>
    <xf numFmtId="0" fontId="21" fillId="2" borderId="0" xfId="0" applyFont="1" applyFill="1" applyAlignment="1">
      <alignment horizontal="center"/>
    </xf>
    <xf numFmtId="3" fontId="21" fillId="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4" fontId="21" fillId="2" borderId="0" xfId="0" applyNumberFormat="1" applyFon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21" fillId="2" borderId="0" xfId="0" applyFont="1" applyFill="1" applyAlignment="1">
      <alignment horizontal="right"/>
    </xf>
    <xf numFmtId="3" fontId="21" fillId="3" borderId="0" xfId="0" applyNumberFormat="1" applyFont="1" applyFill="1" applyAlignment="1">
      <alignment horizontal="right"/>
    </xf>
    <xf numFmtId="0" fontId="21" fillId="0" borderId="0" xfId="0" applyFont="1" applyAlignment="1">
      <alignment horizontal="right"/>
    </xf>
    <xf numFmtId="0" fontId="21" fillId="3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4" fontId="21" fillId="2" borderId="0" xfId="0" applyNumberFormat="1" applyFont="1" applyFill="1" applyAlignment="1">
      <alignment horizontal="right"/>
    </xf>
    <xf numFmtId="165" fontId="21" fillId="3" borderId="0" xfId="0" applyNumberFormat="1" applyFont="1" applyFill="1" applyAlignment="1">
      <alignment horizontal="right"/>
    </xf>
    <xf numFmtId="165" fontId="22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4" fontId="21" fillId="2" borderId="0" xfId="0" applyNumberFormat="1" applyFont="1" applyFill="1"/>
    <xf numFmtId="3" fontId="21" fillId="3" borderId="0" xfId="0" applyNumberFormat="1" applyFont="1" applyFill="1"/>
    <xf numFmtId="165" fontId="21" fillId="0" borderId="0" xfId="0" applyNumberFormat="1" applyFont="1" applyAlignment="1">
      <alignment horizontal="right"/>
    </xf>
    <xf numFmtId="165" fontId="21" fillId="3" borderId="0" xfId="0" applyNumberFormat="1" applyFont="1" applyFill="1"/>
    <xf numFmtId="3" fontId="24" fillId="2" borderId="0" xfId="0" applyNumberFormat="1" applyFont="1" applyFill="1" applyAlignment="1">
      <alignment horizontal="right"/>
    </xf>
    <xf numFmtId="3" fontId="24" fillId="3" borderId="0" xfId="0" applyNumberFormat="1" applyFont="1" applyFill="1" applyAlignment="1">
      <alignment horizontal="right"/>
    </xf>
    <xf numFmtId="2" fontId="21" fillId="2" borderId="0" xfId="0" applyNumberFormat="1" applyFont="1" applyFill="1" applyAlignment="1">
      <alignment horizontal="right"/>
    </xf>
    <xf numFmtId="2" fontId="21" fillId="3" borderId="0" xfId="0" applyNumberFormat="1" applyFont="1" applyFill="1" applyAlignment="1">
      <alignment horizontal="right"/>
    </xf>
    <xf numFmtId="2" fontId="21" fillId="0" borderId="0" xfId="0" applyNumberFormat="1" applyFont="1" applyAlignment="1">
      <alignment horizontal="right"/>
    </xf>
    <xf numFmtId="166" fontId="25" fillId="3" borderId="0" xfId="0" applyNumberFormat="1" applyFont="1" applyFill="1" applyBorder="1" applyAlignment="1" applyProtection="1"/>
    <xf numFmtId="3" fontId="21" fillId="2" borderId="0" xfId="0" applyNumberFormat="1" applyFont="1" applyFill="1" applyAlignment="1">
      <alignment horizontal="right"/>
    </xf>
    <xf numFmtId="3" fontId="21" fillId="3" borderId="0" xfId="5" applyNumberFormat="1" applyFont="1" applyFill="1"/>
    <xf numFmtId="165" fontId="21" fillId="2" borderId="0" xfId="0" applyNumberFormat="1" applyFont="1" applyFill="1" applyAlignment="1">
      <alignment horizontal="right"/>
    </xf>
    <xf numFmtId="0" fontId="21" fillId="2" borderId="0" xfId="0" applyFont="1" applyFill="1"/>
    <xf numFmtId="0" fontId="21" fillId="3" borderId="0" xfId="0" applyFont="1" applyFill="1"/>
    <xf numFmtId="0" fontId="22" fillId="0" borderId="0" xfId="0" applyFont="1"/>
    <xf numFmtId="0" fontId="0" fillId="0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Fill="1"/>
    <xf numFmtId="4" fontId="27" fillId="0" borderId="0" xfId="0" applyNumberFormat="1" applyFont="1"/>
    <xf numFmtId="4" fontId="10" fillId="0" borderId="0" xfId="9" applyNumberFormat="1" applyFont="1" applyFill="1" applyBorder="1" applyAlignment="1" applyProtection="1"/>
    <xf numFmtId="4" fontId="10" fillId="0" borderId="0" xfId="0" applyNumberFormat="1" applyFont="1" applyFill="1" applyBorder="1" applyAlignment="1" applyProtection="1"/>
    <xf numFmtId="166" fontId="27" fillId="0" borderId="0" xfId="0" applyNumberFormat="1" applyFont="1" applyFill="1"/>
    <xf numFmtId="166" fontId="27" fillId="0" borderId="0" xfId="0" applyNumberFormat="1" applyFont="1" applyFill="1" applyAlignment="1">
      <alignment horizontal="center"/>
    </xf>
    <xf numFmtId="43" fontId="0" fillId="0" borderId="0" xfId="8" applyFont="1"/>
    <xf numFmtId="43" fontId="0" fillId="0" borderId="0" xfId="0" applyNumberFormat="1"/>
    <xf numFmtId="0" fontId="28" fillId="0" borderId="0" xfId="10" applyBorder="1">
      <protection locked="0"/>
    </xf>
    <xf numFmtId="167" fontId="29" fillId="0" borderId="0" xfId="0" applyNumberFormat="1" applyFont="1" applyFill="1" applyBorder="1" applyAlignment="1" applyProtection="1"/>
    <xf numFmtId="43" fontId="0" fillId="3" borderId="0" xfId="0" applyNumberFormat="1" applyFill="1"/>
    <xf numFmtId="0" fontId="0" fillId="2" borderId="0" xfId="0" applyFont="1" applyFill="1" applyAlignment="1">
      <alignment horizontal="right"/>
    </xf>
    <xf numFmtId="0" fontId="8" fillId="0" borderId="0" xfId="3" applyFont="1" applyAlignment="1">
      <alignment horizontal="center" wrapText="1"/>
    </xf>
    <xf numFmtId="0" fontId="9" fillId="0" borderId="1" xfId="3" applyFont="1" applyBorder="1" applyAlignment="1">
      <alignment horizontal="right"/>
    </xf>
    <xf numFmtId="0" fontId="7" fillId="0" borderId="2" xfId="3" applyFont="1" applyBorder="1" applyAlignment="1">
      <alignment horizontal="center" vertical="center"/>
    </xf>
    <xf numFmtId="0" fontId="7" fillId="0" borderId="2" xfId="3" applyFont="1" applyBorder="1" applyAlignment="1"/>
    <xf numFmtId="0" fontId="7" fillId="0" borderId="3" xfId="3" applyFont="1" applyBorder="1" applyAlignment="1">
      <alignment horizontal="center"/>
    </xf>
    <xf numFmtId="0" fontId="7" fillId="0" borderId="4" xfId="3" applyFont="1" applyBorder="1" applyAlignment="1">
      <alignment horizontal="center"/>
    </xf>
    <xf numFmtId="0" fontId="7" fillId="0" borderId="5" xfId="3" applyFont="1" applyBorder="1" applyAlignment="1">
      <alignment horizontal="center"/>
    </xf>
    <xf numFmtId="0" fontId="7" fillId="0" borderId="2" xfId="3" applyFont="1" applyBorder="1" applyAlignment="1">
      <alignment horizontal="center"/>
    </xf>
  </cellXfs>
  <cellStyles count="11">
    <cellStyle name="Comma 2" xfId="4"/>
    <cellStyle name="Hiperlink" xfId="6" builtinId="8"/>
    <cellStyle name="Normal" xfId="0" builtinId="0"/>
    <cellStyle name="Normal 2" xfId="2"/>
    <cellStyle name="Normal 3" xfId="5"/>
    <cellStyle name="Normal 4" xfId="7"/>
    <cellStyle name="Normal 5" xfId="9"/>
    <cellStyle name="Normal 6" xfId="10"/>
    <cellStyle name="Normal_Ibge Sec XX - Tabelas" xfId="3"/>
    <cellStyle name="Porcentagem" xfId="1" builtinId="5"/>
    <cellStyle name="Vírgula" xfId="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21"/>
          <c:y val="0.21177777777777779"/>
          <c:w val="0.79161651668541533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Labor!$A$76:$A$117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Labor!$V$76:$V$116</c:f>
              <c:numCache>
                <c:formatCode>0.0</c:formatCode>
                <c:ptCount val="41"/>
                <c:pt idx="0">
                  <c:v>60.990135776961019</c:v>
                </c:pt>
                <c:pt idx="1">
                  <c:v>61.241729606666567</c:v>
                </c:pt>
                <c:pt idx="2">
                  <c:v>61.455858193608535</c:v>
                </c:pt>
                <c:pt idx="3">
                  <c:v>61.665698462098256</c:v>
                </c:pt>
                <c:pt idx="4">
                  <c:v>61.840527066570417</c:v>
                </c:pt>
                <c:pt idx="5">
                  <c:v>62.011440598872412</c:v>
                </c:pt>
                <c:pt idx="6">
                  <c:v>62.161497620179809</c:v>
                </c:pt>
                <c:pt idx="7">
                  <c:v>62.284964224107185</c:v>
                </c:pt>
                <c:pt idx="8">
                  <c:v>62.433711518087939</c:v>
                </c:pt>
                <c:pt idx="9">
                  <c:v>62.593458381226171</c:v>
                </c:pt>
                <c:pt idx="10">
                  <c:v>62.807237707107618</c:v>
                </c:pt>
                <c:pt idx="11">
                  <c:v>63.271821225575636</c:v>
                </c:pt>
                <c:pt idx="12">
                  <c:v>63.749494531565738</c:v>
                </c:pt>
                <c:pt idx="13">
                  <c:v>64.259336949577687</c:v>
                </c:pt>
                <c:pt idx="14">
                  <c:v>64.751227616502632</c:v>
                </c:pt>
                <c:pt idx="15">
                  <c:v>65.242710555661233</c:v>
                </c:pt>
                <c:pt idx="16">
                  <c:v>65.732516228827265</c:v>
                </c:pt>
                <c:pt idx="17">
                  <c:v>67.438563398471686</c:v>
                </c:pt>
                <c:pt idx="18">
                  <c:v>67.535946774266421</c:v>
                </c:pt>
                <c:pt idx="19">
                  <c:v>67.481682317673204</c:v>
                </c:pt>
                <c:pt idx="20">
                  <c:v>69.506059185362531</c:v>
                </c:pt>
                <c:pt idx="21">
                  <c:v>71.99678393345053</c:v>
                </c:pt>
                <c:pt idx="22">
                  <c:v>74.487842190361775</c:v>
                </c:pt>
                <c:pt idx="23">
                  <c:v>74.288226076083603</c:v>
                </c:pt>
                <c:pt idx="24">
                  <c:v>74.412567240696021</c:v>
                </c:pt>
                <c:pt idx="25">
                  <c:v>74.539535210020063</c:v>
                </c:pt>
                <c:pt idx="26">
                  <c:v>72.296878834130979</c:v>
                </c:pt>
                <c:pt idx="27">
                  <c:v>73.072785710150328</c:v>
                </c:pt>
                <c:pt idx="28">
                  <c:v>73.104682919983361</c:v>
                </c:pt>
                <c:pt idx="29">
                  <c:v>73.912083428211574</c:v>
                </c:pt>
                <c:pt idx="30">
                  <c:v>73.558529022756474</c:v>
                </c:pt>
                <c:pt idx="31">
                  <c:v>73.234116266203912</c:v>
                </c:pt>
                <c:pt idx="32">
                  <c:v>74.345720554624094</c:v>
                </c:pt>
                <c:pt idx="33">
                  <c:v>74.482808003345383</c:v>
                </c:pt>
                <c:pt idx="34">
                  <c:v>75.489845015908088</c:v>
                </c:pt>
                <c:pt idx="35">
                  <c:v>76.352884361836644</c:v>
                </c:pt>
                <c:pt idx="36">
                  <c:v>76.100685887090862</c:v>
                </c:pt>
                <c:pt idx="37">
                  <c:v>75.714422259426641</c:v>
                </c:pt>
                <c:pt idx="38">
                  <c:v>75.970897373842035</c:v>
                </c:pt>
                <c:pt idx="39">
                  <c:v>76.242298249550444</c:v>
                </c:pt>
                <c:pt idx="40">
                  <c:v>76.417627981244195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A-4A30-AC22-3BAD7BBB7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7600"/>
        <c:axId val="682787584"/>
      </c:lineChart>
      <c:catAx>
        <c:axId val="682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7875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2787584"/>
        <c:scaling>
          <c:orientation val="minMax"/>
          <c:min val="50"/>
        </c:scaling>
        <c:delete val="0"/>
        <c:axPos val="l"/>
        <c:numFmt formatCode="0.0" sourceLinked="1"/>
        <c:majorTickMark val="out"/>
        <c:minorTickMark val="none"/>
        <c:tickLblPos val="nextTo"/>
        <c:crossAx val="682777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36"/>
          <c:y val="0.21177777777777779"/>
          <c:w val="0.79161651668541599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Eviews_in1!$A$3:$A$63</c:f>
              <c:numCache>
                <c:formatCode>General</c:formatCode>
                <c:ptCount val="6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</c:numCache>
            </c:numRef>
          </c:cat>
          <c:val>
            <c:numRef>
              <c:f>Eviews_in1!$CC$3:$CC$63</c:f>
              <c:numCache>
                <c:formatCode>#,##0.00</c:formatCode>
                <c:ptCount val="61"/>
                <c:pt idx="1">
                  <c:v>7.6904479451300695E-9</c:v>
                </c:pt>
                <c:pt idx="2">
                  <c:v>-5.7324090141364002E-8</c:v>
                </c:pt>
                <c:pt idx="3">
                  <c:v>1.7227319315526999E-7</c:v>
                </c:pt>
                <c:pt idx="4">
                  <c:v>-4.6530228003938101E-8</c:v>
                </c:pt>
                <c:pt idx="5">
                  <c:v>6.8022025678793301E-8</c:v>
                </c:pt>
                <c:pt idx="6">
                  <c:v>-6.9469917596265402E-9</c:v>
                </c:pt>
                <c:pt idx="7">
                  <c:v>1.14126815775605E-8</c:v>
                </c:pt>
                <c:pt idx="8">
                  <c:v>-1.17887103412428E-7</c:v>
                </c:pt>
                <c:pt idx="9">
                  <c:v>-2.5430668126880101E-8</c:v>
                </c:pt>
                <c:pt idx="10">
                  <c:v>-1.5833143018895101E-8</c:v>
                </c:pt>
                <c:pt idx="11">
                  <c:v>-1.3487137129342099E-7</c:v>
                </c:pt>
                <c:pt idx="12">
                  <c:v>2.3885614952590101E-7</c:v>
                </c:pt>
                <c:pt idx="13">
                  <c:v>-2.3953943684151797E-7</c:v>
                </c:pt>
                <c:pt idx="14">
                  <c:v>-1.9485512681160999E-7</c:v>
                </c:pt>
                <c:pt idx="15">
                  <c:v>4.5057520825508799E-8</c:v>
                </c:pt>
                <c:pt idx="16">
                  <c:v>1.1797881671604599E-7</c:v>
                </c:pt>
                <c:pt idx="17">
                  <c:v>-7.8678099590945195E-9</c:v>
                </c:pt>
                <c:pt idx="18">
                  <c:v>-7.5903314078473701E-8</c:v>
                </c:pt>
                <c:pt idx="19">
                  <c:v>4.9077373720507401E-8</c:v>
                </c:pt>
                <c:pt idx="20">
                  <c:v>-3.76803779289502E-8</c:v>
                </c:pt>
                <c:pt idx="21">
                  <c:v>1.7060427570658699E-8</c:v>
                </c:pt>
                <c:pt idx="22">
                  <c:v>6.84631307201755E-8</c:v>
                </c:pt>
                <c:pt idx="23">
                  <c:v>-2.07237169425056E-7</c:v>
                </c:pt>
                <c:pt idx="24">
                  <c:v>1.3666473203111101E-7</c:v>
                </c:pt>
                <c:pt idx="25">
                  <c:v>1.8522029571199599E-7</c:v>
                </c:pt>
                <c:pt idx="26">
                  <c:v>1.3302053497587999E-7</c:v>
                </c:pt>
                <c:pt idx="27">
                  <c:v>-4.0302221504529001E-8</c:v>
                </c:pt>
                <c:pt idx="28">
                  <c:v>3.4409334381813E-8</c:v>
                </c:pt>
                <c:pt idx="29">
                  <c:v>-1.55364928866585E-7</c:v>
                </c:pt>
                <c:pt idx="30">
                  <c:v>-1.44137978941305E-7</c:v>
                </c:pt>
                <c:pt idx="31">
                  <c:v>4.29738128415735E-8</c:v>
                </c:pt>
                <c:pt idx="32">
                  <c:v>1.55351976949269E-7</c:v>
                </c:pt>
                <c:pt idx="33">
                  <c:v>-2.3725249015393801E-7</c:v>
                </c:pt>
                <c:pt idx="34">
                  <c:v>1.00033266448029E-7</c:v>
                </c:pt>
                <c:pt idx="35">
                  <c:v>1.08368546081205E-7</c:v>
                </c:pt>
                <c:pt idx="36">
                  <c:v>-9.7429505019341796E-8</c:v>
                </c:pt>
                <c:pt idx="37">
                  <c:v>7.6064815224263703E-8</c:v>
                </c:pt>
                <c:pt idx="38">
                  <c:v>-1.05947120243588E-7</c:v>
                </c:pt>
                <c:pt idx="39">
                  <c:v>7.9881799286418698E-8</c:v>
                </c:pt>
                <c:pt idx="40">
                  <c:v>-5.94645021556594E-8</c:v>
                </c:pt>
                <c:pt idx="41">
                  <c:v>1.10887931614733E-7</c:v>
                </c:pt>
                <c:pt idx="42">
                  <c:v>-3.2699062180174801E-8</c:v>
                </c:pt>
                <c:pt idx="43">
                  <c:v>-2.8183092531941501E-7</c:v>
                </c:pt>
                <c:pt idx="44">
                  <c:v>-1.4458843122788699E-7</c:v>
                </c:pt>
                <c:pt idx="45">
                  <c:v>-1.89803075867356E-7</c:v>
                </c:pt>
                <c:pt idx="46">
                  <c:v>-3.7383922624201196E-9</c:v>
                </c:pt>
                <c:pt idx="47">
                  <c:v>-1.49666695536954E-7</c:v>
                </c:pt>
                <c:pt idx="48">
                  <c:v>2.3108501923108001E-7</c:v>
                </c:pt>
                <c:pt idx="49">
                  <c:v>8.7897183753682305E-8</c:v>
                </c:pt>
                <c:pt idx="50">
                  <c:v>-5.5421287170620499E-8</c:v>
                </c:pt>
                <c:pt idx="51">
                  <c:v>-6.0364748644126096E-8</c:v>
                </c:pt>
                <c:pt idx="52">
                  <c:v>5.8472602426640201E-8</c:v>
                </c:pt>
                <c:pt idx="53">
                  <c:v>1.17428229140514E-7</c:v>
                </c:pt>
                <c:pt idx="54">
                  <c:v>-1.78680973128564E-7</c:v>
                </c:pt>
                <c:pt idx="55">
                  <c:v>5.7910963247031997E-8</c:v>
                </c:pt>
                <c:pt idx="56">
                  <c:v>-2.64029051899594E-7</c:v>
                </c:pt>
                <c:pt idx="57">
                  <c:v>-2.4356861305640999E-8</c:v>
                </c:pt>
                <c:pt idx="58">
                  <c:v>-9.9291551092228692E-9</c:v>
                </c:pt>
                <c:pt idx="59">
                  <c:v>1.2134062010726799E-7</c:v>
                </c:pt>
                <c:pt idx="60">
                  <c:v>2.59593692097936E-8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C-4D0C-A40C-2F3CCA35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78304"/>
        <c:axId val="726579840"/>
      </c:lineChart>
      <c:catAx>
        <c:axId val="7265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265798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2657984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726578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9-43EA-9012-0991C810D79A}"/>
            </c:ext>
          </c:extLst>
        </c:ser>
        <c:ser>
          <c:idx val="1"/>
          <c:order val="1"/>
          <c:marker>
            <c:symbol val="none"/>
          </c:marker>
          <c:val>
            <c:numRef>
              <c:f>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9-43EA-9012-0991C810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914752"/>
        <c:axId val="727924736"/>
      </c:lineChart>
      <c:catAx>
        <c:axId val="7279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27924736"/>
        <c:crosses val="autoZero"/>
        <c:auto val="1"/>
        <c:lblAlgn val="ctr"/>
        <c:lblOffset val="100"/>
        <c:noMultiLvlLbl val="0"/>
      </c:catAx>
      <c:valAx>
        <c:axId val="7279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9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25"/>
          <c:y val="0.21177777777777779"/>
          <c:w val="0.79161651668541555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Labor!$A$76:$A$117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Eviews_in2!$F$6:$F$48</c:f>
              <c:numCache>
                <c:formatCode>0.0</c:formatCode>
                <c:ptCount val="43"/>
                <c:pt idx="0">
                  <c:v>80.379353421398008</c:v>
                </c:pt>
                <c:pt idx="1">
                  <c:v>82.231183241230397</c:v>
                </c:pt>
                <c:pt idx="2">
                  <c:v>84.203626892498491</c:v>
                </c:pt>
                <c:pt idx="3">
                  <c:v>86.585577100666896</c:v>
                </c:pt>
                <c:pt idx="4">
                  <c:v>87.7935859243848</c:v>
                </c:pt>
                <c:pt idx="5">
                  <c:v>88.398493518458494</c:v>
                </c:pt>
                <c:pt idx="6">
                  <c:v>90.031113672999595</c:v>
                </c:pt>
                <c:pt idx="7">
                  <c:v>90.589118176525801</c:v>
                </c:pt>
                <c:pt idx="8">
                  <c:v>91.154303806694102</c:v>
                </c:pt>
                <c:pt idx="9">
                  <c:v>92.080802784359904</c:v>
                </c:pt>
                <c:pt idx="10">
                  <c:v>93.5</c:v>
                </c:pt>
                <c:pt idx="11">
                  <c:v>92.100000000000009</c:v>
                </c:pt>
                <c:pt idx="12">
                  <c:v>93.089999999999989</c:v>
                </c:pt>
                <c:pt idx="13">
                  <c:v>92.43</c:v>
                </c:pt>
                <c:pt idx="14">
                  <c:v>91.85</c:v>
                </c:pt>
                <c:pt idx="15">
                  <c:v>94.1</c:v>
                </c:pt>
                <c:pt idx="16">
                  <c:v>96.009999999999991</c:v>
                </c:pt>
                <c:pt idx="17">
                  <c:v>95.92</c:v>
                </c:pt>
                <c:pt idx="18">
                  <c:v>95.820000000000007</c:v>
                </c:pt>
                <c:pt idx="19">
                  <c:v>96.36</c:v>
                </c:pt>
                <c:pt idx="20">
                  <c:v>95.35</c:v>
                </c:pt>
                <c:pt idx="21">
                  <c:v>94.76</c:v>
                </c:pt>
                <c:pt idx="22">
                  <c:v>93.86</c:v>
                </c:pt>
                <c:pt idx="23">
                  <c:v>94.25</c:v>
                </c:pt>
                <c:pt idx="24">
                  <c:v>94.56</c:v>
                </c:pt>
                <c:pt idx="25">
                  <c:v>95.04</c:v>
                </c:pt>
                <c:pt idx="26">
                  <c:v>94.19</c:v>
                </c:pt>
                <c:pt idx="27">
                  <c:v>93.86</c:v>
                </c:pt>
                <c:pt idx="28">
                  <c:v>91.649999999999991</c:v>
                </c:pt>
                <c:pt idx="29">
                  <c:v>91.74</c:v>
                </c:pt>
                <c:pt idx="30">
                  <c:v>92.15</c:v>
                </c:pt>
                <c:pt idx="31">
                  <c:v>93.17</c:v>
                </c:pt>
                <c:pt idx="32">
                  <c:v>88.32</c:v>
                </c:pt>
                <c:pt idx="33">
                  <c:v>87.68</c:v>
                </c:pt>
                <c:pt idx="34">
                  <c:v>88.52</c:v>
                </c:pt>
                <c:pt idx="35">
                  <c:v>90.169999999999987</c:v>
                </c:pt>
                <c:pt idx="36">
                  <c:v>90.02</c:v>
                </c:pt>
                <c:pt idx="37">
                  <c:v>90.710000000000008</c:v>
                </c:pt>
                <c:pt idx="38">
                  <c:v>92.11</c:v>
                </c:pt>
                <c:pt idx="39">
                  <c:v>91.92</c:v>
                </c:pt>
                <c:pt idx="40">
                  <c:v>93.26</c:v>
                </c:pt>
                <c:pt idx="41">
                  <c:v>94.02000000000001</c:v>
                </c:pt>
                <c:pt idx="42">
                  <c:v>93.980942622887298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3-4A75-9ABB-E471E8BF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06112"/>
        <c:axId val="684107648"/>
      </c:lineChart>
      <c:catAx>
        <c:axId val="6841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1076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4107648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crossAx val="684106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3"/>
          <c:y val="0.21177777777777779"/>
          <c:w val="0.79161651668541577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Labor!$A$76:$A$117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Eviews_in2!$E$6:$E$48</c:f>
              <c:numCache>
                <c:formatCode>0.00</c:formatCode>
                <c:ptCount val="43"/>
                <c:pt idx="0">
                  <c:v>51.076916242491599</c:v>
                </c:pt>
                <c:pt idx="1">
                  <c:v>49.227948964175702</c:v>
                </c:pt>
                <c:pt idx="2">
                  <c:v>48.468416842777998</c:v>
                </c:pt>
                <c:pt idx="3">
                  <c:v>46.996739586358899</c:v>
                </c:pt>
                <c:pt idx="4">
                  <c:v>47.4273712940237</c:v>
                </c:pt>
                <c:pt idx="5">
                  <c:v>48.179099999999998</c:v>
                </c:pt>
                <c:pt idx="6">
                  <c:v>48.866300000000003</c:v>
                </c:pt>
                <c:pt idx="7">
                  <c:v>46.406999999999897</c:v>
                </c:pt>
                <c:pt idx="8">
                  <c:v>45.129600000000003</c:v>
                </c:pt>
                <c:pt idx="9">
                  <c:v>43.8782</c:v>
                </c:pt>
                <c:pt idx="10">
                  <c:v>44.955599999999897</c:v>
                </c:pt>
                <c:pt idx="11">
                  <c:v>42.915300000000002</c:v>
                </c:pt>
                <c:pt idx="12">
                  <c:v>42.438099999999999</c:v>
                </c:pt>
                <c:pt idx="13">
                  <c:v>41.430500000000002</c:v>
                </c:pt>
                <c:pt idx="14">
                  <c:v>43.181100000000001</c:v>
                </c:pt>
                <c:pt idx="15">
                  <c:v>45.276499999999999</c:v>
                </c:pt>
                <c:pt idx="16">
                  <c:v>46.023999999999901</c:v>
                </c:pt>
                <c:pt idx="17">
                  <c:v>45.270599999999902</c:v>
                </c:pt>
                <c:pt idx="18">
                  <c:v>45.406799999999897</c:v>
                </c:pt>
                <c:pt idx="19">
                  <c:v>43.881900000000002</c:v>
                </c:pt>
                <c:pt idx="20">
                  <c:v>41.627200000000002</c:v>
                </c:pt>
                <c:pt idx="21">
                  <c:v>40.348300000000002</c:v>
                </c:pt>
                <c:pt idx="22">
                  <c:v>40.522099999999902</c:v>
                </c:pt>
                <c:pt idx="23">
                  <c:v>41.135599999999997</c:v>
                </c:pt>
                <c:pt idx="24">
                  <c:v>41.713900000000002</c:v>
                </c:pt>
                <c:pt idx="25">
                  <c:v>42.076900000000002</c:v>
                </c:pt>
                <c:pt idx="26">
                  <c:v>41.339799999999997</c:v>
                </c:pt>
                <c:pt idx="27">
                  <c:v>41.622199999999999</c:v>
                </c:pt>
                <c:pt idx="28">
                  <c:v>40.989800000000002</c:v>
                </c:pt>
                <c:pt idx="29">
                  <c:v>39.747900000000001</c:v>
                </c:pt>
                <c:pt idx="30">
                  <c:v>41.054499999999997</c:v>
                </c:pt>
                <c:pt idx="31">
                  <c:v>41.369100000000003</c:v>
                </c:pt>
                <c:pt idx="32">
                  <c:v>41.982100000000003</c:v>
                </c:pt>
                <c:pt idx="33">
                  <c:v>41.695300000000003</c:v>
                </c:pt>
                <c:pt idx="34">
                  <c:v>42.1298999999999</c:v>
                </c:pt>
                <c:pt idx="35">
                  <c:v>42.240200000000002</c:v>
                </c:pt>
                <c:pt idx="36">
                  <c:v>41.341899999999903</c:v>
                </c:pt>
                <c:pt idx="37">
                  <c:v>41.314999999999898</c:v>
                </c:pt>
                <c:pt idx="38">
                  <c:v>41.650799999999897</c:v>
                </c:pt>
                <c:pt idx="39">
                  <c:v>39.737900000000003</c:v>
                </c:pt>
                <c:pt idx="40">
                  <c:v>40.377499999999898</c:v>
                </c:pt>
                <c:pt idx="41">
                  <c:v>40.369133028285198</c:v>
                </c:pt>
                <c:pt idx="42">
                  <c:v>40.360768259077503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A-476A-B841-CD5F706A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84512"/>
        <c:axId val="685186048"/>
      </c:lineChart>
      <c:catAx>
        <c:axId val="6851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186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5186048"/>
        <c:scaling>
          <c:orientation val="minMax"/>
          <c:min val="20"/>
        </c:scaling>
        <c:delete val="0"/>
        <c:axPos val="l"/>
        <c:numFmt formatCode="0" sourceLinked="0"/>
        <c:majorTickMark val="out"/>
        <c:minorTickMark val="none"/>
        <c:tickLblPos val="nextTo"/>
        <c:crossAx val="685184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36"/>
          <c:y val="0.21177777777777779"/>
          <c:w val="0.79161651668541599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Eviews_in2!$A$6:$A$66</c:f>
              <c:numCache>
                <c:formatCode>General</c:formatCode>
                <c:ptCount val="6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</c:numCache>
            </c:numRef>
          </c:cat>
          <c:val>
            <c:numRef>
              <c:f>Eviews_in2!$G$6:$G$66</c:f>
              <c:numCache>
                <c:formatCode>0.0000</c:formatCode>
                <c:ptCount val="61"/>
                <c:pt idx="0">
                  <c:v>2.4</c:v>
                </c:pt>
                <c:pt idx="1">
                  <c:v>2.45045826</c:v>
                </c:pt>
                <c:pt idx="2">
                  <c:v>2.54634048</c:v>
                </c:pt>
                <c:pt idx="3">
                  <c:v>2.6764078200000001</c:v>
                </c:pt>
                <c:pt idx="4">
                  <c:v>2.82942144</c:v>
                </c:pt>
                <c:pt idx="5">
                  <c:v>2.9941425000000002</c:v>
                </c:pt>
                <c:pt idx="6">
                  <c:v>3.1593321599999999</c:v>
                </c:pt>
                <c:pt idx="7">
                  <c:v>3.3137515799999999</c:v>
                </c:pt>
                <c:pt idx="8">
                  <c:v>3.4461619200000002</c:v>
                </c:pt>
                <c:pt idx="9">
                  <c:v>3.5453243400000001</c:v>
                </c:pt>
                <c:pt idx="10">
                  <c:v>3.6</c:v>
                </c:pt>
                <c:pt idx="11">
                  <c:v>3.8342999999999998</c:v>
                </c:pt>
                <c:pt idx="12">
                  <c:v>3.8464</c:v>
                </c:pt>
                <c:pt idx="13">
                  <c:v>4.0019999999999998</c:v>
                </c:pt>
                <c:pt idx="14">
                  <c:v>4.0959000000000003</c:v>
                </c:pt>
                <c:pt idx="15">
                  <c:v>4.2861000000000002</c:v>
                </c:pt>
                <c:pt idx="16">
                  <c:v>4.3860000000000001</c:v>
                </c:pt>
                <c:pt idx="17">
                  <c:v>4.4939999999999998</c:v>
                </c:pt>
                <c:pt idx="18">
                  <c:v>4.6237000000000004</c:v>
                </c:pt>
                <c:pt idx="19">
                  <c:v>4.6992000000000003</c:v>
                </c:pt>
                <c:pt idx="20">
                  <c:v>4.8106</c:v>
                </c:pt>
                <c:pt idx="21">
                  <c:v>4.9000000000000004</c:v>
                </c:pt>
                <c:pt idx="22">
                  <c:v>4.9497999999999998</c:v>
                </c:pt>
                <c:pt idx="23">
                  <c:v>5.0768000000000004</c:v>
                </c:pt>
                <c:pt idx="24">
                  <c:v>5.1582474999999999</c:v>
                </c:pt>
                <c:pt idx="25">
                  <c:v>5.2412999999999998</c:v>
                </c:pt>
                <c:pt idx="26">
                  <c:v>5.4004000000000003</c:v>
                </c:pt>
                <c:pt idx="27">
                  <c:v>5.4778000000000002</c:v>
                </c:pt>
                <c:pt idx="28">
                  <c:v>5.6182999999999899</c:v>
                </c:pt>
                <c:pt idx="29">
                  <c:v>5.7069000000000001</c:v>
                </c:pt>
                <c:pt idx="30">
                  <c:v>5.8719999999999999</c:v>
                </c:pt>
                <c:pt idx="31">
                  <c:v>5.9573999999999998</c:v>
                </c:pt>
                <c:pt idx="32">
                  <c:v>6.1265000000000001</c:v>
                </c:pt>
                <c:pt idx="33">
                  <c:v>6.2752999999999997</c:v>
                </c:pt>
                <c:pt idx="34">
                  <c:v>6.3893000000000004</c:v>
                </c:pt>
                <c:pt idx="35">
                  <c:v>6.5157999999999996</c:v>
                </c:pt>
                <c:pt idx="36">
                  <c:v>6.7382999999999997</c:v>
                </c:pt>
                <c:pt idx="37">
                  <c:v>6.8823999999999996</c:v>
                </c:pt>
                <c:pt idx="38">
                  <c:v>7.1</c:v>
                </c:pt>
                <c:pt idx="39">
                  <c:v>7.2</c:v>
                </c:pt>
                <c:pt idx="40">
                  <c:v>7.2</c:v>
                </c:pt>
                <c:pt idx="41">
                  <c:v>7.3192380378891801</c:v>
                </c:pt>
                <c:pt idx="42" formatCode="#,##0.0">
                  <c:v>7.4404507576783203</c:v>
                </c:pt>
                <c:pt idx="43" formatCode="General">
                  <c:v>7.5636708617556403</c:v>
                </c:pt>
                <c:pt idx="44" formatCode="General">
                  <c:v>7.6889315940883298</c:v>
                </c:pt>
                <c:pt idx="45" formatCode="General">
                  <c:v>7.8162667491915601</c:v>
                </c:pt>
                <c:pt idx="46" formatCode="General">
                  <c:v>7.9457106812460196</c:v>
                </c:pt>
                <c:pt idx="47" formatCode="General">
                  <c:v>8.0772983133664304</c:v>
                </c:pt>
                <c:pt idx="48" formatCode="General">
                  <c:v>8.2110651470235805</c:v>
                </c:pt>
                <c:pt idx="49" formatCode="General">
                  <c:v>8.3470472716223796</c:v>
                </c:pt>
                <c:pt idx="50" formatCode="General">
                  <c:v>8.4852813742385695</c:v>
                </c:pt>
                <c:pt idx="51" formatCode="General">
                  <c:v>8.6258047495166004</c:v>
                </c:pt>
                <c:pt idx="52" formatCode="General">
                  <c:v>8.7686553097315496</c:v>
                </c:pt>
                <c:pt idx="53" formatCode="General">
                  <c:v>8.91387159501752</c:v>
                </c:pt>
                <c:pt idx="54" formatCode="General">
                  <c:v>9.0614927837655799</c:v>
                </c:pt>
                <c:pt idx="55" formatCode="General">
                  <c:v>9.2115587031938109</c:v>
                </c:pt>
                <c:pt idx="56" formatCode="General">
                  <c:v>9.3641098400924108</c:v>
                </c:pt>
                <c:pt idx="57" formatCode="General">
                  <c:v>9.5191873517467798</c:v>
                </c:pt>
                <c:pt idx="58" formatCode="General">
                  <c:v>9.6768330770414792</c:v>
                </c:pt>
                <c:pt idx="59" formatCode="General">
                  <c:v>9.8370895477480893</c:v>
                </c:pt>
                <c:pt idx="60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1-4557-8920-CAE13FDBF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217664"/>
        <c:axId val="685219200"/>
      </c:lineChart>
      <c:catAx>
        <c:axId val="685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52192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852192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6852176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25"/>
          <c:y val="0.21177777777777779"/>
          <c:w val="0.79161651668541555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Eviews_in1!$A$3:$A$63</c:f>
              <c:numCache>
                <c:formatCode>General</c:formatCode>
                <c:ptCount val="6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</c:numCache>
            </c:numRef>
          </c:cat>
          <c:val>
            <c:numRef>
              <c:f>Eviews_in1!$CW$3:$CW$63</c:f>
              <c:numCache>
                <c:formatCode>#,##0.00</c:formatCode>
                <c:ptCount val="61"/>
                <c:pt idx="1">
                  <c:v>9.2990196836563594</c:v>
                </c:pt>
                <c:pt idx="2">
                  <c:v>10.2041573847882</c:v>
                </c:pt>
                <c:pt idx="3">
                  <c:v>11.7878140983052</c:v>
                </c:pt>
                <c:pt idx="4">
                  <c:v>11.9248110624563</c:v>
                </c:pt>
                <c:pt idx="5">
                  <c:v>11.569804655600301</c:v>
                </c:pt>
                <c:pt idx="6">
                  <c:v>10.8355867746178</c:v>
                </c:pt>
                <c:pt idx="7">
                  <c:v>9.0146427927909603</c:v>
                </c:pt>
                <c:pt idx="8">
                  <c:v>8.4981327322964706</c:v>
                </c:pt>
                <c:pt idx="9">
                  <c:v>7.8895245693773699</c:v>
                </c:pt>
                <c:pt idx="10">
                  <c:v>8.6351429547929008</c:v>
                </c:pt>
                <c:pt idx="11">
                  <c:v>6.0510315440651796</c:v>
                </c:pt>
                <c:pt idx="12">
                  <c:v>4.7729834589593496</c:v>
                </c:pt>
                <c:pt idx="13">
                  <c:v>2.86372859545442</c:v>
                </c:pt>
                <c:pt idx="14">
                  <c:v>2.7091792163637698</c:v>
                </c:pt>
                <c:pt idx="15">
                  <c:v>3.2275990078160799</c:v>
                </c:pt>
                <c:pt idx="16">
                  <c:v>4.7409720683428898</c:v>
                </c:pt>
                <c:pt idx="17">
                  <c:v>4.19391187630284</c:v>
                </c:pt>
                <c:pt idx="18">
                  <c:v>3.3714114498098802</c:v>
                </c:pt>
                <c:pt idx="19">
                  <c:v>3.2254005706021398</c:v>
                </c:pt>
                <c:pt idx="20">
                  <c:v>2.1260479013831102</c:v>
                </c:pt>
                <c:pt idx="21">
                  <c:v>1.6475097262248399</c:v>
                </c:pt>
                <c:pt idx="22">
                  <c:v>1.1086911115645499</c:v>
                </c:pt>
                <c:pt idx="23">
                  <c:v>1.37472991664306</c:v>
                </c:pt>
                <c:pt idx="24">
                  <c:v>2.16295363180194</c:v>
                </c:pt>
                <c:pt idx="25">
                  <c:v>2.49725174049482</c:v>
                </c:pt>
                <c:pt idx="26">
                  <c:v>2.3885898311773501</c:v>
                </c:pt>
                <c:pt idx="27">
                  <c:v>2.9260302534751501</c:v>
                </c:pt>
                <c:pt idx="28">
                  <c:v>2.6544791047846901</c:v>
                </c:pt>
                <c:pt idx="29">
                  <c:v>1.8507210082502701</c:v>
                </c:pt>
                <c:pt idx="30">
                  <c:v>2.0325248686623598</c:v>
                </c:pt>
                <c:pt idx="31">
                  <c:v>2.13228961967932</c:v>
                </c:pt>
                <c:pt idx="32">
                  <c:v>1.6978389690298401</c:v>
                </c:pt>
                <c:pt idx="33">
                  <c:v>1.4081057593247901</c:v>
                </c:pt>
                <c:pt idx="34">
                  <c:v>1.8856744555276499</c:v>
                </c:pt>
                <c:pt idx="35">
                  <c:v>1.9133343246197301</c:v>
                </c:pt>
                <c:pt idx="36">
                  <c:v>2.28393649160307</c:v>
                </c:pt>
                <c:pt idx="37">
                  <c:v>3.0806488845966</c:v>
                </c:pt>
                <c:pt idx="38">
                  <c:v>3.8687159972249798</c:v>
                </c:pt>
                <c:pt idx="39">
                  <c:v>2.9245164262305501</c:v>
                </c:pt>
                <c:pt idx="40">
                  <c:v>4.4670646789335802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8-4D5A-9918-973BAC5C8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242624"/>
        <c:axId val="694751232"/>
      </c:lineChart>
      <c:catAx>
        <c:axId val="685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7512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94751232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685242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3"/>
          <c:y val="0.21177777777777779"/>
          <c:w val="0.79161651668541577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Eviews_in2!$A$11:$A$48</c:f>
              <c:numCache>
                <c:formatCode>General</c:formatCode>
                <c:ptCount val="38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</c:numCache>
            </c:numRef>
          </c:cat>
          <c:val>
            <c:numRef>
              <c:f>Eviews_in2!$B$11:$B$48</c:f>
              <c:numCache>
                <c:formatCode>#,##0.00</c:formatCode>
                <c:ptCount val="38"/>
                <c:pt idx="0">
                  <c:v>0.80737693434660418</c:v>
                </c:pt>
                <c:pt idx="1">
                  <c:v>0.50711514057339979</c:v>
                </c:pt>
                <c:pt idx="2">
                  <c:v>0.69663306244638346</c:v>
                </c:pt>
                <c:pt idx="3">
                  <c:v>0.54471463528689146</c:v>
                </c:pt>
                <c:pt idx="4">
                  <c:v>1.0909946213373711</c:v>
                </c:pt>
                <c:pt idx="5">
                  <c:v>1.5790723670341622</c:v>
                </c:pt>
                <c:pt idx="6">
                  <c:v>0.8776180806757905</c:v>
                </c:pt>
                <c:pt idx="7">
                  <c:v>-0.13599362799997516</c:v>
                </c:pt>
                <c:pt idx="8">
                  <c:v>-1.0019746585623102</c:v>
                </c:pt>
                <c:pt idx="9">
                  <c:v>-1.5852112848409816</c:v>
                </c:pt>
                <c:pt idx="10">
                  <c:v>-2.1652123675423463</c:v>
                </c:pt>
                <c:pt idx="11">
                  <c:v>-1.8434748657065958</c:v>
                </c:pt>
                <c:pt idx="12">
                  <c:v>-1.3408330777222033</c:v>
                </c:pt>
                <c:pt idx="13">
                  <c:v>-1.222127662287853</c:v>
                </c:pt>
                <c:pt idx="14">
                  <c:v>-0.88889463265211521</c:v>
                </c:pt>
                <c:pt idx="15">
                  <c:v>-0.80133634747090454</c:v>
                </c:pt>
                <c:pt idx="16">
                  <c:v>-0.85950352123728146</c:v>
                </c:pt>
                <c:pt idx="17">
                  <c:v>-1.4789489695562708</c:v>
                </c:pt>
                <c:pt idx="18">
                  <c:v>-1.186907346981203</c:v>
                </c:pt>
                <c:pt idx="19">
                  <c:v>-1.405914206771719</c:v>
                </c:pt>
                <c:pt idx="20">
                  <c:v>-1.2650821952641333</c:v>
                </c:pt>
                <c:pt idx="21">
                  <c:v>-0.35271640963411288</c:v>
                </c:pt>
                <c:pt idx="22">
                  <c:v>-2.6426164420445541E-2</c:v>
                </c:pt>
                <c:pt idx="23">
                  <c:v>0.26837672683845959</c:v>
                </c:pt>
                <c:pt idx="24">
                  <c:v>0.16450773721639056</c:v>
                </c:pt>
                <c:pt idx="25">
                  <c:v>0.1068166831281081</c:v>
                </c:pt>
                <c:pt idx="26">
                  <c:v>-0.75188107701998907</c:v>
                </c:pt>
                <c:pt idx="27">
                  <c:v>-6.9189326463270362E-3</c:v>
                </c:pt>
                <c:pt idx="28">
                  <c:v>-0.18636043637111355</c:v>
                </c:pt>
                <c:pt idx="29">
                  <c:v>-4.1701732318899509E-2</c:v>
                </c:pt>
                <c:pt idx="30">
                  <c:v>-4.5798361916271624E-2</c:v>
                </c:pt>
                <c:pt idx="31">
                  <c:v>0.8518372910228722</c:v>
                </c:pt>
                <c:pt idx="32">
                  <c:v>0.78534318183809404</c:v>
                </c:pt>
                <c:pt idx="33">
                  <c:v>1.0146342058100721</c:v>
                </c:pt>
                <c:pt idx="34">
                  <c:v>1.410406446855661</c:v>
                </c:pt>
                <c:pt idx="35">
                  <c:v>2.0844937067092895</c:v>
                </c:pt>
                <c:pt idx="36">
                  <c:v>1.8261828755091747</c:v>
                </c:pt>
                <c:pt idx="37">
                  <c:v>1.7484898142711147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5-45A2-AC18-6DA48FDD5747}"/>
            </c:ext>
          </c:extLst>
        </c:ser>
        <c:ser>
          <c:idx val="1"/>
          <c:order val="1"/>
          <c:marker>
            <c:symbol val="none"/>
          </c:marker>
          <c:val>
            <c:numRef>
              <c:f>Eviews_in2!$C$11:$C$48</c:f>
              <c:numCache>
                <c:formatCode>#,##0.00</c:formatCode>
                <c:ptCount val="38"/>
                <c:pt idx="0">
                  <c:v>10.070531667420513</c:v>
                </c:pt>
                <c:pt idx="1">
                  <c:v>9.8550124716453524</c:v>
                </c:pt>
                <c:pt idx="2">
                  <c:v>8.44413382535949</c:v>
                </c:pt>
                <c:pt idx="3">
                  <c:v>6.6748113652640662</c:v>
                </c:pt>
                <c:pt idx="4">
                  <c:v>6.3983200224956072</c:v>
                </c:pt>
                <c:pt idx="5">
                  <c:v>7.2021982986362865</c:v>
                </c:pt>
                <c:pt idx="6">
                  <c:v>4.2197702179300078</c:v>
                </c:pt>
                <c:pt idx="7">
                  <c:v>3.3914313098407423</c:v>
                </c:pt>
                <c:pt idx="8">
                  <c:v>1.7861291310957039</c:v>
                </c:pt>
                <c:pt idx="9">
                  <c:v>1.5255534716640984</c:v>
                </c:pt>
                <c:pt idx="10">
                  <c:v>1.2732781279315653</c:v>
                </c:pt>
                <c:pt idx="11">
                  <c:v>3.6431786569833813</c:v>
                </c:pt>
                <c:pt idx="12">
                  <c:v>4.192393176357645</c:v>
                </c:pt>
                <c:pt idx="13">
                  <c:v>4.8013498556435996</c:v>
                </c:pt>
                <c:pt idx="14">
                  <c:v>4.3520585924582189</c:v>
                </c:pt>
                <c:pt idx="15">
                  <c:v>1.8764929054434276</c:v>
                </c:pt>
                <c:pt idx="16">
                  <c:v>0.62171613205606047</c:v>
                </c:pt>
                <c:pt idx="17">
                  <c:v>-0.16749459405783762</c:v>
                </c:pt>
                <c:pt idx="18">
                  <c:v>0.75915626445171025</c:v>
                </c:pt>
                <c:pt idx="19">
                  <c:v>1.1803710050510174</c:v>
                </c:pt>
                <c:pt idx="20">
                  <c:v>2.9706312564738324</c:v>
                </c:pt>
                <c:pt idx="21">
                  <c:v>3.1950285219321639</c:v>
                </c:pt>
                <c:pt idx="22">
                  <c:v>3.9883424920777788</c:v>
                </c:pt>
                <c:pt idx="23">
                  <c:v>3.0587803203278696</c:v>
                </c:pt>
                <c:pt idx="24">
                  <c:v>2.0408003825796328</c:v>
                </c:pt>
                <c:pt idx="25">
                  <c:v>2.0148215243718903</c:v>
                </c:pt>
                <c:pt idx="26">
                  <c:v>1.8437150876428499</c:v>
                </c:pt>
                <c:pt idx="27">
                  <c:v>1.6850228677975476</c:v>
                </c:pt>
                <c:pt idx="28">
                  <c:v>1.9076615986265644</c:v>
                </c:pt>
                <c:pt idx="29">
                  <c:v>3.0052882726296914</c:v>
                </c:pt>
                <c:pt idx="30">
                  <c:v>2.7840504680162192</c:v>
                </c:pt>
                <c:pt idx="31">
                  <c:v>3.3112747718141211</c:v>
                </c:pt>
                <c:pt idx="32">
                  <c:v>3.9958115175156239</c:v>
                </c:pt>
                <c:pt idx="33">
                  <c:v>4.8120127553692438</c:v>
                </c:pt>
                <c:pt idx="34">
                  <c:v>3.5757025423843958</c:v>
                </c:pt>
                <c:pt idx="35">
                  <c:v>4.4431387065478667</c:v>
                </c:pt>
                <c:pt idx="36">
                  <c:v>4.1997155965788791</c:v>
                </c:pt>
                <c:pt idx="37">
                  <c:v>3.1691080566623064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5-45A2-AC18-6DA48FDD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83360"/>
        <c:axId val="694785152"/>
      </c:lineChart>
      <c:catAx>
        <c:axId val="6947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6947851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947851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694783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3"/>
          <c:y val="0.21177777777777779"/>
          <c:w val="0.79161651668541577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Eviews_in1!$A$3:$A$63</c:f>
              <c:numCache>
                <c:formatCode>General</c:formatCode>
                <c:ptCount val="6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</c:numCache>
            </c:numRef>
          </c:cat>
          <c:val>
            <c:numRef>
              <c:f>Eviews_in1!$G$3:$G$63</c:f>
              <c:numCache>
                <c:formatCode>#,##0.00</c:formatCode>
                <c:ptCount val="61"/>
                <c:pt idx="0">
                  <c:v>1.73378459130954</c:v>
                </c:pt>
                <c:pt idx="1">
                  <c:v>1.7019578148901</c:v>
                </c:pt>
                <c:pt idx="2">
                  <c:v>1.6755605111601599</c:v>
                </c:pt>
                <c:pt idx="3">
                  <c:v>1.64349695231983</c:v>
                </c:pt>
                <c:pt idx="4">
                  <c:v>1.7007987700601801</c:v>
                </c:pt>
                <c:pt idx="5">
                  <c:v>1.80435326363656</c:v>
                </c:pt>
                <c:pt idx="6">
                  <c:v>1.81381969180698</c:v>
                </c:pt>
                <c:pt idx="7">
                  <c:v>1.8843490921349799</c:v>
                </c:pt>
                <c:pt idx="8">
                  <c:v>1.9476855972787499</c:v>
                </c:pt>
                <c:pt idx="9">
                  <c:v>1.9683002898239099</c:v>
                </c:pt>
                <c:pt idx="10">
                  <c:v>1.9581188950580899</c:v>
                </c:pt>
                <c:pt idx="11">
                  <c:v>2.1687783677051899</c:v>
                </c:pt>
                <c:pt idx="12">
                  <c:v>2.2535890118613402</c:v>
                </c:pt>
                <c:pt idx="13">
                  <c:v>2.38809692444535</c:v>
                </c:pt>
                <c:pt idx="14">
                  <c:v>2.3271297439256502</c:v>
                </c:pt>
                <c:pt idx="15">
                  <c:v>2.227390042398</c:v>
                </c:pt>
                <c:pt idx="16">
                  <c:v>2.1704251390704101</c:v>
                </c:pt>
                <c:pt idx="17">
                  <c:v>2.18434352994753</c:v>
                </c:pt>
                <c:pt idx="18">
                  <c:v>2.25934234343215</c:v>
                </c:pt>
                <c:pt idx="19">
                  <c:v>2.2607747036411801</c:v>
                </c:pt>
                <c:pt idx="20">
                  <c:v>2.4138419829036502</c:v>
                </c:pt>
                <c:pt idx="21">
                  <c:v>2.4285600491667099</c:v>
                </c:pt>
                <c:pt idx="22">
                  <c:v>2.4670040889392202</c:v>
                </c:pt>
                <c:pt idx="23">
                  <c:v>2.3894474040671101</c:v>
                </c:pt>
                <c:pt idx="24">
                  <c:v>2.3175059366461199</c:v>
                </c:pt>
                <c:pt idx="25">
                  <c:v>2.27490132446952</c:v>
                </c:pt>
                <c:pt idx="26">
                  <c:v>2.2805016488436598</c:v>
                </c:pt>
                <c:pt idx="27">
                  <c:v>2.2696492438629101</c:v>
                </c:pt>
                <c:pt idx="28">
                  <c:v>2.3282672683612202</c:v>
                </c:pt>
                <c:pt idx="29">
                  <c:v>2.36582485279094</c:v>
                </c:pt>
                <c:pt idx="30">
                  <c:v>2.31474749394016</c:v>
                </c:pt>
                <c:pt idx="31">
                  <c:v>2.3341467671120402</c:v>
                </c:pt>
                <c:pt idx="32">
                  <c:v>2.3132854706807899</c:v>
                </c:pt>
                <c:pt idx="33">
                  <c:v>2.3187229251285899</c:v>
                </c:pt>
                <c:pt idx="34">
                  <c:v>2.2340053136652198</c:v>
                </c:pt>
                <c:pt idx="35">
                  <c:v>2.2068183179095802</c:v>
                </c:pt>
                <c:pt idx="36">
                  <c:v>2.1723286127627799</c:v>
                </c:pt>
                <c:pt idx="37">
                  <c:v>2.1113069267198501</c:v>
                </c:pt>
                <c:pt idx="38">
                  <c:v>2.08452461020652</c:v>
                </c:pt>
                <c:pt idx="39">
                  <c:v>2.1528508835166398</c:v>
                </c:pt>
                <c:pt idx="40">
                  <c:v>2.0909063168264002</c:v>
                </c:pt>
                <c:pt idx="41">
                  <c:v>2.12731843544812</c:v>
                </c:pt>
                <c:pt idx="42">
                  <c:v>2.1851766718891699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A-49DC-984E-46EDB2C1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20864"/>
        <c:axId val="694822400"/>
      </c:lineChart>
      <c:catAx>
        <c:axId val="6948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69482240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94822400"/>
        <c:scaling>
          <c:orientation val="minMax"/>
          <c:min val="1"/>
        </c:scaling>
        <c:delete val="0"/>
        <c:axPos val="l"/>
        <c:numFmt formatCode="#,##0.0" sourceLinked="0"/>
        <c:majorTickMark val="out"/>
        <c:minorTickMark val="none"/>
        <c:tickLblPos val="nextTo"/>
        <c:crossAx val="694820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36"/>
          <c:y val="0.21177777777777779"/>
          <c:w val="0.79161651668541599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Eviews_in1!$A$3:$A$44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Eviews_in1!$CW$3:$CW$44</c:f>
              <c:numCache>
                <c:formatCode>#,##0.00</c:formatCode>
                <c:ptCount val="42"/>
                <c:pt idx="1">
                  <c:v>9.2990196836563594</c:v>
                </c:pt>
                <c:pt idx="2">
                  <c:v>10.2041573847882</c:v>
                </c:pt>
                <c:pt idx="3">
                  <c:v>11.7878140983052</c:v>
                </c:pt>
                <c:pt idx="4">
                  <c:v>11.9248110624563</c:v>
                </c:pt>
                <c:pt idx="5">
                  <c:v>11.569804655600301</c:v>
                </c:pt>
                <c:pt idx="6">
                  <c:v>10.8355867746178</c:v>
                </c:pt>
                <c:pt idx="7">
                  <c:v>9.0146427927909603</c:v>
                </c:pt>
                <c:pt idx="8">
                  <c:v>8.4981327322964706</c:v>
                </c:pt>
                <c:pt idx="9">
                  <c:v>7.8895245693773699</c:v>
                </c:pt>
                <c:pt idx="10">
                  <c:v>8.6351429547929008</c:v>
                </c:pt>
                <c:pt idx="11">
                  <c:v>6.0510315440651796</c:v>
                </c:pt>
                <c:pt idx="12">
                  <c:v>4.7729834589593496</c:v>
                </c:pt>
                <c:pt idx="13">
                  <c:v>2.86372859545442</c:v>
                </c:pt>
                <c:pt idx="14">
                  <c:v>2.7091792163637698</c:v>
                </c:pt>
                <c:pt idx="15">
                  <c:v>3.2275990078160799</c:v>
                </c:pt>
                <c:pt idx="16">
                  <c:v>4.7409720683428898</c:v>
                </c:pt>
                <c:pt idx="17">
                  <c:v>4.19391187630284</c:v>
                </c:pt>
                <c:pt idx="18">
                  <c:v>3.3714114498098802</c:v>
                </c:pt>
                <c:pt idx="19">
                  <c:v>3.2254005706021398</c:v>
                </c:pt>
                <c:pt idx="20">
                  <c:v>2.1260479013831102</c:v>
                </c:pt>
                <c:pt idx="21">
                  <c:v>1.6475097262248399</c:v>
                </c:pt>
                <c:pt idx="22">
                  <c:v>1.1086911115645499</c:v>
                </c:pt>
                <c:pt idx="23">
                  <c:v>1.37472991664306</c:v>
                </c:pt>
                <c:pt idx="24">
                  <c:v>2.16295363180194</c:v>
                </c:pt>
                <c:pt idx="25">
                  <c:v>2.49725174049482</c:v>
                </c:pt>
                <c:pt idx="26">
                  <c:v>2.3885898311773501</c:v>
                </c:pt>
                <c:pt idx="27">
                  <c:v>2.9260302534751501</c:v>
                </c:pt>
                <c:pt idx="28">
                  <c:v>2.6544791047846901</c:v>
                </c:pt>
                <c:pt idx="29">
                  <c:v>1.8507210082502701</c:v>
                </c:pt>
                <c:pt idx="30">
                  <c:v>2.0325248686623598</c:v>
                </c:pt>
                <c:pt idx="31">
                  <c:v>2.13228961967932</c:v>
                </c:pt>
                <c:pt idx="32">
                  <c:v>1.6978389690298401</c:v>
                </c:pt>
                <c:pt idx="33">
                  <c:v>1.4081057593247901</c:v>
                </c:pt>
                <c:pt idx="34">
                  <c:v>1.8856744555276499</c:v>
                </c:pt>
                <c:pt idx="35">
                  <c:v>1.9133343246197301</c:v>
                </c:pt>
                <c:pt idx="36">
                  <c:v>2.28393649160307</c:v>
                </c:pt>
                <c:pt idx="37">
                  <c:v>3.0806488845966</c:v>
                </c:pt>
                <c:pt idx="38">
                  <c:v>3.8687159972249798</c:v>
                </c:pt>
                <c:pt idx="39">
                  <c:v>2.9245164262305501</c:v>
                </c:pt>
                <c:pt idx="40">
                  <c:v>4.4670646789335802</c:v>
                </c:pt>
                <c:pt idx="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A-4B95-AF20-6DBA25158C9D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Eviews_in1!$CX$4:$CX$44</c:f>
              <c:numCache>
                <c:formatCode>#,##0.00</c:formatCode>
                <c:ptCount val="41"/>
                <c:pt idx="0">
                  <c:v>11.342921966017499</c:v>
                </c:pt>
                <c:pt idx="1">
                  <c:v>11.9403481074821</c:v>
                </c:pt>
                <c:pt idx="2">
                  <c:v>13.968721796316499</c:v>
                </c:pt>
                <c:pt idx="3">
                  <c:v>8.1539386717752702</c:v>
                </c:pt>
                <c:pt idx="4">
                  <c:v>5.1666491026572201</c:v>
                </c:pt>
                <c:pt idx="5">
                  <c:v>10.2571295411521</c:v>
                </c:pt>
                <c:pt idx="6">
                  <c:v>4.9343280489682897</c:v>
                </c:pt>
                <c:pt idx="7">
                  <c:v>4.9698977073575401</c:v>
                </c:pt>
                <c:pt idx="8">
                  <c:v>6.7595601074806204</c:v>
                </c:pt>
                <c:pt idx="9">
                  <c:v>9.2000000115608191</c:v>
                </c:pt>
                <c:pt idx="10">
                  <c:v>-4.2500000004315304</c:v>
                </c:pt>
                <c:pt idx="11">
                  <c:v>0.82999999101238597</c:v>
                </c:pt>
                <c:pt idx="12">
                  <c:v>-2.92999998915742</c:v>
                </c:pt>
                <c:pt idx="13">
                  <c:v>5.3999999953339497</c:v>
                </c:pt>
                <c:pt idx="14">
                  <c:v>7.8499999876510502</c:v>
                </c:pt>
                <c:pt idx="15">
                  <c:v>7.4900000080330802</c:v>
                </c:pt>
                <c:pt idx="16">
                  <c:v>3.5300000086742198</c:v>
                </c:pt>
                <c:pt idx="17">
                  <c:v>-6.0000009150129603E-2</c:v>
                </c:pt>
                <c:pt idx="18">
                  <c:v>3.1599999996827202</c:v>
                </c:pt>
                <c:pt idx="19">
                  <c:v>-4.3499999943823902</c:v>
                </c:pt>
                <c:pt idx="20">
                  <c:v>1.03148428178976</c:v>
                </c:pt>
                <c:pt idx="21">
                  <c:v>-0.466914928112038</c:v>
                </c:pt>
                <c:pt idx="22">
                  <c:v>4.66515094401454</c:v>
                </c:pt>
                <c:pt idx="23">
                  <c:v>5.3343598768147604</c:v>
                </c:pt>
                <c:pt idx="24">
                  <c:v>4.4168319933173201</c:v>
                </c:pt>
                <c:pt idx="25">
                  <c:v>2.1371498396493198</c:v>
                </c:pt>
                <c:pt idx="26">
                  <c:v>3.41817456449209</c:v>
                </c:pt>
                <c:pt idx="27">
                  <c:v>6.9980815951908804E-2</c:v>
                </c:pt>
                <c:pt idx="28">
                  <c:v>0.233835866062892</c:v>
                </c:pt>
                <c:pt idx="29">
                  <c:v>4.2839807621502404</c:v>
                </c:pt>
                <c:pt idx="30">
                  <c:v>1.28346031129229</c:v>
                </c:pt>
                <c:pt idx="31">
                  <c:v>2.6149539520440701</c:v>
                </c:pt>
                <c:pt idx="32">
                  <c:v>1.1703016000916999</c:v>
                </c:pt>
                <c:pt idx="33">
                  <c:v>5.7493675852657402</c:v>
                </c:pt>
                <c:pt idx="34">
                  <c:v>3.1688601489437298</c:v>
                </c:pt>
                <c:pt idx="35">
                  <c:v>3.90788177783798</c:v>
                </c:pt>
                <c:pt idx="36">
                  <c:v>6.05991964515328</c:v>
                </c:pt>
                <c:pt idx="37">
                  <c:v>5.2032384173733499</c:v>
                </c:pt>
                <c:pt idx="38">
                  <c:v>-0.34205846453184602</c:v>
                </c:pt>
                <c:pt idx="39">
                  <c:v>7.5619747678562899</c:v>
                </c:pt>
                <c:pt idx="40">
                  <c:v>2.70263496884863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A-4B95-AF20-6DBA2515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51840"/>
        <c:axId val="694857728"/>
      </c:lineChart>
      <c:catAx>
        <c:axId val="6948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694857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94857728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694851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2444694413242"/>
          <c:y val="0.21177777777777779"/>
          <c:w val="0.79161651668541622"/>
          <c:h val="0.60967411682235373"/>
        </c:manualLayout>
      </c:layout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cat>
            <c:numRef>
              <c:f>Eviews_in1!$A$3:$A$44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Summary_levels!$P$6:$P$47</c:f>
              <c:numCache>
                <c:formatCode>0.0000</c:formatCode>
                <c:ptCount val="42"/>
                <c:pt idx="0">
                  <c:v>0.18506391030869732</c:v>
                </c:pt>
                <c:pt idx="1">
                  <c:v>0.17946301229761569</c:v>
                </c:pt>
                <c:pt idx="2">
                  <c:v>0.18403549065397154</c:v>
                </c:pt>
                <c:pt idx="3">
                  <c:v>0.21732097634353989</c:v>
                </c:pt>
                <c:pt idx="4">
                  <c:v>0.21179717818312635</c:v>
                </c:pt>
                <c:pt idx="5">
                  <c:v>0.20414605710343947</c:v>
                </c:pt>
                <c:pt idx="6">
                  <c:v>0.18892270928741578</c:v>
                </c:pt>
                <c:pt idx="7">
                  <c:v>0.19499763076842111</c:v>
                </c:pt>
                <c:pt idx="8">
                  <c:v>0.19782439404263727</c:v>
                </c:pt>
                <c:pt idx="9">
                  <c:v>0.18507413732901085</c:v>
                </c:pt>
                <c:pt idx="10">
                  <c:v>0.17958762734059994</c:v>
                </c:pt>
                <c:pt idx="11">
                  <c:v>0.18567560875869832</c:v>
                </c:pt>
                <c:pt idx="12">
                  <c:v>0.1530369853178713</c:v>
                </c:pt>
                <c:pt idx="13">
                  <c:v>0.13262390967556753</c:v>
                </c:pt>
                <c:pt idx="14">
                  <c:v>0.14128646225794197</c:v>
                </c:pt>
                <c:pt idx="15">
                  <c:v>0.17995899646854066</c:v>
                </c:pt>
                <c:pt idx="16">
                  <c:v>0.16991165440226685</c:v>
                </c:pt>
                <c:pt idx="17">
                  <c:v>0.21814291312022185</c:v>
                </c:pt>
                <c:pt idx="18">
                  <c:v>0.24024796308314067</c:v>
                </c:pt>
                <c:pt idx="19">
                  <c:v>0.24990592545997861</c:v>
                </c:pt>
                <c:pt idx="20">
                  <c:v>0.19352276072702052</c:v>
                </c:pt>
                <c:pt idx="21">
                  <c:v>0.19425037658789079</c:v>
                </c:pt>
                <c:pt idx="22">
                  <c:v>0.20507798486018322</c:v>
                </c:pt>
                <c:pt idx="23">
                  <c:v>0.20711260721367269</c:v>
                </c:pt>
                <c:pt idx="24">
                  <c:v>0.21837285866536935</c:v>
                </c:pt>
                <c:pt idx="25">
                  <c:v>0.15655985118802196</c:v>
                </c:pt>
                <c:pt idx="26">
                  <c:v>0.14305582097052386</c:v>
                </c:pt>
                <c:pt idx="27">
                  <c:v>0.13949454964443631</c:v>
                </c:pt>
                <c:pt idx="28">
                  <c:v>0.13084432019488926</c:v>
                </c:pt>
                <c:pt idx="29">
                  <c:v>0.1206021519453469</c:v>
                </c:pt>
                <c:pt idx="30">
                  <c:v>0.14490133761592772</c:v>
                </c:pt>
                <c:pt idx="31">
                  <c:v>0.13841027695805397</c:v>
                </c:pt>
                <c:pt idx="32">
                  <c:v>0.14686072318013405</c:v>
                </c:pt>
                <c:pt idx="33">
                  <c:v>0.16527242418917806</c:v>
                </c:pt>
                <c:pt idx="34">
                  <c:v>0.18877452674280765</c:v>
                </c:pt>
                <c:pt idx="35">
                  <c:v>0.17791637953999687</c:v>
                </c:pt>
                <c:pt idx="36">
                  <c:v>0.18008412649328967</c:v>
                </c:pt>
                <c:pt idx="37">
                  <c:v>0.1844112314482321</c:v>
                </c:pt>
                <c:pt idx="38">
                  <c:v>0.18986200863454392</c:v>
                </c:pt>
                <c:pt idx="39">
                  <c:v>0.16340040833821293</c:v>
                </c:pt>
                <c:pt idx="40">
                  <c:v>0.18032597948317169</c:v>
                </c:pt>
                <c:pt idx="41">
                  <c:v>0.18454209156836657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E-44D9-968F-97F543446890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Summary_levels!$Q$6:$Q$47</c:f>
              <c:numCache>
                <c:formatCode>0.0000</c:formatCode>
                <c:ptCount val="42"/>
                <c:pt idx="0">
                  <c:v>-2.4735562031131642E-2</c:v>
                </c:pt>
                <c:pt idx="1">
                  <c:v>-4.0863518007477756E-2</c:v>
                </c:pt>
                <c:pt idx="2">
                  <c:v>-3.680405407919702E-2</c:v>
                </c:pt>
                <c:pt idx="3">
                  <c:v>-3.8070590944252948E-2</c:v>
                </c:pt>
                <c:pt idx="4">
                  <c:v>-0.10400135201440125</c:v>
                </c:pt>
                <c:pt idx="5">
                  <c:v>-8.5788352532371062E-2</c:v>
                </c:pt>
                <c:pt idx="6">
                  <c:v>-6.5968180530316098E-2</c:v>
                </c:pt>
                <c:pt idx="7">
                  <c:v>-4.4945229746005198E-2</c:v>
                </c:pt>
                <c:pt idx="8">
                  <c:v>-5.6113475598845539E-2</c:v>
                </c:pt>
                <c:pt idx="9">
                  <c:v>-7.5944541741009522E-2</c:v>
                </c:pt>
                <c:pt idx="10">
                  <c:v>-8.6002072310105024E-2</c:v>
                </c:pt>
                <c:pt idx="11">
                  <c:v>-6.8569110315541165E-2</c:v>
                </c:pt>
                <c:pt idx="12">
                  <c:v>-8.9145438169437638E-2</c:v>
                </c:pt>
                <c:pt idx="13">
                  <c:v>-4.6604667524639369E-2</c:v>
                </c:pt>
                <c:pt idx="14">
                  <c:v>2.7154637264209362E-4</c:v>
                </c:pt>
                <c:pt idx="15">
                  <c:v>-9.8357059192585167E-4</c:v>
                </c:pt>
                <c:pt idx="16">
                  <c:v>-2.1019463317370535E-2</c:v>
                </c:pt>
                <c:pt idx="17">
                  <c:v>-4.9039058641004952E-3</c:v>
                </c:pt>
                <c:pt idx="18">
                  <c:v>1.276528471235709E-2</c:v>
                </c:pt>
                <c:pt idx="19">
                  <c:v>2.3041013881264509E-3</c:v>
                </c:pt>
                <c:pt idx="20">
                  <c:v>-8.1397212550023204E-3</c:v>
                </c:pt>
                <c:pt idx="21">
                  <c:v>-3.4451948498687812E-3</c:v>
                </c:pt>
                <c:pt idx="22">
                  <c:v>1.5732767057021261E-2</c:v>
                </c:pt>
                <c:pt idx="23">
                  <c:v>-1.3513183491423862E-3</c:v>
                </c:pt>
                <c:pt idx="24">
                  <c:v>-3.0758607107543331E-3</c:v>
                </c:pt>
                <c:pt idx="25">
                  <c:v>-2.3882980462657358E-2</c:v>
                </c:pt>
                <c:pt idx="26">
                  <c:v>-2.734448509312434E-2</c:v>
                </c:pt>
                <c:pt idx="27">
                  <c:v>-3.4767731333865459E-2</c:v>
                </c:pt>
                <c:pt idx="28">
                  <c:v>-3.9439240048774242E-2</c:v>
                </c:pt>
                <c:pt idx="29">
                  <c:v>-4.3165011282266887E-2</c:v>
                </c:pt>
                <c:pt idx="30">
                  <c:v>-3.7599965343760644E-2</c:v>
                </c:pt>
                <c:pt idx="31">
                  <c:v>-4.1873500128645963E-2</c:v>
                </c:pt>
                <c:pt idx="32">
                  <c:v>-1.5101274511165866E-2</c:v>
                </c:pt>
                <c:pt idx="33">
                  <c:v>7.5646600014408136E-3</c:v>
                </c:pt>
                <c:pt idx="34">
                  <c:v>1.7601030725210329E-2</c:v>
                </c:pt>
                <c:pt idx="35">
                  <c:v>1.5858965734613463E-2</c:v>
                </c:pt>
                <c:pt idx="36">
                  <c:v>1.2525704490862181E-2</c:v>
                </c:pt>
                <c:pt idx="37">
                  <c:v>1.1350364818076728E-3</c:v>
                </c:pt>
                <c:pt idx="38">
                  <c:v>-1.7082250101504645E-2</c:v>
                </c:pt>
                <c:pt idx="39">
                  <c:v>-1.4979935138050042E-2</c:v>
                </c:pt>
                <c:pt idx="40">
                  <c:v>-2.2059995078517261E-2</c:v>
                </c:pt>
                <c:pt idx="41">
                  <c:v>-2.1051670153157825E-2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4D9-968F-97F54344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553344"/>
        <c:axId val="726554880"/>
      </c:lineChart>
      <c:catAx>
        <c:axId val="7265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265548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26554880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726553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Segoe UI" pitchFamily="34" charset="0"/>
          <a:ea typeface="Segoe UI" pitchFamily="34" charset="0"/>
          <a:cs typeface="Segoe UI" pitchFamily="34" charset="0"/>
        </a:defRPr>
      </a:pPr>
      <a:endParaRPr lang="pt-B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0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0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0</xdr:colOff>
      <xdr:row>35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0</xdr:colOff>
      <xdr:row>52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0</xdr:colOff>
      <xdr:row>52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24</xdr:col>
      <xdr:colOff>0</xdr:colOff>
      <xdr:row>52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22</xdr:row>
      <xdr:rowOff>9525</xdr:rowOff>
    </xdr:from>
    <xdr:to>
      <xdr:col>7</xdr:col>
      <xdr:colOff>171450</xdr:colOff>
      <xdr:row>32</xdr:row>
      <xdr:rowOff>47625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3362325" y="4200525"/>
          <a:ext cx="1076325" cy="1943100"/>
        </a:xfrm>
        <a:prstGeom prst="rect">
          <a:avLst/>
        </a:prstGeom>
        <a:solidFill>
          <a:schemeClr val="tx2">
            <a:lumMod val="40000"/>
            <a:lumOff val="60000"/>
            <a:alpha val="5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Domestic and Foreign Saving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Capital-Output Ratio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Labor Force Participation Rate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Labor Force Participation Rate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Hours Worked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Average Years of Schooling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(years)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Net Capital Accumulation Rate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Total Factor Productivity Growth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Capital-Output Ratio</a:t>
          </a: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0.01</cdr:y>
    </cdr:from>
    <cdr:to>
      <cdr:x>1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9550" y="28575"/>
          <a:ext cx="46196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Brazil: Capital and Output Growth</a:t>
          </a:r>
          <a:r>
            <a:rPr lang="en-US" sz="1100" b="1" baseline="0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Rates</a:t>
          </a:r>
          <a:endParaRPr lang="en-US" sz="1100" b="1">
            <a:solidFill>
              <a:srgbClr val="0070C0"/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  <a:p xmlns:a="http://schemas.openxmlformats.org/drawingml/2006/main">
          <a:r>
            <a:rPr lang="en-US" sz="900" b="0" i="1">
              <a:solidFill>
                <a:srgbClr val="0070C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(percent)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223EURM@EMERGELA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selection activeCell="C2" sqref="C2"/>
    </sheetView>
  </sheetViews>
  <sheetFormatPr defaultRowHeight="15" x14ac:dyDescent="0.25"/>
  <cols>
    <col min="2" max="2" width="15.85546875" customWidth="1"/>
    <col min="4" max="4" width="14.28515625" bestFit="1" customWidth="1"/>
  </cols>
  <sheetData>
    <row r="1" spans="1:9" x14ac:dyDescent="0.25">
      <c r="B1" t="s">
        <v>484</v>
      </c>
      <c r="C1" t="s">
        <v>485</v>
      </c>
      <c r="D1" t="s">
        <v>243</v>
      </c>
      <c r="E1" t="s">
        <v>449</v>
      </c>
      <c r="F1" t="s">
        <v>245</v>
      </c>
      <c r="G1" t="s">
        <v>450</v>
      </c>
      <c r="H1" t="s">
        <v>480</v>
      </c>
      <c r="I1" t="s">
        <v>483</v>
      </c>
    </row>
    <row r="2" spans="1:9" x14ac:dyDescent="0.25">
      <c r="A2">
        <v>1900</v>
      </c>
      <c r="B2" s="124">
        <f>Y!B6</f>
        <v>23720.335793041166</v>
      </c>
      <c r="C2" t="e">
        <f>IF( INDEX(K!$D$6:$D$122, MATCH( python_input!A2,  K!$A$6:$A$122, 0 ) ) = 0, NA(), INDEX(K!$D$6:$D$122, MATCH( python_input!$A2,  K!$A$6:$A$122, 0 ) ))</f>
        <v>#N/A</v>
      </c>
      <c r="D2" s="123" t="e">
        <f>IF( INDEX(K!$C$6:$C$122, MATCH( python_input!$A2,  K!$A$6:$A$122, 0 ) ) = 0, NA(), INDEX(K!$C$6:$C$122, MATCH( python_input!$A2,  K!$A$6:$A$122, 0 ) ))</f>
        <v>#N/A</v>
      </c>
      <c r="E2" t="e">
        <f>IF( INDEX(T!C:C, MATCH( python_input!$A2,  T!A:A, 0 ) ) = 0, NA(), INDEX(T!C:C, MATCH( python_input!$A2,  T!A:A, 0 ) ))</f>
        <v>#N/A</v>
      </c>
      <c r="F2" t="e">
        <f>IF( INDEX(H!$B:$B, MATCH( python_input!$A2,  T!$A:$A, 0 ) ) = 0, NA(), INDEX(H!$B:$B, MATCH( python_input!$A2,  T!$A:$A, 0 ) ))</f>
        <v>#N/A</v>
      </c>
      <c r="G2" t="e">
        <f>IF( INDEX(L!$B:$B, MATCH( python_input!$A2,L!$A:$A, 0 ) ) = 0, NA(), INDEX(L!$B:$B, MATCH( python_input!$A2,L!$A:$A, 0 ) ))</f>
        <v>#N/A</v>
      </c>
      <c r="H2" t="e">
        <f>IF( INDEX(gamma!$B:$B, MATCH( python_input!$A2,L!$A:$A, 0 ) ) = 0, NA(), INDEX(gamma!$B:$B, MATCH( python_input!$A2,L!$A:$A, 0 ) ))</f>
        <v>#N/A</v>
      </c>
      <c r="I2" t="e">
        <f>IF( INDEX(E!$B:$B, MATCH( python_input!$A2,L!$A:$A, 0 ) ) = 0, NA(), INDEX(E!$B:$B, MATCH( python_input!$A2,L!$A:$A, 0 ) ))</f>
        <v>#N/A</v>
      </c>
    </row>
    <row r="3" spans="1:9" x14ac:dyDescent="0.25">
      <c r="A3">
        <f>+A2+1</f>
        <v>1901</v>
      </c>
      <c r="B3" s="124">
        <f>Y!B7</f>
        <v>27127.676846185193</v>
      </c>
      <c r="C3" t="e">
        <f>IF( INDEX(K!$D$6:$D$122, MATCH( python_input!A3,  K!$A$6:$A$122, 0 ) ) = 0, NA(), INDEX(K!$D$6:$D$122, MATCH( python_input!$A3,  K!$A$6:$A$122, 0 ) ))</f>
        <v>#N/A</v>
      </c>
      <c r="D3" s="123" t="e">
        <f>IF( INDEX(K!$C$6:$C$122, MATCH( python_input!$A3,  K!$A$6:$A$122, 0 ) ) = 0, NA(), INDEX(K!$C$6:$C$122, MATCH( python_input!$A3,  K!$A$6:$A$122, 0 ) ))</f>
        <v>#N/A</v>
      </c>
      <c r="E3" t="e">
        <f>IF( INDEX(T!C:C, MATCH( python_input!$A3,  T!A:A, 0 ) ) = 0, NA(), INDEX(T!C:C, MATCH( python_input!$A3,  T!A:A, 0 ) ))</f>
        <v>#N/A</v>
      </c>
      <c r="F3" t="e">
        <f>IF( INDEX(H!$B:$B, MATCH( python_input!$A3,  T!$A:$A, 0 ) ) = 0, NA(), INDEX(H!$B:$B, MATCH( python_input!$A3,  T!$A:$A, 0 ) ))</f>
        <v>#N/A</v>
      </c>
      <c r="G3" t="e">
        <f>IF( INDEX(L!$B:$B, MATCH( python_input!$A3,L!$A:$A, 0 ) ) = 0, NA(), INDEX(L!$B:$B, MATCH( python_input!$A3,L!$A:$A, 0 ) ))</f>
        <v>#N/A</v>
      </c>
      <c r="H3" t="e">
        <f>IF( INDEX(gamma!$B:$B, MATCH( python_input!$A3,L!$A:$A, 0 ) ) = 0, NA(), INDEX(gamma!$B:$B, MATCH( python_input!$A3,L!$A:$A, 0 ) ))</f>
        <v>#N/A</v>
      </c>
      <c r="I3" t="e">
        <f>IF( INDEX(E!$B:$B, MATCH( python_input!$A3,L!$A:$A, 0 ) ) = 0, NA(), INDEX(E!$B:$B, MATCH( python_input!$A3,L!$A:$A, 0 ) ))</f>
        <v>#N/A</v>
      </c>
    </row>
    <row r="4" spans="1:9" x14ac:dyDescent="0.25">
      <c r="A4">
        <f t="shared" ref="A4:A67" si="0">+A3+1</f>
        <v>1902</v>
      </c>
      <c r="B4" s="124">
        <f>Y!B8</f>
        <v>26996.625267218049</v>
      </c>
      <c r="C4" t="e">
        <f>IF( INDEX(K!$D$6:$D$122, MATCH( python_input!A4,  K!$A$6:$A$122, 0 ) ) = 0, NA(), INDEX(K!$D$6:$D$122, MATCH( python_input!$A4,  K!$A$6:$A$122, 0 ) ))</f>
        <v>#N/A</v>
      </c>
      <c r="D4" s="123" t="e">
        <f>IF( INDEX(K!$C$6:$C$122, MATCH( python_input!$A4,  K!$A$6:$A$122, 0 ) ) = 0, NA(), INDEX(K!$C$6:$C$122, MATCH( python_input!$A4,  K!$A$6:$A$122, 0 ) ))</f>
        <v>#N/A</v>
      </c>
      <c r="E4" t="e">
        <f>IF( INDEX(T!C:C, MATCH( python_input!$A4,  T!A:A, 0 ) ) = 0, NA(), INDEX(T!C:C, MATCH( python_input!$A4,  T!A:A, 0 ) ))</f>
        <v>#N/A</v>
      </c>
      <c r="F4" t="e">
        <f>IF( INDEX(H!$B:$B, MATCH( python_input!$A4,  T!$A:$A, 0 ) ) = 0, NA(), INDEX(H!$B:$B, MATCH( python_input!$A4,  T!$A:$A, 0 ) ))</f>
        <v>#N/A</v>
      </c>
      <c r="G4" t="e">
        <f>IF( INDEX(L!$B:$B, MATCH( python_input!$A4,L!$A:$A, 0 ) ) = 0, NA(), INDEX(L!$B:$B, MATCH( python_input!$A4,L!$A:$A, 0 ) ))</f>
        <v>#N/A</v>
      </c>
      <c r="H4" t="e">
        <f>IF( INDEX(gamma!$B:$B, MATCH( python_input!$A4,L!$A:$A, 0 ) ) = 0, NA(), INDEX(gamma!$B:$B, MATCH( python_input!$A4,L!$A:$A, 0 ) ))</f>
        <v>#N/A</v>
      </c>
      <c r="I4" t="e">
        <f>IF( INDEX(E!$B:$B, MATCH( python_input!$A4,L!$A:$A, 0 ) ) = 0, NA(), INDEX(E!$B:$B, MATCH( python_input!$A4,L!$A:$A, 0 ) ))</f>
        <v>#N/A</v>
      </c>
    </row>
    <row r="5" spans="1:9" x14ac:dyDescent="0.25">
      <c r="A5">
        <f t="shared" si="0"/>
        <v>1903</v>
      </c>
      <c r="B5" s="124">
        <f>Y!B9</f>
        <v>27520.831583086368</v>
      </c>
      <c r="C5" t="e">
        <f>IF( INDEX(K!$D$6:$D$122, MATCH( python_input!A5,  K!$A$6:$A$122, 0 ) ) = 0, NA(), INDEX(K!$D$6:$D$122, MATCH( python_input!$A5,  K!$A$6:$A$122, 0 ) ))</f>
        <v>#N/A</v>
      </c>
      <c r="D5" s="123" t="e">
        <f>IF( INDEX(K!$C$6:$C$122, MATCH( python_input!$A5,  K!$A$6:$A$122, 0 ) ) = 0, NA(), INDEX(K!$C$6:$C$122, MATCH( python_input!$A5,  K!$A$6:$A$122, 0 ) ))</f>
        <v>#N/A</v>
      </c>
      <c r="E5" t="e">
        <f>IF( INDEX(T!C:C, MATCH( python_input!$A5,  T!A:A, 0 ) ) = 0, NA(), INDEX(T!C:C, MATCH( python_input!$A5,  T!A:A, 0 ) ))</f>
        <v>#N/A</v>
      </c>
      <c r="F5" t="e">
        <f>IF( INDEX(H!$B:$B, MATCH( python_input!$A5,  T!$A:$A, 0 ) ) = 0, NA(), INDEX(H!$B:$B, MATCH( python_input!$A5,  T!$A:$A, 0 ) ))</f>
        <v>#N/A</v>
      </c>
      <c r="G5" t="e">
        <f>IF( INDEX(L!$B:$B, MATCH( python_input!$A5,L!$A:$A, 0 ) ) = 0, NA(), INDEX(L!$B:$B, MATCH( python_input!$A5,L!$A:$A, 0 ) ))</f>
        <v>#N/A</v>
      </c>
      <c r="H5" t="e">
        <f>IF( INDEX(gamma!$B:$B, MATCH( python_input!$A5,L!$A:$A, 0 ) ) = 0, NA(), INDEX(gamma!$B:$B, MATCH( python_input!$A5,L!$A:$A, 0 ) ))</f>
        <v>#N/A</v>
      </c>
      <c r="I5" t="e">
        <f>IF( INDEX(E!$B:$B, MATCH( python_input!$A5,L!$A:$A, 0 ) ) = 0, NA(), INDEX(E!$B:$B, MATCH( python_input!$A5,L!$A:$A, 0 ) ))</f>
        <v>#N/A</v>
      </c>
    </row>
    <row r="6" spans="1:9" x14ac:dyDescent="0.25">
      <c r="A6">
        <f t="shared" si="0"/>
        <v>1904</v>
      </c>
      <c r="B6" s="124">
        <f>Y!B10</f>
        <v>27913.986319987627</v>
      </c>
      <c r="C6" t="e">
        <f>IF( INDEX(K!$D$6:$D$122, MATCH( python_input!A6,  K!$A$6:$A$122, 0 ) ) = 0, NA(), INDEX(K!$D$6:$D$122, MATCH( python_input!$A6,  K!$A$6:$A$122, 0 ) ))</f>
        <v>#N/A</v>
      </c>
      <c r="D6" s="123" t="e">
        <f>IF( INDEX(K!$C$6:$C$122, MATCH( python_input!$A6,  K!$A$6:$A$122, 0 ) ) = 0, NA(), INDEX(K!$C$6:$C$122, MATCH( python_input!$A6,  K!$A$6:$A$122, 0 ) ))</f>
        <v>#N/A</v>
      </c>
      <c r="E6" t="e">
        <f>IF( INDEX(T!C:C, MATCH( python_input!$A6,  T!A:A, 0 ) ) = 0, NA(), INDEX(T!C:C, MATCH( python_input!$A6,  T!A:A, 0 ) ))</f>
        <v>#N/A</v>
      </c>
      <c r="F6" t="e">
        <f>IF( INDEX(H!$B:$B, MATCH( python_input!$A6,  T!$A:$A, 0 ) ) = 0, NA(), INDEX(H!$B:$B, MATCH( python_input!$A6,  T!$A:$A, 0 ) ))</f>
        <v>#N/A</v>
      </c>
      <c r="G6" t="e">
        <f>IF( INDEX(L!$B:$B, MATCH( python_input!$A6,L!$A:$A, 0 ) ) = 0, NA(), INDEX(L!$B:$B, MATCH( python_input!$A6,L!$A:$A, 0 ) ))</f>
        <v>#N/A</v>
      </c>
      <c r="H6" t="e">
        <f>IF( INDEX(gamma!$B:$B, MATCH( python_input!$A6,L!$A:$A, 0 ) ) = 0, NA(), INDEX(gamma!$B:$B, MATCH( python_input!$A6,L!$A:$A, 0 ) ))</f>
        <v>#N/A</v>
      </c>
      <c r="I6" t="e">
        <f>IF( INDEX(E!$B:$B, MATCH( python_input!$A6,L!$A:$A, 0 ) ) = 0, NA(), INDEX(E!$B:$B, MATCH( python_input!$A6,L!$A:$A, 0 ) ))</f>
        <v>#N/A</v>
      </c>
    </row>
    <row r="7" spans="1:9" x14ac:dyDescent="0.25">
      <c r="A7">
        <f t="shared" si="0"/>
        <v>1905</v>
      </c>
      <c r="B7" s="124">
        <f>Y!B11</f>
        <v>28831.347372757122</v>
      </c>
      <c r="C7" t="e">
        <f>IF( INDEX(K!$D$6:$D$122, MATCH( python_input!A7,  K!$A$6:$A$122, 0 ) ) = 0, NA(), INDEX(K!$D$6:$D$122, MATCH( python_input!$A7,  K!$A$6:$A$122, 0 ) ))</f>
        <v>#N/A</v>
      </c>
      <c r="D7" s="123" t="e">
        <f>IF( INDEX(K!$C$6:$C$122, MATCH( python_input!$A7,  K!$A$6:$A$122, 0 ) ) = 0, NA(), INDEX(K!$C$6:$C$122, MATCH( python_input!$A7,  K!$A$6:$A$122, 0 ) ))</f>
        <v>#N/A</v>
      </c>
      <c r="E7" t="e">
        <f>IF( INDEX(T!C:C, MATCH( python_input!$A7,  T!A:A, 0 ) ) = 0, NA(), INDEX(T!C:C, MATCH( python_input!$A7,  T!A:A, 0 ) ))</f>
        <v>#N/A</v>
      </c>
      <c r="F7" t="e">
        <f>IF( INDEX(H!$B:$B, MATCH( python_input!$A7,  T!$A:$A, 0 ) ) = 0, NA(), INDEX(H!$B:$B, MATCH( python_input!$A7,  T!$A:$A, 0 ) ))</f>
        <v>#N/A</v>
      </c>
      <c r="G7" t="e">
        <f>IF( INDEX(L!$B:$B, MATCH( python_input!$A7,L!$A:$A, 0 ) ) = 0, NA(), INDEX(L!$B:$B, MATCH( python_input!$A7,L!$A:$A, 0 ) ))</f>
        <v>#N/A</v>
      </c>
      <c r="H7" t="e">
        <f>IF( INDEX(gamma!$B:$B, MATCH( python_input!$A7,L!$A:$A, 0 ) ) = 0, NA(), INDEX(gamma!$B:$B, MATCH( python_input!$A7,L!$A:$A, 0 ) ))</f>
        <v>#N/A</v>
      </c>
      <c r="I7" t="e">
        <f>IF( INDEX(E!$B:$B, MATCH( python_input!$A7,L!$A:$A, 0 ) ) = 0, NA(), INDEX(E!$B:$B, MATCH( python_input!$A7,L!$A:$A, 0 ) ))</f>
        <v>#N/A</v>
      </c>
    </row>
    <row r="8" spans="1:9" x14ac:dyDescent="0.25">
      <c r="A8">
        <f t="shared" si="0"/>
        <v>1906</v>
      </c>
      <c r="B8" s="124">
        <f>Y!B12</f>
        <v>32500.791583835362</v>
      </c>
      <c r="C8" t="e">
        <f>IF( INDEX(K!$D$6:$D$122, MATCH( python_input!A8,  K!$A$6:$A$122, 0 ) ) = 0, NA(), INDEX(K!$D$6:$D$122, MATCH( python_input!$A8,  K!$A$6:$A$122, 0 ) ))</f>
        <v>#N/A</v>
      </c>
      <c r="D8" s="123" t="e">
        <f>IF( INDEX(K!$C$6:$C$122, MATCH( python_input!$A8,  K!$A$6:$A$122, 0 ) ) = 0, NA(), INDEX(K!$C$6:$C$122, MATCH( python_input!$A8,  K!$A$6:$A$122, 0 ) ))</f>
        <v>#N/A</v>
      </c>
      <c r="E8" t="e">
        <f>IF( INDEX(T!C:C, MATCH( python_input!$A8,  T!A:A, 0 ) ) = 0, NA(), INDEX(T!C:C, MATCH( python_input!$A8,  T!A:A, 0 ) ))</f>
        <v>#N/A</v>
      </c>
      <c r="F8" t="e">
        <f>IF( INDEX(H!$B:$B, MATCH( python_input!$A8,  T!$A:$A, 0 ) ) = 0, NA(), INDEX(H!$B:$B, MATCH( python_input!$A8,  T!$A:$A, 0 ) ))</f>
        <v>#N/A</v>
      </c>
      <c r="G8" t="e">
        <f>IF( INDEX(L!$B:$B, MATCH( python_input!$A8,L!$A:$A, 0 ) ) = 0, NA(), INDEX(L!$B:$B, MATCH( python_input!$A8,L!$A:$A, 0 ) ))</f>
        <v>#N/A</v>
      </c>
      <c r="H8" t="e">
        <f>IF( INDEX(gamma!$B:$B, MATCH( python_input!$A8,L!$A:$A, 0 ) ) = 0, NA(), INDEX(gamma!$B:$B, MATCH( python_input!$A8,L!$A:$A, 0 ) ))</f>
        <v>#N/A</v>
      </c>
      <c r="I8" t="e">
        <f>IF( INDEX(E!$B:$B, MATCH( python_input!$A8,L!$A:$A, 0 ) ) = 0, NA(), INDEX(E!$B:$B, MATCH( python_input!$A8,L!$A:$A, 0 ) ))</f>
        <v>#N/A</v>
      </c>
    </row>
    <row r="9" spans="1:9" x14ac:dyDescent="0.25">
      <c r="A9">
        <f t="shared" si="0"/>
        <v>1907</v>
      </c>
      <c r="B9" s="124">
        <f>Y!B13</f>
        <v>32762.894741769473</v>
      </c>
      <c r="C9" t="e">
        <f>IF( INDEX(K!$D$6:$D$122, MATCH( python_input!A9,  K!$A$6:$A$122, 0 ) ) = 0, NA(), INDEX(K!$D$6:$D$122, MATCH( python_input!$A9,  K!$A$6:$A$122, 0 ) ))</f>
        <v>#N/A</v>
      </c>
      <c r="D9" s="123" t="e">
        <f>IF( INDEX(K!$C$6:$C$122, MATCH( python_input!$A9,  K!$A$6:$A$122, 0 ) ) = 0, NA(), INDEX(K!$C$6:$C$122, MATCH( python_input!$A9,  K!$A$6:$A$122, 0 ) ))</f>
        <v>#N/A</v>
      </c>
      <c r="E9" t="e">
        <f>IF( INDEX(T!C:C, MATCH( python_input!$A9,  T!A:A, 0 ) ) = 0, NA(), INDEX(T!C:C, MATCH( python_input!$A9,  T!A:A, 0 ) ))</f>
        <v>#N/A</v>
      </c>
      <c r="F9" t="e">
        <f>IF( INDEX(H!$B:$B, MATCH( python_input!$A9,  T!$A:$A, 0 ) ) = 0, NA(), INDEX(H!$B:$B, MATCH( python_input!$A9,  T!$A:$A, 0 ) ))</f>
        <v>#N/A</v>
      </c>
      <c r="G9" t="e">
        <f>IF( INDEX(L!$B:$B, MATCH( python_input!$A9,L!$A:$A, 0 ) ) = 0, NA(), INDEX(L!$B:$B, MATCH( python_input!$A9,L!$A:$A, 0 ) ))</f>
        <v>#N/A</v>
      </c>
      <c r="H9" t="e">
        <f>IF( INDEX(gamma!$B:$B, MATCH( python_input!$A9,L!$A:$A, 0 ) ) = 0, NA(), INDEX(gamma!$B:$B, MATCH( python_input!$A9,L!$A:$A, 0 ) ))</f>
        <v>#N/A</v>
      </c>
      <c r="I9" t="e">
        <f>IF( INDEX(E!$B:$B, MATCH( python_input!$A9,L!$A:$A, 0 ) ) = 0, NA(), INDEX(E!$B:$B, MATCH( python_input!$A9,L!$A:$A, 0 ) ))</f>
        <v>#N/A</v>
      </c>
    </row>
    <row r="10" spans="1:9" x14ac:dyDescent="0.25">
      <c r="A10">
        <f t="shared" si="0"/>
        <v>1908</v>
      </c>
      <c r="B10" s="124">
        <f>Y!B14</f>
        <v>31714.48211003283</v>
      </c>
      <c r="C10" t="e">
        <f>IF( INDEX(K!$D$6:$D$122, MATCH( python_input!A10,  K!$A$6:$A$122, 0 ) ) = 0, NA(), INDEX(K!$D$6:$D$122, MATCH( python_input!$A10,  K!$A$6:$A$122, 0 ) ))</f>
        <v>#N/A</v>
      </c>
      <c r="D10" s="123" t="e">
        <f>IF( INDEX(K!$C$6:$C$122, MATCH( python_input!$A10,  K!$A$6:$A$122, 0 ) ) = 0, NA(), INDEX(K!$C$6:$C$122, MATCH( python_input!$A10,  K!$A$6:$A$122, 0 ) ))</f>
        <v>#N/A</v>
      </c>
      <c r="E10" t="e">
        <f>IF( INDEX(T!C:C, MATCH( python_input!$A10,  T!A:A, 0 ) ) = 0, NA(), INDEX(T!C:C, MATCH( python_input!$A10,  T!A:A, 0 ) ))</f>
        <v>#N/A</v>
      </c>
      <c r="F10" t="e">
        <f>IF( INDEX(H!$B:$B, MATCH( python_input!$A10,  T!$A:$A, 0 ) ) = 0, NA(), INDEX(H!$B:$B, MATCH( python_input!$A10,  T!$A:$A, 0 ) ))</f>
        <v>#N/A</v>
      </c>
      <c r="G10" t="e">
        <f>IF( INDEX(L!$B:$B, MATCH( python_input!$A10,L!$A:$A, 0 ) ) = 0, NA(), INDEX(L!$B:$B, MATCH( python_input!$A10,L!$A:$A, 0 ) ))</f>
        <v>#N/A</v>
      </c>
      <c r="H10" t="e">
        <f>IF( INDEX(gamma!$B:$B, MATCH( python_input!$A10,L!$A:$A, 0 ) ) = 0, NA(), INDEX(gamma!$B:$B, MATCH( python_input!$A10,L!$A:$A, 0 ) ))</f>
        <v>#N/A</v>
      </c>
      <c r="I10" t="e">
        <f>IF( INDEX(E!$B:$B, MATCH( python_input!$A10,L!$A:$A, 0 ) ) = 0, NA(), INDEX(E!$B:$B, MATCH( python_input!$A10,L!$A:$A, 0 ) ))</f>
        <v>#N/A</v>
      </c>
    </row>
    <row r="11" spans="1:9" x14ac:dyDescent="0.25">
      <c r="A11">
        <f t="shared" si="0"/>
        <v>1909</v>
      </c>
      <c r="B11" s="124">
        <f>Y!B15</f>
        <v>34990.771584209811</v>
      </c>
      <c r="C11" t="e">
        <f>IF( INDEX(K!$D$6:$D$122, MATCH( python_input!A11,  K!$A$6:$A$122, 0 ) ) = 0, NA(), INDEX(K!$D$6:$D$122, MATCH( python_input!$A11,  K!$A$6:$A$122, 0 ) ))</f>
        <v>#N/A</v>
      </c>
      <c r="D11" s="123" t="e">
        <f>IF( INDEX(K!$C$6:$C$122, MATCH( python_input!$A11,  K!$A$6:$A$122, 0 ) ) = 0, NA(), INDEX(K!$C$6:$C$122, MATCH( python_input!$A11,  K!$A$6:$A$122, 0 ) ))</f>
        <v>#N/A</v>
      </c>
      <c r="E11" t="e">
        <f>IF( INDEX(T!C:C, MATCH( python_input!$A11,  T!A:A, 0 ) ) = 0, NA(), INDEX(T!C:C, MATCH( python_input!$A11,  T!A:A, 0 ) ))</f>
        <v>#N/A</v>
      </c>
      <c r="F11" t="e">
        <f>IF( INDEX(H!$B:$B, MATCH( python_input!$A11,  T!$A:$A, 0 ) ) = 0, NA(), INDEX(H!$B:$B, MATCH( python_input!$A11,  T!$A:$A, 0 ) ))</f>
        <v>#N/A</v>
      </c>
      <c r="G11" t="e">
        <f>IF( INDEX(L!$B:$B, MATCH( python_input!$A11,L!$A:$A, 0 ) ) = 0, NA(), INDEX(L!$B:$B, MATCH( python_input!$A11,L!$A:$A, 0 ) ))</f>
        <v>#N/A</v>
      </c>
      <c r="H11" t="e">
        <f>IF( INDEX(gamma!$B:$B, MATCH( python_input!$A11,L!$A:$A, 0 ) ) = 0, NA(), INDEX(gamma!$B:$B, MATCH( python_input!$A11,L!$A:$A, 0 ) ))</f>
        <v>#N/A</v>
      </c>
      <c r="I11" t="e">
        <f>IF( INDEX(E!$B:$B, MATCH( python_input!$A11,L!$A:$A, 0 ) ) = 0, NA(), INDEX(E!$B:$B, MATCH( python_input!$A11,L!$A:$A, 0 ) ))</f>
        <v>#N/A</v>
      </c>
    </row>
    <row r="12" spans="1:9" x14ac:dyDescent="0.25">
      <c r="A12">
        <f t="shared" si="0"/>
        <v>1910</v>
      </c>
      <c r="B12" s="124">
        <f>Y!B16</f>
        <v>35908.13263697939</v>
      </c>
      <c r="C12" t="e">
        <f>IF( INDEX(K!$D$6:$D$122, MATCH( python_input!A12,  K!$A$6:$A$122, 0 ) ) = 0, NA(), INDEX(K!$D$6:$D$122, MATCH( python_input!$A12,  K!$A$6:$A$122, 0 ) ))</f>
        <v>#N/A</v>
      </c>
      <c r="D12" s="123" t="e">
        <f>IF( INDEX(K!$C$6:$C$122, MATCH( python_input!$A12,  K!$A$6:$A$122, 0 ) ) = 0, NA(), INDEX(K!$C$6:$C$122, MATCH( python_input!$A12,  K!$A$6:$A$122, 0 ) ))</f>
        <v>#N/A</v>
      </c>
      <c r="E12" t="e">
        <f>IF( INDEX(T!C:C, MATCH( python_input!$A12,  T!A:A, 0 ) ) = 0, NA(), INDEX(T!C:C, MATCH( python_input!$A12,  T!A:A, 0 ) ))</f>
        <v>#N/A</v>
      </c>
      <c r="F12" t="e">
        <f>IF( INDEX(H!$B:$B, MATCH( python_input!$A12,  T!$A:$A, 0 ) ) = 0, NA(), INDEX(H!$B:$B, MATCH( python_input!$A12,  T!$A:$A, 0 ) ))</f>
        <v>#N/A</v>
      </c>
      <c r="G12" t="e">
        <f>IF( INDEX(L!$B:$B, MATCH( python_input!$A12,L!$A:$A, 0 ) ) = 0, NA(), INDEX(L!$B:$B, MATCH( python_input!$A12,L!$A:$A, 0 ) ))</f>
        <v>#N/A</v>
      </c>
      <c r="H12" t="e">
        <f>IF( INDEX(gamma!$B:$B, MATCH( python_input!$A12,L!$A:$A, 0 ) ) = 0, NA(), INDEX(gamma!$B:$B, MATCH( python_input!$A12,L!$A:$A, 0 ) ))</f>
        <v>#N/A</v>
      </c>
      <c r="I12" t="e">
        <f>IF( INDEX(E!$B:$B, MATCH( python_input!$A12,L!$A:$A, 0 ) ) = 0, NA(), INDEX(E!$B:$B, MATCH( python_input!$A12,L!$A:$A, 0 ) ))</f>
        <v>#N/A</v>
      </c>
    </row>
    <row r="13" spans="1:9" x14ac:dyDescent="0.25">
      <c r="A13">
        <f t="shared" si="0"/>
        <v>1911</v>
      </c>
      <c r="B13" s="124">
        <f>Y!B17</f>
        <v>38004.95790045258</v>
      </c>
      <c r="C13" t="e">
        <f>IF( INDEX(K!$D$6:$D$122, MATCH( python_input!A13,  K!$A$6:$A$122, 0 ) ) = 0, NA(), INDEX(K!$D$6:$D$122, MATCH( python_input!$A13,  K!$A$6:$A$122, 0 ) ))</f>
        <v>#N/A</v>
      </c>
      <c r="D13" s="123" t="e">
        <f>IF( INDEX(K!$C$6:$C$122, MATCH( python_input!$A13,  K!$A$6:$A$122, 0 ) ) = 0, NA(), INDEX(K!$C$6:$C$122, MATCH( python_input!$A13,  K!$A$6:$A$122, 0 ) ))</f>
        <v>#N/A</v>
      </c>
      <c r="E13" t="e">
        <f>IF( INDEX(T!C:C, MATCH( python_input!$A13,  T!A:A, 0 ) ) = 0, NA(), INDEX(T!C:C, MATCH( python_input!$A13,  T!A:A, 0 ) ))</f>
        <v>#N/A</v>
      </c>
      <c r="F13" t="e">
        <f>IF( INDEX(H!$B:$B, MATCH( python_input!$A13,  T!$A:$A, 0 ) ) = 0, NA(), INDEX(H!$B:$B, MATCH( python_input!$A13,  T!$A:$A, 0 ) ))</f>
        <v>#N/A</v>
      </c>
      <c r="G13" t="e">
        <f>IF( INDEX(L!$B:$B, MATCH( python_input!$A13,L!$A:$A, 0 ) ) = 0, NA(), INDEX(L!$B:$B, MATCH( python_input!$A13,L!$A:$A, 0 ) ))</f>
        <v>#N/A</v>
      </c>
      <c r="H13" t="e">
        <f>IF( INDEX(gamma!$B:$B, MATCH( python_input!$A13,L!$A:$A, 0 ) ) = 0, NA(), INDEX(gamma!$B:$B, MATCH( python_input!$A13,L!$A:$A, 0 ) ))</f>
        <v>#N/A</v>
      </c>
      <c r="I13" t="e">
        <f>IF( INDEX(E!$B:$B, MATCH( python_input!$A13,L!$A:$A, 0 ) ) = 0, NA(), INDEX(E!$B:$B, MATCH( python_input!$A13,L!$A:$A, 0 ) ))</f>
        <v>#N/A</v>
      </c>
    </row>
    <row r="14" spans="1:9" x14ac:dyDescent="0.25">
      <c r="A14">
        <f t="shared" si="0"/>
        <v>1912</v>
      </c>
      <c r="B14" s="124">
        <f>Y!B18</f>
        <v>40625.989479794174</v>
      </c>
      <c r="C14" t="e">
        <f>IF( INDEX(K!$D$6:$D$122, MATCH( python_input!A14,  K!$A$6:$A$122, 0 ) ) = 0, NA(), INDEX(K!$D$6:$D$122, MATCH( python_input!$A14,  K!$A$6:$A$122, 0 ) ))</f>
        <v>#N/A</v>
      </c>
      <c r="D14" s="123" t="e">
        <f>IF( INDEX(K!$C$6:$C$122, MATCH( python_input!$A14,  K!$A$6:$A$122, 0 ) ) = 0, NA(), INDEX(K!$C$6:$C$122, MATCH( python_input!$A14,  K!$A$6:$A$122, 0 ) ))</f>
        <v>#N/A</v>
      </c>
      <c r="E14" t="e">
        <f>IF( INDEX(T!C:C, MATCH( python_input!$A14,  T!A:A, 0 ) ) = 0, NA(), INDEX(T!C:C, MATCH( python_input!$A14,  T!A:A, 0 ) ))</f>
        <v>#N/A</v>
      </c>
      <c r="F14" t="e">
        <f>IF( INDEX(H!$B:$B, MATCH( python_input!$A14,  T!$A:$A, 0 ) ) = 0, NA(), INDEX(H!$B:$B, MATCH( python_input!$A14,  T!$A:$A, 0 ) ))</f>
        <v>#N/A</v>
      </c>
      <c r="G14" t="e">
        <f>IF( INDEX(L!$B:$B, MATCH( python_input!$A14,L!$A:$A, 0 ) ) = 0, NA(), INDEX(L!$B:$B, MATCH( python_input!$A14,L!$A:$A, 0 ) ))</f>
        <v>#N/A</v>
      </c>
      <c r="H14" t="e">
        <f>IF( INDEX(gamma!$B:$B, MATCH( python_input!$A14,L!$A:$A, 0 ) ) = 0, NA(), INDEX(gamma!$B:$B, MATCH( python_input!$A14,L!$A:$A, 0 ) ))</f>
        <v>#N/A</v>
      </c>
      <c r="I14" t="e">
        <f>IF( INDEX(E!$B:$B, MATCH( python_input!$A14,L!$A:$A, 0 ) ) = 0, NA(), INDEX(E!$B:$B, MATCH( python_input!$A14,L!$A:$A, 0 ) ))</f>
        <v>#N/A</v>
      </c>
    </row>
    <row r="15" spans="1:9" x14ac:dyDescent="0.25">
      <c r="A15">
        <f t="shared" si="0"/>
        <v>1913</v>
      </c>
      <c r="B15" s="124">
        <f>Y!B19</f>
        <v>41805.453690497874</v>
      </c>
      <c r="C15" t="e">
        <f>IF( INDEX(K!$D$6:$D$122, MATCH( python_input!A15,  K!$A$6:$A$122, 0 ) ) = 0, NA(), INDEX(K!$D$6:$D$122, MATCH( python_input!$A15,  K!$A$6:$A$122, 0 ) ))</f>
        <v>#N/A</v>
      </c>
      <c r="D15" s="123" t="e">
        <f>IF( INDEX(K!$C$6:$C$122, MATCH( python_input!$A15,  K!$A$6:$A$122, 0 ) ) = 0, NA(), INDEX(K!$C$6:$C$122, MATCH( python_input!$A15,  K!$A$6:$A$122, 0 ) ))</f>
        <v>#N/A</v>
      </c>
      <c r="E15" t="e">
        <f>IF( INDEX(T!C:C, MATCH( python_input!$A15,  T!A:A, 0 ) ) = 0, NA(), INDEX(T!C:C, MATCH( python_input!$A15,  T!A:A, 0 ) ))</f>
        <v>#N/A</v>
      </c>
      <c r="F15" t="e">
        <f>IF( INDEX(H!$B:$B, MATCH( python_input!$A15,  T!$A:$A, 0 ) ) = 0, NA(), INDEX(H!$B:$B, MATCH( python_input!$A15,  T!$A:$A, 0 ) ))</f>
        <v>#N/A</v>
      </c>
      <c r="G15" t="e">
        <f>IF( INDEX(L!$B:$B, MATCH( python_input!$A15,L!$A:$A, 0 ) ) = 0, NA(), INDEX(L!$B:$B, MATCH( python_input!$A15,L!$A:$A, 0 ) ))</f>
        <v>#N/A</v>
      </c>
      <c r="H15" t="e">
        <f>IF( INDEX(gamma!$B:$B, MATCH( python_input!$A15,L!$A:$A, 0 ) ) = 0, NA(), INDEX(gamma!$B:$B, MATCH( python_input!$A15,L!$A:$A, 0 ) ))</f>
        <v>#N/A</v>
      </c>
      <c r="I15" t="e">
        <f>IF( INDEX(E!$B:$B, MATCH( python_input!$A15,L!$A:$A, 0 ) ) = 0, NA(), INDEX(E!$B:$B, MATCH( python_input!$A15,L!$A:$A, 0 ) ))</f>
        <v>#N/A</v>
      </c>
    </row>
    <row r="16" spans="1:9" x14ac:dyDescent="0.25">
      <c r="A16">
        <f t="shared" si="0"/>
        <v>1914</v>
      </c>
      <c r="B16" s="124">
        <f>Y!B20</f>
        <v>41281.247374629551</v>
      </c>
      <c r="C16" t="e">
        <f>IF( INDEX(K!$D$6:$D$122, MATCH( python_input!A16,  K!$A$6:$A$122, 0 ) ) = 0, NA(), INDEX(K!$D$6:$D$122, MATCH( python_input!$A16,  K!$A$6:$A$122, 0 ) ))</f>
        <v>#N/A</v>
      </c>
      <c r="D16" s="123" t="e">
        <f>IF( INDEX(K!$C$6:$C$122, MATCH( python_input!$A16,  K!$A$6:$A$122, 0 ) ) = 0, NA(), INDEX(K!$C$6:$C$122, MATCH( python_input!$A16,  K!$A$6:$A$122, 0 ) ))</f>
        <v>#N/A</v>
      </c>
      <c r="E16" t="e">
        <f>IF( INDEX(T!C:C, MATCH( python_input!$A16,  T!A:A, 0 ) ) = 0, NA(), INDEX(T!C:C, MATCH( python_input!$A16,  T!A:A, 0 ) ))</f>
        <v>#N/A</v>
      </c>
      <c r="F16" t="e">
        <f>IF( INDEX(H!$B:$B, MATCH( python_input!$A16,  T!$A:$A, 0 ) ) = 0, NA(), INDEX(H!$B:$B, MATCH( python_input!$A16,  T!$A:$A, 0 ) ))</f>
        <v>#N/A</v>
      </c>
      <c r="G16" t="e">
        <f>IF( INDEX(L!$B:$B, MATCH( python_input!$A16,L!$A:$A, 0 ) ) = 0, NA(), INDEX(L!$B:$B, MATCH( python_input!$A16,L!$A:$A, 0 ) ))</f>
        <v>#N/A</v>
      </c>
      <c r="H16" t="e">
        <f>IF( INDEX(gamma!$B:$B, MATCH( python_input!$A16,L!$A:$A, 0 ) ) = 0, NA(), INDEX(gamma!$B:$B, MATCH( python_input!$A16,L!$A:$A, 0 ) ))</f>
        <v>#N/A</v>
      </c>
      <c r="I16" t="e">
        <f>IF( INDEX(E!$B:$B, MATCH( python_input!$A16,L!$A:$A, 0 ) ) = 0, NA(), INDEX(E!$B:$B, MATCH( python_input!$A16,L!$A:$A, 0 ) ))</f>
        <v>#N/A</v>
      </c>
    </row>
    <row r="17" spans="1:9" x14ac:dyDescent="0.25">
      <c r="A17">
        <f t="shared" si="0"/>
        <v>1915</v>
      </c>
      <c r="B17" s="124">
        <f>Y!B21</f>
        <v>41412.298953596604</v>
      </c>
      <c r="C17" t="e">
        <f>IF( INDEX(K!$D$6:$D$122, MATCH( python_input!A17,  K!$A$6:$A$122, 0 ) ) = 0, NA(), INDEX(K!$D$6:$D$122, MATCH( python_input!$A17,  K!$A$6:$A$122, 0 ) ))</f>
        <v>#N/A</v>
      </c>
      <c r="D17" s="123" t="e">
        <f>IF( INDEX(K!$C$6:$C$122, MATCH( python_input!$A17,  K!$A$6:$A$122, 0 ) ) = 0, NA(), INDEX(K!$C$6:$C$122, MATCH( python_input!$A17,  K!$A$6:$A$122, 0 ) ))</f>
        <v>#N/A</v>
      </c>
      <c r="E17" t="e">
        <f>IF( INDEX(T!C:C, MATCH( python_input!$A17,  T!A:A, 0 ) ) = 0, NA(), INDEX(T!C:C, MATCH( python_input!$A17,  T!A:A, 0 ) ))</f>
        <v>#N/A</v>
      </c>
      <c r="F17" t="e">
        <f>IF( INDEX(H!$B:$B, MATCH( python_input!$A17,  T!$A:$A, 0 ) ) = 0, NA(), INDEX(H!$B:$B, MATCH( python_input!$A17,  T!$A:$A, 0 ) ))</f>
        <v>#N/A</v>
      </c>
      <c r="G17" t="e">
        <f>IF( INDEX(L!$B:$B, MATCH( python_input!$A17,L!$A:$A, 0 ) ) = 0, NA(), INDEX(L!$B:$B, MATCH( python_input!$A17,L!$A:$A, 0 ) ))</f>
        <v>#N/A</v>
      </c>
      <c r="H17" t="e">
        <f>IF( INDEX(gamma!$B:$B, MATCH( python_input!$A17,L!$A:$A, 0 ) ) = 0, NA(), INDEX(gamma!$B:$B, MATCH( python_input!$A17,L!$A:$A, 0 ) ))</f>
        <v>#N/A</v>
      </c>
      <c r="I17" t="e">
        <f>IF( INDEX(E!$B:$B, MATCH( python_input!$A17,L!$A:$A, 0 ) ) = 0, NA(), INDEX(E!$B:$B, MATCH( python_input!$A17,L!$A:$A, 0 ) ))</f>
        <v>#N/A</v>
      </c>
    </row>
    <row r="18" spans="1:9" x14ac:dyDescent="0.25">
      <c r="A18">
        <f t="shared" si="0"/>
        <v>1916</v>
      </c>
      <c r="B18" s="124">
        <f>Y!B22</f>
        <v>41805.453690497874</v>
      </c>
      <c r="C18" t="e">
        <f>IF( INDEX(K!$D$6:$D$122, MATCH( python_input!A18,  K!$A$6:$A$122, 0 ) ) = 0, NA(), INDEX(K!$D$6:$D$122, MATCH( python_input!$A18,  K!$A$6:$A$122, 0 ) ))</f>
        <v>#N/A</v>
      </c>
      <c r="D18" s="123" t="e">
        <f>IF( INDEX(K!$C$6:$C$122, MATCH( python_input!$A18,  K!$A$6:$A$122, 0 ) ) = 0, NA(), INDEX(K!$C$6:$C$122, MATCH( python_input!$A18,  K!$A$6:$A$122, 0 ) ))</f>
        <v>#N/A</v>
      </c>
      <c r="E18" t="e">
        <f>IF( INDEX(T!C:C, MATCH( python_input!$A18,  T!A:A, 0 ) ) = 0, NA(), INDEX(T!C:C, MATCH( python_input!$A18,  T!A:A, 0 ) ))</f>
        <v>#N/A</v>
      </c>
      <c r="F18" t="e">
        <f>IF( INDEX(H!$B:$B, MATCH( python_input!$A18,  T!$A:$A, 0 ) ) = 0, NA(), INDEX(H!$B:$B, MATCH( python_input!$A18,  T!$A:$A, 0 ) ))</f>
        <v>#N/A</v>
      </c>
      <c r="G18" t="e">
        <f>IF( INDEX(L!$B:$B, MATCH( python_input!$A18,L!$A:$A, 0 ) ) = 0, NA(), INDEX(L!$B:$B, MATCH( python_input!$A18,L!$A:$A, 0 ) ))</f>
        <v>#N/A</v>
      </c>
      <c r="H18" t="e">
        <f>IF( INDEX(gamma!$B:$B, MATCH( python_input!$A18,L!$A:$A, 0 ) ) = 0, NA(), INDEX(gamma!$B:$B, MATCH( python_input!$A18,L!$A:$A, 0 ) ))</f>
        <v>#N/A</v>
      </c>
      <c r="I18" t="e">
        <f>IF( INDEX(E!$B:$B, MATCH( python_input!$A18,L!$A:$A, 0 ) ) = 0, NA(), INDEX(E!$B:$B, MATCH( python_input!$A18,L!$A:$A, 0 ) ))</f>
        <v>#N/A</v>
      </c>
    </row>
    <row r="19" spans="1:9" x14ac:dyDescent="0.25">
      <c r="A19">
        <f t="shared" si="0"/>
        <v>1917</v>
      </c>
      <c r="B19" s="124">
        <f>Y!B23</f>
        <v>45737.001059510221</v>
      </c>
      <c r="C19" t="e">
        <f>IF( INDEX(K!$D$6:$D$122, MATCH( python_input!A19,  K!$A$6:$A$122, 0 ) ) = 0, NA(), INDEX(K!$D$6:$D$122, MATCH( python_input!$A19,  K!$A$6:$A$122, 0 ) ))</f>
        <v>#N/A</v>
      </c>
      <c r="D19" s="123" t="e">
        <f>IF( INDEX(K!$C$6:$C$122, MATCH( python_input!$A19,  K!$A$6:$A$122, 0 ) ) = 0, NA(), INDEX(K!$C$6:$C$122, MATCH( python_input!$A19,  K!$A$6:$A$122, 0 ) ))</f>
        <v>#N/A</v>
      </c>
      <c r="E19" t="e">
        <f>IF( INDEX(T!C:C, MATCH( python_input!$A19,  T!A:A, 0 ) ) = 0, NA(), INDEX(T!C:C, MATCH( python_input!$A19,  T!A:A, 0 ) ))</f>
        <v>#N/A</v>
      </c>
      <c r="F19" t="e">
        <f>IF( INDEX(H!$B:$B, MATCH( python_input!$A19,  T!$A:$A, 0 ) ) = 0, NA(), INDEX(H!$B:$B, MATCH( python_input!$A19,  T!$A:$A, 0 ) ))</f>
        <v>#N/A</v>
      </c>
      <c r="G19" t="e">
        <f>IF( INDEX(L!$B:$B, MATCH( python_input!$A19,L!$A:$A, 0 ) ) = 0, NA(), INDEX(L!$B:$B, MATCH( python_input!$A19,L!$A:$A, 0 ) ))</f>
        <v>#N/A</v>
      </c>
      <c r="H19" t="e">
        <f>IF( INDEX(gamma!$B:$B, MATCH( python_input!$A19,L!$A:$A, 0 ) ) = 0, NA(), INDEX(gamma!$B:$B, MATCH( python_input!$A19,L!$A:$A, 0 ) ))</f>
        <v>#N/A</v>
      </c>
      <c r="I19" t="e">
        <f>IF( INDEX(E!$B:$B, MATCH( python_input!$A19,L!$A:$A, 0 ) ) = 0, NA(), INDEX(E!$B:$B, MATCH( python_input!$A19,L!$A:$A, 0 ) ))</f>
        <v>#N/A</v>
      </c>
    </row>
    <row r="20" spans="1:9" x14ac:dyDescent="0.25">
      <c r="A20">
        <f t="shared" si="0"/>
        <v>1918</v>
      </c>
      <c r="B20" s="124">
        <f>Y!B24</f>
        <v>44819.640006740643</v>
      </c>
      <c r="C20" t="e">
        <f>IF( INDEX(K!$D$6:$D$122, MATCH( python_input!A20,  K!$A$6:$A$122, 0 ) ) = 0, NA(), INDEX(K!$D$6:$D$122, MATCH( python_input!$A20,  K!$A$6:$A$122, 0 ) ))</f>
        <v>#N/A</v>
      </c>
      <c r="D20" s="123" t="e">
        <f>IF( INDEX(K!$C$6:$C$122, MATCH( python_input!$A20,  K!$A$6:$A$122, 0 ) ) = 0, NA(), INDEX(K!$C$6:$C$122, MATCH( python_input!$A20,  K!$A$6:$A$122, 0 ) ))</f>
        <v>#N/A</v>
      </c>
      <c r="E20" t="e">
        <f>IF( INDEX(T!C:C, MATCH( python_input!$A20,  T!A:A, 0 ) ) = 0, NA(), INDEX(T!C:C, MATCH( python_input!$A20,  T!A:A, 0 ) ))</f>
        <v>#N/A</v>
      </c>
      <c r="F20" t="e">
        <f>IF( INDEX(H!$B:$B, MATCH( python_input!$A20,  T!$A:$A, 0 ) ) = 0, NA(), INDEX(H!$B:$B, MATCH( python_input!$A20,  T!$A:$A, 0 ) ))</f>
        <v>#N/A</v>
      </c>
      <c r="G20" t="e">
        <f>IF( INDEX(L!$B:$B, MATCH( python_input!$A20,L!$A:$A, 0 ) ) = 0, NA(), INDEX(L!$B:$B, MATCH( python_input!$A20,L!$A:$A, 0 ) ))</f>
        <v>#N/A</v>
      </c>
      <c r="H20" t="e">
        <f>IF( INDEX(gamma!$B:$B, MATCH( python_input!$A20,L!$A:$A, 0 ) ) = 0, NA(), INDEX(gamma!$B:$B, MATCH( python_input!$A20,L!$A:$A, 0 ) ))</f>
        <v>#N/A</v>
      </c>
      <c r="I20" t="e">
        <f>IF( INDEX(E!$B:$B, MATCH( python_input!$A20,L!$A:$A, 0 ) ) = 0, NA(), INDEX(E!$B:$B, MATCH( python_input!$A20,L!$A:$A, 0 ) ))</f>
        <v>#N/A</v>
      </c>
    </row>
    <row r="21" spans="1:9" x14ac:dyDescent="0.25">
      <c r="A21">
        <f t="shared" si="0"/>
        <v>1919</v>
      </c>
      <c r="B21" s="124">
        <f>Y!B25</f>
        <v>48358.032638851728</v>
      </c>
      <c r="C21" t="e">
        <f>IF( INDEX(K!$D$6:$D$122, MATCH( python_input!A21,  K!$A$6:$A$122, 0 ) ) = 0, NA(), INDEX(K!$D$6:$D$122, MATCH( python_input!$A21,  K!$A$6:$A$122, 0 ) ))</f>
        <v>#N/A</v>
      </c>
      <c r="D21" s="123" t="e">
        <f>IF( INDEX(K!$C$6:$C$122, MATCH( python_input!$A21,  K!$A$6:$A$122, 0 ) ) = 0, NA(), INDEX(K!$C$6:$C$122, MATCH( python_input!$A21,  K!$A$6:$A$122, 0 ) ))</f>
        <v>#N/A</v>
      </c>
      <c r="E21" t="e">
        <f>IF( INDEX(T!C:C, MATCH( python_input!$A21,  T!A:A, 0 ) ) = 0, NA(), INDEX(T!C:C, MATCH( python_input!$A21,  T!A:A, 0 ) ))</f>
        <v>#N/A</v>
      </c>
      <c r="F21" t="e">
        <f>IF( INDEX(H!$B:$B, MATCH( python_input!$A21,  T!$A:$A, 0 ) ) = 0, NA(), INDEX(H!$B:$B, MATCH( python_input!$A21,  T!$A:$A, 0 ) ))</f>
        <v>#N/A</v>
      </c>
      <c r="G21" t="e">
        <f>IF( INDEX(L!$B:$B, MATCH( python_input!$A21,L!$A:$A, 0 ) ) = 0, NA(), INDEX(L!$B:$B, MATCH( python_input!$A21,L!$A:$A, 0 ) ))</f>
        <v>#N/A</v>
      </c>
      <c r="H21" t="e">
        <f>IF( INDEX(gamma!$B:$B, MATCH( python_input!$A21,L!$A:$A, 0 ) ) = 0, NA(), INDEX(gamma!$B:$B, MATCH( python_input!$A21,L!$A:$A, 0 ) ))</f>
        <v>#N/A</v>
      </c>
      <c r="I21" t="e">
        <f>IF( INDEX(E!$B:$B, MATCH( python_input!$A21,L!$A:$A, 0 ) ) = 0, NA(), INDEX(E!$B:$B, MATCH( python_input!$A21,L!$A:$A, 0 ) ))</f>
        <v>#N/A</v>
      </c>
    </row>
    <row r="22" spans="1:9" x14ac:dyDescent="0.25">
      <c r="A22">
        <f t="shared" si="0"/>
        <v>1920</v>
      </c>
      <c r="B22" s="124">
        <f>Y!B26</f>
        <v>54386.405271337368</v>
      </c>
      <c r="C22" t="e">
        <f>IF( INDEX(K!$D$6:$D$122, MATCH( python_input!A22,  K!$A$6:$A$122, 0 ) ) = 0, NA(), INDEX(K!$D$6:$D$122, MATCH( python_input!$A22,  K!$A$6:$A$122, 0 ) ))</f>
        <v>#N/A</v>
      </c>
      <c r="D22" s="123" t="e">
        <f>IF( INDEX(K!$C$6:$C$122, MATCH( python_input!$A22,  K!$A$6:$A$122, 0 ) ) = 0, NA(), INDEX(K!$C$6:$C$122, MATCH( python_input!$A22,  K!$A$6:$A$122, 0 ) ))</f>
        <v>#N/A</v>
      </c>
      <c r="E22" t="e">
        <f>IF( INDEX(T!C:C, MATCH( python_input!$A22,  T!A:A, 0 ) ) = 0, NA(), INDEX(T!C:C, MATCH( python_input!$A22,  T!A:A, 0 ) ))</f>
        <v>#N/A</v>
      </c>
      <c r="F22" t="e">
        <f>IF( INDEX(H!$B:$B, MATCH( python_input!$A22,  T!$A:$A, 0 ) ) = 0, NA(), INDEX(H!$B:$B, MATCH( python_input!$A22,  T!$A:$A, 0 ) ))</f>
        <v>#N/A</v>
      </c>
      <c r="G22" t="e">
        <f>IF( INDEX(L!$B:$B, MATCH( python_input!$A22,L!$A:$A, 0 ) ) = 0, NA(), INDEX(L!$B:$B, MATCH( python_input!$A22,L!$A:$A, 0 ) ))</f>
        <v>#N/A</v>
      </c>
      <c r="H22" t="e">
        <f>IF( INDEX(gamma!$B:$B, MATCH( python_input!$A22,L!$A:$A, 0 ) ) = 0, NA(), INDEX(gamma!$B:$B, MATCH( python_input!$A22,L!$A:$A, 0 ) ))</f>
        <v>#N/A</v>
      </c>
      <c r="I22" t="e">
        <f>IF( INDEX(E!$B:$B, MATCH( python_input!$A22,L!$A:$A, 0 ) ) = 0, NA(), INDEX(E!$B:$B, MATCH( python_input!$A22,L!$A:$A, 0 ) ))</f>
        <v>#N/A</v>
      </c>
    </row>
    <row r="23" spans="1:9" x14ac:dyDescent="0.25">
      <c r="A23">
        <f t="shared" si="0"/>
        <v>1921</v>
      </c>
      <c r="B23" s="124">
        <f>Y!B27</f>
        <v>55419.74697149275</v>
      </c>
      <c r="C23" t="e">
        <f>IF( INDEX(K!$D$6:$D$122, MATCH( python_input!A23,  K!$A$6:$A$122, 0 ) ) = 0, NA(), INDEX(K!$D$6:$D$122, MATCH( python_input!$A23,  K!$A$6:$A$122, 0 ) ))</f>
        <v>#N/A</v>
      </c>
      <c r="D23" s="123" t="e">
        <f>IF( INDEX(K!$C$6:$C$122, MATCH( python_input!$A23,  K!$A$6:$A$122, 0 ) ) = 0, NA(), INDEX(K!$C$6:$C$122, MATCH( python_input!$A23,  K!$A$6:$A$122, 0 ) ))</f>
        <v>#N/A</v>
      </c>
      <c r="E23" t="e">
        <f>IF( INDEX(T!C:C, MATCH( python_input!$A23,  T!A:A, 0 ) ) = 0, NA(), INDEX(T!C:C, MATCH( python_input!$A23,  T!A:A, 0 ) ))</f>
        <v>#N/A</v>
      </c>
      <c r="F23" t="e">
        <f>IF( INDEX(H!$B:$B, MATCH( python_input!$A23,  T!$A:$A, 0 ) ) = 0, NA(), INDEX(H!$B:$B, MATCH( python_input!$A23,  T!$A:$A, 0 ) ))</f>
        <v>#N/A</v>
      </c>
      <c r="G23" t="e">
        <f>IF( INDEX(L!$B:$B, MATCH( python_input!$A23,L!$A:$A, 0 ) ) = 0, NA(), INDEX(L!$B:$B, MATCH( python_input!$A23,L!$A:$A, 0 ) ))</f>
        <v>#N/A</v>
      </c>
      <c r="H23" t="e">
        <f>IF( INDEX(gamma!$B:$B, MATCH( python_input!$A23,L!$A:$A, 0 ) ) = 0, NA(), INDEX(gamma!$B:$B, MATCH( python_input!$A23,L!$A:$A, 0 ) ))</f>
        <v>#N/A</v>
      </c>
      <c r="I23" t="e">
        <f>IF( INDEX(E!$B:$B, MATCH( python_input!$A23,L!$A:$A, 0 ) ) = 0, NA(), INDEX(E!$B:$B, MATCH( python_input!$A23,L!$A:$A, 0 ) ))</f>
        <v>#N/A</v>
      </c>
    </row>
    <row r="24" spans="1:9" x14ac:dyDescent="0.25">
      <c r="A24">
        <f t="shared" si="0"/>
        <v>1922</v>
      </c>
      <c r="B24" s="124">
        <f>Y!B28</f>
        <v>59742.487235269211</v>
      </c>
      <c r="C24" t="e">
        <f>IF( INDEX(K!$D$6:$D$122, MATCH( python_input!A24,  K!$A$6:$A$122, 0 ) ) = 0, NA(), INDEX(K!$D$6:$D$122, MATCH( python_input!$A24,  K!$A$6:$A$122, 0 ) ))</f>
        <v>#N/A</v>
      </c>
      <c r="D24" s="123" t="e">
        <f>IF( INDEX(K!$C$6:$C$122, MATCH( python_input!$A24,  K!$A$6:$A$122, 0 ) ) = 0, NA(), INDEX(K!$C$6:$C$122, MATCH( python_input!$A24,  K!$A$6:$A$122, 0 ) ))</f>
        <v>#N/A</v>
      </c>
      <c r="E24" t="e">
        <f>IF( INDEX(T!C:C, MATCH( python_input!$A24,  T!A:A, 0 ) ) = 0, NA(), INDEX(T!C:C, MATCH( python_input!$A24,  T!A:A, 0 ) ))</f>
        <v>#N/A</v>
      </c>
      <c r="F24" t="e">
        <f>IF( INDEX(H!$B:$B, MATCH( python_input!$A24,  T!$A:$A, 0 ) ) = 0, NA(), INDEX(H!$B:$B, MATCH( python_input!$A24,  T!$A:$A, 0 ) ))</f>
        <v>#N/A</v>
      </c>
      <c r="G24" t="e">
        <f>IF( INDEX(L!$B:$B, MATCH( python_input!$A24,L!$A:$A, 0 ) ) = 0, NA(), INDEX(L!$B:$B, MATCH( python_input!$A24,L!$A:$A, 0 ) ))</f>
        <v>#N/A</v>
      </c>
      <c r="H24" t="e">
        <f>IF( INDEX(gamma!$B:$B, MATCH( python_input!$A24,L!$A:$A, 0 ) ) = 0, NA(), INDEX(gamma!$B:$B, MATCH( python_input!$A24,L!$A:$A, 0 ) ))</f>
        <v>#N/A</v>
      </c>
      <c r="I24" t="e">
        <f>IF( INDEX(E!$B:$B, MATCH( python_input!$A24,L!$A:$A, 0 ) ) = 0, NA(), INDEX(E!$B:$B, MATCH( python_input!$A24,L!$A:$A, 0 ) ))</f>
        <v>#N/A</v>
      </c>
    </row>
    <row r="25" spans="1:9" x14ac:dyDescent="0.25">
      <c r="A25">
        <f t="shared" si="0"/>
        <v>1923</v>
      </c>
      <c r="B25" s="124">
        <f>Y!B29</f>
        <v>64880.341137502321</v>
      </c>
      <c r="C25" t="e">
        <f>IF( INDEX(K!$D$6:$D$122, MATCH( python_input!A25,  K!$A$6:$A$122, 0 ) ) = 0, NA(), INDEX(K!$D$6:$D$122, MATCH( python_input!$A25,  K!$A$6:$A$122, 0 ) ))</f>
        <v>#N/A</v>
      </c>
      <c r="D25" s="123" t="e">
        <f>IF( INDEX(K!$C$6:$C$122, MATCH( python_input!$A25,  K!$A$6:$A$122, 0 ) ) = 0, NA(), INDEX(K!$C$6:$C$122, MATCH( python_input!$A25,  K!$A$6:$A$122, 0 ) ))</f>
        <v>#N/A</v>
      </c>
      <c r="E25" t="e">
        <f>IF( INDEX(T!C:C, MATCH( python_input!$A25,  T!A:A, 0 ) ) = 0, NA(), INDEX(T!C:C, MATCH( python_input!$A25,  T!A:A, 0 ) ))</f>
        <v>#N/A</v>
      </c>
      <c r="F25" t="e">
        <f>IF( INDEX(H!$B:$B, MATCH( python_input!$A25,  T!$A:$A, 0 ) ) = 0, NA(), INDEX(H!$B:$B, MATCH( python_input!$A25,  T!$A:$A, 0 ) ))</f>
        <v>#N/A</v>
      </c>
      <c r="G25" t="e">
        <f>IF( INDEX(L!$B:$B, MATCH( python_input!$A25,L!$A:$A, 0 ) ) = 0, NA(), INDEX(L!$B:$B, MATCH( python_input!$A25,L!$A:$A, 0 ) ))</f>
        <v>#N/A</v>
      </c>
      <c r="H25" t="e">
        <f>IF( INDEX(gamma!$B:$B, MATCH( python_input!$A25,L!$A:$A, 0 ) ) = 0, NA(), INDEX(gamma!$B:$B, MATCH( python_input!$A25,L!$A:$A, 0 ) ))</f>
        <v>#N/A</v>
      </c>
      <c r="I25" t="e">
        <f>IF( INDEX(E!$B:$B, MATCH( python_input!$A25,L!$A:$A, 0 ) ) = 0, NA(), INDEX(E!$B:$B, MATCH( python_input!$A25,L!$A:$A, 0 ) ))</f>
        <v>#N/A</v>
      </c>
    </row>
    <row r="26" spans="1:9" x14ac:dyDescent="0.25">
      <c r="A26">
        <f t="shared" si="0"/>
        <v>1924</v>
      </c>
      <c r="B26" s="124">
        <f>Y!B30</f>
        <v>65788.665913427409</v>
      </c>
      <c r="C26" t="e">
        <f>IF( INDEX(K!$D$6:$D$122, MATCH( python_input!A26,  K!$A$6:$A$122, 0 ) ) = 0, NA(), INDEX(K!$D$6:$D$122, MATCH( python_input!$A26,  K!$A$6:$A$122, 0 ) ))</f>
        <v>#N/A</v>
      </c>
      <c r="D26" s="123" t="e">
        <f>IF( INDEX(K!$C$6:$C$122, MATCH( python_input!$A26,  K!$A$6:$A$122, 0 ) ) = 0, NA(), INDEX(K!$C$6:$C$122, MATCH( python_input!$A26,  K!$A$6:$A$122, 0 ) ))</f>
        <v>#N/A</v>
      </c>
      <c r="E26" t="e">
        <f>IF( INDEX(T!C:C, MATCH( python_input!$A26,  T!A:A, 0 ) ) = 0, NA(), INDEX(T!C:C, MATCH( python_input!$A26,  T!A:A, 0 ) ))</f>
        <v>#N/A</v>
      </c>
      <c r="F26" t="e">
        <f>IF( INDEX(H!$B:$B, MATCH( python_input!$A26,  T!$A:$A, 0 ) ) = 0, NA(), INDEX(H!$B:$B, MATCH( python_input!$A26,  T!$A:$A, 0 ) ))</f>
        <v>#N/A</v>
      </c>
      <c r="G26" t="e">
        <f>IF( INDEX(L!$B:$B, MATCH( python_input!$A26,L!$A:$A, 0 ) ) = 0, NA(), INDEX(L!$B:$B, MATCH( python_input!$A26,L!$A:$A, 0 ) ))</f>
        <v>#N/A</v>
      </c>
      <c r="H26" t="e">
        <f>IF( INDEX(gamma!$B:$B, MATCH( python_input!$A26,L!$A:$A, 0 ) ) = 0, NA(), INDEX(gamma!$B:$B, MATCH( python_input!$A26,L!$A:$A, 0 ) ))</f>
        <v>#N/A</v>
      </c>
      <c r="I26" t="e">
        <f>IF( INDEX(E!$B:$B, MATCH( python_input!$A26,L!$A:$A, 0 ) ) = 0, NA(), INDEX(E!$B:$B, MATCH( python_input!$A26,L!$A:$A, 0 ) ))</f>
        <v>#N/A</v>
      </c>
    </row>
    <row r="27" spans="1:9" x14ac:dyDescent="0.25">
      <c r="A27">
        <f t="shared" si="0"/>
        <v>1925</v>
      </c>
      <c r="B27" s="124">
        <f>Y!B31</f>
        <v>65788.665913427409</v>
      </c>
      <c r="C27" t="e">
        <f>IF( INDEX(K!$D$6:$D$122, MATCH( python_input!A27,  K!$A$6:$A$122, 0 ) ) = 0, NA(), INDEX(K!$D$6:$D$122, MATCH( python_input!$A27,  K!$A$6:$A$122, 0 ) ))</f>
        <v>#N/A</v>
      </c>
      <c r="D27" s="123" t="e">
        <f>IF( INDEX(K!$C$6:$C$122, MATCH( python_input!$A27,  K!$A$6:$A$122, 0 ) ) = 0, NA(), INDEX(K!$C$6:$C$122, MATCH( python_input!$A27,  K!$A$6:$A$122, 0 ) ))</f>
        <v>#N/A</v>
      </c>
      <c r="E27" t="e">
        <f>IF( INDEX(T!C:C, MATCH( python_input!$A27,  T!A:A, 0 ) ) = 0, NA(), INDEX(T!C:C, MATCH( python_input!$A27,  T!A:A, 0 ) ))</f>
        <v>#N/A</v>
      </c>
      <c r="F27" t="e">
        <f>IF( INDEX(H!$B:$B, MATCH( python_input!$A27,  T!$A:$A, 0 ) ) = 0, NA(), INDEX(H!$B:$B, MATCH( python_input!$A27,  T!$A:$A, 0 ) ))</f>
        <v>#N/A</v>
      </c>
      <c r="G27" t="e">
        <f>IF( INDEX(L!$B:$B, MATCH( python_input!$A27,L!$A:$A, 0 ) ) = 0, NA(), INDEX(L!$B:$B, MATCH( python_input!$A27,L!$A:$A, 0 ) ))</f>
        <v>#N/A</v>
      </c>
      <c r="H27" t="e">
        <f>IF( INDEX(gamma!$B:$B, MATCH( python_input!$A27,L!$A:$A, 0 ) ) = 0, NA(), INDEX(gamma!$B:$B, MATCH( python_input!$A27,L!$A:$A, 0 ) ))</f>
        <v>#N/A</v>
      </c>
      <c r="I27" t="e">
        <f>IF( INDEX(E!$B:$B, MATCH( python_input!$A27,L!$A:$A, 0 ) ) = 0, NA(), INDEX(E!$B:$B, MATCH( python_input!$A27,L!$A:$A, 0 ) ))</f>
        <v>#N/A</v>
      </c>
    </row>
    <row r="28" spans="1:9" x14ac:dyDescent="0.25">
      <c r="A28">
        <f t="shared" si="0"/>
        <v>1926</v>
      </c>
      <c r="B28" s="124">
        <f>Y!B32</f>
        <v>69209.67654092559</v>
      </c>
      <c r="C28" t="e">
        <f>IF( INDEX(K!$D$6:$D$122, MATCH( python_input!A28,  K!$A$6:$A$122, 0 ) ) = 0, NA(), INDEX(K!$D$6:$D$122, MATCH( python_input!$A28,  K!$A$6:$A$122, 0 ) ))</f>
        <v>#N/A</v>
      </c>
      <c r="D28" s="123" t="e">
        <f>IF( INDEX(K!$C$6:$C$122, MATCH( python_input!$A28,  K!$A$6:$A$122, 0 ) ) = 0, NA(), INDEX(K!$C$6:$C$122, MATCH( python_input!$A28,  K!$A$6:$A$122, 0 ) ))</f>
        <v>#N/A</v>
      </c>
      <c r="E28" t="e">
        <f>IF( INDEX(T!C:C, MATCH( python_input!$A28,  T!A:A, 0 ) ) = 0, NA(), INDEX(T!C:C, MATCH( python_input!$A28,  T!A:A, 0 ) ))</f>
        <v>#N/A</v>
      </c>
      <c r="F28" t="e">
        <f>IF( INDEX(H!$B:$B, MATCH( python_input!$A28,  T!$A:$A, 0 ) ) = 0, NA(), INDEX(H!$B:$B, MATCH( python_input!$A28,  T!$A:$A, 0 ) ))</f>
        <v>#N/A</v>
      </c>
      <c r="G28" t="e">
        <f>IF( INDEX(L!$B:$B, MATCH( python_input!$A28,L!$A:$A, 0 ) ) = 0, NA(), INDEX(L!$B:$B, MATCH( python_input!$A28,L!$A:$A, 0 ) ))</f>
        <v>#N/A</v>
      </c>
      <c r="H28" t="e">
        <f>IF( INDEX(gamma!$B:$B, MATCH( python_input!$A28,L!$A:$A, 0 ) ) = 0, NA(), INDEX(gamma!$B:$B, MATCH( python_input!$A28,L!$A:$A, 0 ) ))</f>
        <v>#N/A</v>
      </c>
      <c r="I28" t="e">
        <f>IF( INDEX(E!$B:$B, MATCH( python_input!$A28,L!$A:$A, 0 ) ) = 0, NA(), INDEX(E!$B:$B, MATCH( python_input!$A28,L!$A:$A, 0 ) ))</f>
        <v>#N/A</v>
      </c>
    </row>
    <row r="29" spans="1:9" x14ac:dyDescent="0.25">
      <c r="A29">
        <f t="shared" si="0"/>
        <v>1927</v>
      </c>
      <c r="B29" s="124">
        <f>Y!B33</f>
        <v>76684.321607345613</v>
      </c>
      <c r="C29" t="e">
        <f>IF( INDEX(K!$D$6:$D$122, MATCH( python_input!A29,  K!$A$6:$A$122, 0 ) ) = 0, NA(), INDEX(K!$D$6:$D$122, MATCH( python_input!$A29,  K!$A$6:$A$122, 0 ) ))</f>
        <v>#N/A</v>
      </c>
      <c r="D29" s="123" t="e">
        <f>IF( INDEX(K!$C$6:$C$122, MATCH( python_input!$A29,  K!$A$6:$A$122, 0 ) ) = 0, NA(), INDEX(K!$C$6:$C$122, MATCH( python_input!$A29,  K!$A$6:$A$122, 0 ) ))</f>
        <v>#N/A</v>
      </c>
      <c r="E29" t="e">
        <f>IF( INDEX(T!C:C, MATCH( python_input!$A29,  T!A:A, 0 ) ) = 0, NA(), INDEX(T!C:C, MATCH( python_input!$A29,  T!A:A, 0 ) ))</f>
        <v>#N/A</v>
      </c>
      <c r="F29" t="e">
        <f>IF( INDEX(H!$B:$B, MATCH( python_input!$A29,  T!$A:$A, 0 ) ) = 0, NA(), INDEX(H!$B:$B, MATCH( python_input!$A29,  T!$A:$A, 0 ) ))</f>
        <v>#N/A</v>
      </c>
      <c r="G29" t="e">
        <f>IF( INDEX(L!$B:$B, MATCH( python_input!$A29,L!$A:$A, 0 ) ) = 0, NA(), INDEX(L!$B:$B, MATCH( python_input!$A29,L!$A:$A, 0 ) ))</f>
        <v>#N/A</v>
      </c>
      <c r="H29" t="e">
        <f>IF( INDEX(gamma!$B:$B, MATCH( python_input!$A29,L!$A:$A, 0 ) ) = 0, NA(), INDEX(gamma!$B:$B, MATCH( python_input!$A29,L!$A:$A, 0 ) ))</f>
        <v>#N/A</v>
      </c>
      <c r="I29" t="e">
        <f>IF( INDEX(E!$B:$B, MATCH( python_input!$A29,L!$A:$A, 0 ) ) = 0, NA(), INDEX(E!$B:$B, MATCH( python_input!$A29,L!$A:$A, 0 ) ))</f>
        <v>#N/A</v>
      </c>
    </row>
    <row r="30" spans="1:9" x14ac:dyDescent="0.25">
      <c r="A30">
        <f t="shared" si="0"/>
        <v>1928</v>
      </c>
      <c r="B30" s="124">
        <f>Y!B34</f>
        <v>85503.018592190332</v>
      </c>
      <c r="C30" t="e">
        <f>IF( INDEX(K!$D$6:$D$122, MATCH( python_input!A30,  K!$A$6:$A$122, 0 ) ) = 0, NA(), INDEX(K!$D$6:$D$122, MATCH( python_input!$A30,  K!$A$6:$A$122, 0 ) ))</f>
        <v>#N/A</v>
      </c>
      <c r="D30" s="123" t="e">
        <f>IF( INDEX(K!$C$6:$C$122, MATCH( python_input!$A30,  K!$A$6:$A$122, 0 ) ) = 0, NA(), INDEX(K!$C$6:$C$122, MATCH( python_input!$A30,  K!$A$6:$A$122, 0 ) ))</f>
        <v>#N/A</v>
      </c>
      <c r="E30" t="e">
        <f>IF( INDEX(T!C:C, MATCH( python_input!$A30,  T!A:A, 0 ) ) = 0, NA(), INDEX(T!C:C, MATCH( python_input!$A30,  T!A:A, 0 ) ))</f>
        <v>#N/A</v>
      </c>
      <c r="F30" t="e">
        <f>IF( INDEX(H!$B:$B, MATCH( python_input!$A30,  T!$A:$A, 0 ) ) = 0, NA(), INDEX(H!$B:$B, MATCH( python_input!$A30,  T!$A:$A, 0 ) ))</f>
        <v>#N/A</v>
      </c>
      <c r="G30" t="e">
        <f>IF( INDEX(L!$B:$B, MATCH( python_input!$A30,L!$A:$A, 0 ) ) = 0, NA(), INDEX(L!$B:$B, MATCH( python_input!$A30,L!$A:$A, 0 ) ))</f>
        <v>#N/A</v>
      </c>
      <c r="H30" t="e">
        <f>IF( INDEX(gamma!$B:$B, MATCH( python_input!$A30,L!$A:$A, 0 ) ) = 0, NA(), INDEX(gamma!$B:$B, MATCH( python_input!$A30,L!$A:$A, 0 ) ))</f>
        <v>#N/A</v>
      </c>
      <c r="I30" t="e">
        <f>IF( INDEX(E!$B:$B, MATCH( python_input!$A30,L!$A:$A, 0 ) ) = 0, NA(), INDEX(E!$B:$B, MATCH( python_input!$A30,L!$A:$A, 0 ) ))</f>
        <v>#N/A</v>
      </c>
    </row>
    <row r="31" spans="1:9" x14ac:dyDescent="0.25">
      <c r="A31">
        <f t="shared" si="0"/>
        <v>1929</v>
      </c>
      <c r="B31" s="124">
        <f>Y!B35</f>
        <v>86443.551796704371</v>
      </c>
      <c r="C31" t="e">
        <f>IF( INDEX(K!$D$6:$D$122, MATCH( python_input!A31,  K!$A$6:$A$122, 0 ) ) = 0, NA(), INDEX(K!$D$6:$D$122, MATCH( python_input!$A31,  K!$A$6:$A$122, 0 ) ))</f>
        <v>#N/A</v>
      </c>
      <c r="D31" s="123" t="e">
        <f>IF( INDEX(K!$C$6:$C$122, MATCH( python_input!$A31,  K!$A$6:$A$122, 0 ) ) = 0, NA(), INDEX(K!$C$6:$C$122, MATCH( python_input!$A31,  K!$A$6:$A$122, 0 ) ))</f>
        <v>#N/A</v>
      </c>
      <c r="E31" t="e">
        <f>IF( INDEX(T!C:C, MATCH( python_input!$A31,  T!A:A, 0 ) ) = 0, NA(), INDEX(T!C:C, MATCH( python_input!$A31,  T!A:A, 0 ) ))</f>
        <v>#N/A</v>
      </c>
      <c r="F31" t="e">
        <f>IF( INDEX(H!$B:$B, MATCH( python_input!$A31,  T!$A:$A, 0 ) ) = 0, NA(), INDEX(H!$B:$B, MATCH( python_input!$A31,  T!$A:$A, 0 ) ))</f>
        <v>#N/A</v>
      </c>
      <c r="G31" t="e">
        <f>IF( INDEX(L!$B:$B, MATCH( python_input!$A31,L!$A:$A, 0 ) ) = 0, NA(), INDEX(L!$B:$B, MATCH( python_input!$A31,L!$A:$A, 0 ) ))</f>
        <v>#N/A</v>
      </c>
      <c r="H31" t="e">
        <f>IF( INDEX(gamma!$B:$B, MATCH( python_input!$A31,L!$A:$A, 0 ) ) = 0, NA(), INDEX(gamma!$B:$B, MATCH( python_input!$A31,L!$A:$A, 0 ) ))</f>
        <v>#N/A</v>
      </c>
      <c r="I31" t="e">
        <f>IF( INDEX(E!$B:$B, MATCH( python_input!$A31,L!$A:$A, 0 ) ) = 0, NA(), INDEX(E!$B:$B, MATCH( python_input!$A31,L!$A:$A, 0 ) ))</f>
        <v>#N/A</v>
      </c>
    </row>
    <row r="32" spans="1:9" x14ac:dyDescent="0.25">
      <c r="A32">
        <f t="shared" si="0"/>
        <v>1930</v>
      </c>
      <c r="B32" s="124">
        <f>Y!B36</f>
        <v>84628.237208973645</v>
      </c>
      <c r="C32" t="e">
        <f>IF( INDEX(K!$D$6:$D$122, MATCH( python_input!A32,  K!$A$6:$A$122, 0 ) ) = 0, NA(), INDEX(K!$D$6:$D$122, MATCH( python_input!$A32,  K!$A$6:$A$122, 0 ) ))</f>
        <v>#N/A</v>
      </c>
      <c r="D32" s="123" t="e">
        <f>IF( INDEX(K!$C$6:$C$122, MATCH( python_input!$A32,  K!$A$6:$A$122, 0 ) ) = 0, NA(), INDEX(K!$C$6:$C$122, MATCH( python_input!$A32,  K!$A$6:$A$122, 0 ) ))</f>
        <v>#N/A</v>
      </c>
      <c r="E32" t="e">
        <f>IF( INDEX(T!C:C, MATCH( python_input!$A32,  T!A:A, 0 ) ) = 0, NA(), INDEX(T!C:C, MATCH( python_input!$A32,  T!A:A, 0 ) ))</f>
        <v>#N/A</v>
      </c>
      <c r="F32" t="e">
        <f>IF( INDEX(H!$B:$B, MATCH( python_input!$A32,  T!$A:$A, 0 ) ) = 0, NA(), INDEX(H!$B:$B, MATCH( python_input!$A32,  T!$A:$A, 0 ) ))</f>
        <v>#N/A</v>
      </c>
      <c r="G32" t="e">
        <f>IF( INDEX(L!$B:$B, MATCH( python_input!$A32,L!$A:$A, 0 ) ) = 0, NA(), INDEX(L!$B:$B, MATCH( python_input!$A32,L!$A:$A, 0 ) ))</f>
        <v>#N/A</v>
      </c>
      <c r="H32" t="e">
        <f>IF( INDEX(gamma!$B:$B, MATCH( python_input!$A32,L!$A:$A, 0 ) ) = 0, NA(), INDEX(gamma!$B:$B, MATCH( python_input!$A32,L!$A:$A, 0 ) ))</f>
        <v>#N/A</v>
      </c>
      <c r="I32" t="e">
        <f>IF( INDEX(E!$B:$B, MATCH( python_input!$A32,L!$A:$A, 0 ) ) = 0, NA(), INDEX(E!$B:$B, MATCH( python_input!$A32,L!$A:$A, 0 ) ))</f>
        <v>#N/A</v>
      </c>
    </row>
    <row r="33" spans="1:9" x14ac:dyDescent="0.25">
      <c r="A33">
        <f t="shared" si="0"/>
        <v>1931</v>
      </c>
      <c r="B33" s="124">
        <f>Y!B37</f>
        <v>81835.505381077499</v>
      </c>
      <c r="C33" t="e">
        <f>IF( INDEX(K!$D$6:$D$122, MATCH( python_input!A33,  K!$A$6:$A$122, 0 ) ) = 0, NA(), INDEX(K!$D$6:$D$122, MATCH( python_input!$A33,  K!$A$6:$A$122, 0 ) ))</f>
        <v>#N/A</v>
      </c>
      <c r="D33" s="123" t="e">
        <f>IF( INDEX(K!$C$6:$C$122, MATCH( python_input!$A33,  K!$A$6:$A$122, 0 ) ) = 0, NA(), INDEX(K!$C$6:$C$122, MATCH( python_input!$A33,  K!$A$6:$A$122, 0 ) ))</f>
        <v>#N/A</v>
      </c>
      <c r="E33" t="e">
        <f>IF( INDEX(T!C:C, MATCH( python_input!$A33,  T!A:A, 0 ) ) = 0, NA(), INDEX(T!C:C, MATCH( python_input!$A33,  T!A:A, 0 ) ))</f>
        <v>#N/A</v>
      </c>
      <c r="F33" t="e">
        <f>IF( INDEX(H!$B:$B, MATCH( python_input!$A33,  T!$A:$A, 0 ) ) = 0, NA(), INDEX(H!$B:$B, MATCH( python_input!$A33,  T!$A:$A, 0 ) ))</f>
        <v>#N/A</v>
      </c>
      <c r="G33" t="e">
        <f>IF( INDEX(L!$B:$B, MATCH( python_input!$A33,L!$A:$A, 0 ) ) = 0, NA(), INDEX(L!$B:$B, MATCH( python_input!$A33,L!$A:$A, 0 ) ))</f>
        <v>#N/A</v>
      </c>
      <c r="H33" t="e">
        <f>IF( INDEX(gamma!$B:$B, MATCH( python_input!$A33,L!$A:$A, 0 ) ) = 0, NA(), INDEX(gamma!$B:$B, MATCH( python_input!$A33,L!$A:$A, 0 ) ))</f>
        <v>#N/A</v>
      </c>
      <c r="I33" t="e">
        <f>IF( INDEX(E!$B:$B, MATCH( python_input!$A33,L!$A:$A, 0 ) ) = 0, NA(), INDEX(E!$B:$B, MATCH( python_input!$A33,L!$A:$A, 0 ) ))</f>
        <v>#N/A</v>
      </c>
    </row>
    <row r="34" spans="1:9" x14ac:dyDescent="0.25">
      <c r="A34">
        <f t="shared" si="0"/>
        <v>1932</v>
      </c>
      <c r="B34" s="124">
        <f>Y!B38</f>
        <v>85354.432112463837</v>
      </c>
      <c r="C34" t="e">
        <f>IF( INDEX(K!$D$6:$D$122, MATCH( python_input!A34,  K!$A$6:$A$122, 0 ) ) = 0, NA(), INDEX(K!$D$6:$D$122, MATCH( python_input!$A34,  K!$A$6:$A$122, 0 ) ))</f>
        <v>#N/A</v>
      </c>
      <c r="D34" s="123" t="e">
        <f>IF( INDEX(K!$C$6:$C$122, MATCH( python_input!$A34,  K!$A$6:$A$122, 0 ) ) = 0, NA(), INDEX(K!$C$6:$C$122, MATCH( python_input!$A34,  K!$A$6:$A$122, 0 ) ))</f>
        <v>#N/A</v>
      </c>
      <c r="E34" t="e">
        <f>IF( INDEX(T!C:C, MATCH( python_input!$A34,  T!A:A, 0 ) ) = 0, NA(), INDEX(T!C:C, MATCH( python_input!$A34,  T!A:A, 0 ) ))</f>
        <v>#N/A</v>
      </c>
      <c r="F34" t="e">
        <f>IF( INDEX(H!$B:$B, MATCH( python_input!$A34,  T!$A:$A, 0 ) ) = 0, NA(), INDEX(H!$B:$B, MATCH( python_input!$A34,  T!$A:$A, 0 ) ))</f>
        <v>#N/A</v>
      </c>
      <c r="G34" t="e">
        <f>IF( INDEX(L!$B:$B, MATCH( python_input!$A34,L!$A:$A, 0 ) ) = 0, NA(), INDEX(L!$B:$B, MATCH( python_input!$A34,L!$A:$A, 0 ) ))</f>
        <v>#N/A</v>
      </c>
      <c r="H34" t="e">
        <f>IF( INDEX(gamma!$B:$B, MATCH( python_input!$A34,L!$A:$A, 0 ) ) = 0, NA(), INDEX(gamma!$B:$B, MATCH( python_input!$A34,L!$A:$A, 0 ) ))</f>
        <v>#N/A</v>
      </c>
      <c r="I34" t="e">
        <f>IF( INDEX(E!$B:$B, MATCH( python_input!$A34,L!$A:$A, 0 ) ) = 0, NA(), INDEX(E!$B:$B, MATCH( python_input!$A34,L!$A:$A, 0 ) ))</f>
        <v>#N/A</v>
      </c>
    </row>
    <row r="35" spans="1:9" x14ac:dyDescent="0.25">
      <c r="A35">
        <f t="shared" si="0"/>
        <v>1933</v>
      </c>
      <c r="B35" s="124">
        <f>Y!B39</f>
        <v>92950.976570473358</v>
      </c>
      <c r="C35" t="e">
        <f>IF( INDEX(K!$D$6:$D$122, MATCH( python_input!A35,  K!$A$6:$A$122, 0 ) ) = 0, NA(), INDEX(K!$D$6:$D$122, MATCH( python_input!$A35,  K!$A$6:$A$122, 0 ) ))</f>
        <v>#N/A</v>
      </c>
      <c r="D35" s="123" t="e">
        <f>IF( INDEX(K!$C$6:$C$122, MATCH( python_input!$A35,  K!$A$6:$A$122, 0 ) ) = 0, NA(), INDEX(K!$C$6:$C$122, MATCH( python_input!$A35,  K!$A$6:$A$122, 0 ) ))</f>
        <v>#N/A</v>
      </c>
      <c r="E35" t="e">
        <f>IF( INDEX(T!C:C, MATCH( python_input!$A35,  T!A:A, 0 ) ) = 0, NA(), INDEX(T!C:C, MATCH( python_input!$A35,  T!A:A, 0 ) ))</f>
        <v>#N/A</v>
      </c>
      <c r="F35" t="e">
        <f>IF( INDEX(H!$B:$B, MATCH( python_input!$A35,  T!$A:$A, 0 ) ) = 0, NA(), INDEX(H!$B:$B, MATCH( python_input!$A35,  T!$A:$A, 0 ) ))</f>
        <v>#N/A</v>
      </c>
      <c r="G35" t="e">
        <f>IF( INDEX(L!$B:$B, MATCH( python_input!$A35,L!$A:$A, 0 ) ) = 0, NA(), INDEX(L!$B:$B, MATCH( python_input!$A35,L!$A:$A, 0 ) ))</f>
        <v>#N/A</v>
      </c>
      <c r="H35" t="e">
        <f>IF( INDEX(gamma!$B:$B, MATCH( python_input!$A35,L!$A:$A, 0 ) ) = 0, NA(), INDEX(gamma!$B:$B, MATCH( python_input!$A35,L!$A:$A, 0 ) ))</f>
        <v>#N/A</v>
      </c>
      <c r="I35" t="e">
        <f>IF( INDEX(E!$B:$B, MATCH( python_input!$A35,L!$A:$A, 0 ) ) = 0, NA(), INDEX(E!$B:$B, MATCH( python_input!$A35,L!$A:$A, 0 ) ))</f>
        <v>#N/A</v>
      </c>
    </row>
    <row r="36" spans="1:9" x14ac:dyDescent="0.25">
      <c r="A36">
        <f t="shared" si="0"/>
        <v>1934</v>
      </c>
      <c r="B36" s="124">
        <f>Y!B40</f>
        <v>101502.46641495686</v>
      </c>
      <c r="C36" t="e">
        <f>IF( INDEX(K!$D$6:$D$122, MATCH( python_input!A36,  K!$A$6:$A$122, 0 ) ) = 0, NA(), INDEX(K!$D$6:$D$122, MATCH( python_input!$A36,  K!$A$6:$A$122, 0 ) ))</f>
        <v>#N/A</v>
      </c>
      <c r="D36" s="123" t="e">
        <f>IF( INDEX(K!$C$6:$C$122, MATCH( python_input!$A36,  K!$A$6:$A$122, 0 ) ) = 0, NA(), INDEX(K!$C$6:$C$122, MATCH( python_input!$A36,  K!$A$6:$A$122, 0 ) ))</f>
        <v>#N/A</v>
      </c>
      <c r="E36" t="e">
        <f>IF( INDEX(T!C:C, MATCH( python_input!$A36,  T!A:A, 0 ) ) = 0, NA(), INDEX(T!C:C, MATCH( python_input!$A36,  T!A:A, 0 ) ))</f>
        <v>#N/A</v>
      </c>
      <c r="F36" t="e">
        <f>IF( INDEX(H!$B:$B, MATCH( python_input!$A36,  T!$A:$A, 0 ) ) = 0, NA(), INDEX(H!$B:$B, MATCH( python_input!$A36,  T!$A:$A, 0 ) ))</f>
        <v>#N/A</v>
      </c>
      <c r="G36" t="e">
        <f>IF( INDEX(L!$B:$B, MATCH( python_input!$A36,L!$A:$A, 0 ) ) = 0, NA(), INDEX(L!$B:$B, MATCH( python_input!$A36,L!$A:$A, 0 ) ))</f>
        <v>#N/A</v>
      </c>
      <c r="H36" t="e">
        <f>IF( INDEX(gamma!$B:$B, MATCH( python_input!$A36,L!$A:$A, 0 ) ) = 0, NA(), INDEX(gamma!$B:$B, MATCH( python_input!$A36,L!$A:$A, 0 ) ))</f>
        <v>#N/A</v>
      </c>
      <c r="I36" t="e">
        <f>IF( INDEX(E!$B:$B, MATCH( python_input!$A36,L!$A:$A, 0 ) ) = 0, NA(), INDEX(E!$B:$B, MATCH( python_input!$A36,L!$A:$A, 0 ) ))</f>
        <v>#N/A</v>
      </c>
    </row>
    <row r="37" spans="1:9" x14ac:dyDescent="0.25">
      <c r="A37">
        <f t="shared" si="0"/>
        <v>1935</v>
      </c>
      <c r="B37" s="124">
        <f>Y!B41</f>
        <v>104547.54040740521</v>
      </c>
      <c r="C37" t="e">
        <f>IF( INDEX(K!$D$6:$D$122, MATCH( python_input!A37,  K!$A$6:$A$122, 0 ) ) = 0, NA(), INDEX(K!$D$6:$D$122, MATCH( python_input!$A37,  K!$A$6:$A$122, 0 ) ))</f>
        <v>#N/A</v>
      </c>
      <c r="D37" s="123" t="e">
        <f>IF( INDEX(K!$C$6:$C$122, MATCH( python_input!$A37,  K!$A$6:$A$122, 0 ) ) = 0, NA(), INDEX(K!$C$6:$C$122, MATCH( python_input!$A37,  K!$A$6:$A$122, 0 ) ))</f>
        <v>#N/A</v>
      </c>
      <c r="E37" t="e">
        <f>IF( INDEX(T!C:C, MATCH( python_input!$A37,  T!A:A, 0 ) ) = 0, NA(), INDEX(T!C:C, MATCH( python_input!$A37,  T!A:A, 0 ) ))</f>
        <v>#N/A</v>
      </c>
      <c r="F37" t="e">
        <f>IF( INDEX(H!$B:$B, MATCH( python_input!$A37,  T!$A:$A, 0 ) ) = 0, NA(), INDEX(H!$B:$B, MATCH( python_input!$A37,  T!$A:$A, 0 ) ))</f>
        <v>#N/A</v>
      </c>
      <c r="G37" t="e">
        <f>IF( INDEX(L!$B:$B, MATCH( python_input!$A37,L!$A:$A, 0 ) ) = 0, NA(), INDEX(L!$B:$B, MATCH( python_input!$A37,L!$A:$A, 0 ) ))</f>
        <v>#N/A</v>
      </c>
      <c r="H37" t="e">
        <f>IF( INDEX(gamma!$B:$B, MATCH( python_input!$A37,L!$A:$A, 0 ) ) = 0, NA(), INDEX(gamma!$B:$B, MATCH( python_input!$A37,L!$A:$A, 0 ) ))</f>
        <v>#N/A</v>
      </c>
      <c r="I37" t="e">
        <f>IF( INDEX(E!$B:$B, MATCH( python_input!$A37,L!$A:$A, 0 ) ) = 0, NA(), INDEX(E!$B:$B, MATCH( python_input!$A37,L!$A:$A, 0 ) ))</f>
        <v>#N/A</v>
      </c>
    </row>
    <row r="38" spans="1:9" x14ac:dyDescent="0.25">
      <c r="A38">
        <f t="shared" si="0"/>
        <v>1936</v>
      </c>
      <c r="B38" s="124">
        <f>Y!B42</f>
        <v>117197.79279670111</v>
      </c>
      <c r="C38" t="e">
        <f>IF( INDEX(K!$D$6:$D$122, MATCH( python_input!A38,  K!$A$6:$A$122, 0 ) ) = 0, NA(), INDEX(K!$D$6:$D$122, MATCH( python_input!$A38,  K!$A$6:$A$122, 0 ) ))</f>
        <v>#N/A</v>
      </c>
      <c r="D38" s="123" t="e">
        <f>IF( INDEX(K!$C$6:$C$122, MATCH( python_input!$A38,  K!$A$6:$A$122, 0 ) ) = 0, NA(), INDEX(K!$C$6:$C$122, MATCH( python_input!$A38,  K!$A$6:$A$122, 0 ) ))</f>
        <v>#N/A</v>
      </c>
      <c r="E38" t="e">
        <f>IF( INDEX(T!C:C, MATCH( python_input!$A38,  T!A:A, 0 ) ) = 0, NA(), INDEX(T!C:C, MATCH( python_input!$A38,  T!A:A, 0 ) ))</f>
        <v>#N/A</v>
      </c>
      <c r="F38" t="e">
        <f>IF( INDEX(H!$B:$B, MATCH( python_input!$A38,  T!$A:$A, 0 ) ) = 0, NA(), INDEX(H!$B:$B, MATCH( python_input!$A38,  T!$A:$A, 0 ) ))</f>
        <v>#N/A</v>
      </c>
      <c r="G38" t="e">
        <f>IF( INDEX(L!$B:$B, MATCH( python_input!$A38,L!$A:$A, 0 ) ) = 0, NA(), INDEX(L!$B:$B, MATCH( python_input!$A38,L!$A:$A, 0 ) ))</f>
        <v>#N/A</v>
      </c>
      <c r="H38" t="e">
        <f>IF( INDEX(gamma!$B:$B, MATCH( python_input!$A38,L!$A:$A, 0 ) ) = 0, NA(), INDEX(gamma!$B:$B, MATCH( python_input!$A38,L!$A:$A, 0 ) ))</f>
        <v>#N/A</v>
      </c>
      <c r="I38" t="e">
        <f>IF( INDEX(E!$B:$B, MATCH( python_input!$A38,L!$A:$A, 0 ) ) = 0, NA(), INDEX(E!$B:$B, MATCH( python_input!$A38,L!$A:$A, 0 ) ))</f>
        <v>#N/A</v>
      </c>
    </row>
    <row r="39" spans="1:9" x14ac:dyDescent="0.25">
      <c r="A39">
        <f t="shared" si="0"/>
        <v>1937</v>
      </c>
      <c r="B39" s="124">
        <f>Y!B43</f>
        <v>122588.89126534954</v>
      </c>
      <c r="C39" t="e">
        <f>IF( INDEX(K!$D$6:$D$122, MATCH( python_input!A39,  K!$A$6:$A$122, 0 ) ) = 0, NA(), INDEX(K!$D$6:$D$122, MATCH( python_input!$A39,  K!$A$6:$A$122, 0 ) ))</f>
        <v>#N/A</v>
      </c>
      <c r="D39" s="123" t="e">
        <f>IF( INDEX(K!$C$6:$C$122, MATCH( python_input!$A39,  K!$A$6:$A$122, 0 ) ) = 0, NA(), INDEX(K!$C$6:$C$122, MATCH( python_input!$A39,  K!$A$6:$A$122, 0 ) ))</f>
        <v>#N/A</v>
      </c>
      <c r="E39" t="e">
        <f>IF( INDEX(T!C:C, MATCH( python_input!$A39,  T!A:A, 0 ) ) = 0, NA(), INDEX(T!C:C, MATCH( python_input!$A39,  T!A:A, 0 ) ))</f>
        <v>#N/A</v>
      </c>
      <c r="F39" t="e">
        <f>IF( INDEX(H!$B:$B, MATCH( python_input!$A39,  T!$A:$A, 0 ) ) = 0, NA(), INDEX(H!$B:$B, MATCH( python_input!$A39,  T!$A:$A, 0 ) ))</f>
        <v>#N/A</v>
      </c>
      <c r="G39" t="e">
        <f>IF( INDEX(L!$B:$B, MATCH( python_input!$A39,L!$A:$A, 0 ) ) = 0, NA(), INDEX(L!$B:$B, MATCH( python_input!$A39,L!$A:$A, 0 ) ))</f>
        <v>#N/A</v>
      </c>
      <c r="H39" t="e">
        <f>IF( INDEX(gamma!$B:$B, MATCH( python_input!$A39,L!$A:$A, 0 ) ) = 0, NA(), INDEX(gamma!$B:$B, MATCH( python_input!$A39,L!$A:$A, 0 ) ))</f>
        <v>#N/A</v>
      </c>
      <c r="I39" t="e">
        <f>IF( INDEX(E!$B:$B, MATCH( python_input!$A39,L!$A:$A, 0 ) ) = 0, NA(), INDEX(E!$B:$B, MATCH( python_input!$A39,L!$A:$A, 0 ) ))</f>
        <v>#N/A</v>
      </c>
    </row>
    <row r="40" spans="1:9" x14ac:dyDescent="0.25">
      <c r="A40">
        <f t="shared" si="0"/>
        <v>1938</v>
      </c>
      <c r="B40" s="124">
        <f>Y!B44</f>
        <v>128105.39137228995</v>
      </c>
      <c r="C40" t="e">
        <f>IF( INDEX(K!$D$6:$D$122, MATCH( python_input!A40,  K!$A$6:$A$122, 0 ) ) = 0, NA(), INDEX(K!$D$6:$D$122, MATCH( python_input!$A40,  K!$A$6:$A$122, 0 ) ))</f>
        <v>#N/A</v>
      </c>
      <c r="D40" s="123" t="e">
        <f>IF( INDEX(K!$C$6:$C$122, MATCH( python_input!$A40,  K!$A$6:$A$122, 0 ) ) = 0, NA(), INDEX(K!$C$6:$C$122, MATCH( python_input!$A40,  K!$A$6:$A$122, 0 ) ))</f>
        <v>#N/A</v>
      </c>
      <c r="E40" t="e">
        <f>IF( INDEX(T!C:C, MATCH( python_input!$A40,  T!A:A, 0 ) ) = 0, NA(), INDEX(T!C:C, MATCH( python_input!$A40,  T!A:A, 0 ) ))</f>
        <v>#N/A</v>
      </c>
      <c r="F40" t="e">
        <f>IF( INDEX(H!$B:$B, MATCH( python_input!$A40,  T!$A:$A, 0 ) ) = 0, NA(), INDEX(H!$B:$B, MATCH( python_input!$A40,  T!$A:$A, 0 ) ))</f>
        <v>#N/A</v>
      </c>
      <c r="G40" t="e">
        <f>IF( INDEX(L!$B:$B, MATCH( python_input!$A40,L!$A:$A, 0 ) ) = 0, NA(), INDEX(L!$B:$B, MATCH( python_input!$A40,L!$A:$A, 0 ) ))</f>
        <v>#N/A</v>
      </c>
      <c r="H40" t="e">
        <f>IF( INDEX(gamma!$B:$B, MATCH( python_input!$A40,L!$A:$A, 0 ) ) = 0, NA(), INDEX(gamma!$B:$B, MATCH( python_input!$A40,L!$A:$A, 0 ) ))</f>
        <v>#N/A</v>
      </c>
      <c r="I40" t="e">
        <f>IF( INDEX(E!$B:$B, MATCH( python_input!$A40,L!$A:$A, 0 ) ) = 0, NA(), INDEX(E!$B:$B, MATCH( python_input!$A40,L!$A:$A, 0 ) ))</f>
        <v>#N/A</v>
      </c>
    </row>
    <row r="41" spans="1:9" x14ac:dyDescent="0.25">
      <c r="A41">
        <f t="shared" si="0"/>
        <v>1939</v>
      </c>
      <c r="B41" s="124">
        <f>Y!B45</f>
        <v>131308.02615659765</v>
      </c>
      <c r="C41" t="e">
        <f>IF( INDEX(K!$D$6:$D$122, MATCH( python_input!A41,  K!$A$6:$A$122, 0 ) ) = 0, NA(), INDEX(K!$D$6:$D$122, MATCH( python_input!$A41,  K!$A$6:$A$122, 0 ) ))</f>
        <v>#N/A</v>
      </c>
      <c r="D41" s="123" t="e">
        <f>IF( INDEX(K!$C$6:$C$122, MATCH( python_input!$A41,  K!$A$6:$A$122, 0 ) ) = 0, NA(), INDEX(K!$C$6:$C$122, MATCH( python_input!$A41,  K!$A$6:$A$122, 0 ) ))</f>
        <v>#N/A</v>
      </c>
      <c r="E41" t="e">
        <f>IF( INDEX(T!C:C, MATCH( python_input!$A41,  T!A:A, 0 ) ) = 0, NA(), INDEX(T!C:C, MATCH( python_input!$A41,  T!A:A, 0 ) ))</f>
        <v>#N/A</v>
      </c>
      <c r="F41" t="e">
        <f>IF( INDEX(H!$B:$B, MATCH( python_input!$A41,  T!$A:$A, 0 ) ) = 0, NA(), INDEX(H!$B:$B, MATCH( python_input!$A41,  T!$A:$A, 0 ) ))</f>
        <v>#N/A</v>
      </c>
      <c r="G41" t="e">
        <f>IF( INDEX(L!$B:$B, MATCH( python_input!$A41,L!$A:$A, 0 ) ) = 0, NA(), INDEX(L!$B:$B, MATCH( python_input!$A41,L!$A:$A, 0 ) ))</f>
        <v>#N/A</v>
      </c>
      <c r="H41" t="e">
        <f>IF( INDEX(gamma!$B:$B, MATCH( python_input!$A41,L!$A:$A, 0 ) ) = 0, NA(), INDEX(gamma!$B:$B, MATCH( python_input!$A41,L!$A:$A, 0 ) ))</f>
        <v>#N/A</v>
      </c>
      <c r="I41" t="e">
        <f>IF( INDEX(E!$B:$B, MATCH( python_input!$A41,L!$A:$A, 0 ) ) = 0, NA(), INDEX(E!$B:$B, MATCH( python_input!$A41,L!$A:$A, 0 ) ))</f>
        <v>#N/A</v>
      </c>
    </row>
    <row r="42" spans="1:9" x14ac:dyDescent="0.25">
      <c r="A42">
        <f t="shared" si="0"/>
        <v>1940</v>
      </c>
      <c r="B42" s="124">
        <f>Y!B46</f>
        <v>129994.94589503168</v>
      </c>
      <c r="C42">
        <f>IF( INDEX(K!$D$6:$D$122, MATCH( python_input!A42,  K!$A$6:$A$122, 0 ) ) = 0, NA(), INDEX(K!$D$6:$D$122, MATCH( python_input!$A42,  K!$A$6:$A$122, 0 ) ))</f>
        <v>0.92600000000000005</v>
      </c>
      <c r="D42" s="123" t="e">
        <f>IF( INDEX(K!$C$6:$C$122, MATCH( python_input!$A42,  K!$A$6:$A$122, 0 ) ) = 0, NA(), INDEX(K!$C$6:$C$122, MATCH( python_input!$A42,  K!$A$6:$A$122, 0 ) ))</f>
        <v>#N/A</v>
      </c>
      <c r="E42" t="e">
        <f>IF( INDEX(T!C:C, MATCH( python_input!$A42,  T!A:A, 0 ) ) = 0, NA(), INDEX(T!C:C, MATCH( python_input!$A42,  T!A:A, 0 ) ))</f>
        <v>#N/A</v>
      </c>
      <c r="F42" t="e">
        <f>IF( INDEX(H!$B:$B, MATCH( python_input!$A42,  T!$A:$A, 0 ) ) = 0, NA(), INDEX(H!$B:$B, MATCH( python_input!$A42,  T!$A:$A, 0 ) ))</f>
        <v>#N/A</v>
      </c>
      <c r="G42">
        <f>IF( INDEX(L!$B:$B, MATCH( python_input!$A42,L!$A:$A, 0 ) ) = 0, NA(), INDEX(L!$B:$B, MATCH( python_input!$A42,L!$A:$A, 0 ) ))</f>
        <v>14020000</v>
      </c>
      <c r="H42" t="e">
        <f>IF( INDEX(gamma!$B:$B, MATCH( python_input!$A42,L!$A:$A, 0 ) ) = 0, NA(), INDEX(gamma!$B:$B, MATCH( python_input!$A42,L!$A:$A, 0 ) ))</f>
        <v>#N/A</v>
      </c>
      <c r="I42" t="e">
        <f>IF( INDEX(E!$B:$B, MATCH( python_input!$A42,L!$A:$A, 0 ) ) = 0, NA(), INDEX(E!$B:$B, MATCH( python_input!$A42,L!$A:$A, 0 ) ))</f>
        <v>#N/A</v>
      </c>
    </row>
    <row r="43" spans="1:9" x14ac:dyDescent="0.25">
      <c r="A43">
        <f t="shared" si="0"/>
        <v>1941</v>
      </c>
      <c r="B43" s="124">
        <f>Y!B47</f>
        <v>136364.69824388792</v>
      </c>
      <c r="C43">
        <f>IF( INDEX(K!$D$6:$D$122, MATCH( python_input!A43,  K!$A$6:$A$122, 0 ) ) = 0, NA(), INDEX(K!$D$6:$D$122, MATCH( python_input!$A43,  K!$A$6:$A$122, 0 ) ))</f>
        <v>0.93500000000000005</v>
      </c>
      <c r="D43" s="123" t="e">
        <f>IF( INDEX(K!$C$6:$C$122, MATCH( python_input!$A43,  K!$A$6:$A$122, 0 ) ) = 0, NA(), INDEX(K!$C$6:$C$122, MATCH( python_input!$A43,  K!$A$6:$A$122, 0 ) ))</f>
        <v>#N/A</v>
      </c>
      <c r="E43" t="e">
        <f>IF( INDEX(T!C:C, MATCH( python_input!$A43,  T!A:A, 0 ) ) = 0, NA(), INDEX(T!C:C, MATCH( python_input!$A43,  T!A:A, 0 ) ))</f>
        <v>#N/A</v>
      </c>
      <c r="F43" t="e">
        <f>IF( INDEX(H!$B:$B, MATCH( python_input!$A43,  T!$A:$A, 0 ) ) = 0, NA(), INDEX(H!$B:$B, MATCH( python_input!$A43,  T!$A:$A, 0 ) ))</f>
        <v>#N/A</v>
      </c>
      <c r="G43">
        <f>IF( INDEX(L!$B:$B, MATCH( python_input!$A43,L!$A:$A, 0 ) ) = 0, NA(), INDEX(L!$B:$B, MATCH( python_input!$A43,L!$A:$A, 0 ) ))</f>
        <v>14504300</v>
      </c>
      <c r="H43" t="e">
        <f>IF( INDEX(gamma!$B:$B, MATCH( python_input!$A43,L!$A:$A, 0 ) ) = 0, NA(), INDEX(gamma!$B:$B, MATCH( python_input!$A43,L!$A:$A, 0 ) ))</f>
        <v>#N/A</v>
      </c>
      <c r="I43" t="e">
        <f>IF( INDEX(E!$B:$B, MATCH( python_input!$A43,L!$A:$A, 0 ) ) = 0, NA(), INDEX(E!$B:$B, MATCH( python_input!$A43,L!$A:$A, 0 ) ))</f>
        <v>#N/A</v>
      </c>
    </row>
    <row r="44" spans="1:9" x14ac:dyDescent="0.25">
      <c r="A44">
        <f t="shared" si="0"/>
        <v>1942</v>
      </c>
      <c r="B44" s="124">
        <f>Y!B48</f>
        <v>132682.8513913035</v>
      </c>
      <c r="C44">
        <f>IF( INDEX(K!$D$6:$D$122, MATCH( python_input!A44,  K!$A$6:$A$122, 0 ) ) = 0, NA(), INDEX(K!$D$6:$D$122, MATCH( python_input!$A44,  K!$A$6:$A$122, 0 ) ))</f>
        <v>0.90800000000000003</v>
      </c>
      <c r="D44" s="123" t="e">
        <f>IF( INDEX(K!$C$6:$C$122, MATCH( python_input!$A44,  K!$A$6:$A$122, 0 ) ) = 0, NA(), INDEX(K!$C$6:$C$122, MATCH( python_input!$A44,  K!$A$6:$A$122, 0 ) ))</f>
        <v>#N/A</v>
      </c>
      <c r="E44" t="e">
        <f>IF( INDEX(T!C:C, MATCH( python_input!$A44,  T!A:A, 0 ) ) = 0, NA(), INDEX(T!C:C, MATCH( python_input!$A44,  T!A:A, 0 ) ))</f>
        <v>#N/A</v>
      </c>
      <c r="F44" t="e">
        <f>IF( INDEX(H!$B:$B, MATCH( python_input!$A44,  T!$A:$A, 0 ) ) = 0, NA(), INDEX(H!$B:$B, MATCH( python_input!$A44,  T!$A:$A, 0 ) ))</f>
        <v>#N/A</v>
      </c>
      <c r="G44">
        <f>IF( INDEX(L!$B:$B, MATCH( python_input!$A44,L!$A:$A, 0 ) ) = 0, NA(), INDEX(L!$B:$B, MATCH( python_input!$A44,L!$A:$A, 0 ) ))</f>
        <v>14988600</v>
      </c>
      <c r="H44" t="e">
        <f>IF( INDEX(gamma!$B:$B, MATCH( python_input!$A44,L!$A:$A, 0 ) ) = 0, NA(), INDEX(gamma!$B:$B, MATCH( python_input!$A44,L!$A:$A, 0 ) ))</f>
        <v>#N/A</v>
      </c>
      <c r="I44" t="e">
        <f>IF( INDEX(E!$B:$B, MATCH( python_input!$A44,L!$A:$A, 0 ) ) = 0, NA(), INDEX(E!$B:$B, MATCH( python_input!$A44,L!$A:$A, 0 ) ))</f>
        <v>#N/A</v>
      </c>
    </row>
    <row r="45" spans="1:9" x14ac:dyDescent="0.25">
      <c r="A45">
        <f t="shared" si="0"/>
        <v>1943</v>
      </c>
      <c r="B45" s="124">
        <f>Y!B49</f>
        <v>143960.89375956438</v>
      </c>
      <c r="C45">
        <f>IF( INDEX(K!$D$6:$D$122, MATCH( python_input!A45,  K!$A$6:$A$122, 0 ) ) = 0, NA(), INDEX(K!$D$6:$D$122, MATCH( python_input!$A45,  K!$A$6:$A$122, 0 ) ))</f>
        <v>0.94</v>
      </c>
      <c r="D45" s="123" t="e">
        <f>IF( INDEX(K!$C$6:$C$122, MATCH( python_input!$A45,  K!$A$6:$A$122, 0 ) ) = 0, NA(), INDEX(K!$C$6:$C$122, MATCH( python_input!$A45,  K!$A$6:$A$122, 0 ) ))</f>
        <v>#N/A</v>
      </c>
      <c r="E45" t="e">
        <f>IF( INDEX(T!C:C, MATCH( python_input!$A45,  T!A:A, 0 ) ) = 0, NA(), INDEX(T!C:C, MATCH( python_input!$A45,  T!A:A, 0 ) ))</f>
        <v>#N/A</v>
      </c>
      <c r="F45" t="e">
        <f>IF( INDEX(H!$B:$B, MATCH( python_input!$A45,  T!$A:$A, 0 ) ) = 0, NA(), INDEX(H!$B:$B, MATCH( python_input!$A45,  T!$A:$A, 0 ) ))</f>
        <v>#N/A</v>
      </c>
      <c r="G45">
        <f>IF( INDEX(L!$B:$B, MATCH( python_input!$A45,L!$A:$A, 0 ) ) = 0, NA(), INDEX(L!$B:$B, MATCH( python_input!$A45,L!$A:$A, 0 ) ))</f>
        <v>15472900</v>
      </c>
      <c r="H45" t="e">
        <f>IF( INDEX(gamma!$B:$B, MATCH( python_input!$A45,L!$A:$A, 0 ) ) = 0, NA(), INDEX(gamma!$B:$B, MATCH( python_input!$A45,L!$A:$A, 0 ) ))</f>
        <v>#N/A</v>
      </c>
      <c r="I45" t="e">
        <f>IF( INDEX(E!$B:$B, MATCH( python_input!$A45,L!$A:$A, 0 ) ) = 0, NA(), INDEX(E!$B:$B, MATCH( python_input!$A45,L!$A:$A, 0 ) ))</f>
        <v>#N/A</v>
      </c>
    </row>
    <row r="46" spans="1:9" x14ac:dyDescent="0.25">
      <c r="A46">
        <f t="shared" si="0"/>
        <v>1944</v>
      </c>
      <c r="B46" s="124">
        <f>Y!B50</f>
        <v>154901.92168529067</v>
      </c>
      <c r="C46">
        <f>IF( INDEX(K!$D$6:$D$122, MATCH( python_input!A46,  K!$A$6:$A$122, 0 ) ) = 0, NA(), INDEX(K!$D$6:$D$122, MATCH( python_input!$A46,  K!$A$6:$A$122, 0 ) ))</f>
        <v>0.95</v>
      </c>
      <c r="D46" s="123" t="e">
        <f>IF( INDEX(K!$C$6:$C$122, MATCH( python_input!$A46,  K!$A$6:$A$122, 0 ) ) = 0, NA(), INDEX(K!$C$6:$C$122, MATCH( python_input!$A46,  K!$A$6:$A$122, 0 ) ))</f>
        <v>#N/A</v>
      </c>
      <c r="E46" t="e">
        <f>IF( INDEX(T!C:C, MATCH( python_input!$A46,  T!A:A, 0 ) ) = 0, NA(), INDEX(T!C:C, MATCH( python_input!$A46,  T!A:A, 0 ) ))</f>
        <v>#N/A</v>
      </c>
      <c r="F46" t="e">
        <f>IF( INDEX(H!$B:$B, MATCH( python_input!$A46,  T!$A:$A, 0 ) ) = 0, NA(), INDEX(H!$B:$B, MATCH( python_input!$A46,  T!$A:$A, 0 ) ))</f>
        <v>#N/A</v>
      </c>
      <c r="G46">
        <f>IF( INDEX(L!$B:$B, MATCH( python_input!$A46,L!$A:$A, 0 ) ) = 0, NA(), INDEX(L!$B:$B, MATCH( python_input!$A46,L!$A:$A, 0 ) ))</f>
        <v>15957200</v>
      </c>
      <c r="H46" t="e">
        <f>IF( INDEX(gamma!$B:$B, MATCH( python_input!$A46,L!$A:$A, 0 ) ) = 0, NA(), INDEX(gamma!$B:$B, MATCH( python_input!$A46,L!$A:$A, 0 ) ))</f>
        <v>#N/A</v>
      </c>
      <c r="I46" t="e">
        <f>IF( INDEX(E!$B:$B, MATCH( python_input!$A46,L!$A:$A, 0 ) ) = 0, NA(), INDEX(E!$B:$B, MATCH( python_input!$A46,L!$A:$A, 0 ) ))</f>
        <v>#N/A</v>
      </c>
    </row>
    <row r="47" spans="1:9" x14ac:dyDescent="0.25">
      <c r="A47">
        <f t="shared" si="0"/>
        <v>1945</v>
      </c>
      <c r="B47" s="124">
        <f>Y!B51</f>
        <v>159858.7831792201</v>
      </c>
      <c r="C47">
        <f>IF( INDEX(K!$D$6:$D$122, MATCH( python_input!A47,  K!$A$6:$A$122, 0 ) ) = 0, NA(), INDEX(K!$D$6:$D$122, MATCH( python_input!$A47,  K!$A$6:$A$122, 0 ) ))</f>
        <v>0.93400000000000005</v>
      </c>
      <c r="D47" s="123" t="e">
        <f>IF( INDEX(K!$C$6:$C$122, MATCH( python_input!$A47,  K!$A$6:$A$122, 0 ) ) = 0, NA(), INDEX(K!$C$6:$C$122, MATCH( python_input!$A47,  K!$A$6:$A$122, 0 ) ))</f>
        <v>#N/A</v>
      </c>
      <c r="E47" t="e">
        <f>IF( INDEX(T!C:C, MATCH( python_input!$A47,  T!A:A, 0 ) ) = 0, NA(), INDEX(T!C:C, MATCH( python_input!$A47,  T!A:A, 0 ) ))</f>
        <v>#N/A</v>
      </c>
      <c r="F47" t="e">
        <f>IF( INDEX(H!$B:$B, MATCH( python_input!$A47,  T!$A:$A, 0 ) ) = 0, NA(), INDEX(H!$B:$B, MATCH( python_input!$A47,  T!$A:$A, 0 ) ))</f>
        <v>#N/A</v>
      </c>
      <c r="G47">
        <f>IF( INDEX(L!$B:$B, MATCH( python_input!$A47,L!$A:$A, 0 ) ) = 0, NA(), INDEX(L!$B:$B, MATCH( python_input!$A47,L!$A:$A, 0 ) ))</f>
        <v>16441500</v>
      </c>
      <c r="H47" t="e">
        <f>IF( INDEX(gamma!$B:$B, MATCH( python_input!$A47,L!$A:$A, 0 ) ) = 0, NA(), INDEX(gamma!$B:$B, MATCH( python_input!$A47,L!$A:$A, 0 ) ))</f>
        <v>#N/A</v>
      </c>
      <c r="I47" t="e">
        <f>IF( INDEX(E!$B:$B, MATCH( python_input!$A47,L!$A:$A, 0 ) ) = 0, NA(), INDEX(E!$B:$B, MATCH( python_input!$A47,L!$A:$A, 0 ) ))</f>
        <v>#N/A</v>
      </c>
    </row>
    <row r="48" spans="1:9" x14ac:dyDescent="0.25">
      <c r="A48">
        <f t="shared" si="0"/>
        <v>1946</v>
      </c>
      <c r="B48" s="124">
        <f>Y!B52</f>
        <v>178402.40202800962</v>
      </c>
      <c r="C48">
        <f>IF( INDEX(K!$D$6:$D$122, MATCH( python_input!A48,  K!$A$6:$A$122, 0 ) ) = 0, NA(), INDEX(K!$D$6:$D$122, MATCH( python_input!$A48,  K!$A$6:$A$122, 0 ) ))</f>
        <v>0.97499999999999998</v>
      </c>
      <c r="D48" s="123" t="e">
        <f>IF( INDEX(K!$C$6:$C$122, MATCH( python_input!$A48,  K!$A$6:$A$122, 0 ) ) = 0, NA(), INDEX(K!$C$6:$C$122, MATCH( python_input!$A48,  K!$A$6:$A$122, 0 ) ))</f>
        <v>#N/A</v>
      </c>
      <c r="E48" t="e">
        <f>IF( INDEX(T!C:C, MATCH( python_input!$A48,  T!A:A, 0 ) ) = 0, NA(), INDEX(T!C:C, MATCH( python_input!$A48,  T!A:A, 0 ) ))</f>
        <v>#N/A</v>
      </c>
      <c r="F48" t="e">
        <f>IF( INDEX(H!$B:$B, MATCH( python_input!$A48,  T!$A:$A, 0 ) ) = 0, NA(), INDEX(H!$B:$B, MATCH( python_input!$A48,  T!$A:$A, 0 ) ))</f>
        <v>#N/A</v>
      </c>
      <c r="G48">
        <f>IF( INDEX(L!$B:$B, MATCH( python_input!$A48,L!$A:$A, 0 ) ) = 0, NA(), INDEX(L!$B:$B, MATCH( python_input!$A48,L!$A:$A, 0 ) ))</f>
        <v>16925800</v>
      </c>
      <c r="H48" t="e">
        <f>IF( INDEX(gamma!$B:$B, MATCH( python_input!$A48,L!$A:$A, 0 ) ) = 0, NA(), INDEX(gamma!$B:$B, MATCH( python_input!$A48,L!$A:$A, 0 ) ))</f>
        <v>#N/A</v>
      </c>
      <c r="I48" t="e">
        <f>IF( INDEX(E!$B:$B, MATCH( python_input!$A48,L!$A:$A, 0 ) ) = 0, NA(), INDEX(E!$B:$B, MATCH( python_input!$A48,L!$A:$A, 0 ) ))</f>
        <v>#N/A</v>
      </c>
    </row>
    <row r="49" spans="1:9" x14ac:dyDescent="0.25">
      <c r="A49">
        <f t="shared" si="0"/>
        <v>1947</v>
      </c>
      <c r="B49" s="124">
        <f>Y!B53</f>
        <v>182684.05967668229</v>
      </c>
      <c r="C49">
        <f>IF( INDEX(K!$D$6:$D$122, MATCH( python_input!A49,  K!$A$6:$A$122, 0 ) ) = 0, NA(), INDEX(K!$D$6:$D$122, MATCH( python_input!$A49,  K!$A$6:$A$122, 0 ) ))</f>
        <v>0.95399999999999996</v>
      </c>
      <c r="D49" s="123" t="e">
        <f>IF( INDEX(K!$C$6:$C$122, MATCH( python_input!$A49,  K!$A$6:$A$122, 0 ) ) = 0, NA(), INDEX(K!$C$6:$C$122, MATCH( python_input!$A49,  K!$A$6:$A$122, 0 ) ))</f>
        <v>#N/A</v>
      </c>
      <c r="E49" t="e">
        <f>IF( INDEX(T!C:C, MATCH( python_input!$A49,  T!A:A, 0 ) ) = 0, NA(), INDEX(T!C:C, MATCH( python_input!$A49,  T!A:A, 0 ) ))</f>
        <v>#N/A</v>
      </c>
      <c r="F49" t="e">
        <f>IF( INDEX(H!$B:$B, MATCH( python_input!$A49,  T!$A:$A, 0 ) ) = 0, NA(), INDEX(H!$B:$B, MATCH( python_input!$A49,  T!$A:$A, 0 ) ))</f>
        <v>#N/A</v>
      </c>
      <c r="G49">
        <f>IF( INDEX(L!$B:$B, MATCH( python_input!$A49,L!$A:$A, 0 ) ) = 0, NA(), INDEX(L!$B:$B, MATCH( python_input!$A49,L!$A:$A, 0 ) ))</f>
        <v>17410100</v>
      </c>
      <c r="H49" t="e">
        <f>IF( INDEX(gamma!$B:$B, MATCH( python_input!$A49,L!$A:$A, 0 ) ) = 0, NA(), INDEX(gamma!$B:$B, MATCH( python_input!$A49,L!$A:$A, 0 ) ))</f>
        <v>#N/A</v>
      </c>
      <c r="I49" t="e">
        <f>IF( INDEX(E!$B:$B, MATCH( python_input!$A49,L!$A:$A, 0 ) ) = 0, NA(), INDEX(E!$B:$B, MATCH( python_input!$A49,L!$A:$A, 0 ) ))</f>
        <v>#N/A</v>
      </c>
    </row>
    <row r="50" spans="1:9" x14ac:dyDescent="0.25">
      <c r="A50">
        <f t="shared" si="0"/>
        <v>1948</v>
      </c>
      <c r="B50" s="124">
        <f>Y!B54</f>
        <v>200404.41346532042</v>
      </c>
      <c r="C50">
        <f>IF( INDEX(K!$D$6:$D$122, MATCH( python_input!A50,  K!$A$6:$A$122, 0 ) ) = 0, NA(), INDEX(K!$D$6:$D$122, MATCH( python_input!$A50,  K!$A$6:$A$122, 0 ) ))</f>
        <v>0.97299999999999998</v>
      </c>
      <c r="D50" s="123" t="e">
        <f>IF( INDEX(K!$C$6:$C$122, MATCH( python_input!$A50,  K!$A$6:$A$122, 0 ) ) = 0, NA(), INDEX(K!$C$6:$C$122, MATCH( python_input!$A50,  K!$A$6:$A$122, 0 ) ))</f>
        <v>#N/A</v>
      </c>
      <c r="E50" t="e">
        <f>IF( INDEX(T!C:C, MATCH( python_input!$A50,  T!A:A, 0 ) ) = 0, NA(), INDEX(T!C:C, MATCH( python_input!$A50,  T!A:A, 0 ) ))</f>
        <v>#N/A</v>
      </c>
      <c r="F50" t="e">
        <f>IF( INDEX(H!$B:$B, MATCH( python_input!$A50,  T!$A:$A, 0 ) ) = 0, NA(), INDEX(H!$B:$B, MATCH( python_input!$A50,  T!$A:$A, 0 ) ))</f>
        <v>#N/A</v>
      </c>
      <c r="G50">
        <f>IF( INDEX(L!$B:$B, MATCH( python_input!$A50,L!$A:$A, 0 ) ) = 0, NA(), INDEX(L!$B:$B, MATCH( python_input!$A50,L!$A:$A, 0 ) ))</f>
        <v>17894400</v>
      </c>
      <c r="H50" t="e">
        <f>IF( INDEX(gamma!$B:$B, MATCH( python_input!$A50,L!$A:$A, 0 ) ) = 0, NA(), INDEX(gamma!$B:$B, MATCH( python_input!$A50,L!$A:$A, 0 ) ))</f>
        <v>#N/A</v>
      </c>
      <c r="I50" t="e">
        <f>IF( INDEX(E!$B:$B, MATCH( python_input!$A50,L!$A:$A, 0 ) ) = 0, NA(), INDEX(E!$B:$B, MATCH( python_input!$A50,L!$A:$A, 0 ) ))</f>
        <v>#N/A</v>
      </c>
    </row>
    <row r="51" spans="1:9" x14ac:dyDescent="0.25">
      <c r="A51">
        <f t="shared" si="0"/>
        <v>1949</v>
      </c>
      <c r="B51" s="124">
        <f>Y!B55</f>
        <v>215835.55330214987</v>
      </c>
      <c r="C51">
        <f>IF( INDEX(K!$D$6:$D$122, MATCH( python_input!A51,  K!$A$6:$A$122, 0 ) ) = 0, NA(), INDEX(K!$D$6:$D$122, MATCH( python_input!$A51,  K!$A$6:$A$122, 0 ) ))</f>
        <v>0.98199999999999998</v>
      </c>
      <c r="D51" s="123" t="e">
        <f>IF( INDEX(K!$C$6:$C$122, MATCH( python_input!$A51,  K!$A$6:$A$122, 0 ) ) = 0, NA(), INDEX(K!$C$6:$C$122, MATCH( python_input!$A51,  K!$A$6:$A$122, 0 ) ))</f>
        <v>#N/A</v>
      </c>
      <c r="E51" t="e">
        <f>IF( INDEX(T!C:C, MATCH( python_input!$A51,  T!A:A, 0 ) ) = 0, NA(), INDEX(T!C:C, MATCH( python_input!$A51,  T!A:A, 0 ) ))</f>
        <v>#N/A</v>
      </c>
      <c r="F51" t="e">
        <f>IF( INDEX(H!$B:$B, MATCH( python_input!$A51,  T!$A:$A, 0 ) ) = 0, NA(), INDEX(H!$B:$B, MATCH( python_input!$A51,  T!$A:$A, 0 ) ))</f>
        <v>#N/A</v>
      </c>
      <c r="G51">
        <f>IF( INDEX(L!$B:$B, MATCH( python_input!$A51,L!$A:$A, 0 ) ) = 0, NA(), INDEX(L!$B:$B, MATCH( python_input!$A51,L!$A:$A, 0 ) ))</f>
        <v>18378700</v>
      </c>
      <c r="H51" t="e">
        <f>IF( INDEX(gamma!$B:$B, MATCH( python_input!$A51,L!$A:$A, 0 ) ) = 0, NA(), INDEX(gamma!$B:$B, MATCH( python_input!$A51,L!$A:$A, 0 ) ))</f>
        <v>#N/A</v>
      </c>
      <c r="I51" t="e">
        <f>IF( INDEX(E!$B:$B, MATCH( python_input!$A51,L!$A:$A, 0 ) ) = 0, NA(), INDEX(E!$B:$B, MATCH( python_input!$A51,L!$A:$A, 0 ) ))</f>
        <v>#N/A</v>
      </c>
    </row>
    <row r="52" spans="1:9" x14ac:dyDescent="0.25">
      <c r="A52">
        <f t="shared" si="0"/>
        <v>1950</v>
      </c>
      <c r="B52" s="124">
        <f>Y!B56</f>
        <v>230512.37092669547</v>
      </c>
      <c r="C52">
        <f>IF( INDEX(K!$D$6:$D$122, MATCH( python_input!A52,  K!$A$6:$A$122, 0 ) ) = 0, NA(), INDEX(K!$D$6:$D$122, MATCH( python_input!$A52,  K!$A$6:$A$122, 0 ) ))</f>
        <v>0.98199999999999998</v>
      </c>
      <c r="D52" s="123">
        <f>IF( INDEX(K!$C$6:$C$122, MATCH( python_input!$A52,  K!$A$6:$A$122, 0 ) ) = 0, NA(), INDEX(K!$C$6:$C$122, MATCH( python_input!$A52,  K!$A$6:$A$122, 0 ) ))</f>
        <v>412732.1</v>
      </c>
      <c r="E52" t="e">
        <f>IF( INDEX(T!C:C, MATCH( python_input!$A52,  T!A:A, 0 ) ) = 0, NA(), INDEX(T!C:C, MATCH( python_input!$A52,  T!A:A, 0 ) ))</f>
        <v>#N/A</v>
      </c>
      <c r="F52" t="e">
        <f>IF( INDEX(H!$B:$B, MATCH( python_input!$A52,  T!$A:$A, 0 ) ) = 0, NA(), INDEX(H!$B:$B, MATCH( python_input!$A52,  T!$A:$A, 0 ) ))</f>
        <v>#N/A</v>
      </c>
      <c r="G52">
        <f>IF( INDEX(L!$B:$B, MATCH( python_input!$A52,L!$A:$A, 0 ) ) = 0, NA(), INDEX(L!$B:$B, MATCH( python_input!$A52,L!$A:$A, 0 ) ))</f>
        <v>18863000</v>
      </c>
      <c r="H52" t="e">
        <f>IF( INDEX(gamma!$B:$B, MATCH( python_input!$A52,L!$A:$A, 0 ) ) = 0, NA(), INDEX(gamma!$B:$B, MATCH( python_input!$A52,L!$A:$A, 0 ) ))</f>
        <v>#N/A</v>
      </c>
      <c r="I52" t="e">
        <f>IF( INDEX(E!$B:$B, MATCH( python_input!$A52,L!$A:$A, 0 ) ) = 0, NA(), INDEX(E!$B:$B, MATCH( python_input!$A52,L!$A:$A, 0 ) ))</f>
        <v>#N/A</v>
      </c>
    </row>
    <row r="53" spans="1:9" x14ac:dyDescent="0.25">
      <c r="A53">
        <f t="shared" si="0"/>
        <v>1951</v>
      </c>
      <c r="B53" s="124">
        <f>Y!B57</f>
        <v>241807.47710210373</v>
      </c>
      <c r="C53">
        <f>IF( INDEX(K!$D$6:$D$122, MATCH( python_input!A53,  K!$A$6:$A$122, 0 ) ) = 0, NA(), INDEX(K!$D$6:$D$122, MATCH( python_input!$A53,  K!$A$6:$A$122, 0 ) ))</f>
        <v>0.96099999999999997</v>
      </c>
      <c r="D53" s="123">
        <f>IF( INDEX(K!$C$6:$C$122, MATCH( python_input!$A53,  K!$A$6:$A$122, 0 ) ) = 0, NA(), INDEX(K!$C$6:$C$122, MATCH( python_input!$A53,  K!$A$6:$A$122, 0 ) ))</f>
        <v>450568.3</v>
      </c>
      <c r="E53" t="e">
        <f>IF( INDEX(T!C:C, MATCH( python_input!$A53,  T!A:A, 0 ) ) = 0, NA(), INDEX(T!C:C, MATCH( python_input!$A53,  T!A:A, 0 ) ))</f>
        <v>#N/A</v>
      </c>
      <c r="F53" t="e">
        <f>IF( INDEX(H!$B:$B, MATCH( python_input!$A53,  T!$A:$A, 0 ) ) = 0, NA(), INDEX(H!$B:$B, MATCH( python_input!$A53,  T!$A:$A, 0 ) ))</f>
        <v>#N/A</v>
      </c>
      <c r="G53">
        <f>IF( INDEX(L!$B:$B, MATCH( python_input!$A53,L!$A:$A, 0 ) ) = 0, NA(), INDEX(L!$B:$B, MATCH( python_input!$A53,L!$A:$A, 0 ) ))</f>
        <v>19473200</v>
      </c>
      <c r="H53" t="e">
        <f>IF( INDEX(gamma!$B:$B, MATCH( python_input!$A53,L!$A:$A, 0 ) ) = 0, NA(), INDEX(gamma!$B:$B, MATCH( python_input!$A53,L!$A:$A, 0 ) ))</f>
        <v>#N/A</v>
      </c>
      <c r="I53" t="e">
        <f>IF( INDEX(E!$B:$B, MATCH( python_input!$A53,L!$A:$A, 0 ) ) = 0, NA(), INDEX(E!$B:$B, MATCH( python_input!$A53,L!$A:$A, 0 ) ))</f>
        <v>#N/A</v>
      </c>
    </row>
    <row r="54" spans="1:9" x14ac:dyDescent="0.25">
      <c r="A54">
        <f t="shared" si="0"/>
        <v>1952</v>
      </c>
      <c r="B54" s="124">
        <f>Y!B58</f>
        <v>259459.42293055772</v>
      </c>
      <c r="C54">
        <f>IF( INDEX(K!$D$6:$D$122, MATCH( python_input!A54,  K!$A$6:$A$122, 0 ) ) = 0, NA(), INDEX(K!$D$6:$D$122, MATCH( python_input!$A54,  K!$A$6:$A$122, 0 ) ))</f>
        <v>0.96299999999999997</v>
      </c>
      <c r="D54" s="123">
        <f>IF( INDEX(K!$C$6:$C$122, MATCH( python_input!$A54,  K!$A$6:$A$122, 0 ) ) = 0, NA(), INDEX(K!$C$6:$C$122, MATCH( python_input!$A54,  K!$A$6:$A$122, 0 ) ))</f>
        <v>492049.7</v>
      </c>
      <c r="E54" t="e">
        <f>IF( INDEX(T!C:C, MATCH( python_input!$A54,  T!A:A, 0 ) ) = 0, NA(), INDEX(T!C:C, MATCH( python_input!$A54,  T!A:A, 0 ) ))</f>
        <v>#N/A</v>
      </c>
      <c r="F54" t="e">
        <f>IF( INDEX(H!$B:$B, MATCH( python_input!$A54,  T!$A:$A, 0 ) ) = 0, NA(), INDEX(H!$B:$B, MATCH( python_input!$A54,  T!$A:$A, 0 ) ))</f>
        <v>#N/A</v>
      </c>
      <c r="G54">
        <f>IF( INDEX(L!$B:$B, MATCH( python_input!$A54,L!$A:$A, 0 ) ) = 0, NA(), INDEX(L!$B:$B, MATCH( python_input!$A54,L!$A:$A, 0 ) ))</f>
        <v>20083400</v>
      </c>
      <c r="H54" t="e">
        <f>IF( INDEX(gamma!$B:$B, MATCH( python_input!$A54,L!$A:$A, 0 ) ) = 0, NA(), INDEX(gamma!$B:$B, MATCH( python_input!$A54,L!$A:$A, 0 ) ))</f>
        <v>#N/A</v>
      </c>
      <c r="I54" t="e">
        <f>IF( INDEX(E!$B:$B, MATCH( python_input!$A54,L!$A:$A, 0 ) ) = 0, NA(), INDEX(E!$B:$B, MATCH( python_input!$A54,L!$A:$A, 0 ) ))</f>
        <v>#N/A</v>
      </c>
    </row>
    <row r="55" spans="1:9" x14ac:dyDescent="0.25">
      <c r="A55">
        <f t="shared" si="0"/>
        <v>1953</v>
      </c>
      <c r="B55" s="124">
        <f>Y!B59</f>
        <v>271654.01580829365</v>
      </c>
      <c r="C55">
        <f>IF( INDEX(K!$D$6:$D$122, MATCH( python_input!A55,  K!$A$6:$A$122, 0 ) ) = 0, NA(), INDEX(K!$D$6:$D$122, MATCH( python_input!$A55,  K!$A$6:$A$122, 0 ) ))</f>
        <v>0.95499999999999996</v>
      </c>
      <c r="D55" s="123">
        <f>IF( INDEX(K!$C$6:$C$122, MATCH( python_input!$A55,  K!$A$6:$A$122, 0 ) ) = 0, NA(), INDEX(K!$C$6:$C$122, MATCH( python_input!$A55,  K!$A$6:$A$122, 0 ) ))</f>
        <v>528771.4</v>
      </c>
      <c r="E55" t="e">
        <f>IF( INDEX(T!C:C, MATCH( python_input!$A55,  T!A:A, 0 ) ) = 0, NA(), INDEX(T!C:C, MATCH( python_input!$A55,  T!A:A, 0 ) ))</f>
        <v>#N/A</v>
      </c>
      <c r="F55" t="e">
        <f>IF( INDEX(H!$B:$B, MATCH( python_input!$A55,  T!$A:$A, 0 ) ) = 0, NA(), INDEX(H!$B:$B, MATCH( python_input!$A55,  T!$A:$A, 0 ) ))</f>
        <v>#N/A</v>
      </c>
      <c r="G55">
        <f>IF( INDEX(L!$B:$B, MATCH( python_input!$A55,L!$A:$A, 0 ) ) = 0, NA(), INDEX(L!$B:$B, MATCH( python_input!$A55,L!$A:$A, 0 ) ))</f>
        <v>20693600</v>
      </c>
      <c r="H55" t="e">
        <f>IF( INDEX(gamma!$B:$B, MATCH( python_input!$A55,L!$A:$A, 0 ) ) = 0, NA(), INDEX(gamma!$B:$B, MATCH( python_input!$A55,L!$A:$A, 0 ) ))</f>
        <v>#N/A</v>
      </c>
      <c r="I55" t="e">
        <f>IF( INDEX(E!$B:$B, MATCH( python_input!$A55,L!$A:$A, 0 ) ) = 0, NA(), INDEX(E!$B:$B, MATCH( python_input!$A55,L!$A:$A, 0 ) ))</f>
        <v>#N/A</v>
      </c>
    </row>
    <row r="56" spans="1:9" x14ac:dyDescent="0.25">
      <c r="A56">
        <f t="shared" si="0"/>
        <v>1954</v>
      </c>
      <c r="B56" s="124">
        <f>Y!B60</f>
        <v>292843.02904134046</v>
      </c>
      <c r="C56">
        <f>IF( INDEX(K!$D$6:$D$122, MATCH( python_input!A56,  K!$A$6:$A$122, 0 ) ) = 0, NA(), INDEX(K!$D$6:$D$122, MATCH( python_input!$A56,  K!$A$6:$A$122, 0 ) ))</f>
        <v>0.96399999999999997</v>
      </c>
      <c r="D56" s="123">
        <f>IF( INDEX(K!$C$6:$C$122, MATCH( python_input!$A56,  K!$A$6:$A$122, 0 ) ) = 0, NA(), INDEX(K!$C$6:$C$122, MATCH( python_input!$A56,  K!$A$6:$A$122, 0 ) ))</f>
        <v>567735.30000000005</v>
      </c>
      <c r="E56" t="e">
        <f>IF( INDEX(T!C:C, MATCH( python_input!$A56,  T!A:A, 0 ) ) = 0, NA(), INDEX(T!C:C, MATCH( python_input!$A56,  T!A:A, 0 ) ))</f>
        <v>#N/A</v>
      </c>
      <c r="F56" t="e">
        <f>IF( INDEX(H!$B:$B, MATCH( python_input!$A56,  T!$A:$A, 0 ) ) = 0, NA(), INDEX(H!$B:$B, MATCH( python_input!$A56,  T!$A:$A, 0 ) ))</f>
        <v>#N/A</v>
      </c>
      <c r="G56">
        <f>IF( INDEX(L!$B:$B, MATCH( python_input!$A56,L!$A:$A, 0 ) ) = 0, NA(), INDEX(L!$B:$B, MATCH( python_input!$A56,L!$A:$A, 0 ) ))</f>
        <v>21303800</v>
      </c>
      <c r="H56" t="e">
        <f>IF( INDEX(gamma!$B:$B, MATCH( python_input!$A56,L!$A:$A, 0 ) ) = 0, NA(), INDEX(gamma!$B:$B, MATCH( python_input!$A56,L!$A:$A, 0 ) ))</f>
        <v>#N/A</v>
      </c>
      <c r="I56" t="e">
        <f>IF( INDEX(E!$B:$B, MATCH( python_input!$A56,L!$A:$A, 0 ) ) = 0, NA(), INDEX(E!$B:$B, MATCH( python_input!$A56,L!$A:$A, 0 ) ))</f>
        <v>#N/A</v>
      </c>
    </row>
    <row r="57" spans="1:9" x14ac:dyDescent="0.25">
      <c r="A57">
        <f t="shared" si="0"/>
        <v>1955</v>
      </c>
      <c r="B57" s="124">
        <f>Y!B61</f>
        <v>318613.21559697832</v>
      </c>
      <c r="C57">
        <f>IF( INDEX(K!$D$6:$D$122, MATCH( python_input!A57,  K!$A$6:$A$122, 0 ) ) = 0, NA(), INDEX(K!$D$6:$D$122, MATCH( python_input!$A57,  K!$A$6:$A$122, 0 ) ))</f>
        <v>0.97799999999999998</v>
      </c>
      <c r="D57" s="123">
        <f>IF( INDEX(K!$C$6:$C$122, MATCH( python_input!$A57,  K!$A$6:$A$122, 0 ) ) = 0, NA(), INDEX(K!$C$6:$C$122, MATCH( python_input!$A57,  K!$A$6:$A$122, 0 ) ))</f>
        <v>603430.80000000005</v>
      </c>
      <c r="E57" t="e">
        <f>IF( INDEX(T!C:C, MATCH( python_input!$A57,  T!A:A, 0 ) ) = 0, NA(), INDEX(T!C:C, MATCH( python_input!$A57,  T!A:A, 0 ) ))</f>
        <v>#N/A</v>
      </c>
      <c r="F57" t="e">
        <f>IF( INDEX(H!$B:$B, MATCH( python_input!$A57,  T!$A:$A, 0 ) ) = 0, NA(), INDEX(H!$B:$B, MATCH( python_input!$A57,  T!$A:$A, 0 ) ))</f>
        <v>#N/A</v>
      </c>
      <c r="G57">
        <f>IF( INDEX(L!$B:$B, MATCH( python_input!$A57,L!$A:$A, 0 ) ) = 0, NA(), INDEX(L!$B:$B, MATCH( python_input!$A57,L!$A:$A, 0 ) ))</f>
        <v>21914000</v>
      </c>
      <c r="H57" t="e">
        <f>IF( INDEX(gamma!$B:$B, MATCH( python_input!$A57,L!$A:$A, 0 ) ) = 0, NA(), INDEX(gamma!$B:$B, MATCH( python_input!$A57,L!$A:$A, 0 ) ))</f>
        <v>#N/A</v>
      </c>
      <c r="I57" t="e">
        <f>IF( INDEX(E!$B:$B, MATCH( python_input!$A57,L!$A:$A, 0 ) ) = 0, NA(), INDEX(E!$B:$B, MATCH( python_input!$A57,L!$A:$A, 0 ) ))</f>
        <v>#N/A</v>
      </c>
    </row>
    <row r="58" spans="1:9" x14ac:dyDescent="0.25">
      <c r="A58">
        <f t="shared" si="0"/>
        <v>1956</v>
      </c>
      <c r="B58" s="124">
        <f>Y!B62</f>
        <v>327852.99884929083</v>
      </c>
      <c r="C58">
        <f>IF( INDEX(K!$D$6:$D$122, MATCH( python_input!A58,  K!$A$6:$A$122, 0 ) ) = 0, NA(), INDEX(K!$D$6:$D$122, MATCH( python_input!$A58,  K!$A$6:$A$122, 0 ) ))</f>
        <v>0.95399999999999996</v>
      </c>
      <c r="D58" s="123">
        <f>IF( INDEX(K!$C$6:$C$122, MATCH( python_input!$A58,  K!$A$6:$A$122, 0 ) ) = 0, NA(), INDEX(K!$C$6:$C$122, MATCH( python_input!$A58,  K!$A$6:$A$122, 0 ) ))</f>
        <v>644064.69999999995</v>
      </c>
      <c r="E58" t="e">
        <f>IF( INDEX(T!C:C, MATCH( python_input!$A58,  T!A:A, 0 ) ) = 0, NA(), INDEX(T!C:C, MATCH( python_input!$A58,  T!A:A, 0 ) ))</f>
        <v>#N/A</v>
      </c>
      <c r="F58" t="e">
        <f>IF( INDEX(H!$B:$B, MATCH( python_input!$A58,  T!$A:$A, 0 ) ) = 0, NA(), INDEX(H!$B:$B, MATCH( python_input!$A58,  T!$A:$A, 0 ) ))</f>
        <v>#N/A</v>
      </c>
      <c r="G58">
        <f>IF( INDEX(L!$B:$B, MATCH( python_input!$A58,L!$A:$A, 0 ) ) = 0, NA(), INDEX(L!$B:$B, MATCH( python_input!$A58,L!$A:$A, 0 ) ))</f>
        <v>22524200</v>
      </c>
      <c r="H58" t="e">
        <f>IF( INDEX(gamma!$B:$B, MATCH( python_input!$A58,L!$A:$A, 0 ) ) = 0, NA(), INDEX(gamma!$B:$B, MATCH( python_input!$A58,L!$A:$A, 0 ) ))</f>
        <v>#N/A</v>
      </c>
      <c r="I58" t="e">
        <f>IF( INDEX(E!$B:$B, MATCH( python_input!$A58,L!$A:$A, 0 ) ) = 0, NA(), INDEX(E!$B:$B, MATCH( python_input!$A58,L!$A:$A, 0 ) ))</f>
        <v>#N/A</v>
      </c>
    </row>
    <row r="59" spans="1:9" x14ac:dyDescent="0.25">
      <c r="A59">
        <f t="shared" si="0"/>
        <v>1957</v>
      </c>
      <c r="B59" s="124">
        <f>Y!B63</f>
        <v>353097.67976068618</v>
      </c>
      <c r="C59">
        <f>IF( INDEX(K!$D$6:$D$122, MATCH( python_input!A59,  K!$A$6:$A$122, 0 ) ) = 0, NA(), INDEX(K!$D$6:$D$122, MATCH( python_input!$A59,  K!$A$6:$A$122, 0 ) ))</f>
        <v>0.95499999999999996</v>
      </c>
      <c r="D59" s="123">
        <f>IF( INDEX(K!$C$6:$C$122, MATCH( python_input!$A59,  K!$A$6:$A$122, 0 ) ) = 0, NA(), INDEX(K!$C$6:$C$122, MATCH( python_input!$A59,  K!$A$6:$A$122, 0 ) ))</f>
        <v>694408.1</v>
      </c>
      <c r="E59" t="e">
        <f>IF( INDEX(T!C:C, MATCH( python_input!$A59,  T!A:A, 0 ) ) = 0, NA(), INDEX(T!C:C, MATCH( python_input!$A59,  T!A:A, 0 ) ))</f>
        <v>#N/A</v>
      </c>
      <c r="F59" t="e">
        <f>IF( INDEX(H!$B:$B, MATCH( python_input!$A59,  T!$A:$A, 0 ) ) = 0, NA(), INDEX(H!$B:$B, MATCH( python_input!$A59,  T!$A:$A, 0 ) ))</f>
        <v>#N/A</v>
      </c>
      <c r="G59">
        <f>IF( INDEX(L!$B:$B, MATCH( python_input!$A59,L!$A:$A, 0 ) ) = 0, NA(), INDEX(L!$B:$B, MATCH( python_input!$A59,L!$A:$A, 0 ) ))</f>
        <v>23134400</v>
      </c>
      <c r="H59" t="e">
        <f>IF( INDEX(gamma!$B:$B, MATCH( python_input!$A59,L!$A:$A, 0 ) ) = 0, NA(), INDEX(gamma!$B:$B, MATCH( python_input!$A59,L!$A:$A, 0 ) ))</f>
        <v>#N/A</v>
      </c>
      <c r="I59" t="e">
        <f>IF( INDEX(E!$B:$B, MATCH( python_input!$A59,L!$A:$A, 0 ) ) = 0, NA(), INDEX(E!$B:$B, MATCH( python_input!$A59,L!$A:$A, 0 ) ))</f>
        <v>#N/A</v>
      </c>
    </row>
    <row r="60" spans="1:9" x14ac:dyDescent="0.25">
      <c r="A60">
        <f t="shared" si="0"/>
        <v>1958</v>
      </c>
      <c r="B60" s="124">
        <f>Y!B64</f>
        <v>391232.22917484026</v>
      </c>
      <c r="C60">
        <f>IF( INDEX(K!$D$6:$D$122, MATCH( python_input!A60,  K!$A$6:$A$122, 0 ) ) = 0, NA(), INDEX(K!$D$6:$D$122, MATCH( python_input!$A60,  K!$A$6:$A$122, 0 ) ))</f>
        <v>0.97499999999999998</v>
      </c>
      <c r="D60" s="123">
        <f>IF( INDEX(K!$C$6:$C$122, MATCH( python_input!$A60,  K!$A$6:$A$122, 0 ) ) = 0, NA(), INDEX(K!$C$6:$C$122, MATCH( python_input!$A60,  K!$A$6:$A$122, 0 ) ))</f>
        <v>749818.4</v>
      </c>
      <c r="E60" t="e">
        <f>IF( INDEX(T!C:C, MATCH( python_input!$A60,  T!A:A, 0 ) ) = 0, NA(), INDEX(T!C:C, MATCH( python_input!$A60,  T!A:A, 0 ) ))</f>
        <v>#N/A</v>
      </c>
      <c r="F60" t="e">
        <f>IF( INDEX(H!$B:$B, MATCH( python_input!$A60,  T!$A:$A, 0 ) ) = 0, NA(), INDEX(H!$B:$B, MATCH( python_input!$A60,  T!$A:$A, 0 ) ))</f>
        <v>#N/A</v>
      </c>
      <c r="G60">
        <f>IF( INDEX(L!$B:$B, MATCH( python_input!$A60,L!$A:$A, 0 ) ) = 0, NA(), INDEX(L!$B:$B, MATCH( python_input!$A60,L!$A:$A, 0 ) ))</f>
        <v>23744600</v>
      </c>
      <c r="H60" t="e">
        <f>IF( INDEX(gamma!$B:$B, MATCH( python_input!$A60,L!$A:$A, 0 ) ) = 0, NA(), INDEX(gamma!$B:$B, MATCH( python_input!$A60,L!$A:$A, 0 ) ))</f>
        <v>#N/A</v>
      </c>
      <c r="I60" t="e">
        <f>IF( INDEX(E!$B:$B, MATCH( python_input!$A60,L!$A:$A, 0 ) ) = 0, NA(), INDEX(E!$B:$B, MATCH( python_input!$A60,L!$A:$A, 0 ) ))</f>
        <v>#N/A</v>
      </c>
    </row>
    <row r="61" spans="1:9" x14ac:dyDescent="0.25">
      <c r="A61">
        <f t="shared" si="0"/>
        <v>1959</v>
      </c>
      <c r="B61" s="124">
        <f>Y!B65</f>
        <v>429572.98763397464</v>
      </c>
      <c r="C61">
        <f>IF( INDEX(K!$D$6:$D$122, MATCH( python_input!A61,  K!$A$6:$A$122, 0 ) ) = 0, NA(), INDEX(K!$D$6:$D$122, MATCH( python_input!$A61,  K!$A$6:$A$122, 0 ) ))</f>
        <v>0.98499999999999999</v>
      </c>
      <c r="D61" s="123">
        <f>IF( INDEX(K!$C$6:$C$122, MATCH( python_input!$A61,  K!$A$6:$A$122, 0 ) ) = 0, NA(), INDEX(K!$C$6:$C$122, MATCH( python_input!$A61,  K!$A$6:$A$122, 0 ) ))</f>
        <v>816155</v>
      </c>
      <c r="E61" t="e">
        <f>IF( INDEX(T!C:C, MATCH( python_input!$A61,  T!A:A, 0 ) ) = 0, NA(), INDEX(T!C:C, MATCH( python_input!$A61,  T!A:A, 0 ) ))</f>
        <v>#N/A</v>
      </c>
      <c r="F61" t="e">
        <f>IF( INDEX(H!$B:$B, MATCH( python_input!$A61,  T!$A:$A, 0 ) ) = 0, NA(), INDEX(H!$B:$B, MATCH( python_input!$A61,  T!$A:$A, 0 ) ))</f>
        <v>#N/A</v>
      </c>
      <c r="G61">
        <f>IF( INDEX(L!$B:$B, MATCH( python_input!$A61,L!$A:$A, 0 ) ) = 0, NA(), INDEX(L!$B:$B, MATCH( python_input!$A61,L!$A:$A, 0 ) ))</f>
        <v>24354800</v>
      </c>
      <c r="H61" t="e">
        <f>IF( INDEX(gamma!$B:$B, MATCH( python_input!$A61,L!$A:$A, 0 ) ) = 0, NA(), INDEX(gamma!$B:$B, MATCH( python_input!$A61,L!$A:$A, 0 ) ))</f>
        <v>#N/A</v>
      </c>
      <c r="I61" t="e">
        <f>IF( INDEX(E!$B:$B, MATCH( python_input!$A61,L!$A:$A, 0 ) ) = 0, NA(), INDEX(E!$B:$B, MATCH( python_input!$A61,L!$A:$A, 0 ) ))</f>
        <v>#N/A</v>
      </c>
    </row>
    <row r="62" spans="1:9" x14ac:dyDescent="0.25">
      <c r="A62">
        <f t="shared" si="0"/>
        <v>1960</v>
      </c>
      <c r="B62" s="124">
        <f>Y!B66</f>
        <v>469952.84847156913</v>
      </c>
      <c r="C62">
        <f>IF( INDEX(K!$D$6:$D$122, MATCH( python_input!A62,  K!$A$6:$A$122, 0 ) ) = 0, NA(), INDEX(K!$D$6:$D$122, MATCH( python_input!$A62,  K!$A$6:$A$122, 0 ) ))</f>
        <v>0.98699999999999999</v>
      </c>
      <c r="D62" s="123">
        <f>IF( INDEX(K!$C$6:$C$122, MATCH( python_input!$A62,  K!$A$6:$A$122, 0 ) ) = 0, NA(), INDEX(K!$C$6:$C$122, MATCH( python_input!$A62,  K!$A$6:$A$122, 0 ) ))</f>
        <v>878899.6</v>
      </c>
      <c r="E62">
        <f>IF( INDEX(T!C:C, MATCH( python_input!$A62,  T!A:A, 0 ) ) = 0, NA(), INDEX(T!C:C, MATCH( python_input!$A62,  T!A:A, 0 ) ))</f>
        <v>1453347.8260953224</v>
      </c>
      <c r="F62" t="e">
        <f>IF( INDEX(H!$B:$B, MATCH( python_input!$A62,  T!$A:$A, 0 ) ) = 0, NA(), INDEX(H!$B:$B, MATCH( python_input!$A62,  T!$A:$A, 0 ) ))</f>
        <v>#N/A</v>
      </c>
      <c r="G62">
        <f>IF( INDEX(L!$B:$B, MATCH( python_input!$A62,L!$A:$A, 0 ) ) = 0, NA(), INDEX(L!$B:$B, MATCH( python_input!$A62,L!$A:$A, 0 ) ))</f>
        <v>24965000</v>
      </c>
      <c r="H62" t="e">
        <f>IF( INDEX(gamma!$B:$B, MATCH( python_input!$A62,L!$A:$A, 0 ) ) = 0, NA(), INDEX(gamma!$B:$B, MATCH( python_input!$A62,L!$A:$A, 0 ) ))</f>
        <v>#N/A</v>
      </c>
      <c r="I62" t="e">
        <f>IF( INDEX(E!$B:$B, MATCH( python_input!$A62,L!$A:$A, 0 ) ) = 0, NA(), INDEX(E!$B:$B, MATCH( python_input!$A62,L!$A:$A, 0 ) ))</f>
        <v>#N/A</v>
      </c>
    </row>
    <row r="63" spans="1:9" x14ac:dyDescent="0.25">
      <c r="A63">
        <f t="shared" si="0"/>
        <v>1961</v>
      </c>
      <c r="B63" s="124">
        <f>Y!B67</f>
        <v>510368.79344012326</v>
      </c>
      <c r="C63">
        <f>IF( INDEX(K!$D$6:$D$122, MATCH( python_input!A63,  K!$A$6:$A$122, 0 ) ) = 0, NA(), INDEX(K!$D$6:$D$122, MATCH( python_input!$A63,  K!$A$6:$A$122, 0 ) ))</f>
        <v>0.99399999999999999</v>
      </c>
      <c r="D63" s="123">
        <f>IF( INDEX(K!$C$6:$C$122, MATCH( python_input!$A63,  K!$A$6:$A$122, 0 ) ) = 0, NA(), INDEX(K!$C$6:$C$122, MATCH( python_input!$A63,  K!$A$6:$A$122, 0 ) ))</f>
        <v>925733.9</v>
      </c>
      <c r="E63">
        <f>IF( INDEX(T!C:C, MATCH( python_input!$A63,  T!A:A, 0 ) ) = 0, NA(), INDEX(T!C:C, MATCH( python_input!$A63,  T!A:A, 0 ) ))</f>
        <v>1505310</v>
      </c>
      <c r="F63" t="e">
        <f>IF( INDEX(H!$B:$B, MATCH( python_input!$A63,  T!$A:$A, 0 ) ) = 0, NA(), INDEX(H!$B:$B, MATCH( python_input!$A63,  T!$A:$A, 0 ) ))</f>
        <v>#N/A</v>
      </c>
      <c r="G63">
        <f>IF( INDEX(L!$B:$B, MATCH( python_input!$A63,L!$A:$A, 0 ) ) = 0, NA(), INDEX(L!$B:$B, MATCH( python_input!$A63,L!$A:$A, 0 ) ))</f>
        <v>25804000</v>
      </c>
      <c r="H63" t="e">
        <f>IF( INDEX(gamma!$B:$B, MATCH( python_input!$A63,L!$A:$A, 0 ) ) = 0, NA(), INDEX(gamma!$B:$B, MATCH( python_input!$A63,L!$A:$A, 0 ) ))</f>
        <v>#N/A</v>
      </c>
      <c r="I63" t="e">
        <f>IF( INDEX(E!$B:$B, MATCH( python_input!$A63,L!$A:$A, 0 ) ) = 0, NA(), INDEX(E!$B:$B, MATCH( python_input!$A63,L!$A:$A, 0 ) ))</f>
        <v>#N/A</v>
      </c>
    </row>
    <row r="64" spans="1:9" x14ac:dyDescent="0.25">
      <c r="A64">
        <f t="shared" si="0"/>
        <v>1962</v>
      </c>
      <c r="B64" s="124">
        <f>Y!B68</f>
        <v>544053.1338071716</v>
      </c>
      <c r="C64">
        <f>IF( INDEX(K!$D$6:$D$122, MATCH( python_input!A64,  K!$A$6:$A$122, 0 ) ) = 0, NA(), INDEX(K!$D$6:$D$122, MATCH( python_input!$A64,  K!$A$6:$A$122, 0 ) ))</f>
        <v>0.98099999999999998</v>
      </c>
      <c r="D64" s="123">
        <f>IF( INDEX(K!$C$6:$C$122, MATCH( python_input!$A64,  K!$A$6:$A$122, 0 ) ) = 0, NA(), INDEX(K!$C$6:$C$122, MATCH( python_input!$A64,  K!$A$6:$A$122, 0 ) ))</f>
        <v>983478.7</v>
      </c>
      <c r="E64">
        <f>IF( INDEX(T!C:C, MATCH( python_input!$A64,  T!A:A, 0 ) ) = 0, NA(), INDEX(T!C:C, MATCH( python_input!$A64,  T!A:A, 0 ) ))</f>
        <v>1559130</v>
      </c>
      <c r="F64" t="e">
        <f>IF( INDEX(H!$B:$B, MATCH( python_input!$A64,  T!$A:$A, 0 ) ) = 0, NA(), INDEX(H!$B:$B, MATCH( python_input!$A64,  T!$A:$A, 0 ) ))</f>
        <v>#N/A</v>
      </c>
      <c r="G64">
        <f>IF( INDEX(L!$B:$B, MATCH( python_input!$A64,L!$A:$A, 0 ) ) = 0, NA(), INDEX(L!$B:$B, MATCH( python_input!$A64,L!$A:$A, 0 ) ))</f>
        <v>26680000</v>
      </c>
      <c r="H64" t="e">
        <f>IF( INDEX(gamma!$B:$B, MATCH( python_input!$A64,L!$A:$A, 0 ) ) = 0, NA(), INDEX(gamma!$B:$B, MATCH( python_input!$A64,L!$A:$A, 0 ) ))</f>
        <v>#N/A</v>
      </c>
      <c r="I64" t="e">
        <f>IF( INDEX(E!$B:$B, MATCH( python_input!$A64,L!$A:$A, 0 ) ) = 0, NA(), INDEX(E!$B:$B, MATCH( python_input!$A64,L!$A:$A, 0 ) ))</f>
        <v>#N/A</v>
      </c>
    </row>
    <row r="65" spans="1:9" x14ac:dyDescent="0.25">
      <c r="A65">
        <f t="shared" si="0"/>
        <v>1963</v>
      </c>
      <c r="B65" s="124">
        <f>Y!B69</f>
        <v>547317.45261001436</v>
      </c>
      <c r="C65">
        <f>IF( INDEX(K!$D$6:$D$122, MATCH( python_input!A65,  K!$A$6:$A$122, 0 ) ) = 0, NA(), INDEX(K!$D$6:$D$122, MATCH( python_input!$A65,  K!$A$6:$A$122, 0 ) ))</f>
        <v>0.94699999999999995</v>
      </c>
      <c r="D65" s="123">
        <f>IF( INDEX(K!$C$6:$C$122, MATCH( python_input!$A65,  K!$A$6:$A$122, 0 ) ) = 0, NA(), INDEX(K!$C$6:$C$122, MATCH( python_input!$A65,  K!$A$6:$A$122, 0 ) ))</f>
        <v>1046725.8</v>
      </c>
      <c r="E65">
        <f>IF( INDEX(T!C:C, MATCH( python_input!$A65,  T!A:A, 0 ) ) = 0, NA(), INDEX(T!C:C, MATCH( python_input!$A65,  T!A:A, 0 ) ))</f>
        <v>1615110</v>
      </c>
      <c r="F65" t="e">
        <f>IF( INDEX(H!$B:$B, MATCH( python_input!$A65,  T!$A:$A, 0 ) ) = 0, NA(), INDEX(H!$B:$B, MATCH( python_input!$A65,  T!$A:$A, 0 ) ))</f>
        <v>#N/A</v>
      </c>
      <c r="G65">
        <f>IF( INDEX(L!$B:$B, MATCH( python_input!$A65,L!$A:$A, 0 ) ) = 0, NA(), INDEX(L!$B:$B, MATCH( python_input!$A65,L!$A:$A, 0 ) ))</f>
        <v>27582000</v>
      </c>
      <c r="H65" t="e">
        <f>IF( INDEX(gamma!$B:$B, MATCH( python_input!$A65,L!$A:$A, 0 ) ) = 0, NA(), INDEX(gamma!$B:$B, MATCH( python_input!$A65,L!$A:$A, 0 ) ))</f>
        <v>#N/A</v>
      </c>
      <c r="I65" t="e">
        <f>IF( INDEX(E!$B:$B, MATCH( python_input!$A65,L!$A:$A, 0 ) ) = 0, NA(), INDEX(E!$B:$B, MATCH( python_input!$A65,L!$A:$A, 0 ) ))</f>
        <v>#N/A</v>
      </c>
    </row>
    <row r="66" spans="1:9" x14ac:dyDescent="0.25">
      <c r="A66">
        <f t="shared" si="0"/>
        <v>1964</v>
      </c>
      <c r="B66" s="124">
        <f>Y!B70</f>
        <v>565926.2459987551</v>
      </c>
      <c r="C66">
        <f>IF( INDEX(K!$D$6:$D$122, MATCH( python_input!A66,  K!$A$6:$A$122, 0 ) ) = 0, NA(), INDEX(K!$D$6:$D$122, MATCH( python_input!$A66,  K!$A$6:$A$122, 0 ) ))</f>
        <v>0.93500000000000005</v>
      </c>
      <c r="D66" s="123">
        <f>IF( INDEX(K!$C$6:$C$122, MATCH( python_input!$A66,  K!$A$6:$A$122, 0 ) ) = 0, NA(), INDEX(K!$C$6:$C$122, MATCH( python_input!$A66,  K!$A$6:$A$122, 0 ) ))</f>
        <v>1105318.6000000001</v>
      </c>
      <c r="E66">
        <f>IF( INDEX(T!C:C, MATCH( python_input!$A66,  T!A:A, 0 ) ) = 0, NA(), INDEX(T!C:C, MATCH( python_input!$A66,  T!A:A, 0 ) ))</f>
        <v>1660410</v>
      </c>
      <c r="F66" t="e">
        <f>IF( INDEX(H!$B:$B, MATCH( python_input!$A66,  T!$A:$A, 0 ) ) = 0, NA(), INDEX(H!$B:$B, MATCH( python_input!$A66,  T!$A:$A, 0 ) ))</f>
        <v>#N/A</v>
      </c>
      <c r="G66">
        <f>IF( INDEX(L!$B:$B, MATCH( python_input!$A66,L!$A:$A, 0 ) ) = 0, NA(), INDEX(L!$B:$B, MATCH( python_input!$A66,L!$A:$A, 0 ) ))</f>
        <v>28494000</v>
      </c>
      <c r="H66" t="e">
        <f>IF( INDEX(gamma!$B:$B, MATCH( python_input!$A66,L!$A:$A, 0 ) ) = 0, NA(), INDEX(gamma!$B:$B, MATCH( python_input!$A66,L!$A:$A, 0 ) ))</f>
        <v>#N/A</v>
      </c>
      <c r="I66" t="e">
        <f>IF( INDEX(E!$B:$B, MATCH( python_input!$A66,L!$A:$A, 0 ) ) = 0, NA(), INDEX(E!$B:$B, MATCH( python_input!$A66,L!$A:$A, 0 ) ))</f>
        <v>#N/A</v>
      </c>
    </row>
    <row r="67" spans="1:9" x14ac:dyDescent="0.25">
      <c r="A67">
        <f t="shared" si="0"/>
        <v>1965</v>
      </c>
      <c r="B67" s="124">
        <f>Y!B71</f>
        <v>579508.47590272571</v>
      </c>
      <c r="C67">
        <f>IF( INDEX(K!$D$6:$D$122, MATCH( python_input!A67,  K!$A$6:$A$122, 0 ) ) = 0, NA(), INDEX(K!$D$6:$D$122, MATCH( python_input!$A67,  K!$A$6:$A$122, 0 ) ))</f>
        <v>0.91200000000000003</v>
      </c>
      <c r="D67" s="123">
        <f>IF( INDEX(K!$C$6:$C$122, MATCH( python_input!$A67,  K!$A$6:$A$122, 0 ) ) = 0, NA(), INDEX(K!$C$6:$C$122, MATCH( python_input!$A67,  K!$A$6:$A$122, 0 ) ))</f>
        <v>1171483.5</v>
      </c>
      <c r="E67">
        <f>IF( INDEX(T!C:C, MATCH( python_input!$A67,  T!A:A, 0 ) ) = 0, NA(), INDEX(T!C:C, MATCH( python_input!$A67,  T!A:A, 0 ) ))</f>
        <v>1703950</v>
      </c>
      <c r="F67" t="e">
        <f>IF( INDEX(H!$B:$B, MATCH( python_input!$A67,  T!$A:$A, 0 ) ) = 0, NA(), INDEX(H!$B:$B, MATCH( python_input!$A67,  T!$A:$A, 0 ) ))</f>
        <v>#N/A</v>
      </c>
      <c r="G67">
        <f>IF( INDEX(L!$B:$B, MATCH( python_input!$A67,L!$A:$A, 0 ) ) = 0, NA(), INDEX(L!$B:$B, MATCH( python_input!$A67,L!$A:$A, 0 ) ))</f>
        <v>29414000</v>
      </c>
      <c r="H67" t="e">
        <f>IF( INDEX(gamma!$B:$B, MATCH( python_input!$A67,L!$A:$A, 0 ) ) = 0, NA(), INDEX(gamma!$B:$B, MATCH( python_input!$A67,L!$A:$A, 0 ) ))</f>
        <v>#N/A</v>
      </c>
      <c r="I67" t="e">
        <f>IF( INDEX(E!$B:$B, MATCH( python_input!$A67,L!$A:$A, 0 ) ) = 0, NA(), INDEX(E!$B:$B, MATCH( python_input!$A67,L!$A:$A, 0 ) ))</f>
        <v>#N/A</v>
      </c>
    </row>
    <row r="68" spans="1:9" x14ac:dyDescent="0.25">
      <c r="A68">
        <f t="shared" ref="A68:A118" si="1">+A67+1</f>
        <v>1966</v>
      </c>
      <c r="B68" s="124">
        <f>Y!B72</f>
        <v>618335.54378820816</v>
      </c>
      <c r="C68">
        <f>IF( INDEX(K!$D$6:$D$122, MATCH( python_input!A68,  K!$A$6:$A$122, 0 ) ) = 0, NA(), INDEX(K!$D$6:$D$122, MATCH( python_input!$A68,  K!$A$6:$A$122, 0 ) ))</f>
        <v>0.92300000000000004</v>
      </c>
      <c r="D68" s="123">
        <f>IF( INDEX(K!$C$6:$C$122, MATCH( python_input!$A68,  K!$A$6:$A$122, 0 ) ) = 0, NA(), INDEX(K!$C$6:$C$122, MATCH( python_input!$A68,  K!$A$6:$A$122, 0 ) ))</f>
        <v>1256728.7</v>
      </c>
      <c r="E68">
        <f>IF( INDEX(T!C:C, MATCH( python_input!$A68,  T!A:A, 0 ) ) = 0, NA(), INDEX(T!C:C, MATCH( python_input!$A68,  T!A:A, 0 ) ))</f>
        <v>1750940</v>
      </c>
      <c r="F68" t="e">
        <f>IF( INDEX(H!$B:$B, MATCH( python_input!$A68,  T!$A:$A, 0 ) ) = 0, NA(), INDEX(H!$B:$B, MATCH( python_input!$A68,  T!$A:$A, 0 ) ))</f>
        <v>#N/A</v>
      </c>
      <c r="G68">
        <f>IF( INDEX(L!$B:$B, MATCH( python_input!$A68,L!$A:$A, 0 ) ) = 0, NA(), INDEX(L!$B:$B, MATCH( python_input!$A68,L!$A:$A, 0 ) ))</f>
        <v>30325000</v>
      </c>
      <c r="H68" t="e">
        <f>IF( INDEX(gamma!$B:$B, MATCH( python_input!$A68,L!$A:$A, 0 ) ) = 0, NA(), INDEX(gamma!$B:$B, MATCH( python_input!$A68,L!$A:$A, 0 ) ))</f>
        <v>#N/A</v>
      </c>
      <c r="I68" t="e">
        <f>IF( INDEX(E!$B:$B, MATCH( python_input!$A68,L!$A:$A, 0 ) ) = 0, NA(), INDEX(E!$B:$B, MATCH( python_input!$A68,L!$A:$A, 0 ) ))</f>
        <v>#N/A</v>
      </c>
    </row>
    <row r="69" spans="1:9" x14ac:dyDescent="0.25">
      <c r="A69">
        <f t="shared" si="1"/>
        <v>1967</v>
      </c>
      <c r="B69" s="124">
        <f>Y!B73</f>
        <v>644305.63662731298</v>
      </c>
      <c r="C69">
        <f>IF( INDEX(K!$D$6:$D$122, MATCH( python_input!A69,  K!$A$6:$A$122, 0 ) ) = 0, NA(), INDEX(K!$D$6:$D$122, MATCH( python_input!$A69,  K!$A$6:$A$122, 0 ) ))</f>
        <v>0.91400000000000003</v>
      </c>
      <c r="D69" s="123">
        <f>IF( INDEX(K!$C$6:$C$122, MATCH( python_input!$A69,  K!$A$6:$A$122, 0 ) ) = 0, NA(), INDEX(K!$C$6:$C$122, MATCH( python_input!$A69,  K!$A$6:$A$122, 0 ) ))</f>
        <v>1343230.1</v>
      </c>
      <c r="E69">
        <f>IF( INDEX(T!C:C, MATCH( python_input!$A69,  T!A:A, 0 ) ) = 0, NA(), INDEX(T!C:C, MATCH( python_input!$A69,  T!A:A, 0 ) ))</f>
        <v>1795890</v>
      </c>
      <c r="F69" t="e">
        <f>IF( INDEX(H!$B:$B, MATCH( python_input!$A69,  T!$A:$A, 0 ) ) = 0, NA(), INDEX(H!$B:$B, MATCH( python_input!$A69,  T!$A:$A, 0 ) ))</f>
        <v>#N/A</v>
      </c>
      <c r="G69">
        <f>IF( INDEX(L!$B:$B, MATCH( python_input!$A69,L!$A:$A, 0 ) ) = 0, NA(), INDEX(L!$B:$B, MATCH( python_input!$A69,L!$A:$A, 0 ) ))</f>
        <v>31237000</v>
      </c>
      <c r="H69" t="e">
        <f>IF( INDEX(gamma!$B:$B, MATCH( python_input!$A69,L!$A:$A, 0 ) ) = 0, NA(), INDEX(gamma!$B:$B, MATCH( python_input!$A69,L!$A:$A, 0 ) ))</f>
        <v>#N/A</v>
      </c>
      <c r="I69" t="e">
        <f>IF( INDEX(E!$B:$B, MATCH( python_input!$A69,L!$A:$A, 0 ) ) = 0, NA(), INDEX(E!$B:$B, MATCH( python_input!$A69,L!$A:$A, 0 ) ))</f>
        <v>#N/A</v>
      </c>
    </row>
    <row r="70" spans="1:9" x14ac:dyDescent="0.25">
      <c r="A70">
        <f t="shared" si="1"/>
        <v>1968</v>
      </c>
      <c r="B70" s="124">
        <f>Y!B74</f>
        <v>707447.5890167891</v>
      </c>
      <c r="C70">
        <f>IF( INDEX(K!$D$6:$D$122, MATCH( python_input!A70,  K!$A$6:$A$122, 0 ) ) = 0, NA(), INDEX(K!$D$6:$D$122, MATCH( python_input!$A70,  K!$A$6:$A$122, 0 ) ))</f>
        <v>0.93700000000000006</v>
      </c>
      <c r="D70" s="123">
        <f>IF( INDEX(K!$C$6:$C$122, MATCH( python_input!$A70,  K!$A$6:$A$122, 0 ) ) = 0, NA(), INDEX(K!$C$6:$C$122, MATCH( python_input!$A70,  K!$A$6:$A$122, 0 ) ))</f>
        <v>1459540.5</v>
      </c>
      <c r="E70">
        <f>IF( INDEX(T!C:C, MATCH( python_input!$A70,  T!A:A, 0 ) ) = 0, NA(), INDEX(T!C:C, MATCH( python_input!$A70,  T!A:A, 0 ) ))</f>
        <v>1852230</v>
      </c>
      <c r="F70" t="e">
        <f>IF( INDEX(H!$B:$B, MATCH( python_input!$A70,  T!$A:$A, 0 ) ) = 0, NA(), INDEX(H!$B:$B, MATCH( python_input!$A70,  T!$A:$A, 0 ) ))</f>
        <v>#N/A</v>
      </c>
      <c r="G70">
        <f>IF( INDEX(L!$B:$B, MATCH( python_input!$A70,L!$A:$A, 0 ) ) = 0, NA(), INDEX(L!$B:$B, MATCH( python_input!$A70,L!$A:$A, 0 ) ))</f>
        <v>32151000</v>
      </c>
      <c r="H70" t="e">
        <f>IF( INDEX(gamma!$B:$B, MATCH( python_input!$A70,L!$A:$A, 0 ) ) = 0, NA(), INDEX(gamma!$B:$B, MATCH( python_input!$A70,L!$A:$A, 0 ) ))</f>
        <v>#N/A</v>
      </c>
      <c r="I70" t="e">
        <f>IF( INDEX(E!$B:$B, MATCH( python_input!$A70,L!$A:$A, 0 ) ) = 0, NA(), INDEX(E!$B:$B, MATCH( python_input!$A70,L!$A:$A, 0 ) ))</f>
        <v>#N/A</v>
      </c>
    </row>
    <row r="71" spans="1:9" x14ac:dyDescent="0.25">
      <c r="A71">
        <f t="shared" si="1"/>
        <v>1969</v>
      </c>
      <c r="B71" s="124">
        <f>Y!B75</f>
        <v>774655.10997338395</v>
      </c>
      <c r="C71">
        <f>IF( INDEX(K!$D$6:$D$122, MATCH( python_input!A71,  K!$A$6:$A$122, 0 ) ) = 0, NA(), INDEX(K!$D$6:$D$122, MATCH( python_input!$A71,  K!$A$6:$A$122, 0 ) ))</f>
        <v>0.95199999999999996</v>
      </c>
      <c r="D71" s="123">
        <f>IF( INDEX(K!$C$6:$C$122, MATCH( python_input!$A71,  K!$A$6:$A$122, 0 ) ) = 0, NA(), INDEX(K!$C$6:$C$122, MATCH( python_input!$A71,  K!$A$6:$A$122, 0 ) ))</f>
        <v>1587755.4</v>
      </c>
      <c r="E71">
        <f>IF( INDEX(T!C:C, MATCH( python_input!$A71,  T!A:A, 0 ) ) = 0, NA(), INDEX(T!C:C, MATCH( python_input!$A71,  T!A:A, 0 ) ))</f>
        <v>1937780</v>
      </c>
      <c r="F71" t="e">
        <f>IF( INDEX(H!$B:$B, MATCH( python_input!$A71,  T!$A:$A, 0 ) ) = 0, NA(), INDEX(H!$B:$B, MATCH( python_input!$A71,  T!$A:$A, 0 ) ))</f>
        <v>#N/A</v>
      </c>
      <c r="G71">
        <f>IF( INDEX(L!$B:$B, MATCH( python_input!$A71,L!$A:$A, 0 ) ) = 0, NA(), INDEX(L!$B:$B, MATCH( python_input!$A71,L!$A:$A, 0 ) ))</f>
        <v>33074000</v>
      </c>
      <c r="H71" t="e">
        <f>IF( INDEX(gamma!$B:$B, MATCH( python_input!$A71,L!$A:$A, 0 ) ) = 0, NA(), INDEX(gamma!$B:$B, MATCH( python_input!$A71,L!$A:$A, 0 ) ))</f>
        <v>#N/A</v>
      </c>
      <c r="I71" t="e">
        <f>IF( INDEX(E!$B:$B, MATCH( python_input!$A71,L!$A:$A, 0 ) ) = 0, NA(), INDEX(E!$B:$B, MATCH( python_input!$A71,L!$A:$A, 0 ) ))</f>
        <v>#N/A</v>
      </c>
    </row>
    <row r="72" spans="1:9" x14ac:dyDescent="0.25">
      <c r="A72">
        <f t="shared" si="1"/>
        <v>1970</v>
      </c>
      <c r="B72" s="124">
        <f>Y!B76</f>
        <v>855219.24141061632</v>
      </c>
      <c r="C72">
        <f>IF( INDEX(K!$D$6:$D$122, MATCH( python_input!A72,  K!$A$6:$A$122, 0 ) ) = 0, NA(), INDEX(K!$D$6:$D$122, MATCH( python_input!$A72,  K!$A$6:$A$122, 0 ) ))</f>
        <v>0.96099999999999997</v>
      </c>
      <c r="D72" s="123">
        <f>IF( INDEX(K!$C$6:$C$122, MATCH( python_input!$A72,  K!$A$6:$A$122, 0 ) ) = 0, NA(), INDEX(K!$C$6:$C$122, MATCH( python_input!$A72,  K!$A$6:$A$122, 0 ) ))</f>
        <v>1723000.8</v>
      </c>
      <c r="E72">
        <f>IF( INDEX(T!C:C, MATCH( python_input!$A72,  T!A:A, 0 ) ) = 0, NA(), INDEX(T!C:C, MATCH( python_input!$A72,  T!A:A, 0 ) ))</f>
        <v>1953970</v>
      </c>
      <c r="F72" t="e">
        <f>IF( INDEX(H!$B:$B, MATCH( python_input!$A72,  T!$A:$A, 0 ) ) = 0, NA(), INDEX(H!$B:$B, MATCH( python_input!$A72,  T!$A:$A, 0 ) ))</f>
        <v>#N/A</v>
      </c>
      <c r="G72">
        <f>IF( INDEX(L!$B:$B, MATCH( python_input!$A72,L!$A:$A, 0 ) ) = 0, NA(), INDEX(L!$B:$B, MATCH( python_input!$A72,L!$A:$A, 0 ) ))</f>
        <v>34009000</v>
      </c>
      <c r="H72" t="e">
        <f>IF( INDEX(gamma!$B:$B, MATCH( python_input!$A72,L!$A:$A, 0 ) ) = 0, NA(), INDEX(gamma!$B:$B, MATCH( python_input!$A72,L!$A:$A, 0 ) ))</f>
        <v>#N/A</v>
      </c>
      <c r="I72" t="e">
        <f>IF( INDEX(E!$B:$B, MATCH( python_input!$A72,L!$A:$A, 0 ) ) = 0, NA(), INDEX(E!$B:$B, MATCH( python_input!$A72,L!$A:$A, 0 ) ))</f>
        <v>#N/A</v>
      </c>
    </row>
    <row r="73" spans="1:9" x14ac:dyDescent="0.25">
      <c r="A73">
        <f t="shared" si="1"/>
        <v>1971</v>
      </c>
      <c r="B73" s="124">
        <f>Y!B77</f>
        <v>952226.09283457638</v>
      </c>
      <c r="C73">
        <f>IF( INDEX(K!$D$6:$D$122, MATCH( python_input!A73,  K!$A$6:$A$122, 0 ) ) = 0, NA(), INDEX(K!$D$6:$D$122, MATCH( python_input!$A73,  K!$A$6:$A$122, 0 ) ))</f>
        <v>0.97299999999999998</v>
      </c>
      <c r="D73" s="123">
        <f>IF( INDEX(K!$C$6:$C$122, MATCH( python_input!$A73,  K!$A$6:$A$122, 0 ) ) = 0, NA(), INDEX(K!$C$6:$C$122, MATCH( python_input!$A73,  K!$A$6:$A$122, 0 ) ))</f>
        <v>1883372.3</v>
      </c>
      <c r="E73">
        <f>IF( INDEX(T!C:C, MATCH( python_input!$A73,  T!A:A, 0 ) ) = 0, NA(), INDEX(T!C:C, MATCH( python_input!$A73,  T!A:A, 0 ) ))</f>
        <v>1996320</v>
      </c>
      <c r="F73" t="e">
        <f>IF( INDEX(H!$B:$B, MATCH( python_input!$A73,  T!$A:$A, 0 ) ) = 0, NA(), INDEX(H!$B:$B, MATCH( python_input!$A73,  T!$A:$A, 0 ) ))</f>
        <v>#N/A</v>
      </c>
      <c r="G73">
        <f>IF( INDEX(L!$B:$B, MATCH( python_input!$A73,L!$A:$A, 0 ) ) = 0, NA(), INDEX(L!$B:$B, MATCH( python_input!$A73,L!$A:$A, 0 ) ))</f>
        <v>35220000</v>
      </c>
      <c r="H73" t="e">
        <f>IF( INDEX(gamma!$B:$B, MATCH( python_input!$A73,L!$A:$A, 0 ) ) = 0, NA(), INDEX(gamma!$B:$B, MATCH( python_input!$A73,L!$A:$A, 0 ) ))</f>
        <v>#N/A</v>
      </c>
      <c r="I73" t="e">
        <f>IF( INDEX(E!$B:$B, MATCH( python_input!$A73,L!$A:$A, 0 ) ) = 0, NA(), INDEX(E!$B:$B, MATCH( python_input!$A73,L!$A:$A, 0 ) ))</f>
        <v>#N/A</v>
      </c>
    </row>
    <row r="74" spans="1:9" x14ac:dyDescent="0.25">
      <c r="A74">
        <f t="shared" si="1"/>
        <v>1972</v>
      </c>
      <c r="B74" s="124">
        <f>Y!B78</f>
        <v>1065925.2031728041</v>
      </c>
      <c r="C74">
        <f>IF( INDEX(K!$D$6:$D$122, MATCH( python_input!A74,  K!$A$6:$A$122, 0 ) ) = 0, NA(), INDEX(K!$D$6:$D$122, MATCH( python_input!$A74,  K!$A$6:$A$122, 0 ) ))</f>
        <v>0.97799999999999998</v>
      </c>
      <c r="D74" s="123">
        <f>IF( INDEX(K!$C$6:$C$122, MATCH( python_input!$A74,  K!$A$6:$A$122, 0 ) ) = 0, NA(), INDEX(K!$C$6:$C$122, MATCH( python_input!$A74,  K!$A$6:$A$122, 0 ) ))</f>
        <v>2075922.6</v>
      </c>
      <c r="E74">
        <f>IF( INDEX(T!C:C, MATCH( python_input!$A74,  T!A:A, 0 ) ) = 0, NA(), INDEX(T!C:C, MATCH( python_input!$A74,  T!A:A, 0 ) ))</f>
        <v>2028370</v>
      </c>
      <c r="F74" t="e">
        <f>IF( INDEX(H!$B:$B, MATCH( python_input!$A74,  T!$A:$A, 0 ) ) = 0, NA(), INDEX(H!$B:$B, MATCH( python_input!$A74,  T!$A:$A, 0 ) ))</f>
        <v>#N/A</v>
      </c>
      <c r="G74">
        <f>IF( INDEX(L!$B:$B, MATCH( python_input!$A74,L!$A:$A, 0 ) ) = 0, NA(), INDEX(L!$B:$B, MATCH( python_input!$A74,L!$A:$A, 0 ) ))</f>
        <v>36443000</v>
      </c>
      <c r="H74" t="e">
        <f>IF( INDEX(gamma!$B:$B, MATCH( python_input!$A74,L!$A:$A, 0 ) ) = 0, NA(), INDEX(gamma!$B:$B, MATCH( python_input!$A74,L!$A:$A, 0 ) ))</f>
        <v>#N/A</v>
      </c>
      <c r="I74" t="e">
        <f>IF( INDEX(E!$B:$B, MATCH( python_input!$A74,L!$A:$A, 0 ) ) = 0, NA(), INDEX(E!$B:$B, MATCH( python_input!$A74,L!$A:$A, 0 ) ))</f>
        <v>#N/A</v>
      </c>
    </row>
    <row r="75" spans="1:9" x14ac:dyDescent="0.25">
      <c r="A75">
        <f t="shared" si="1"/>
        <v>1973</v>
      </c>
      <c r="B75" s="124">
        <f>Y!B79</f>
        <v>1214821.3291834814</v>
      </c>
      <c r="C75">
        <f>IF( INDEX(K!$D$6:$D$122, MATCH( python_input!A75,  K!$A$6:$A$122, 0 ) ) = 0, NA(), INDEX(K!$D$6:$D$122, MATCH( python_input!$A75,  K!$A$6:$A$122, 0 ) ))</f>
        <v>0.99199999999999999</v>
      </c>
      <c r="D75" s="123">
        <f>IF( INDEX(K!$C$6:$C$122, MATCH( python_input!$A75,  K!$A$6:$A$122, 0 ) ) = 0, NA(), INDEX(K!$C$6:$C$122, MATCH( python_input!$A75,  K!$A$6:$A$122, 0 ) ))</f>
        <v>2317066.2000000002</v>
      </c>
      <c r="E75">
        <f>IF( INDEX(T!C:C, MATCH( python_input!$A75,  T!A:A, 0 ) ) = 0, NA(), INDEX(T!C:C, MATCH( python_input!$A75,  T!A:A, 0 ) ))</f>
        <v>2058610</v>
      </c>
      <c r="F75" t="e">
        <f>IF( INDEX(H!$B:$B, MATCH( python_input!$A75,  T!$A:$A, 0 ) ) = 0, NA(), INDEX(H!$B:$B, MATCH( python_input!$A75,  T!$A:$A, 0 ) ))</f>
        <v>#N/A</v>
      </c>
      <c r="G75">
        <f>IF( INDEX(L!$B:$B, MATCH( python_input!$A75,L!$A:$A, 0 ) ) = 0, NA(), INDEX(L!$B:$B, MATCH( python_input!$A75,L!$A:$A, 0 ) ))</f>
        <v>37704000</v>
      </c>
      <c r="H75" t="e">
        <f>IF( INDEX(gamma!$B:$B, MATCH( python_input!$A75,L!$A:$A, 0 ) ) = 0, NA(), INDEX(gamma!$B:$B, MATCH( python_input!$A75,L!$A:$A, 0 ) ))</f>
        <v>#N/A</v>
      </c>
      <c r="I75" t="e">
        <f>IF( INDEX(E!$B:$B, MATCH( python_input!$A75,L!$A:$A, 0 ) ) = 0, NA(), INDEX(E!$B:$B, MATCH( python_input!$A75,L!$A:$A, 0 ) ))</f>
        <v>#N/A</v>
      </c>
    </row>
    <row r="76" spans="1:9" x14ac:dyDescent="0.25">
      <c r="A76">
        <f t="shared" si="1"/>
        <v>1974</v>
      </c>
      <c r="B76" s="124">
        <f>Y!B80</f>
        <v>1313877.1154922007</v>
      </c>
      <c r="C76">
        <f>IF( INDEX(K!$D$6:$D$122, MATCH( python_input!A76,  K!$A$6:$A$122, 0 ) ) = 0, NA(), INDEX(K!$D$6:$D$122, MATCH( python_input!$A76,  K!$A$6:$A$122, 0 ) ))</f>
        <v>0.98199999999999998</v>
      </c>
      <c r="D76" s="123">
        <f>IF( INDEX(K!$C$6:$C$122, MATCH( python_input!$A76,  K!$A$6:$A$122, 0 ) ) = 0, NA(), INDEX(K!$C$6:$C$122, MATCH( python_input!$A76,  K!$A$6:$A$122, 0 ) ))</f>
        <v>2591767</v>
      </c>
      <c r="E76">
        <f>IF( INDEX(T!C:C, MATCH( python_input!$A76,  T!A:A, 0 ) ) = 0, NA(), INDEX(T!C:C, MATCH( python_input!$A76,  T!A:A, 0 ) ))</f>
        <v>2100430</v>
      </c>
      <c r="F76" t="e">
        <f>IF( INDEX(H!$B:$B, MATCH( python_input!$A76,  T!$A:$A, 0 ) ) = 0, NA(), INDEX(H!$B:$B, MATCH( python_input!$A76,  T!$A:$A, 0 ) ))</f>
        <v>#N/A</v>
      </c>
      <c r="G76">
        <f>IF( INDEX(L!$B:$B, MATCH( python_input!$A76,L!$A:$A, 0 ) ) = 0, NA(), INDEX(L!$B:$B, MATCH( python_input!$A76,L!$A:$A, 0 ) ))</f>
        <v>38995000</v>
      </c>
      <c r="H76" t="e">
        <f>IF( INDEX(gamma!$B:$B, MATCH( python_input!$A76,L!$A:$A, 0 ) ) = 0, NA(), INDEX(gamma!$B:$B, MATCH( python_input!$A76,L!$A:$A, 0 ) ))</f>
        <v>#N/A</v>
      </c>
      <c r="I76" t="e">
        <f>IF( INDEX(E!$B:$B, MATCH( python_input!$A76,L!$A:$A, 0 ) ) = 0, NA(), INDEX(E!$B:$B, MATCH( python_input!$A76,L!$A:$A, 0 ) ))</f>
        <v>#N/A</v>
      </c>
    </row>
    <row r="77" spans="1:9" x14ac:dyDescent="0.25">
      <c r="A77">
        <f t="shared" si="1"/>
        <v>1975</v>
      </c>
      <c r="B77" s="124">
        <f>Y!B81</f>
        <v>1381760.5354454899</v>
      </c>
      <c r="C77">
        <f>IF( INDEX(K!$D$6:$D$122, MATCH( python_input!A77,  K!$A$6:$A$122, 0 ) ) = 0, NA(), INDEX(K!$D$6:$D$122, MATCH( python_input!$A77,  K!$A$6:$A$122, 0 ) ))</f>
        <v>0.97099999999999997</v>
      </c>
      <c r="D77" s="123">
        <f>IF( INDEX(K!$C$6:$C$122, MATCH( python_input!$A77,  K!$A$6:$A$122, 0 ) ) = 0, NA(), INDEX(K!$C$6:$C$122, MATCH( python_input!$A77,  K!$A$6:$A$122, 0 ) ))</f>
        <v>2891714.8</v>
      </c>
      <c r="E77">
        <f>IF( INDEX(T!C:C, MATCH( python_input!$A77,  T!A:A, 0 ) ) = 0, NA(), INDEX(T!C:C, MATCH( python_input!$A77,  T!A:A, 0 ) ))</f>
        <v>2134160</v>
      </c>
      <c r="F77" t="e">
        <f>IF( INDEX(H!$B:$B, MATCH( python_input!$A77,  T!$A:$A, 0 ) ) = 0, NA(), INDEX(H!$B:$B, MATCH( python_input!$A77,  T!$A:$A, 0 ) ))</f>
        <v>#N/A</v>
      </c>
      <c r="G77">
        <f>IF( INDEX(L!$B:$B, MATCH( python_input!$A77,L!$A:$A, 0 ) ) = 0, NA(), INDEX(L!$B:$B, MATCH( python_input!$A77,L!$A:$A, 0 ) ))</f>
        <v>40341000</v>
      </c>
      <c r="H77" t="e">
        <f>IF( INDEX(gamma!$B:$B, MATCH( python_input!$A77,L!$A:$A, 0 ) ) = 0, NA(), INDEX(gamma!$B:$B, MATCH( python_input!$A77,L!$A:$A, 0 ) ))</f>
        <v>#N/A</v>
      </c>
      <c r="I77" t="e">
        <f>IF( INDEX(E!$B:$B, MATCH( python_input!$A77,L!$A:$A, 0 ) ) = 0, NA(), INDEX(E!$B:$B, MATCH( python_input!$A77,L!$A:$A, 0 ) ))</f>
        <v>#N/A</v>
      </c>
    </row>
    <row r="78" spans="1:9" x14ac:dyDescent="0.25">
      <c r="A78">
        <f t="shared" si="1"/>
        <v>1976</v>
      </c>
      <c r="B78" s="124">
        <f>Y!B82</f>
        <v>1523489.5034267071</v>
      </c>
      <c r="C78">
        <f>IF( INDEX(K!$D$6:$D$122, MATCH( python_input!A78,  K!$A$6:$A$122, 0 ) ) = 0, NA(), INDEX(K!$D$6:$D$122, MATCH( python_input!$A78,  K!$A$6:$A$122, 0 ) ))</f>
        <v>0.98</v>
      </c>
      <c r="D78" s="123">
        <f>IF( INDEX(K!$C$6:$C$122, MATCH( python_input!$A78,  K!$A$6:$A$122, 0 ) ) = 0, NA(), INDEX(K!$C$6:$C$122, MATCH( python_input!$A78,  K!$A$6:$A$122, 0 ) ))</f>
        <v>3208059.5</v>
      </c>
      <c r="E78">
        <f>IF( INDEX(T!C:C, MATCH( python_input!$A78,  T!A:A, 0 ) ) = 0, NA(), INDEX(T!C:C, MATCH( python_input!$A78,  T!A:A, 0 ) ))</f>
        <v>2160070</v>
      </c>
      <c r="F78" t="e">
        <f>IF( INDEX(H!$B:$B, MATCH( python_input!$A78,  T!$A:$A, 0 ) ) = 0, NA(), INDEX(H!$B:$B, MATCH( python_input!$A78,  T!$A:$A, 0 ) ))</f>
        <v>#N/A</v>
      </c>
      <c r="G78">
        <f>IF( INDEX(L!$B:$B, MATCH( python_input!$A78,L!$A:$A, 0 ) ) = 0, NA(), INDEX(L!$B:$B, MATCH( python_input!$A78,L!$A:$A, 0 ) ))</f>
        <v>41734000</v>
      </c>
      <c r="H78" t="e">
        <f>IF( INDEX(gamma!$B:$B, MATCH( python_input!$A78,L!$A:$A, 0 ) ) = 0, NA(), INDEX(gamma!$B:$B, MATCH( python_input!$A78,L!$A:$A, 0 ) ))</f>
        <v>#N/A</v>
      </c>
      <c r="I78" t="e">
        <f>IF( INDEX(E!$B:$B, MATCH( python_input!$A78,L!$A:$A, 0 ) ) = 0, NA(), INDEX(E!$B:$B, MATCH( python_input!$A78,L!$A:$A, 0 ) ))</f>
        <v>#N/A</v>
      </c>
    </row>
    <row r="79" spans="1:9" x14ac:dyDescent="0.25">
      <c r="A79">
        <f t="shared" si="1"/>
        <v>1977</v>
      </c>
      <c r="B79" s="124">
        <f>Y!B83</f>
        <v>1598663.4736345881</v>
      </c>
      <c r="C79">
        <f>IF( INDEX(K!$D$6:$D$122, MATCH( python_input!A79,  K!$A$6:$A$122, 0 ) ) = 0, NA(), INDEX(K!$D$6:$D$122, MATCH( python_input!$A79,  K!$A$6:$A$122, 0 ) ))</f>
        <v>0.96199999999999997</v>
      </c>
      <c r="D79" s="123">
        <f>IF( INDEX(K!$C$6:$C$122, MATCH( python_input!$A79,  K!$A$6:$A$122, 0 ) ) = 0, NA(), INDEX(K!$C$6:$C$122, MATCH( python_input!$A79,  K!$A$6:$A$122, 0 ) ))</f>
        <v>3506355.4</v>
      </c>
      <c r="E79">
        <f>IF( INDEX(T!C:C, MATCH( python_input!$A79,  T!A:A, 0 ) ) = 0, NA(), INDEX(T!C:C, MATCH( python_input!$A79,  T!A:A, 0 ) ))</f>
        <v>2185500</v>
      </c>
      <c r="F79" t="e">
        <f>IF( INDEX(H!$B:$B, MATCH( python_input!$A79,  T!$A:$A, 0 ) ) = 0, NA(), INDEX(H!$B:$B, MATCH( python_input!$A79,  T!$A:$A, 0 ) ))</f>
        <v>#N/A</v>
      </c>
      <c r="G79">
        <f>IF( INDEX(L!$B:$B, MATCH( python_input!$A79,L!$A:$A, 0 ) ) = 0, NA(), INDEX(L!$B:$B, MATCH( python_input!$A79,L!$A:$A, 0 ) ))</f>
        <v>43161000</v>
      </c>
      <c r="H79" t="e">
        <f>IF( INDEX(gamma!$B:$B, MATCH( python_input!$A79,L!$A:$A, 0 ) ) = 0, NA(), INDEX(gamma!$B:$B, MATCH( python_input!$A79,L!$A:$A, 0 ) ))</f>
        <v>#N/A</v>
      </c>
      <c r="I79" t="e">
        <f>IF( INDEX(E!$B:$B, MATCH( python_input!$A79,L!$A:$A, 0 ) ) = 0, NA(), INDEX(E!$B:$B, MATCH( python_input!$A79,L!$A:$A, 0 ) ))</f>
        <v>#N/A</v>
      </c>
    </row>
    <row r="80" spans="1:9" x14ac:dyDescent="0.25">
      <c r="A80">
        <f t="shared" si="1"/>
        <v>1978</v>
      </c>
      <c r="B80" s="124">
        <f>Y!B84</f>
        <v>1678115.4126695946</v>
      </c>
      <c r="C80">
        <f>IF( INDEX(K!$D$6:$D$122, MATCH( python_input!A80,  K!$A$6:$A$122, 0 ) ) = 0, NA(), INDEX(K!$D$6:$D$122, MATCH( python_input!$A80,  K!$A$6:$A$122, 0 ) ))</f>
        <v>0.94499999999999995</v>
      </c>
      <c r="D80" s="123">
        <f>IF( INDEX(K!$C$6:$C$122, MATCH( python_input!$A80,  K!$A$6:$A$122, 0 ) ) = 0, NA(), INDEX(K!$C$6:$C$122, MATCH( python_input!$A80,  K!$A$6:$A$122, 0 ) ))</f>
        <v>3811705.5</v>
      </c>
      <c r="E80">
        <f>IF( INDEX(T!C:C, MATCH( python_input!$A80,  T!A:A, 0 ) ) = 0, NA(), INDEX(T!C:C, MATCH( python_input!$A80,  T!A:A, 0 ) ))</f>
        <v>2200390</v>
      </c>
      <c r="F80" t="e">
        <f>IF( INDEX(H!$B:$B, MATCH( python_input!$A80,  T!$A:$A, 0 ) ) = 0, NA(), INDEX(H!$B:$B, MATCH( python_input!$A80,  T!$A:$A, 0 ) ))</f>
        <v>#N/A</v>
      </c>
      <c r="G80">
        <f>IF( INDEX(L!$B:$B, MATCH( python_input!$A80,L!$A:$A, 0 ) ) = 0, NA(), INDEX(L!$B:$B, MATCH( python_input!$A80,L!$A:$A, 0 ) ))</f>
        <v>44639000</v>
      </c>
      <c r="H80" t="e">
        <f>IF( INDEX(gamma!$B:$B, MATCH( python_input!$A80,L!$A:$A, 0 ) ) = 0, NA(), INDEX(gamma!$B:$B, MATCH( python_input!$A80,L!$A:$A, 0 ) ))</f>
        <v>#N/A</v>
      </c>
      <c r="I80" t="e">
        <f>IF( INDEX(E!$B:$B, MATCH( python_input!$A80,L!$A:$A, 0 ) ) = 0, NA(), INDEX(E!$B:$B, MATCH( python_input!$A80,L!$A:$A, 0 ) ))</f>
        <v>#N/A</v>
      </c>
    </row>
    <row r="81" spans="1:9" x14ac:dyDescent="0.25">
      <c r="A81">
        <f t="shared" si="1"/>
        <v>1979</v>
      </c>
      <c r="B81" s="124">
        <f>Y!B85</f>
        <v>1791548.6329062283</v>
      </c>
      <c r="C81">
        <f>IF( INDEX(K!$D$6:$D$122, MATCH( python_input!A81,  K!$A$6:$A$122, 0 ) ) = 0, NA(), INDEX(K!$D$6:$D$122, MATCH( python_input!$A81,  K!$A$6:$A$122, 0 ) ))</f>
        <v>0.94199999999999995</v>
      </c>
      <c r="D81" s="123">
        <f>IF( INDEX(K!$C$6:$C$122, MATCH( python_input!$A81,  K!$A$6:$A$122, 0 ) ) = 0, NA(), INDEX(K!$C$6:$C$122, MATCH( python_input!$A81,  K!$A$6:$A$122, 0 ) ))</f>
        <v>4118778</v>
      </c>
      <c r="E81">
        <f>IF( INDEX(T!C:C, MATCH( python_input!$A81,  T!A:A, 0 ) ) = 0, NA(), INDEX(T!C:C, MATCH( python_input!$A81,  T!A:A, 0 ) ))</f>
        <v>2225130</v>
      </c>
      <c r="F81" t="e">
        <f>IF( INDEX(H!$B:$B, MATCH( python_input!$A81,  T!$A:$A, 0 ) ) = 0, NA(), INDEX(H!$B:$B, MATCH( python_input!$A81,  T!$A:$A, 0 ) ))</f>
        <v>#N/A</v>
      </c>
      <c r="G81">
        <f>IF( INDEX(L!$B:$B, MATCH( python_input!$A81,L!$A:$A, 0 ) ) = 0, NA(), INDEX(L!$B:$B, MATCH( python_input!$A81,L!$A:$A, 0 ) ))</f>
        <v>46134000</v>
      </c>
      <c r="H81" t="e">
        <f>IF( INDEX(gamma!$B:$B, MATCH( python_input!$A81,L!$A:$A, 0 ) ) = 0, NA(), INDEX(gamma!$B:$B, MATCH( python_input!$A81,L!$A:$A, 0 ) ))</f>
        <v>#N/A</v>
      </c>
      <c r="I81" t="e">
        <f>IF( INDEX(E!$B:$B, MATCH( python_input!$A81,L!$A:$A, 0 ) ) = 0, NA(), INDEX(E!$B:$B, MATCH( python_input!$A81,L!$A:$A, 0 ) ))</f>
        <v>#N/A</v>
      </c>
    </row>
    <row r="82" spans="1:9" x14ac:dyDescent="0.25">
      <c r="A82">
        <f t="shared" si="1"/>
        <v>1980</v>
      </c>
      <c r="B82" s="124">
        <f>Y!B86</f>
        <v>1956371.1071336037</v>
      </c>
      <c r="C82">
        <f>IF( INDEX(K!$D$6:$D$122, MATCH( python_input!A82,  K!$A$6:$A$122, 0 ) ) = 0, NA(), INDEX(K!$D$6:$D$122, MATCH( python_input!$A82,  K!$A$6:$A$122, 0 ) ))</f>
        <v>0.95399999999999996</v>
      </c>
      <c r="D82" s="123">
        <f>IF( INDEX(K!$C$6:$C$122, MATCH( python_input!$A82,  K!$A$6:$A$122, 0 ) ) = 0, NA(), INDEX(K!$C$6:$C$122, MATCH( python_input!$A82,  K!$A$6:$A$122, 0 ) ))</f>
        <v>4472866</v>
      </c>
      <c r="E82">
        <f>IF( INDEX(T!C:C, MATCH( python_input!$A82,  T!A:A, 0 ) ) = 0, NA(), INDEX(T!C:C, MATCH( python_input!$A82,  T!A:A, 0 ) ))</f>
        <v>2242780</v>
      </c>
      <c r="F82">
        <f>IF( INDEX(H!$B:$B, MATCH( python_input!$A82,  T!$A:$A, 0 ) ) = 0, NA(), INDEX(H!$B:$B, MATCH( python_input!$A82,  T!$A:$A, 0 ) ))</f>
        <v>45.980701039176097</v>
      </c>
      <c r="G82">
        <f>IF( INDEX(L!$B:$B, MATCH( python_input!$A82,L!$A:$A, 0 ) ) = 0, NA(), INDEX(L!$B:$B, MATCH( python_input!$A82,L!$A:$A, 0 ) ))</f>
        <v>47661000</v>
      </c>
      <c r="H82">
        <f>IF( INDEX(gamma!$B:$B, MATCH( python_input!$A82,L!$A:$A, 0 ) ) = 0, NA(), INDEX(gamma!$B:$B, MATCH( python_input!$A82,L!$A:$A, 0 ) ))</f>
        <v>0.53361310545319773</v>
      </c>
      <c r="I82">
        <f>IF( INDEX(E!$B:$B, MATCH( python_input!$A82,L!$A:$A, 0 ) ) = 0, NA(), INDEX(E!$B:$B, MATCH( python_input!$A82,L!$A:$A, 0 ) ))</f>
        <v>3.8223224087439616</v>
      </c>
    </row>
    <row r="83" spans="1:9" x14ac:dyDescent="0.25">
      <c r="A83">
        <f t="shared" si="1"/>
        <v>1981</v>
      </c>
      <c r="B83" s="124">
        <f>Y!B87</f>
        <v>1873225.335080425</v>
      </c>
      <c r="C83">
        <f>IF( INDEX(K!$D$6:$D$122, MATCH( python_input!A83,  K!$A$6:$A$122, 0 ) ) = 0, NA(), INDEX(K!$D$6:$D$122, MATCH( python_input!$A83,  K!$A$6:$A$122, 0 ) ))</f>
        <v>0.89300000000000002</v>
      </c>
      <c r="D83" s="123">
        <f>IF( INDEX(K!$C$6:$C$122, MATCH( python_input!$A83,  K!$A$6:$A$122, 0 ) ) = 0, NA(), INDEX(K!$C$6:$C$122, MATCH( python_input!$A83,  K!$A$6:$A$122, 0 ) ))</f>
        <v>4746516.3</v>
      </c>
      <c r="E83">
        <f>IF( INDEX(T!C:C, MATCH( python_input!$A83,  T!A:A, 0 ) ) = 0, NA(), INDEX(T!C:C, MATCH( python_input!$A83,  T!A:A, 0 ) ))</f>
        <v>2258240</v>
      </c>
      <c r="F83">
        <f>IF( INDEX(H!$B:$B, MATCH( python_input!$A83,  T!$A:$A, 0 ) ) = 0, NA(), INDEX(H!$B:$B, MATCH( python_input!$A83,  T!$A:$A, 0 ) ))</f>
        <v>45.712466626925455</v>
      </c>
      <c r="G83">
        <f>IF( INDEX(L!$B:$B, MATCH( python_input!$A83,L!$A:$A, 0 ) ) = 0, NA(), INDEX(L!$B:$B, MATCH( python_input!$A83,L!$A:$A, 0 ) ))</f>
        <v>49147876.700000003</v>
      </c>
      <c r="H83">
        <f>IF( INDEX(gamma!$B:$B, MATCH( python_input!$A83,L!$A:$A, 0 ) ) = 0, NA(), INDEX(gamma!$B:$B, MATCH( python_input!$A83,L!$A:$A, 0 ) ))</f>
        <v>0.53802216468733965</v>
      </c>
      <c r="I83">
        <f>IF( INDEX(E!$B:$B, MATCH( python_input!$A83,L!$A:$A, 0 ) ) = 0, NA(), INDEX(E!$B:$B, MATCH( python_input!$A83,L!$A:$A, 0 ) ))</f>
        <v>3.8343358451</v>
      </c>
    </row>
    <row r="84" spans="1:9" x14ac:dyDescent="0.25">
      <c r="A84">
        <f t="shared" si="1"/>
        <v>1982</v>
      </c>
      <c r="B84" s="124">
        <f>Y!B88</f>
        <v>1888773.1053615967</v>
      </c>
      <c r="C84">
        <f>IF( INDEX(K!$D$6:$D$122, MATCH( python_input!A84,  K!$A$6:$A$122, 0 ) ) = 0, NA(), INDEX(K!$D$6:$D$122, MATCH( python_input!$A84,  K!$A$6:$A$122, 0 ) ))</f>
        <v>0.871</v>
      </c>
      <c r="D84" s="123">
        <f>IF( INDEX(K!$C$6:$C$122, MATCH( python_input!$A84,  K!$A$6:$A$122, 0 ) ) = 0, NA(), INDEX(K!$C$6:$C$122, MATCH( python_input!$A84,  K!$A$6:$A$122, 0 ) ))</f>
        <v>4974322.2</v>
      </c>
      <c r="E84">
        <f>IF( INDEX(T!C:C, MATCH( python_input!$A84,  T!A:A, 0 ) ) = 0, NA(), INDEX(T!C:C, MATCH( python_input!$A84,  T!A:A, 0 ) ))</f>
        <v>2281360</v>
      </c>
      <c r="F84">
        <f>IF( INDEX(H!$B:$B, MATCH( python_input!$A84,  T!$A:$A, 0 ) ) = 0, NA(), INDEX(H!$B:$B, MATCH( python_input!$A84,  T!$A:$A, 0 ) ))</f>
        <v>45.445796995078098</v>
      </c>
      <c r="G84">
        <f>IF( INDEX(L!$B:$B, MATCH( python_input!$A84,L!$A:$A, 0 ) ) = 0, NA(), INDEX(L!$B:$B, MATCH( python_input!$A84,L!$A:$A, 0 ) ))</f>
        <v>50634753.399999999</v>
      </c>
      <c r="H84">
        <f>IF( INDEX(gamma!$B:$B, MATCH( python_input!$A84,L!$A:$A, 0 ) ) = 0, NA(), INDEX(gamma!$B:$B, MATCH( python_input!$A84,L!$A:$A, 0 ) ))</f>
        <v>0.55613807861482445</v>
      </c>
      <c r="I84">
        <f>IF( INDEX(E!$B:$B, MATCH( python_input!$A84,L!$A:$A, 0 ) ) = 0, NA(), INDEX(E!$B:$B, MATCH( python_input!$A84,L!$A:$A, 0 ) ))</f>
        <v>3.8463870393000001</v>
      </c>
    </row>
    <row r="85" spans="1:9" x14ac:dyDescent="0.25">
      <c r="A85">
        <f t="shared" si="1"/>
        <v>1983</v>
      </c>
      <c r="B85" s="124">
        <f>Y!B89</f>
        <v>1833432.0533744993</v>
      </c>
      <c r="C85">
        <f>IF( INDEX(K!$D$6:$D$122, MATCH( python_input!A85,  K!$A$6:$A$122, 0 ) ) = 0, NA(), INDEX(K!$D$6:$D$122, MATCH( python_input!$A85,  K!$A$6:$A$122, 0 ) ))</f>
        <v>0.84099999999999997</v>
      </c>
      <c r="D85" s="123">
        <f>IF( INDEX(K!$C$6:$C$122, MATCH( python_input!$A85,  K!$A$6:$A$122, 0 ) ) = 0, NA(), INDEX(K!$C$6:$C$122, MATCH( python_input!$A85,  K!$A$6:$A$122, 0 ) ))</f>
        <v>5120592.5999999996</v>
      </c>
      <c r="E85">
        <f>IF( INDEX(T!C:C, MATCH( python_input!$A85,  T!A:A, 0 ) ) = 0, NA(), INDEX(T!C:C, MATCH( python_input!$A85,  T!A:A, 0 ) ))</f>
        <v>2288210</v>
      </c>
      <c r="F85">
        <f>IF( INDEX(H!$B:$B, MATCH( python_input!$A85,  T!$A:$A, 0 ) ) = 0, NA(), INDEX(H!$B:$B, MATCH( python_input!$A85,  T!$A:$A, 0 ) ))</f>
        <v>45.180683015283599</v>
      </c>
      <c r="G85">
        <f>IF( INDEX(L!$B:$B, MATCH( python_input!$A85,L!$A:$A, 0 ) ) = 0, NA(), INDEX(L!$B:$B, MATCH( python_input!$A85,L!$A:$A, 0 ) ))</f>
        <v>52121630.100000001</v>
      </c>
      <c r="H85">
        <f>IF( INDEX(gamma!$B:$B, MATCH( python_input!$A85,L!$A:$A, 0 ) ) = 0, NA(), INDEX(gamma!$B:$B, MATCH( python_input!$A85,L!$A:$A, 0 ) ))</f>
        <v>0.56444008120923117</v>
      </c>
      <c r="I85">
        <f>IF( INDEX(E!$B:$B, MATCH( python_input!$A85,L!$A:$A, 0 ) ) = 0, NA(), INDEX(E!$B:$B, MATCH( python_input!$A85,L!$A:$A, 0 ) ))</f>
        <v>4.0020002779999997</v>
      </c>
    </row>
    <row r="86" spans="1:9" x14ac:dyDescent="0.25">
      <c r="A86">
        <f t="shared" si="1"/>
        <v>1984</v>
      </c>
      <c r="B86" s="124">
        <f>Y!B90</f>
        <v>1932437.3842567252</v>
      </c>
      <c r="C86">
        <f>IF( INDEX(K!$D$6:$D$122, MATCH( python_input!A86,  K!$A$6:$A$122, 0 ) ) = 0, NA(), INDEX(K!$D$6:$D$122, MATCH( python_input!$A86,  K!$A$6:$A$122, 0 ) ))</f>
        <v>0.85399999999999998</v>
      </c>
      <c r="D86" s="123">
        <f>IF( INDEX(K!$C$6:$C$122, MATCH( python_input!$A86,  K!$A$6:$A$122, 0 ) ) = 0, NA(), INDEX(K!$C$6:$C$122, MATCH( python_input!$A86,  K!$A$6:$A$122, 0 ) ))</f>
        <v>5255597.3</v>
      </c>
      <c r="E86">
        <f>IF( INDEX(T!C:C, MATCH( python_input!$A86,  T!A:A, 0 ) ) = 0, NA(), INDEX(T!C:C, MATCH( python_input!$A86,  T!A:A, 0 ) ))</f>
        <v>2299240</v>
      </c>
      <c r="F86">
        <f>IF( INDEX(H!$B:$B, MATCH( python_input!$A86,  T!$A:$A, 0 ) ) = 0, NA(), INDEX(H!$B:$B, MATCH( python_input!$A86,  T!$A:$A, 0 ) ))</f>
        <v>44.970341507641798</v>
      </c>
      <c r="G86">
        <f>IF( INDEX(L!$B:$B, MATCH( python_input!$A86,L!$A:$A, 0 ) ) = 0, NA(), INDEX(L!$B:$B, MATCH( python_input!$A86,L!$A:$A, 0 ) ))</f>
        <v>53608506.799999997</v>
      </c>
      <c r="H86">
        <f>IF( INDEX(gamma!$B:$B, MATCH( python_input!$A86,L!$A:$A, 0 ) ) = 0, NA(), INDEX(gamma!$B:$B, MATCH( python_input!$A86,L!$A:$A, 0 ) ))</f>
        <v>0.57309725632306008</v>
      </c>
      <c r="I86">
        <f>IF( INDEX(E!$B:$B, MATCH( python_input!$A86,L!$A:$A, 0 ) ) = 0, NA(), INDEX(E!$B:$B, MATCH( python_input!$A86,L!$A:$A, 0 ) ))</f>
        <v>4.0959388169000004</v>
      </c>
    </row>
    <row r="87" spans="1:9" x14ac:dyDescent="0.25">
      <c r="A87">
        <f t="shared" si="1"/>
        <v>1985</v>
      </c>
      <c r="B87" s="124">
        <f>Y!B91</f>
        <v>2084133.7189208772</v>
      </c>
      <c r="C87">
        <f>IF( INDEX(K!$D$6:$D$122, MATCH( python_input!A87,  K!$A$6:$A$122, 0 ) ) = 0, NA(), INDEX(K!$D$6:$D$122, MATCH( python_input!$A87,  K!$A$6:$A$122, 0 ) ))</f>
        <v>0.89600000000000002</v>
      </c>
      <c r="D87" s="123">
        <f>IF( INDEX(K!$C$6:$C$122, MATCH( python_input!$A87,  K!$A$6:$A$122, 0 ) ) = 0, NA(), INDEX(K!$C$6:$C$122, MATCH( python_input!$A87,  K!$A$6:$A$122, 0 ) ))</f>
        <v>5413480.9000000004</v>
      </c>
      <c r="E87">
        <f>IF( INDEX(T!C:C, MATCH( python_input!$A87,  T!A:A, 0 ) ) = 0, NA(), INDEX(T!C:C, MATCH( python_input!$A87,  T!A:A, 0 ) ))</f>
        <v>2310410</v>
      </c>
      <c r="F87">
        <f>IF( INDEX(H!$B:$B, MATCH( python_input!$A87,  T!$A:$A, 0 ) ) = 0, NA(), INDEX(H!$B:$B, MATCH( python_input!$A87,  T!$A:$A, 0 ) ))</f>
        <v>44.723580109662301</v>
      </c>
      <c r="G87">
        <f>IF( INDEX(L!$B:$B, MATCH( python_input!$A87,L!$A:$A, 0 ) ) = 0, NA(), INDEX(L!$B:$B, MATCH( python_input!$A87,L!$A:$A, 0 ) ))</f>
        <v>55095383.5</v>
      </c>
      <c r="H87">
        <f>IF( INDEX(gamma!$B:$B, MATCH( python_input!$A87,L!$A:$A, 0 ) ) = 0, NA(), INDEX(gamma!$B:$B, MATCH( python_input!$A87,L!$A:$A, 0 ) ))</f>
        <v>0.59985804967693657</v>
      </c>
      <c r="I87">
        <f>IF( INDEX(E!$B:$B, MATCH( python_input!$A87,L!$A:$A, 0 ) ) = 0, NA(), INDEX(E!$B:$B, MATCH( python_input!$A87,L!$A:$A, 0 ) ))</f>
        <v>4.2861018769000001</v>
      </c>
    </row>
    <row r="88" spans="1:9" x14ac:dyDescent="0.25">
      <c r="A88">
        <f t="shared" si="1"/>
        <v>1986</v>
      </c>
      <c r="B88" s="124">
        <f>Y!B92</f>
        <v>2240235.3344680471</v>
      </c>
      <c r="C88">
        <f>IF( INDEX(K!$D$6:$D$122, MATCH( python_input!A88,  K!$A$6:$A$122, 0 ) ) = 0, NA(), INDEX(K!$D$6:$D$122, MATCH( python_input!$A88,  K!$A$6:$A$122, 0 ) ))</f>
        <v>0.92900000000000005</v>
      </c>
      <c r="D88" s="123">
        <f>IF( INDEX(K!$C$6:$C$122, MATCH( python_input!$A88,  K!$A$6:$A$122, 0 ) ) = 0, NA(), INDEX(K!$C$6:$C$122, MATCH( python_input!$A88,  K!$A$6:$A$122, 0 ) ))</f>
        <v>5648254.5999999996</v>
      </c>
      <c r="E88">
        <f>IF( INDEX(T!C:C, MATCH( python_input!$A88,  T!A:A, 0 ) ) = 0, NA(), INDEX(T!C:C, MATCH( python_input!$A88,  T!A:A, 0 ) ))</f>
        <v>2340550</v>
      </c>
      <c r="F88">
        <f>IF( INDEX(H!$B:$B, MATCH( python_input!$A88,  T!$A:$A, 0 ) ) = 0, NA(), INDEX(H!$B:$B, MATCH( python_input!$A88,  T!$A:$A, 0 ) ))</f>
        <v>44.7340401303859</v>
      </c>
      <c r="G88">
        <f>IF( INDEX(L!$B:$B, MATCH( python_input!$A88,L!$A:$A, 0 ) ) = 0, NA(), INDEX(L!$B:$B, MATCH( python_input!$A88,L!$A:$A, 0 ) ))</f>
        <v>56582260.200000003</v>
      </c>
      <c r="H88">
        <f>IF( INDEX(gamma!$B:$B, MATCH( python_input!$A88,L!$A:$A, 0 ) ) = 0, NA(), INDEX(gamma!$B:$B, MATCH( python_input!$A88,L!$A:$A, 0 ) ))</f>
        <v>0.61049446539275753</v>
      </c>
      <c r="I88">
        <f>IF( INDEX(E!$B:$B, MATCH( python_input!$A88,L!$A:$A, 0 ) ) = 0, NA(), INDEX(E!$B:$B, MATCH( python_input!$A88,L!$A:$A, 0 ) ))</f>
        <v>4.3860001501000001</v>
      </c>
    </row>
    <row r="89" spans="1:9" x14ac:dyDescent="0.25">
      <c r="A89">
        <f t="shared" si="1"/>
        <v>1987</v>
      </c>
      <c r="B89" s="124">
        <f>Y!B93</f>
        <v>2319315.6417747652</v>
      </c>
      <c r="C89">
        <f>IF( INDEX(K!$D$6:$D$122, MATCH( python_input!A89,  K!$A$6:$A$122, 0 ) ) = 0, NA(), INDEX(K!$D$6:$D$122, MATCH( python_input!$A89,  K!$A$6:$A$122, 0 ) ))</f>
        <v>0.92600000000000005</v>
      </c>
      <c r="D89" s="123">
        <f>IF( INDEX(K!$C$6:$C$122, MATCH( python_input!$A89,  K!$A$6:$A$122, 0 ) ) = 0, NA(), INDEX(K!$C$6:$C$122, MATCH( python_input!$A89,  K!$A$6:$A$122, 0 ) ))</f>
        <v>5863822.0999999996</v>
      </c>
      <c r="E89">
        <f>IF( INDEX(T!C:C, MATCH( python_input!$A89,  T!A:A, 0 ) ) = 0, NA(), INDEX(T!C:C, MATCH( python_input!$A89,  T!A:A, 0 ) ))</f>
        <v>2357910</v>
      </c>
      <c r="F89">
        <f>IF( INDEX(H!$B:$B, MATCH( python_input!$A89,  T!$A:$A, 0 ) ) = 0, NA(), INDEX(H!$B:$B, MATCH( python_input!$A89,  T!$A:$A, 0 ) ))</f>
        <v>44.598640973241601</v>
      </c>
      <c r="G89">
        <f>IF( INDEX(L!$B:$B, MATCH( python_input!$A89,L!$A:$A, 0 ) ) = 0, NA(), INDEX(L!$B:$B, MATCH( python_input!$A89,L!$A:$A, 0 ) ))</f>
        <v>58069136.899999999</v>
      </c>
      <c r="H89">
        <f>IF( INDEX(gamma!$B:$B, MATCH( python_input!$A89,L!$A:$A, 0 ) ) = 0, NA(), INDEX(gamma!$B:$B, MATCH( python_input!$A89,L!$A:$A, 0 ) ))</f>
        <v>0.62379227357257128</v>
      </c>
      <c r="I89">
        <f>IF( INDEX(E!$B:$B, MATCH( python_input!$A89,L!$A:$A, 0 ) ) = 0, NA(), INDEX(E!$B:$B, MATCH( python_input!$A89,L!$A:$A, 0 ) ))</f>
        <v>4.493994936</v>
      </c>
    </row>
    <row r="90" spans="1:9" x14ac:dyDescent="0.25">
      <c r="A90">
        <f t="shared" si="1"/>
        <v>1988</v>
      </c>
      <c r="B90" s="124">
        <f>Y!B94</f>
        <v>2317924.0523897074</v>
      </c>
      <c r="C90">
        <f>IF( INDEX(K!$D$6:$D$122, MATCH( python_input!A90,  K!$A$6:$A$122, 0 ) ) = 0, NA(), INDEX(K!$D$6:$D$122, MATCH( python_input!$A90,  K!$A$6:$A$122, 0 ) ))</f>
        <v>0.91700000000000004</v>
      </c>
      <c r="D90" s="123">
        <f>IF( INDEX(K!$C$6:$C$122, MATCH( python_input!$A90,  K!$A$6:$A$122, 0 ) ) = 0, NA(), INDEX(K!$C$6:$C$122, MATCH( python_input!$A90,  K!$A$6:$A$122, 0 ) ))</f>
        <v>6044640.2999999998</v>
      </c>
      <c r="E90">
        <f>IF( INDEX(T!C:C, MATCH( python_input!$A90,  T!A:A, 0 ) ) = 0, NA(), INDEX(T!C:C, MATCH( python_input!$A90,  T!A:A, 0 ) ))</f>
        <v>2376870</v>
      </c>
      <c r="F90">
        <f>IF( INDEX(H!$B:$B, MATCH( python_input!$A90,  T!$A:$A, 0 ) ) = 0, NA(), INDEX(H!$B:$B, MATCH( python_input!$A90,  T!$A:$A, 0 ) ))</f>
        <v>44.308507469130397</v>
      </c>
      <c r="G90">
        <f>IF( INDEX(L!$B:$B, MATCH( python_input!$A90,L!$A:$A, 0 ) ) = 0, NA(), INDEX(L!$B:$B, MATCH( python_input!$A90,L!$A:$A, 0 ) ))</f>
        <v>59556013.600000001</v>
      </c>
      <c r="H90">
        <f>IF( INDEX(gamma!$B:$B, MATCH( python_input!$A90,L!$A:$A, 0 ) ) = 0, NA(), INDEX(gamma!$B:$B, MATCH( python_input!$A90,L!$A:$A, 0 ) ))</f>
        <v>0.62136196655335352</v>
      </c>
      <c r="I90">
        <f>IF( INDEX(E!$B:$B, MATCH( python_input!$A90,L!$A:$A, 0 ) ) = 0, NA(), INDEX(E!$B:$B, MATCH( python_input!$A90,L!$A:$A, 0 ) ))</f>
        <v>4.6236533898000003</v>
      </c>
    </row>
    <row r="91" spans="1:9" x14ac:dyDescent="0.25">
      <c r="A91">
        <f t="shared" si="1"/>
        <v>1989</v>
      </c>
      <c r="B91" s="124">
        <f>Y!B95</f>
        <v>2391170.4524452225</v>
      </c>
      <c r="C91">
        <f>IF( INDEX(K!$D$6:$D$122, MATCH( python_input!A91,  K!$A$6:$A$122, 0 ) ) = 0, NA(), INDEX(K!$D$6:$D$122, MATCH( python_input!$A91,  K!$A$6:$A$122, 0 ) ))</f>
        <v>0.92500000000000004</v>
      </c>
      <c r="D91" s="123">
        <f>IF( INDEX(K!$C$6:$C$122, MATCH( python_input!$A91,  K!$A$6:$A$122, 0 ) ) = 0, NA(), INDEX(K!$C$6:$C$122, MATCH( python_input!$A91,  K!$A$6:$A$122, 0 ) ))</f>
        <v>6221292.5</v>
      </c>
      <c r="E91">
        <f>IF( INDEX(T!C:C, MATCH( python_input!$A91,  T!A:A, 0 ) ) = 0, NA(), INDEX(T!C:C, MATCH( python_input!$A91,  T!A:A, 0 ) ))</f>
        <v>2394320</v>
      </c>
      <c r="F91">
        <f>IF( INDEX(H!$B:$B, MATCH( python_input!$A91,  T!$A:$A, 0 ) ) = 0, NA(), INDEX(H!$B:$B, MATCH( python_input!$A91,  T!$A:$A, 0 ) ))</f>
        <v>43.513123267037003</v>
      </c>
      <c r="G91">
        <f>IF( INDEX(L!$B:$B, MATCH( python_input!$A91,L!$A:$A, 0 ) ) = 0, NA(), INDEX(L!$B:$B, MATCH( python_input!$A91,L!$A:$A, 0 ) ))</f>
        <v>61042890.299999997</v>
      </c>
      <c r="H91">
        <f>IF( INDEX(gamma!$B:$B, MATCH( python_input!$A91,L!$A:$A, 0 ) ) = 0, NA(), INDEX(gamma!$B:$B, MATCH( python_input!$A91,L!$A:$A, 0 ) ))</f>
        <v>0.62334062462597184</v>
      </c>
      <c r="I91">
        <f>IF( INDEX(E!$B:$B, MATCH( python_input!$A91,L!$A:$A, 0 ) ) = 0, NA(), INDEX(E!$B:$B, MATCH( python_input!$A91,L!$A:$A, 0 ) ))</f>
        <v>4.6991667572000004</v>
      </c>
    </row>
    <row r="92" spans="1:9" x14ac:dyDescent="0.25">
      <c r="A92">
        <f t="shared" si="1"/>
        <v>1990</v>
      </c>
      <c r="B92" s="124">
        <f>Y!B96</f>
        <v>2287154.5377638536</v>
      </c>
      <c r="C92">
        <f>IF( INDEX(K!$D$6:$D$122, MATCH( python_input!A92,  K!$A$6:$A$122, 0 ) ) = 0, NA(), INDEX(K!$D$6:$D$122, MATCH( python_input!$A92,  K!$A$6:$A$122, 0 ) ))</f>
        <v>0.86799999999999999</v>
      </c>
      <c r="D92" s="123">
        <f>IF( INDEX(K!$C$6:$C$122, MATCH( python_input!$A92,  K!$A$6:$A$122, 0 ) ) = 0, NA(), INDEX(K!$C$6:$C$122, MATCH( python_input!$A92,  K!$A$6:$A$122, 0 ) ))</f>
        <v>6343454.4000000004</v>
      </c>
      <c r="E92">
        <f>IF( INDEX(T!C:C, MATCH( python_input!$A92,  T!A:A, 0 ) ) = 0, NA(), INDEX(T!C:C, MATCH( python_input!$A92,  T!A:A, 0 ) ))</f>
        <v>2416080</v>
      </c>
      <c r="F92">
        <f>IF( INDEX(H!$B:$B, MATCH( python_input!$A92,  T!$A:$A, 0 ) ) = 0, NA(), INDEX(H!$B:$B, MATCH( python_input!$A92,  T!$A:$A, 0 ) ))</f>
        <v>43.5439750453328</v>
      </c>
      <c r="G92">
        <f>IF( INDEX(L!$B:$B, MATCH( python_input!$A92,L!$A:$A, 0 ) ) = 0, NA(), INDEX(L!$B:$B, MATCH( python_input!$A92,L!$A:$A, 0 ) ))</f>
        <v>62529767</v>
      </c>
      <c r="H92">
        <f>IF( INDEX(gamma!$B:$B, MATCH( python_input!$A92,L!$A:$A, 0 ) ) = 0, NA(), INDEX(gamma!$B:$B, MATCH( python_input!$A92,L!$A:$A, 0 ) ))</f>
        <v>0.61851925868797275</v>
      </c>
      <c r="I92">
        <f>IF( INDEX(E!$B:$B, MATCH( python_input!$A92,L!$A:$A, 0 ) ) = 0, NA(), INDEX(E!$B:$B, MATCH( python_input!$A92,L!$A:$A, 0 ) ))</f>
        <v>4.8106350587</v>
      </c>
    </row>
    <row r="93" spans="1:9" x14ac:dyDescent="0.25">
      <c r="A93">
        <f t="shared" si="1"/>
        <v>1991</v>
      </c>
      <c r="B93" s="124">
        <f>Y!B97</f>
        <v>2310746.1772275432</v>
      </c>
      <c r="C93">
        <f>IF( INDEX(K!$D$6:$D$122, MATCH( python_input!A93,  K!$A$6:$A$122, 0 ) ) = 0, NA(), INDEX(K!$D$6:$D$122, MATCH( python_input!$A93,  K!$A$6:$A$122, 0 ) ))</f>
        <v>0.86199999999999999</v>
      </c>
      <c r="D93" s="123">
        <f>IF( INDEX(K!$C$6:$C$122, MATCH( python_input!$A93,  K!$A$6:$A$122, 0 ) ) = 0, NA(), INDEX(K!$C$6:$C$122, MATCH( python_input!$A93,  K!$A$6:$A$122, 0 ) ))</f>
        <v>6443243.4000000004</v>
      </c>
      <c r="E93">
        <f>IF( INDEX(T!C:C, MATCH( python_input!$A93,  T!A:A, 0 ) ) = 0, NA(), INDEX(T!C:C, MATCH( python_input!$A93,  T!A:A, 0 ) ))</f>
        <v>2449410</v>
      </c>
      <c r="F93">
        <f>IF( INDEX(H!$B:$B, MATCH( python_input!$A93,  T!$A:$A, 0 ) ) = 0, NA(), INDEX(H!$B:$B, MATCH( python_input!$A93,  T!$A:$A, 0 ) ))</f>
        <v>42.615885933857101</v>
      </c>
      <c r="G93">
        <f>IF( INDEX(L!$B:$B, MATCH( python_input!$A93,L!$A:$A, 0 ) ) = 0, NA(), INDEX(L!$B:$B, MATCH( python_input!$A93,L!$A:$A, 0 ) ))</f>
        <v>66324498</v>
      </c>
      <c r="H93">
        <f>IF( INDEX(gamma!$B:$B, MATCH( python_input!$A93,L!$A:$A, 0 ) ) = 0, NA(), INDEX(gamma!$B:$B, MATCH( python_input!$A93,L!$A:$A, 0 ) ))</f>
        <v>0.63612436656888349</v>
      </c>
      <c r="I93">
        <f>IF( INDEX(E!$B:$B, MATCH( python_input!$A93,L!$A:$A, 0 ) ) = 0, NA(), INDEX(E!$B:$B, MATCH( python_input!$A93,L!$A:$A, 0 ) ))</f>
        <v>4.8802238005500005</v>
      </c>
    </row>
    <row r="94" spans="1:9" x14ac:dyDescent="0.25">
      <c r="A94">
        <f t="shared" si="1"/>
        <v>1992</v>
      </c>
      <c r="B94" s="124">
        <f>Y!B98</f>
        <v>2299956.9584682137</v>
      </c>
      <c r="C94">
        <f>IF( INDEX(K!$D$6:$D$122, MATCH( python_input!A94,  K!$A$6:$A$122, 0 ) ) = 0, NA(), INDEX(K!$D$6:$D$122, MATCH( python_input!$A94,  K!$A$6:$A$122, 0 ) ))</f>
        <v>0.84599999999999997</v>
      </c>
      <c r="D94" s="123">
        <f>IF( INDEX(K!$C$6:$C$122, MATCH( python_input!$A94,  K!$A$6:$A$122, 0 ) ) = 0, NA(), INDEX(K!$C$6:$C$122, MATCH( python_input!$A94,  K!$A$6:$A$122, 0 ) ))</f>
        <v>6515357.2000000002</v>
      </c>
      <c r="E94">
        <f>IF( INDEX(T!C:C, MATCH( python_input!$A94,  T!A:A, 0 ) ) = 0, NA(), INDEX(T!C:C, MATCH( python_input!$A94,  T!A:A, 0 ) ))</f>
        <v>2467090</v>
      </c>
      <c r="F94">
        <f>IF( INDEX(H!$B:$B, MATCH( python_input!$A94,  T!$A:$A, 0 ) ) = 0, NA(), INDEX(H!$B:$B, MATCH( python_input!$A94,  T!$A:$A, 0 ) ))</f>
        <v>40.658911147569299</v>
      </c>
      <c r="G94">
        <f>IF( INDEX(L!$B:$B, MATCH( python_input!$A94,L!$A:$A, 0 ) ) = 0, NA(), INDEX(L!$B:$B, MATCH( python_input!$A94,L!$A:$A, 0 ) ))</f>
        <v>70297961</v>
      </c>
      <c r="H94">
        <f>IF( INDEX(gamma!$B:$B, MATCH( python_input!$A94,L!$A:$A, 0 ) ) = 0, NA(), INDEX(gamma!$B:$B, MATCH( python_input!$A94,L!$A:$A, 0 ) ))</f>
        <v>0.65205979683430992</v>
      </c>
      <c r="I94">
        <f>IF( INDEX(E!$B:$B, MATCH( python_input!$A94,L!$A:$A, 0 ) ) = 0, NA(), INDEX(E!$B:$B, MATCH( python_input!$A94,L!$A:$A, 0 ) ))</f>
        <v>4.9498125424000001</v>
      </c>
    </row>
    <row r="95" spans="1:9" x14ac:dyDescent="0.25">
      <c r="A95">
        <f t="shared" si="1"/>
        <v>1993</v>
      </c>
      <c r="B95" s="124">
        <f>Y!B99</f>
        <v>2407253.4223263063</v>
      </c>
      <c r="C95">
        <f>IF( INDEX(K!$D$6:$D$122, MATCH( python_input!A95,  K!$A$6:$A$122, 0 ) ) = 0, NA(), INDEX(K!$D$6:$D$122, MATCH( python_input!$A95,  K!$A$6:$A$122, 0 ) ))</f>
        <v>0.88200000000000001</v>
      </c>
      <c r="D95" s="123">
        <f>IF( INDEX(K!$C$6:$C$122, MATCH( python_input!$A95,  K!$A$6:$A$122, 0 ) ) = 0, NA(), INDEX(K!$C$6:$C$122, MATCH( python_input!$A95,  K!$A$6:$A$122, 0 ) ))</f>
        <v>6610169.9000000004</v>
      </c>
      <c r="E95">
        <f>IF( INDEX(T!C:C, MATCH( python_input!$A95,  T!A:A, 0 ) ) = 0, NA(), INDEX(T!C:C, MATCH( python_input!$A95,  T!A:A, 0 ) ))</f>
        <v>2494630</v>
      </c>
      <c r="F95">
        <f>IF( INDEX(H!$B:$B, MATCH( python_input!$A95,  T!$A:$A, 0 ) ) = 0, NA(), INDEX(H!$B:$B, MATCH( python_input!$A95,  T!$A:$A, 0 ) ))</f>
        <v>40.947988083930497</v>
      </c>
      <c r="G95">
        <f>IF( INDEX(L!$B:$B, MATCH( python_input!$A95,L!$A:$A, 0 ) ) = 0, NA(), INDEX(L!$B:$B, MATCH( python_input!$A95,L!$A:$A, 0 ) ))</f>
        <v>71764748</v>
      </c>
      <c r="H95">
        <f>IF( INDEX(gamma!$B:$B, MATCH( python_input!$A95,L!$A:$A, 0 ) ) = 0, NA(), INDEX(gamma!$B:$B, MATCH( python_input!$A95,L!$A:$A, 0 ) ))</f>
        <v>0.65283051542472803</v>
      </c>
      <c r="I95">
        <f>IF( INDEX(E!$B:$B, MATCH( python_input!$A95,L!$A:$A, 0 ) ) = 0, NA(), INDEX(E!$B:$B, MATCH( python_input!$A95,L!$A:$A, 0 ) ))</f>
        <v>5.0768351459999996</v>
      </c>
    </row>
    <row r="96" spans="1:9" x14ac:dyDescent="0.25">
      <c r="A96">
        <f t="shared" si="1"/>
        <v>1994</v>
      </c>
      <c r="B96" s="124">
        <f>Y!B100</f>
        <v>2535664.9830201282</v>
      </c>
      <c r="C96">
        <f>IF( INDEX(K!$D$6:$D$122, MATCH( python_input!A96,  K!$A$6:$A$122, 0 ) ) = 0, NA(), INDEX(K!$D$6:$D$122, MATCH( python_input!$A96,  K!$A$6:$A$122, 0 ) ))</f>
        <v>0.91400000000000003</v>
      </c>
      <c r="D96" s="123">
        <f>IF( INDEX(K!$C$6:$C$122, MATCH( python_input!$A96,  K!$A$6:$A$122, 0 ) ) = 0, NA(), INDEX(K!$C$6:$C$122, MATCH( python_input!$A96,  K!$A$6:$A$122, 0 ) ))</f>
        <v>6757156.4000000004</v>
      </c>
      <c r="E96">
        <f>IF( INDEX(T!C:C, MATCH( python_input!$A96,  T!A:A, 0 ) ) = 0, NA(), INDEX(T!C:C, MATCH( python_input!$A96,  T!A:A, 0 ) ))</f>
        <v>2514180</v>
      </c>
      <c r="F96">
        <f>IF( INDEX(H!$B:$B, MATCH( python_input!$A96,  T!$A:$A, 0 ) ) = 0, NA(), INDEX(H!$B:$B, MATCH( python_input!$A96,  T!$A:$A, 0 ) ))</f>
        <v>40.590825921768399</v>
      </c>
      <c r="G96">
        <f>IF( INDEX(L!$B:$B, MATCH( python_input!$A96,L!$A:$A, 0 ) ) = 0, NA(), INDEX(L!$B:$B, MATCH( python_input!$A96,L!$A:$A, 0 ) ))</f>
        <v>73631356</v>
      </c>
      <c r="H96">
        <f>IF( INDEX(gamma!$B:$B, MATCH( python_input!$A96,L!$A:$A, 0 ) ) = 0, NA(), INDEX(gamma!$B:$B, MATCH( python_input!$A96,L!$A:$A, 0 ) ))</f>
        <v>0.65610880625661228</v>
      </c>
      <c r="I96">
        <f>IF( INDEX(E!$B:$B, MATCH( python_input!$A96,L!$A:$A, 0 ) ) = 0, NA(), INDEX(E!$B:$B, MATCH( python_input!$A96,L!$A:$A, 0 ) ))</f>
        <v>5.1590561217499999</v>
      </c>
    </row>
    <row r="97" spans="1:9" x14ac:dyDescent="0.25">
      <c r="A97">
        <f t="shared" si="1"/>
        <v>1995</v>
      </c>
      <c r="B97" s="124">
        <f>Y!B101</f>
        <v>2647661.0452335072</v>
      </c>
      <c r="C97">
        <f>IF( INDEX(K!$D$6:$D$122, MATCH( python_input!A97,  K!$A$6:$A$122, 0 ) ) = 0, NA(), INDEX(K!$D$6:$D$122, MATCH( python_input!$A97,  K!$A$6:$A$122, 0 ) ))</f>
        <v>0.94899999999999995</v>
      </c>
      <c r="D97" s="123">
        <f>IF( INDEX(K!$C$6:$C$122, MATCH( python_input!$A97,  K!$A$6:$A$122, 0 ) ) = 0, NA(), INDEX(K!$C$6:$C$122, MATCH( python_input!$A97,  K!$A$6:$A$122, 0 ) ))</f>
        <v>6930539.4000000004</v>
      </c>
      <c r="E97">
        <f>IF( INDEX(T!C:C, MATCH( python_input!$A97,  T!A:A, 0 ) ) = 0, NA(), INDEX(T!C:C, MATCH( python_input!$A97,  T!A:A, 0 ) ))</f>
        <v>2584720</v>
      </c>
      <c r="F97">
        <f>IF( INDEX(H!$B:$B, MATCH( python_input!$A97,  T!$A:$A, 0 ) ) = 0, NA(), INDEX(H!$B:$B, MATCH( python_input!$A97,  T!$A:$A, 0 ) ))</f>
        <v>41.056391935066003</v>
      </c>
      <c r="G97">
        <f>IF( INDEX(L!$B:$B, MATCH( python_input!$A97,L!$A:$A, 0 ) ) = 0, NA(), INDEX(L!$B:$B, MATCH( python_input!$A97,L!$A:$A, 0 ) ))</f>
        <v>75570080</v>
      </c>
      <c r="H97">
        <f>IF( INDEX(gamma!$B:$B, MATCH( python_input!$A97,L!$A:$A, 0 ) ) = 0, NA(), INDEX(gamma!$B:$B, MATCH( python_input!$A97,L!$A:$A, 0 ) ))</f>
        <v>0.66047842221577935</v>
      </c>
      <c r="I97">
        <f>IF( INDEX(E!$B:$B, MATCH( python_input!$A97,L!$A:$A, 0 ) ) = 0, NA(), INDEX(E!$B:$B, MATCH( python_input!$A97,L!$A:$A, 0 ) ))</f>
        <v>5.2412770975000003</v>
      </c>
    </row>
    <row r="98" spans="1:9" x14ac:dyDescent="0.25">
      <c r="A98">
        <f t="shared" si="1"/>
        <v>1996</v>
      </c>
      <c r="B98" s="124">
        <f>Y!B102</f>
        <v>2704598.9661728712</v>
      </c>
      <c r="C98">
        <f>IF( INDEX(K!$D$6:$D$122, MATCH( python_input!A98,  K!$A$6:$A$122, 0 ) ) = 0, NA(), INDEX(K!$D$6:$D$122, MATCH( python_input!$A98,  K!$A$6:$A$122, 0 ) ))</f>
        <v>0.92800000000000005</v>
      </c>
      <c r="D98" s="123">
        <f>IF( INDEX(K!$C$6:$C$122, MATCH( python_input!$A98,  K!$A$6:$A$122, 0 ) ) = 0, NA(), INDEX(K!$C$6:$C$122, MATCH( python_input!$A98,  K!$A$6:$A$122, 0 ) ))</f>
        <v>7103735.7999999998</v>
      </c>
      <c r="E98">
        <f>IF( INDEX(T!C:C, MATCH( python_input!$A98,  T!A:A, 0 ) ) = 0, NA(), INDEX(T!C:C, MATCH( python_input!$A98,  T!A:A, 0 ) ))</f>
        <v>2590190</v>
      </c>
      <c r="F98">
        <f>IF( INDEX(H!$B:$B, MATCH( python_input!$A98,  T!$A:$A, 0 ) ) = 0, NA(), INDEX(H!$B:$B, MATCH( python_input!$A98,  T!$A:$A, 0 ) ))</f>
        <v>41.147299024263802</v>
      </c>
      <c r="G98">
        <f>IF( INDEX(L!$B:$B, MATCH( python_input!$A98,L!$A:$A, 0 ) ) = 0, NA(), INDEX(L!$B:$B, MATCH( python_input!$A98,L!$A:$A, 0 ) ))</f>
        <v>75176822</v>
      </c>
      <c r="H98">
        <f>IF( INDEX(gamma!$B:$B, MATCH( python_input!$A98,L!$A:$A, 0 ) ) = 0, NA(), INDEX(gamma!$B:$B, MATCH( python_input!$A98,L!$A:$A, 0 ) ))</f>
        <v>0.6356468444989527</v>
      </c>
      <c r="I98">
        <f>IF( INDEX(E!$B:$B, MATCH( python_input!$A98,L!$A:$A, 0 ) ) = 0, NA(), INDEX(E!$B:$B, MATCH( python_input!$A98,L!$A:$A, 0 ) ))</f>
        <v>5.4003969834000003</v>
      </c>
    </row>
    <row r="99" spans="1:9" x14ac:dyDescent="0.25">
      <c r="A99">
        <f t="shared" si="1"/>
        <v>1997</v>
      </c>
      <c r="B99" s="124">
        <f>Y!B103</f>
        <v>2796516.88493664</v>
      </c>
      <c r="C99">
        <f>IF( INDEX(K!$D$6:$D$122, MATCH( python_input!A99,  K!$A$6:$A$122, 0 ) ) = 0, NA(), INDEX(K!$D$6:$D$122, MATCH( python_input!$A99,  K!$A$6:$A$122, 0 ) ))</f>
        <v>0.93799999999999994</v>
      </c>
      <c r="D99" s="123">
        <f>IF( INDEX(K!$C$6:$C$122, MATCH( python_input!$A99,  K!$A$6:$A$122, 0 ) ) = 0, NA(), INDEX(K!$C$6:$C$122, MATCH( python_input!$A99,  K!$A$6:$A$122, 0 ) ))</f>
        <v>7307693.9000000004</v>
      </c>
      <c r="E99">
        <f>IF( INDEX(T!C:C, MATCH( python_input!$A99,  T!A:A, 0 ) ) = 0, NA(), INDEX(T!C:C, MATCH( python_input!$A99,  T!A:A, 0 ) ))</f>
        <v>2595660</v>
      </c>
      <c r="F99">
        <f>IF( INDEX(H!$B:$B, MATCH( python_input!$A99,  T!$A:$A, 0 ) ) = 0, NA(), INDEX(H!$B:$B, MATCH( python_input!$A99,  T!$A:$A, 0 ) ))</f>
        <v>40.740055550758399</v>
      </c>
      <c r="G99">
        <f>IF( INDEX(L!$B:$B, MATCH( python_input!$A99,L!$A:$A, 0 ) ) = 0, NA(), INDEX(L!$B:$B, MATCH( python_input!$A99,L!$A:$A, 0 ) ))</f>
        <v>77830547</v>
      </c>
      <c r="H99">
        <f>IF( INDEX(gamma!$B:$B, MATCH( python_input!$A99,L!$A:$A, 0 ) ) = 0, NA(), INDEX(gamma!$B:$B, MATCH( python_input!$A99,L!$A:$A, 0 ) ))</f>
        <v>0.64003307660293529</v>
      </c>
      <c r="I99">
        <f>IF( INDEX(E!$B:$B, MATCH( python_input!$A99,L!$A:$A, 0 ) ) = 0, NA(), INDEX(E!$B:$B, MATCH( python_input!$A99,L!$A:$A, 0 ) ))</f>
        <v>5.4777581747999999</v>
      </c>
    </row>
    <row r="100" spans="1:9" x14ac:dyDescent="0.25">
      <c r="A100">
        <f t="shared" si="1"/>
        <v>1998</v>
      </c>
      <c r="B100" s="124">
        <f>Y!B104</f>
        <v>2806153.5572479507</v>
      </c>
      <c r="C100">
        <f>IF( INDEX(K!$D$6:$D$122, MATCH( python_input!A100,  K!$A$6:$A$122, 0 ) ) = 0, NA(), INDEX(K!$D$6:$D$122, MATCH( python_input!$A100,  K!$A$6:$A$122, 0 ) ))</f>
        <v>0.91900000000000004</v>
      </c>
      <c r="D100" s="123">
        <f>IF( INDEX(K!$C$6:$C$122, MATCH( python_input!$A100,  K!$A$6:$A$122, 0 ) ) = 0, NA(), INDEX(K!$C$6:$C$122, MATCH( python_input!$A100,  K!$A$6:$A$122, 0 ) ))</f>
        <v>7502113.5999999996</v>
      </c>
      <c r="E100">
        <f>IF( INDEX(T!C:C, MATCH( python_input!$A100,  T!A:A, 0 ) ) = 0, NA(), INDEX(T!C:C, MATCH( python_input!$A100,  T!A:A, 0 ) ))</f>
        <v>2601120</v>
      </c>
      <c r="F100">
        <f>IF( INDEX(H!$B:$B, MATCH( python_input!$A100,  T!$A:$A, 0 ) ) = 0, NA(), INDEX(H!$B:$B, MATCH( python_input!$A100,  T!$A:$A, 0 ) ))</f>
        <v>40.449499419547301</v>
      </c>
      <c r="G100">
        <f>IF( INDEX(L!$B:$B, MATCH( python_input!$A100,L!$A:$A, 0 ) ) = 0, NA(), INDEX(L!$B:$B, MATCH( python_input!$A100,L!$A:$A, 0 ) ))</f>
        <v>79694023</v>
      </c>
      <c r="H100">
        <f>IF( INDEX(gamma!$B:$B, MATCH( python_input!$A100,L!$A:$A, 0 ) ) = 0, NA(), INDEX(gamma!$B:$B, MATCH( python_input!$A100,L!$A:$A, 0 ) ))</f>
        <v>0.62472051356506375</v>
      </c>
      <c r="I100">
        <f>IF( INDEX(E!$B:$B, MATCH( python_input!$A100,L!$A:$A, 0 ) ) = 0, NA(), INDEX(E!$B:$B, MATCH( python_input!$A100,L!$A:$A, 0 ) ))</f>
        <v>5.6182582237999998</v>
      </c>
    </row>
    <row r="101" spans="1:9" x14ac:dyDescent="0.25">
      <c r="A101">
        <f t="shared" si="1"/>
        <v>1999</v>
      </c>
      <c r="B101" s="124">
        <f>Y!B105</f>
        <v>2819282.1588841565</v>
      </c>
      <c r="C101">
        <f>IF( INDEX(K!$D$6:$D$122, MATCH( python_input!A101,  K!$A$6:$A$122, 0 ) ) = 0, NA(), INDEX(K!$D$6:$D$122, MATCH( python_input!$A101,  K!$A$6:$A$122, 0 ) ))</f>
        <v>0.91</v>
      </c>
      <c r="D101" s="123">
        <f>IF( INDEX(K!$C$6:$C$122, MATCH( python_input!$A101,  K!$A$6:$A$122, 0 ) ) = 0, NA(), INDEX(K!$C$6:$C$122, MATCH( python_input!$A101,  K!$A$6:$A$122, 0 ) ))</f>
        <v>7644563.4000000004</v>
      </c>
      <c r="E101">
        <f>IF( INDEX(T!C:C, MATCH( python_input!$A101,  T!A:A, 0 ) ) = 0, NA(), INDEX(T!C:C, MATCH( python_input!$A101,  T!A:A, 0 ) ))</f>
        <v>2607590</v>
      </c>
      <c r="F101">
        <f>IF( INDEX(H!$B:$B, MATCH( python_input!$A101,  T!$A:$A, 0 ) ) = 0, NA(), INDEX(H!$B:$B, MATCH( python_input!$A101,  T!$A:$A, 0 ) ))</f>
        <v>40.389063744255402</v>
      </c>
      <c r="G101">
        <f>IF( INDEX(L!$B:$B, MATCH( python_input!$A101,L!$A:$A, 0 ) ) = 0, NA(), INDEX(L!$B:$B, MATCH( python_input!$A101,L!$A:$A, 0 ) ))</f>
        <v>82478757</v>
      </c>
      <c r="H101">
        <f>IF( INDEX(gamma!$B:$B, MATCH( python_input!$A101,L!$A:$A, 0 ) ) = 0, NA(), INDEX(gamma!$B:$B, MATCH( python_input!$A101,L!$A:$A, 0 ) ))</f>
        <v>0.63207370195198065</v>
      </c>
      <c r="I101">
        <f>IF( INDEX(E!$B:$B, MATCH( python_input!$A101,L!$A:$A, 0 ) ) = 0, NA(), INDEX(E!$B:$B, MATCH( python_input!$A101,L!$A:$A, 0 ) ))</f>
        <v>5.7069274868999997</v>
      </c>
    </row>
    <row r="102" spans="1:9" x14ac:dyDescent="0.25">
      <c r="A102">
        <f t="shared" si="1"/>
        <v>2000</v>
      </c>
      <c r="B102" s="124">
        <f>Y!B106</f>
        <v>2942869.2555391258</v>
      </c>
      <c r="C102">
        <f>IF( INDEX(K!$D$6:$D$122, MATCH( python_input!A102,  K!$A$6:$A$122, 0 ) ) = 0, NA(), INDEX(K!$D$6:$D$122, MATCH( python_input!$A102,  K!$A$6:$A$122, 0 ) ))</f>
        <v>0.93899999999999995</v>
      </c>
      <c r="D102" s="123">
        <f>IF( INDEX(K!$C$6:$C$122, MATCH( python_input!$A102,  K!$A$6:$A$122, 0 ) ) = 0, NA(), INDEX(K!$C$6:$C$122, MATCH( python_input!$A102,  K!$A$6:$A$122, 0 ) ))</f>
        <v>7802728.5</v>
      </c>
      <c r="E102">
        <f>IF( INDEX(T!C:C, MATCH( python_input!$A102,  T!A:A, 0 ) ) = 0, NA(), INDEX(T!C:C, MATCH( python_input!$A102,  T!A:A, 0 ) ))</f>
        <v>2614060</v>
      </c>
      <c r="F102">
        <f>IF( INDEX(H!$B:$B, MATCH( python_input!$A102,  T!$A:$A, 0 ) ) = 0, NA(), INDEX(H!$B:$B, MATCH( python_input!$A102,  T!$A:$A, 0 ) ))</f>
        <v>40.695891018814301</v>
      </c>
      <c r="G102">
        <f>IF( INDEX(L!$B:$B, MATCH( python_input!$A102,L!$A:$A, 0 ) ) = 0, NA(), INDEX(L!$B:$B, MATCH( python_input!$A102,L!$A:$A, 0 ) ))</f>
        <v>83896218</v>
      </c>
      <c r="H102">
        <f>IF( INDEX(gamma!$B:$B, MATCH( python_input!$A102,L!$A:$A, 0 ) ) = 0, NA(), INDEX(gamma!$B:$B, MATCH( python_input!$A102,L!$A:$A, 0 ) ))</f>
        <v>0.63118571312255856</v>
      </c>
      <c r="I102">
        <f>IF( INDEX(E!$B:$B, MATCH( python_input!$A102,L!$A:$A, 0 ) ) = 0, NA(), INDEX(E!$B:$B, MATCH( python_input!$A102,L!$A:$A, 0 ) ))</f>
        <v>5.8319867348500001</v>
      </c>
    </row>
    <row r="103" spans="1:9" x14ac:dyDescent="0.25">
      <c r="A103">
        <f t="shared" si="1"/>
        <v>2001</v>
      </c>
      <c r="B103" s="124">
        <f>Y!B107</f>
        <v>2983545.4632323789</v>
      </c>
      <c r="C103">
        <f>IF( INDEX(K!$D$6:$D$122, MATCH( python_input!A103,  K!$A$6:$A$122, 0 ) ) = 0, NA(), INDEX(K!$D$6:$D$122, MATCH( python_input!$A103,  K!$A$6:$A$122, 0 ) ))</f>
        <v>0.92700000000000005</v>
      </c>
      <c r="D103" s="123">
        <f>IF( INDEX(K!$C$6:$C$122, MATCH( python_input!$A103,  K!$A$6:$A$122, 0 ) ) = 0, NA(), INDEX(K!$C$6:$C$122, MATCH( python_input!$A103,  K!$A$6:$A$122, 0 ) ))</f>
        <v>7961498.7000000002</v>
      </c>
      <c r="E103">
        <f>IF( INDEX(T!C:C, MATCH( python_input!$A103,  T!A:A, 0 ) ) = 0, NA(), INDEX(T!C:C, MATCH( python_input!$A103,  T!A:A, 0 ) ))</f>
        <v>2634650</v>
      </c>
      <c r="F103">
        <f>IF( INDEX(H!$B:$B, MATCH( python_input!$A103,  T!$A:$A, 0 ) ) = 0, NA(), INDEX(H!$B:$B, MATCH( python_input!$A103,  T!$A:$A, 0 ) ))</f>
        <v>40.398361540454196</v>
      </c>
      <c r="G103">
        <f>IF( INDEX(L!$B:$B, MATCH( python_input!$A103,L!$A:$A, 0 ) ) = 0, NA(), INDEX(L!$B:$B, MATCH( python_input!$A103,L!$A:$A, 0 ) ))</f>
        <v>85187303</v>
      </c>
      <c r="H103">
        <f>IF( INDEX(gamma!$B:$B, MATCH( python_input!$A103,L!$A:$A, 0 ) ) = 0, NA(), INDEX(gamma!$B:$B, MATCH( python_input!$A103,L!$A:$A, 0 ) ))</f>
        <v>0.63433034784526865</v>
      </c>
      <c r="I103">
        <f>IF( INDEX(E!$B:$B, MATCH( python_input!$A103,L!$A:$A, 0 ) ) = 0, NA(), INDEX(E!$B:$B, MATCH( python_input!$A103,L!$A:$A, 0 ) ))</f>
        <v>5.9570459828000004</v>
      </c>
    </row>
    <row r="104" spans="1:9" x14ac:dyDescent="0.25">
      <c r="A104">
        <f t="shared" si="1"/>
        <v>2002</v>
      </c>
      <c r="B104" s="124">
        <f>Y!B108</f>
        <v>3074618.9533711197</v>
      </c>
      <c r="C104">
        <f>IF( INDEX(K!$D$6:$D$122, MATCH( python_input!A104,  K!$A$6:$A$122, 0 ) ) = 0, NA(), INDEX(K!$D$6:$D$122, MATCH( python_input!$A104,  K!$A$6:$A$122, 0 ) ))</f>
        <v>0.92900000000000005</v>
      </c>
      <c r="D104" s="123">
        <f>IF( INDEX(K!$C$6:$C$122, MATCH( python_input!$A104,  K!$A$6:$A$122, 0 ) ) = 0, NA(), INDEX(K!$C$6:$C$122, MATCH( python_input!$A104,  K!$A$6:$A$122, 0 ) ))</f>
        <v>8105611.9000000004</v>
      </c>
      <c r="E104">
        <f>IF( INDEX(T!C:C, MATCH( python_input!$A104,  T!A:A, 0 ) ) = 0, NA(), INDEX(T!C:C, MATCH( python_input!$A104,  T!A:A, 0 ) ))</f>
        <v>2658680</v>
      </c>
      <c r="F104">
        <f>IF( INDEX(H!$B:$B, MATCH( python_input!$A104,  T!$A:$A, 0 ) ) = 0, NA(), INDEX(H!$B:$B, MATCH( python_input!$A104,  T!$A:$A, 0 ) ))</f>
        <v>40.229099386926798</v>
      </c>
      <c r="G104">
        <f>IF( INDEX(L!$B:$B, MATCH( python_input!$A104,L!$A:$A, 0 ) ) = 0, NA(), INDEX(L!$B:$B, MATCH( python_input!$A104,L!$A:$A, 0 ) ))</f>
        <v>88036152</v>
      </c>
      <c r="H104">
        <f>IF( INDEX(gamma!$B:$B, MATCH( python_input!$A104,L!$A:$A, 0 ) ) = 0, NA(), INDEX(gamma!$B:$B, MATCH( python_input!$A104,L!$A:$A, 0 ) ))</f>
        <v>0.60843116490681948</v>
      </c>
      <c r="I104">
        <f>IF( INDEX(E!$B:$B, MATCH( python_input!$A104,L!$A:$A, 0 ) ) = 0, NA(), INDEX(E!$B:$B, MATCH( python_input!$A104,L!$A:$A, 0 ) ))</f>
        <v>6.1243630239</v>
      </c>
    </row>
    <row r="105" spans="1:9" x14ac:dyDescent="0.25">
      <c r="A105">
        <f t="shared" si="1"/>
        <v>2003</v>
      </c>
      <c r="B105" s="124">
        <f>Y!B109</f>
        <v>3109629.2892310456</v>
      </c>
      <c r="C105">
        <f>IF( INDEX(K!$D$6:$D$122, MATCH( python_input!A105,  K!$A$6:$A$122, 0 ) ) = 0, NA(), INDEX(K!$D$6:$D$122, MATCH( python_input!$A105,  K!$A$6:$A$122, 0 ) ))</f>
        <v>0.92700000000000005</v>
      </c>
      <c r="D105" s="123">
        <f>IF( INDEX(K!$C$6:$C$122, MATCH( python_input!$A105,  K!$A$6:$A$122, 0 ) ) = 0, NA(), INDEX(K!$C$6:$C$122, MATCH( python_input!$A105,  K!$A$6:$A$122, 0 ) ))</f>
        <v>8221124.5999999996</v>
      </c>
      <c r="E105">
        <f>IF( INDEX(T!C:C, MATCH( python_input!$A105,  T!A:A, 0 ) ) = 0, NA(), INDEX(T!C:C, MATCH( python_input!$A105,  T!A:A, 0 ) ))</f>
        <v>2684690</v>
      </c>
      <c r="F105">
        <f>IF( INDEX(H!$B:$B, MATCH( python_input!$A105,  T!$A:$A, 0 ) ) = 0, NA(), INDEX(H!$B:$B, MATCH( python_input!$A105,  T!$A:$A, 0 ) ))</f>
        <v>40.674125723167201</v>
      </c>
      <c r="G105">
        <f>IF( INDEX(L!$B:$B, MATCH( python_input!$A105,L!$A:$A, 0 ) ) = 0, NA(), INDEX(L!$B:$B, MATCH( python_input!$A105,L!$A:$A, 0 ) ))</f>
        <v>89960492</v>
      </c>
      <c r="H105">
        <f>IF( INDEX(gamma!$B:$B, MATCH( python_input!$A105,L!$A:$A, 0 ) ) = 0, NA(), INDEX(gamma!$B:$B, MATCH( python_input!$A105,L!$A:$A, 0 ) ))</f>
        <v>0.60465549512227423</v>
      </c>
      <c r="I105">
        <f>IF( INDEX(E!$B:$B, MATCH( python_input!$A105,L!$A:$A, 0 ) ) = 0, NA(), INDEX(E!$B:$B, MATCH( python_input!$A105,L!$A:$A, 0 ) ))</f>
        <v>6.2712157667000001</v>
      </c>
    </row>
    <row r="106" spans="1:9" x14ac:dyDescent="0.25">
      <c r="A106">
        <f t="shared" si="1"/>
        <v>2004</v>
      </c>
      <c r="B106" s="124">
        <f>Y!B110</f>
        <v>3288663.7705717264</v>
      </c>
      <c r="C106">
        <f>IF( INDEX(K!$D$6:$D$122, MATCH( python_input!A106,  K!$A$6:$A$122, 0 ) ) = 0, NA(), INDEX(K!$D$6:$D$122, MATCH( python_input!$A106,  K!$A$6:$A$122, 0 ) ))</f>
        <v>0.94199999999999995</v>
      </c>
      <c r="D106" s="123">
        <f>IF( INDEX(K!$C$6:$C$122, MATCH( python_input!$A106,  K!$A$6:$A$122, 0 ) ) = 0, NA(), INDEX(K!$C$6:$C$122, MATCH( python_input!$A106,  K!$A$6:$A$122, 0 ) ))</f>
        <v>8365117.7999999998</v>
      </c>
      <c r="E106">
        <f>IF( INDEX(T!C:C, MATCH( python_input!$A106,  T!A:A, 0 ) ) = 0, NA(), INDEX(T!C:C, MATCH( python_input!$A106,  T!A:A, 0 ) ))</f>
        <v>2721320</v>
      </c>
      <c r="F106">
        <f>IF( INDEX(H!$B:$B, MATCH( python_input!$A106,  T!$A:$A, 0 ) ) = 0, NA(), INDEX(H!$B:$B, MATCH( python_input!$A106,  T!$A:$A, 0 ) ))</f>
        <v>39.762915281495502</v>
      </c>
      <c r="G106">
        <f>IF( INDEX(L!$B:$B, MATCH( python_input!$A106,L!$A:$A, 0 ) ) = 0, NA(), INDEX(L!$B:$B, MATCH( python_input!$A106,L!$A:$A, 0 ) ))</f>
        <v>92735060</v>
      </c>
      <c r="H106">
        <f>IF( INDEX(gamma!$B:$B, MATCH( python_input!$A106,L!$A:$A, 0 ) ) = 0, NA(), INDEX(gamma!$B:$B, MATCH( python_input!$A106,L!$A:$A, 0 ) ))</f>
        <v>0.61692189897537275</v>
      </c>
      <c r="I106">
        <f>IF( INDEX(E!$B:$B, MATCH( python_input!$A106,L!$A:$A, 0 ) ) = 0, NA(), INDEX(E!$B:$B, MATCH( python_input!$A106,L!$A:$A, 0 ) ))</f>
        <v>6.3794696939</v>
      </c>
    </row>
    <row r="107" spans="1:9" x14ac:dyDescent="0.25">
      <c r="A107">
        <f t="shared" si="1"/>
        <v>2005</v>
      </c>
      <c r="B107" s="124">
        <f>Y!B111</f>
        <v>3393632.073024868</v>
      </c>
      <c r="C107">
        <f>IF( INDEX(K!$D$6:$D$122, MATCH( python_input!A107,  K!$A$6:$A$122, 0 ) ) = 0, NA(), INDEX(K!$D$6:$D$122, MATCH( python_input!$A107,  K!$A$6:$A$122, 0 ) ))</f>
        <v>0.95099999999999996</v>
      </c>
      <c r="D107" s="123">
        <f>IF( INDEX(K!$C$6:$C$122, MATCH( python_input!$A107,  K!$A$6:$A$122, 0 ) ) = 0, NA(), INDEX(K!$C$6:$C$122, MATCH( python_input!$A107,  K!$A$6:$A$122, 0 ) ))</f>
        <v>8508191.5</v>
      </c>
      <c r="E107">
        <f>IF( INDEX(T!C:C, MATCH( python_input!$A107,  T!A:A, 0 ) ) = 0, NA(), INDEX(T!C:C, MATCH( python_input!$A107,  T!A:A, 0 ) ))</f>
        <v>2724326</v>
      </c>
      <c r="F107">
        <f>IF( INDEX(H!$B:$B, MATCH( python_input!$A107,  T!$A:$A, 0 ) ) = 0, NA(), INDEX(H!$B:$B, MATCH( python_input!$A107,  T!$A:$A, 0 ) ))</f>
        <v>39.723690203781999</v>
      </c>
      <c r="G107">
        <f>IF( INDEX(L!$B:$B, MATCH( python_input!$A107,L!$A:$A, 0 ) ) = 0, NA(), INDEX(L!$B:$B, MATCH( python_input!$A107,L!$A:$A, 0 ) ))</f>
        <v>95550599</v>
      </c>
      <c r="H107">
        <f>IF( INDEX(gamma!$B:$B, MATCH( python_input!$A107,L!$A:$A, 0 ) ) = 0, NA(), INDEX(gamma!$B:$B, MATCH( python_input!$A107,L!$A:$A, 0 ) ))</f>
        <v>0.6353460041046145</v>
      </c>
      <c r="I107">
        <f>IF( INDEX(E!$B:$B, MATCH( python_input!$A107,L!$A:$A, 0 ) ) = 0, NA(), INDEX(E!$B:$B, MATCH( python_input!$A107,L!$A:$A, 0 ) ))</f>
        <v>6.5032130041</v>
      </c>
    </row>
    <row r="108" spans="1:9" x14ac:dyDescent="0.25">
      <c r="A108">
        <f t="shared" si="1"/>
        <v>2006</v>
      </c>
      <c r="B108" s="124">
        <f>Y!B112</f>
        <v>3527862.7248349614</v>
      </c>
      <c r="C108">
        <f>IF( INDEX(K!$D$6:$D$122, MATCH( python_input!A108,  K!$A$6:$A$122, 0 ) ) = 0, NA(), INDEX(K!$D$6:$D$122, MATCH( python_input!$A108,  K!$A$6:$A$122, 0 ) ))</f>
        <v>0.95699999999999996</v>
      </c>
      <c r="D108" s="123">
        <f>IF( INDEX(K!$C$6:$C$122, MATCH( python_input!$A108,  K!$A$6:$A$122, 0 ) ) = 0, NA(), INDEX(K!$C$6:$C$122, MATCH( python_input!$A108,  K!$A$6:$A$122, 0 ) ))</f>
        <v>8673582.6999999993</v>
      </c>
      <c r="E108">
        <f>IF( INDEX(T!C:C, MATCH( python_input!$A108,  T!A:A, 0 ) ) = 0, NA(), INDEX(T!C:C, MATCH( python_input!$A108,  T!A:A, 0 ) ))</f>
        <v>2727840</v>
      </c>
      <c r="F108">
        <f>IF( INDEX(H!$B:$B, MATCH( python_input!$A108,  T!$A:$A, 0 ) ) = 0, NA(), INDEX(H!$B:$B, MATCH( python_input!$A108,  T!$A:$A, 0 ) ))</f>
        <v>39.468370607028703</v>
      </c>
      <c r="G108">
        <f>IF( INDEX(L!$B:$B, MATCH( python_input!$A108,L!$A:$A, 0 ) ) = 0, NA(), INDEX(L!$B:$B, MATCH( python_input!$A108,L!$A:$A, 0 ) ))</f>
        <v>96906935</v>
      </c>
      <c r="H108">
        <f>IF( INDEX(gamma!$B:$B, MATCH( python_input!$A108,L!$A:$A, 0 ) ) = 0, NA(), INDEX(gamma!$B:$B, MATCH( python_input!$A108,L!$A:$A, 0 ) ))</f>
        <v>0.63141734939575245</v>
      </c>
      <c r="I108">
        <f>IF( INDEX(E!$B:$B, MATCH( python_input!$A108,L!$A:$A, 0 ) ) = 0, NA(), INDEX(E!$B:$B, MATCH( python_input!$A108,L!$A:$A, 0 ) ))</f>
        <v>6.7219789585000003</v>
      </c>
    </row>
    <row r="109" spans="1:9" x14ac:dyDescent="0.25">
      <c r="A109">
        <f t="shared" si="1"/>
        <v>2007</v>
      </c>
      <c r="B109" s="124">
        <f>Y!B113</f>
        <v>3741782.339781824</v>
      </c>
      <c r="C109">
        <f>IF( INDEX(K!$D$6:$D$122, MATCH( python_input!A109,  K!$A$6:$A$122, 0 ) ) = 0, NA(), INDEX(K!$D$6:$D$122, MATCH( python_input!$A109,  K!$A$6:$A$122, 0 ) ))</f>
        <v>0.97</v>
      </c>
      <c r="D109" s="123">
        <f>IF( INDEX(K!$C$6:$C$122, MATCH( python_input!$A109,  K!$A$6:$A$122, 0 ) ) = 0, NA(), INDEX(K!$C$6:$C$122, MATCH( python_input!$A109,  K!$A$6:$A$122, 0 ) ))</f>
        <v>8893194</v>
      </c>
      <c r="E109">
        <f>IF( INDEX(T!C:C, MATCH( python_input!$A109,  T!A:A, 0 ) ) = 0, NA(), INDEX(T!C:C, MATCH( python_input!$A109,  T!A:A, 0 ) ))</f>
        <v>2716380</v>
      </c>
      <c r="F109">
        <f>IF( INDEX(H!$B:$B, MATCH( python_input!$A109,  T!$A:$A, 0 ) ) = 0, NA(), INDEX(H!$B:$B, MATCH( python_input!$A109,  T!$A:$A, 0 ) ))</f>
        <v>39.575506576864399</v>
      </c>
      <c r="G109">
        <f>IF( INDEX(L!$B:$B, MATCH( python_input!$A109,L!$A:$A, 0 ) ) = 0, NA(), INDEX(L!$B:$B, MATCH( python_input!$A109,L!$A:$A, 0 ) ))</f>
        <v>98039556</v>
      </c>
      <c r="H109">
        <f>IF( INDEX(gamma!$B:$B, MATCH( python_input!$A109,L!$A:$A, 0 ) ) = 0, NA(), INDEX(gamma!$B:$B, MATCH( python_input!$A109,L!$A:$A, 0 ) ))</f>
        <v>0.63246384032567338</v>
      </c>
      <c r="I109">
        <f>IF( INDEX(E!$B:$B, MATCH( python_input!$A109,L!$A:$A, 0 ) ) = 0, NA(), INDEX(E!$B:$B, MATCH( python_input!$A109,L!$A:$A, 0 ) ))</f>
        <v>6.8647310831999997</v>
      </c>
    </row>
    <row r="110" spans="1:9" x14ac:dyDescent="0.25">
      <c r="A110">
        <f t="shared" si="1"/>
        <v>2008</v>
      </c>
      <c r="B110" s="124">
        <f>Y!B114</f>
        <v>3932435.6437785383</v>
      </c>
      <c r="C110">
        <f>IF( INDEX(K!$D$6:$D$122, MATCH( python_input!A110,  K!$A$6:$A$122, 0 ) ) = 0, NA(), INDEX(K!$D$6:$D$122, MATCH( python_input!$A110,  K!$A$6:$A$122, 0 ) ))</f>
        <v>0.97499999999999998</v>
      </c>
      <c r="D110" s="123">
        <f>IF( INDEX(K!$C$6:$C$122, MATCH( python_input!$A110,  K!$A$6:$A$122, 0 ) ) = 0, NA(), INDEX(K!$C$6:$C$122, MATCH( python_input!$A110,  K!$A$6:$A$122, 0 ) ))</f>
        <v>9174879</v>
      </c>
      <c r="E110">
        <f>IF( INDEX(T!C:C, MATCH( python_input!$A110,  T!A:A, 0 ) ) = 0, NA(), INDEX(T!C:C, MATCH( python_input!$A110,  T!A:A, 0 ) ))</f>
        <v>2735000</v>
      </c>
      <c r="F110">
        <f>IF( INDEX(H!$B:$B, MATCH( python_input!$A110,  T!$A:$A, 0 ) ) = 0, NA(), INDEX(H!$B:$B, MATCH( python_input!$A110,  T!$A:$A, 0 ) ))</f>
        <v>39.487177512976203</v>
      </c>
      <c r="G110">
        <f>IF( INDEX(L!$B:$B, MATCH( python_input!$A110,L!$A:$A, 0 ) ) = 0, NA(), INDEX(L!$B:$B, MATCH( python_input!$A110,L!$A:$A, 0 ) ))</f>
        <v>99948858</v>
      </c>
      <c r="H110">
        <f>IF( INDEX(gamma!$B:$B, MATCH( python_input!$A110,L!$A:$A, 0 ) ) = 0, NA(), INDEX(gamma!$B:$B, MATCH( python_input!$A110,L!$A:$A, 0 ) ))</f>
        <v>0.64382805828094469</v>
      </c>
      <c r="I110">
        <f>IF( INDEX(E!$B:$B, MATCH( python_input!$A110,L!$A:$A, 0 ) ) = 0, NA(), INDEX(E!$B:$B, MATCH( python_input!$A110,L!$A:$A, 0 ) ))</f>
        <v>7.0404773470000004</v>
      </c>
    </row>
    <row r="111" spans="1:9" x14ac:dyDescent="0.25">
      <c r="A111">
        <f t="shared" si="1"/>
        <v>2009</v>
      </c>
      <c r="B111" s="124">
        <f>Y!B115</f>
        <v>3927759.7094112546</v>
      </c>
      <c r="C111">
        <f>IF( INDEX(K!$D$6:$D$122, MATCH( python_input!A111,  K!$A$6:$A$122, 0 ) ) = 0, NA(), INDEX(K!$D$6:$D$122, MATCH( python_input!$A111,  K!$A$6:$A$122, 0 ) ))</f>
        <v>0.93899999999999995</v>
      </c>
      <c r="D111" s="123">
        <f>IF( INDEX(K!$C$6:$C$122, MATCH( python_input!$A111,  K!$A$6:$A$122, 0 ) ) = 0, NA(), INDEX(K!$C$6:$C$122, MATCH( python_input!$A111,  K!$A$6:$A$122, 0 ) ))</f>
        <v>9424281</v>
      </c>
      <c r="E111">
        <f>IF( INDEX(T!C:C, MATCH( python_input!$A111,  T!A:A, 0 ) ) = 0, NA(), INDEX(T!C:C, MATCH( python_input!$A111,  T!A:A, 0 ) ))</f>
        <v>2735400</v>
      </c>
      <c r="F111">
        <f>IF( INDEX(H!$B:$B, MATCH( python_input!$A111,  T!$A:$A, 0 ) ) = 0, NA(), INDEX(H!$B:$B, MATCH( python_input!$A111,  T!$A:$A, 0 ) ))</f>
        <v>39.693569747862803</v>
      </c>
      <c r="G111">
        <f>IF( INDEX(L!$B:$B, MATCH( python_input!$A111,L!$A:$A, 0 ) ) = 0, NA(), INDEX(L!$B:$B, MATCH( python_input!$A111,L!$A:$A, 0 ) ))</f>
        <v>101720628</v>
      </c>
      <c r="H111">
        <f>IF( INDEX(gamma!$B:$B, MATCH( python_input!$A111,L!$A:$A, 0 ) ) = 0, NA(), INDEX(gamma!$B:$B, MATCH( python_input!$A111,L!$A:$A, 0 ) ))</f>
        <v>0.64315011450449622</v>
      </c>
      <c r="I111">
        <f>IF( INDEX(E!$B:$B, MATCH( python_input!$A111,L!$A:$A, 0 ) ) = 0, NA(), INDEX(E!$B:$B, MATCH( python_input!$A111,L!$A:$A, 0 ) ))</f>
        <v>7.1860557397000004</v>
      </c>
    </row>
    <row r="112" spans="1:9" x14ac:dyDescent="0.25">
      <c r="A112">
        <f t="shared" si="1"/>
        <v>2010</v>
      </c>
      <c r="B112" s="124">
        <f>Y!B116</f>
        <v>4224128.583350054</v>
      </c>
      <c r="C112">
        <f>IF( INDEX(K!$D$6:$D$122, MATCH( python_input!A112,  K!$A$6:$A$122, 0 ) ) = 0, NA(), INDEX(K!$D$6:$D$122, MATCH( python_input!$A112,  K!$A$6:$A$122, 0 ) ))</f>
        <v>0.96899999999999997</v>
      </c>
      <c r="D112" s="123">
        <f>IF( INDEX(K!$C$6:$C$122, MATCH( python_input!$A112,  K!$A$6:$A$122, 0 ) ) = 0, NA(), INDEX(K!$C$6:$C$122, MATCH( python_input!$A112,  K!$A$6:$A$122, 0 ) ))</f>
        <v>9775974.8000000007</v>
      </c>
      <c r="E112">
        <f>IF( INDEX(T!C:C, MATCH( python_input!$A112,  T!A:A, 0 ) ) = 0, NA(), INDEX(T!C:C, MATCH( python_input!$A112,  T!A:A, 0 ) ))</f>
        <v>2734630</v>
      </c>
      <c r="F112">
        <f>IF( INDEX(H!$B:$B, MATCH( python_input!$A112,  T!$A:$A, 0 ) ) = 0, NA(), INDEX(H!$B:$B, MATCH( python_input!$A112,  T!$A:$A, 0 ) ))</f>
        <v>40.084560918746199</v>
      </c>
      <c r="G112">
        <f>IF( INDEX(L!$B:$B, MATCH( python_input!$A112,L!$A:$A, 0 ) ) = 0, NA(), INDEX(L!$B:$B, MATCH( python_input!$A112,L!$A:$A, 0 ) ))</f>
        <v>101716804</v>
      </c>
      <c r="H112">
        <f>IF( INDEX(gamma!$B:$B, MATCH( python_input!$A112,L!$A:$A, 0 ) ) = 0, NA(), INDEX(gamma!$B:$B, MATCH( python_input!$A112,L!$A:$A, 0 ) ))</f>
        <v>0.64185045070648206</v>
      </c>
      <c r="I112">
        <f>IF( INDEX(E!$B:$B, MATCH( python_input!$A112,L!$A:$A, 0 ) ) = 0, NA(), INDEX(E!$B:$B, MATCH( python_input!$A112,L!$A:$A, 0 ) ))</f>
        <v>7.2771072691500001</v>
      </c>
    </row>
    <row r="113" spans="1:9" x14ac:dyDescent="0.25">
      <c r="A113">
        <f t="shared" si="1"/>
        <v>2011</v>
      </c>
      <c r="B113" s="124">
        <f>Y!B117</f>
        <v>4392530.8483070191</v>
      </c>
      <c r="C113">
        <f>IF( INDEX(K!$D$6:$D$122, MATCH( python_input!A113,  K!$A$6:$A$122, 0 ) ) = 0, NA(), INDEX(K!$D$6:$D$122, MATCH( python_input!$A113,  K!$A$6:$A$122, 0 ) ))</f>
        <v>0.96699999999999997</v>
      </c>
      <c r="D113" s="123">
        <f>IF( INDEX(K!$C$6:$C$122, MATCH( python_input!$A113,  K!$A$6:$A$122, 0 ) ) = 0, NA(), INDEX(K!$C$6:$C$122, MATCH( python_input!$A113,  K!$A$6:$A$122, 0 ) ))</f>
        <v>10160345.5</v>
      </c>
      <c r="E113">
        <f>IF( INDEX(T!C:C, MATCH( python_input!$A113,  T!A:A, 0 ) ) = 0, NA(), INDEX(T!C:C, MATCH( python_input!$A113,  T!A:A, 0 ) ))</f>
        <v>2753730</v>
      </c>
      <c r="F113">
        <f>IF( INDEX(H!$B:$B, MATCH( python_input!$A113,  T!$A:$A, 0 ) ) = 0, NA(), INDEX(H!$B:$B, MATCH( python_input!$A113,  T!$A:$A, 0 ) ))</f>
        <v>39.968006402111797</v>
      </c>
      <c r="G113">
        <f>IF( INDEX(L!$B:$B, MATCH( python_input!$A113,L!$A:$A, 0 ) ) = 0, NA(), INDEX(L!$B:$B, MATCH( python_input!$A113,L!$A:$A, 0 ) ))</f>
        <v>101600638</v>
      </c>
      <c r="H113">
        <f>IF( INDEX(gamma!$B:$B, MATCH( python_input!$A113,L!$A:$A, 0 ) ) = 0, NA(), INDEX(gamma!$B:$B, MATCH( python_input!$A113,L!$A:$A, 0 ) ))</f>
        <v>0.63598509426116911</v>
      </c>
      <c r="I113">
        <f>IF( INDEX(E!$B:$B, MATCH( python_input!$A113,L!$A:$A, 0 ) ) = 0, NA(), INDEX(E!$B:$B, MATCH( python_input!$A113,L!$A:$A, 0 ) ))</f>
        <v>7.3681587985999997</v>
      </c>
    </row>
    <row r="114" spans="1:9" x14ac:dyDescent="0.25">
      <c r="A114">
        <f t="shared" si="1"/>
        <v>2012</v>
      </c>
      <c r="B114" s="124">
        <f>Y!B118</f>
        <v>4477214.7596855452</v>
      </c>
      <c r="C114">
        <f>IF( INDEX(K!$D$6:$D$122, MATCH( python_input!A114,  K!$A$6:$A$122, 0 ) ) = 0, NA(), INDEX(K!$D$6:$D$122, MATCH( python_input!$A114,  K!$A$6:$A$122, 0 ) ))</f>
        <v>0.96399999999999997</v>
      </c>
      <c r="D114" s="123">
        <f>IF( INDEX(K!$C$6:$C$122, MATCH( python_input!$A114,  K!$A$6:$A$122, 0 ) ) = 0, NA(), INDEX(K!$C$6:$C$122, MATCH( python_input!$A114,  K!$A$6:$A$122, 0 ) ))</f>
        <v>10526445.699999999</v>
      </c>
      <c r="E114">
        <f>IF( INDEX(T!C:C, MATCH( python_input!$A114,  T!A:A, 0 ) ) = 0, NA(), INDEX(T!C:C, MATCH( python_input!$A114,  T!A:A, 0 ) ))</f>
        <v>2756070</v>
      </c>
      <c r="F114">
        <f>IF( INDEX(H!$B:$B, MATCH( python_input!$A114,  T!$A:$A, 0 ) ) = 0, NA(), INDEX(H!$B:$B, MATCH( python_input!$A114,  T!$A:$A, 0 ) ))</f>
        <v>39.7106151778775</v>
      </c>
      <c r="G114">
        <f>IF( INDEX(L!$B:$B, MATCH( python_input!$A114,L!$A:$A, 0 ) ) = 0, NA(), INDEX(L!$B:$B, MATCH( python_input!$A114,L!$A:$A, 0 ) ))</f>
        <v>102939910</v>
      </c>
      <c r="H114">
        <f>IF( INDEX(gamma!$B:$B, MATCH( python_input!$A114,L!$A:$A, 0 ) ) = 0, NA(), INDEX(gamma!$B:$B, MATCH( python_input!$A114,L!$A:$A, 0 ) ))</f>
        <v>0.63739355480194104</v>
      </c>
      <c r="I114">
        <f>IF( INDEX(E!$B:$B, MATCH( python_input!$A114,L!$A:$A, 0 ) ) = 0, NA(), INDEX(E!$B:$B, MATCH( python_input!$A114,L!$A:$A, 0 ) ))</f>
        <v>7.5885213421</v>
      </c>
    </row>
    <row r="115" spans="1:9" x14ac:dyDescent="0.25">
      <c r="A115">
        <f t="shared" si="1"/>
        <v>2013</v>
      </c>
      <c r="B115" s="124">
        <f>Y!B119</f>
        <v>4611931.6874543838</v>
      </c>
      <c r="C115">
        <f>IF( INDEX(K!$D$6:$D$122, MATCH( python_input!A115,  K!$A$6:$A$122, 0 ) ) = 0, NA(), INDEX(K!$D$6:$D$122, MATCH( python_input!$A115,  K!$A$6:$A$122, 0 ) ))</f>
        <v>0.95099999999999996</v>
      </c>
      <c r="D115" s="123">
        <f>IF( INDEX(K!$C$6:$C$122, MATCH( python_input!$A115,  K!$A$6:$A$122, 0 ) ) = 0, NA(), INDEX(K!$C$6:$C$122, MATCH( python_input!$A115,  K!$A$6:$A$122, 0 ) ))</f>
        <v>10917048.9</v>
      </c>
      <c r="E115">
        <f>IF( INDEX(T!C:C, MATCH( python_input!$A115,  T!A:A, 0 ) ) = 0, NA(), INDEX(T!C:C, MATCH( python_input!$A115,  T!A:A, 0 ) ))</f>
        <v>2788081</v>
      </c>
      <c r="F115">
        <f>IF( INDEX(H!$B:$B, MATCH( python_input!$A115,  T!$A:$A, 0 ) ) = 0, NA(), INDEX(H!$B:$B, MATCH( python_input!$A115,  T!$A:$A, 0 ) ))</f>
        <v>39.9</v>
      </c>
      <c r="G115">
        <f>IF( INDEX(L!$B:$B, MATCH( python_input!$A115,L!$A:$A, 0 ) ) = 0, NA(), INDEX(L!$B:$B, MATCH( python_input!$A115,L!$A:$A, 0 ) ))</f>
        <v>103961886</v>
      </c>
      <c r="H115">
        <f>IF( INDEX(gamma!$B:$B, MATCH( python_input!$A115,L!$A:$A, 0 ) ) = 0, NA(), INDEX(gamma!$B:$B, MATCH( python_input!$A115,L!$A:$A, 0 ) ))</f>
        <v>0.62787817199707041</v>
      </c>
      <c r="I115">
        <f>IF( INDEX(E!$B:$B, MATCH( python_input!$A115,L!$A:$A, 0 ) ) = 0, NA(), INDEX(E!$B:$B, MATCH( python_input!$A115,L!$A:$A, 0 ) ))</f>
        <v>7.6940968748999996</v>
      </c>
    </row>
    <row r="116" spans="1:9" x14ac:dyDescent="0.25">
      <c r="A116">
        <f t="shared" si="1"/>
        <v>2014</v>
      </c>
      <c r="B116" s="124">
        <f>Y!B120</f>
        <v>4635189.3482389292</v>
      </c>
      <c r="C116">
        <f>IF( INDEX(K!$D$6:$D$122, MATCH( python_input!A116,  K!$A$6:$A$122, 0 ) ) = 0, NA(), INDEX(K!$D$6:$D$122, MATCH( python_input!$A116,  K!$A$6:$A$122, 0 ) ))</f>
        <v>0.93200000000000005</v>
      </c>
      <c r="D116" s="123">
        <f>IF( INDEX(K!$C$6:$C$122, MATCH( python_input!$A116,  K!$A$6:$A$122, 0 ) ) = 0, NA(), INDEX(K!$C$6:$C$122, MATCH( python_input!$A116,  K!$A$6:$A$122, 0 ) ))</f>
        <v>11242868.699999999</v>
      </c>
      <c r="E116">
        <f>IF( INDEX(T!C:C, MATCH( python_input!$A116,  T!A:A, 0 ) ) = 0, NA(), INDEX(T!C:C, MATCH( python_input!$A116,  T!A:A, 0 ) ))</f>
        <v>2825890</v>
      </c>
      <c r="F116">
        <f>IF( INDEX(H!$B:$B, MATCH( python_input!$A116,  T!$A:$A, 0 ) ) = 0, NA(), INDEX(H!$B:$B, MATCH( python_input!$A116,  T!$A:$A, 0 ) ))</f>
        <v>39.5</v>
      </c>
      <c r="G116">
        <f>IF( INDEX(L!$B:$B, MATCH( python_input!$A116,L!$A:$A, 0 ) ) = 0, NA(), INDEX(L!$B:$B, MATCH( python_input!$A116,L!$A:$A, 0 ) ))</f>
        <v>105818575</v>
      </c>
      <c r="H116">
        <f>IF( INDEX(gamma!$B:$B, MATCH( python_input!$A116,L!$A:$A, 0 ) ) = 0, NA(), INDEX(gamma!$B:$B, MATCH( python_input!$A116,L!$A:$A, 0 ) ))</f>
        <v>0.62725251331982013</v>
      </c>
      <c r="I116">
        <f>IF( INDEX(E!$B:$B, MATCH( python_input!$A116,L!$A:$A, 0 ) ) = 0, NA(), INDEX(E!$B:$B, MATCH( python_input!$A116,L!$A:$A, 0 ) ))</f>
        <v>7.7964785615999999</v>
      </c>
    </row>
    <row r="117" spans="1:9" x14ac:dyDescent="0.25">
      <c r="A117">
        <f t="shared" si="1"/>
        <v>2015</v>
      </c>
      <c r="B117" s="124">
        <f>Y!B121</f>
        <v>4460335.700153674</v>
      </c>
      <c r="C117">
        <f>IF( INDEX(K!$D$6:$D$122, MATCH( python_input!A117,  K!$A$6:$A$122, 0 ) ) = 0, NA(), INDEX(K!$D$6:$D$122, MATCH( python_input!$A117,  K!$A$6:$A$122, 0 ) ))</f>
        <v>0.88500000000000001</v>
      </c>
      <c r="D117" s="123">
        <f>IF( INDEX(K!$C$6:$C$122, MATCH( python_input!$A117,  K!$A$6:$A$122, 0 ) ) = 0, NA(), INDEX(K!$C$6:$C$122, MATCH( python_input!$A117,  K!$A$6:$A$122, 0 ) ))</f>
        <v>11010648.970030734</v>
      </c>
      <c r="E117">
        <f>IF( INDEX(T!C:C, MATCH( python_input!$A117,  T!A:A, 0 ) ) = 0, NA(), INDEX(T!C:C, MATCH( python_input!$A117,  T!A:A, 0 ) ))</f>
        <v>2844463.2451422736</v>
      </c>
      <c r="F117">
        <f>IF( INDEX(H!$B:$B, MATCH( python_input!$A117,  T!$A:$A, 0 ) ) = 0, NA(), INDEX(H!$B:$B, MATCH( python_input!$A117,  T!$A:$A, 0 ) ))</f>
        <v>39.1</v>
      </c>
      <c r="G117">
        <f>IF( INDEX(L!$B:$B, MATCH( python_input!$A117,L!$A:$A, 0 ) ) = 0, NA(), INDEX(L!$B:$B, MATCH( python_input!$A117,L!$A:$A, 0 ) ))</f>
        <v>107108795</v>
      </c>
      <c r="H117">
        <f>IF( INDEX(gamma!$B:$B, MATCH( python_input!$A117,L!$A:$A, 0 ) ) = 0, NA(), INDEX(gamma!$B:$B, MATCH( python_input!$A117,L!$A:$A, 0 ) ))</f>
        <v>0.60799216945889856</v>
      </c>
      <c r="I117">
        <f>IF( INDEX(E!$B:$B, MATCH( python_input!$A117,L!$A:$A, 0 ) ) = 0, NA(), INDEX(E!$B:$B, MATCH( python_input!$A117,L!$A:$A, 0 ) ))</f>
        <v>7.900222592697526</v>
      </c>
    </row>
    <row r="118" spans="1:9" x14ac:dyDescent="0.25">
      <c r="A118">
        <f t="shared" si="1"/>
        <v>2016</v>
      </c>
      <c r="B118" s="124">
        <f>Y!B122</f>
        <v>4299643.8710033754</v>
      </c>
      <c r="C118">
        <f>IF( INDEX(K!$D$6:$D$122, MATCH( python_input!A118,  K!$A$6:$A$122, 0 ) ) = 0, NA(), INDEX(K!$D$6:$D$122, MATCH( python_input!$A118,  K!$A$6:$A$122, 0 ) ))</f>
        <v>0.85099999999999998</v>
      </c>
      <c r="D118" s="123">
        <f>IF( INDEX(K!$C$6:$C$122, MATCH( python_input!$A118,  K!$A$6:$A$122, 0 ) ) = 0, NA(), INDEX(K!$C$6:$C$122, MATCH( python_input!$A118,  K!$A$6:$A$122, 0 ) ))</f>
        <v>10769512.847228337</v>
      </c>
      <c r="E118">
        <f>IF( INDEX(T!C:C, MATCH( python_input!$A118,  T!A:A, 0 ) ) = 0, NA(), INDEX(T!C:C, MATCH( python_input!$A118,  T!A:A, 0 ) ))</f>
        <v>2867006.7282542065</v>
      </c>
      <c r="F118">
        <f>IF( INDEX(H!$B:$B, MATCH( python_input!$A118,  T!$A:$A, 0 ) ) = 0, NA(), INDEX(H!$B:$B, MATCH( python_input!$A118,  T!$A:$A, 0 ) ))</f>
        <v>39.200000000000003</v>
      </c>
      <c r="G118">
        <f>IF( INDEX(L!$B:$B, MATCH( python_input!$A118,L!$A:$A, 0 ) ) = 0, NA(), INDEX(L!$B:$B, MATCH( python_input!$A118,L!$A:$A, 0 ) ))</f>
        <v>108258660</v>
      </c>
      <c r="H118">
        <f>IF( INDEX(gamma!$B:$B, MATCH( python_input!$A118,L!$A:$A, 0 ) ) = 0, NA(), INDEX(gamma!$B:$B, MATCH( python_input!$A118,L!$A:$A, 0 ) ))</f>
        <v>0.59055193130493178</v>
      </c>
      <c r="I118">
        <f>IF( INDEX(E!$B:$B, MATCH( python_input!$A118,L!$A:$A, 0 ) ) = 0, NA(), INDEX(E!$B:$B, MATCH( python_input!$A118,L!$A:$A, 0 ) ))</f>
        <v>8.0053470962613495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124"/>
  <sheetViews>
    <sheetView workbookViewId="0">
      <pane xSplit="1" ySplit="5" topLeftCell="X106" activePane="bottomRight" state="frozen"/>
      <selection pane="topRight" activeCell="B1" sqref="B1"/>
      <selection pane="bottomLeft" activeCell="A6" sqref="A6"/>
      <selection pane="bottomRight" activeCell="Z1" sqref="Y1:Z1048576"/>
    </sheetView>
  </sheetViews>
  <sheetFormatPr defaultRowHeight="15" x14ac:dyDescent="0.25"/>
  <cols>
    <col min="1" max="1" width="15.28515625" style="78" customWidth="1"/>
    <col min="2" max="2" width="24.5703125" style="109" customWidth="1"/>
    <col min="3" max="3" width="24.5703125" style="97" customWidth="1"/>
    <col min="4" max="4" width="24.5703125" style="78" customWidth="1"/>
    <col min="5" max="5" width="24.5703125" style="110" customWidth="1"/>
    <col min="6" max="7" width="24.5703125" style="111" customWidth="1"/>
    <col min="8" max="8" width="24.5703125" style="96" customWidth="1"/>
    <col min="9" max="9" width="24.5703125" style="97" customWidth="1"/>
    <col min="10" max="13" width="24.5703125" style="111" customWidth="1"/>
    <col min="14" max="14" width="24.5703125" style="78" customWidth="1"/>
    <col min="15" max="15" width="24.5703125" style="99" customWidth="1"/>
    <col min="16" max="16" width="24.5703125" style="78" customWidth="1"/>
    <col min="17" max="17" width="24.5703125" style="99" customWidth="1"/>
    <col min="18" max="18" width="24.5703125" style="78" customWidth="1"/>
    <col min="19" max="19" width="24.5703125" style="99" customWidth="1"/>
    <col min="20" max="21" width="24.5703125" style="111" customWidth="1"/>
    <col min="22" max="23" width="24.5703125" style="78" customWidth="1"/>
    <col min="24" max="24" width="24.5703125" style="109" customWidth="1"/>
    <col min="25" max="25" width="24.5703125" style="99" customWidth="1"/>
    <col min="26" max="26" width="24.5703125" style="109" customWidth="1"/>
    <col min="27" max="28" width="24.5703125" style="110" customWidth="1"/>
    <col min="29" max="57" width="24.5703125" style="78" customWidth="1"/>
    <col min="58" max="16384" width="9.140625" style="78"/>
  </cols>
  <sheetData>
    <row r="1" spans="1:31" s="81" customFormat="1" x14ac:dyDescent="0.25">
      <c r="A1" s="78" t="s">
        <v>2</v>
      </c>
      <c r="B1" s="79" t="s">
        <v>4</v>
      </c>
      <c r="C1" s="80" t="s">
        <v>4</v>
      </c>
      <c r="D1" s="81" t="s">
        <v>230</v>
      </c>
      <c r="E1" s="82" t="s">
        <v>230</v>
      </c>
      <c r="F1" s="83" t="s">
        <v>17</v>
      </c>
      <c r="G1" s="83" t="s">
        <v>17</v>
      </c>
      <c r="H1" s="84" t="s">
        <v>4</v>
      </c>
      <c r="I1" s="80" t="s">
        <v>4</v>
      </c>
      <c r="J1" s="83" t="s">
        <v>17</v>
      </c>
      <c r="K1" s="83" t="s">
        <v>17</v>
      </c>
      <c r="L1" s="83" t="s">
        <v>17</v>
      </c>
      <c r="M1" s="83" t="s">
        <v>17</v>
      </c>
      <c r="N1" s="81" t="s">
        <v>4</v>
      </c>
      <c r="O1" s="85" t="s">
        <v>4</v>
      </c>
      <c r="P1" s="81" t="s">
        <v>4</v>
      </c>
      <c r="Q1" s="85" t="s">
        <v>4</v>
      </c>
      <c r="R1" s="81" t="s">
        <v>4</v>
      </c>
      <c r="S1" s="85" t="s">
        <v>4</v>
      </c>
      <c r="T1" s="83" t="s">
        <v>17</v>
      </c>
      <c r="U1" s="83" t="s">
        <v>17</v>
      </c>
      <c r="V1" s="83" t="s">
        <v>17</v>
      </c>
      <c r="W1" s="4" t="s">
        <v>453</v>
      </c>
      <c r="X1" s="79" t="s">
        <v>4</v>
      </c>
      <c r="Y1" s="85" t="s">
        <v>4</v>
      </c>
      <c r="Z1" s="79" t="s">
        <v>263</v>
      </c>
      <c r="AA1" s="82" t="s">
        <v>253</v>
      </c>
      <c r="AB1" s="82" t="s">
        <v>263</v>
      </c>
      <c r="AC1" s="81" t="s">
        <v>421</v>
      </c>
      <c r="AE1" s="86" t="s">
        <v>308</v>
      </c>
    </row>
    <row r="2" spans="1:31" s="81" customFormat="1" x14ac:dyDescent="0.25">
      <c r="A2" s="78" t="s">
        <v>11</v>
      </c>
      <c r="B2" s="79" t="s">
        <v>12</v>
      </c>
      <c r="C2" s="80" t="s">
        <v>12</v>
      </c>
      <c r="D2" s="81" t="s">
        <v>12</v>
      </c>
      <c r="E2" s="82" t="s">
        <v>12</v>
      </c>
      <c r="F2" s="83" t="s">
        <v>12</v>
      </c>
      <c r="G2" s="83" t="s">
        <v>12</v>
      </c>
      <c r="H2" s="84" t="s">
        <v>12</v>
      </c>
      <c r="I2" s="80" t="s">
        <v>12</v>
      </c>
      <c r="J2" s="83" t="s">
        <v>12</v>
      </c>
      <c r="K2" s="83" t="s">
        <v>12</v>
      </c>
      <c r="L2" s="83" t="s">
        <v>12</v>
      </c>
      <c r="M2" s="83" t="s">
        <v>12</v>
      </c>
      <c r="N2" s="81" t="s">
        <v>12</v>
      </c>
      <c r="O2" s="85" t="s">
        <v>12</v>
      </c>
      <c r="P2" s="81" t="s">
        <v>12</v>
      </c>
      <c r="Q2" s="85" t="s">
        <v>12</v>
      </c>
      <c r="R2" s="81" t="s">
        <v>12</v>
      </c>
      <c r="S2" s="85" t="s">
        <v>12</v>
      </c>
      <c r="T2" s="83" t="s">
        <v>12</v>
      </c>
      <c r="U2" s="83" t="s">
        <v>12</v>
      </c>
      <c r="V2" s="83" t="s">
        <v>12</v>
      </c>
      <c r="W2" s="4" t="s">
        <v>12</v>
      </c>
      <c r="X2" s="79" t="s">
        <v>19</v>
      </c>
      <c r="Y2" s="85" t="s">
        <v>19</v>
      </c>
      <c r="Z2" s="79" t="s">
        <v>12</v>
      </c>
      <c r="AA2" s="82" t="s">
        <v>12</v>
      </c>
      <c r="AB2" s="82" t="s">
        <v>12</v>
      </c>
      <c r="AC2" s="81" t="s">
        <v>12</v>
      </c>
      <c r="AE2" s="86" t="s">
        <v>309</v>
      </c>
    </row>
    <row r="3" spans="1:31" s="81" customFormat="1" x14ac:dyDescent="0.25">
      <c r="A3" s="78" t="s">
        <v>3</v>
      </c>
      <c r="B3" s="79" t="s">
        <v>1</v>
      </c>
      <c r="C3" s="80" t="s">
        <v>1</v>
      </c>
      <c r="D3" s="81" t="s">
        <v>1</v>
      </c>
      <c r="E3" s="82" t="s">
        <v>1</v>
      </c>
      <c r="F3" s="83" t="s">
        <v>1</v>
      </c>
      <c r="G3" s="83" t="s">
        <v>1</v>
      </c>
      <c r="H3" s="84" t="s">
        <v>5</v>
      </c>
      <c r="I3" s="80" t="s">
        <v>5</v>
      </c>
      <c r="J3" s="83" t="s">
        <v>5</v>
      </c>
      <c r="K3" s="83" t="s">
        <v>13</v>
      </c>
      <c r="L3" s="83" t="s">
        <v>14</v>
      </c>
      <c r="M3" s="83" t="s">
        <v>15</v>
      </c>
      <c r="N3" s="81" t="s">
        <v>13</v>
      </c>
      <c r="O3" s="85" t="s">
        <v>447</v>
      </c>
      <c r="P3" s="81" t="s">
        <v>14</v>
      </c>
      <c r="Q3" s="85" t="s">
        <v>448</v>
      </c>
      <c r="R3" s="81" t="s">
        <v>15</v>
      </c>
      <c r="S3" s="85" t="s">
        <v>15</v>
      </c>
      <c r="T3" s="83" t="s">
        <v>5</v>
      </c>
      <c r="U3" s="83" t="s">
        <v>6</v>
      </c>
      <c r="V3" s="83" t="s">
        <v>18</v>
      </c>
      <c r="W3" s="4" t="s">
        <v>476</v>
      </c>
      <c r="X3" s="79" t="s">
        <v>18</v>
      </c>
      <c r="Y3" s="85" t="s">
        <v>18</v>
      </c>
      <c r="Z3" s="79" t="s">
        <v>264</v>
      </c>
      <c r="AA3" s="82" t="s">
        <v>264</v>
      </c>
      <c r="AB3" s="82" t="s">
        <v>264</v>
      </c>
      <c r="AC3" s="81" t="s">
        <v>5</v>
      </c>
    </row>
    <row r="4" spans="1:31" s="81" customFormat="1" x14ac:dyDescent="0.25">
      <c r="A4" s="78" t="s">
        <v>7</v>
      </c>
      <c r="B4" s="79" t="s">
        <v>7</v>
      </c>
      <c r="C4" s="80" t="s">
        <v>7</v>
      </c>
      <c r="D4" s="81" t="s">
        <v>7</v>
      </c>
      <c r="E4" s="82" t="s">
        <v>7</v>
      </c>
      <c r="F4" s="83" t="s">
        <v>8</v>
      </c>
      <c r="G4" s="83" t="s">
        <v>10</v>
      </c>
      <c r="H4" s="84" t="s">
        <v>7</v>
      </c>
      <c r="I4" s="80" t="s">
        <v>7</v>
      </c>
      <c r="J4" s="83" t="s">
        <v>8</v>
      </c>
      <c r="K4" s="83" t="s">
        <v>8</v>
      </c>
      <c r="L4" s="83" t="s">
        <v>8</v>
      </c>
      <c r="M4" s="83" t="s">
        <v>8</v>
      </c>
      <c r="N4" s="81" t="s">
        <v>16</v>
      </c>
      <c r="O4" s="85" t="s">
        <v>16</v>
      </c>
      <c r="P4" s="81" t="s">
        <v>16</v>
      </c>
      <c r="Q4" s="85" t="s">
        <v>16</v>
      </c>
      <c r="R4" s="81" t="s">
        <v>16</v>
      </c>
      <c r="S4" s="85" t="s">
        <v>16</v>
      </c>
      <c r="T4" s="83" t="s">
        <v>10</v>
      </c>
      <c r="U4" s="83" t="s">
        <v>9</v>
      </c>
      <c r="V4" s="83" t="s">
        <v>9</v>
      </c>
      <c r="W4" s="4" t="s">
        <v>9</v>
      </c>
      <c r="X4" s="79" t="s">
        <v>9</v>
      </c>
      <c r="Y4" s="85" t="s">
        <v>9</v>
      </c>
      <c r="Z4" s="79" t="s">
        <v>9</v>
      </c>
      <c r="AA4" s="82" t="s">
        <v>9</v>
      </c>
      <c r="AB4" s="82" t="s">
        <v>9</v>
      </c>
      <c r="AC4" s="81" t="s">
        <v>8</v>
      </c>
    </row>
    <row r="5" spans="1:31" s="81" customFormat="1" x14ac:dyDescent="0.25">
      <c r="A5" s="78"/>
      <c r="B5" s="79"/>
      <c r="C5" s="80"/>
      <c r="E5" s="82"/>
      <c r="F5" s="83"/>
      <c r="G5" s="83"/>
      <c r="H5" s="84"/>
      <c r="I5" s="80"/>
      <c r="J5" s="83"/>
      <c r="K5" s="83"/>
      <c r="L5" s="83"/>
      <c r="M5" s="83"/>
      <c r="O5" s="85"/>
      <c r="Q5" s="85"/>
      <c r="S5" s="85"/>
      <c r="T5" s="83"/>
      <c r="U5" s="83"/>
      <c r="V5" s="83"/>
      <c r="W5" s="83"/>
      <c r="X5" s="79"/>
      <c r="Y5" s="85"/>
      <c r="Z5" s="79" t="s">
        <v>430</v>
      </c>
      <c r="AA5" s="82" t="s">
        <v>435</v>
      </c>
      <c r="AB5" s="82" t="s">
        <v>442</v>
      </c>
    </row>
    <row r="6" spans="1:31" s="81" customFormat="1" x14ac:dyDescent="0.25">
      <c r="A6" s="78">
        <v>1900</v>
      </c>
      <c r="B6" s="79"/>
      <c r="C6" s="80"/>
      <c r="E6" s="82"/>
      <c r="F6" s="83"/>
      <c r="G6" s="83"/>
      <c r="H6" s="84"/>
      <c r="I6" s="80"/>
      <c r="J6" s="83"/>
      <c r="K6" s="83"/>
      <c r="L6" s="83"/>
      <c r="M6" s="83"/>
      <c r="O6" s="85"/>
      <c r="Q6" s="85"/>
      <c r="S6" s="85"/>
      <c r="T6" s="83"/>
      <c r="U6" s="83"/>
      <c r="V6" s="83"/>
      <c r="W6" s="83"/>
      <c r="X6" s="79"/>
      <c r="Y6" s="85"/>
      <c r="Z6" s="79"/>
      <c r="AA6" s="82"/>
      <c r="AB6" s="82"/>
    </row>
    <row r="7" spans="1:31" s="81" customFormat="1" x14ac:dyDescent="0.25">
      <c r="A7" s="78">
        <f>A6+1</f>
        <v>1901</v>
      </c>
      <c r="B7" s="79"/>
      <c r="C7" s="80"/>
      <c r="E7" s="82"/>
      <c r="F7" s="83"/>
      <c r="G7" s="83"/>
      <c r="H7" s="84"/>
      <c r="I7" s="80"/>
      <c r="J7" s="83"/>
      <c r="K7" s="83"/>
      <c r="L7" s="83"/>
      <c r="M7" s="83"/>
      <c r="O7" s="85"/>
      <c r="Q7" s="85"/>
      <c r="S7" s="85"/>
      <c r="T7" s="83"/>
      <c r="U7" s="83"/>
      <c r="V7" s="83"/>
      <c r="W7" s="83"/>
      <c r="X7" s="79"/>
      <c r="Y7" s="85"/>
      <c r="Z7" s="79"/>
      <c r="AA7" s="82"/>
      <c r="AB7" s="82"/>
    </row>
    <row r="8" spans="1:31" s="81" customFormat="1" x14ac:dyDescent="0.25">
      <c r="A8" s="78">
        <f t="shared" ref="A8:A46" si="0">A7+1</f>
        <v>1902</v>
      </c>
      <c r="B8" s="79"/>
      <c r="C8" s="80"/>
      <c r="E8" s="82"/>
      <c r="F8" s="83"/>
      <c r="G8" s="83"/>
      <c r="H8" s="84"/>
      <c r="I8" s="80"/>
      <c r="J8" s="83"/>
      <c r="K8" s="83"/>
      <c r="L8" s="83"/>
      <c r="M8" s="83"/>
      <c r="O8" s="85"/>
      <c r="Q8" s="85"/>
      <c r="S8" s="85"/>
      <c r="T8" s="83"/>
      <c r="U8" s="83"/>
      <c r="V8" s="83"/>
      <c r="W8" s="83"/>
      <c r="X8" s="79"/>
      <c r="Y8" s="85"/>
      <c r="Z8" s="79"/>
      <c r="AA8" s="82"/>
      <c r="AB8" s="82"/>
    </row>
    <row r="9" spans="1:31" s="81" customFormat="1" x14ac:dyDescent="0.25">
      <c r="A9" s="78">
        <f t="shared" si="0"/>
        <v>1903</v>
      </c>
      <c r="B9" s="79"/>
      <c r="C9" s="80"/>
      <c r="E9" s="82"/>
      <c r="F9" s="83"/>
      <c r="G9" s="83"/>
      <c r="H9" s="84"/>
      <c r="I9" s="80"/>
      <c r="J9" s="83"/>
      <c r="K9" s="83"/>
      <c r="L9" s="83"/>
      <c r="M9" s="83"/>
      <c r="O9" s="85"/>
      <c r="Q9" s="85"/>
      <c r="S9" s="85"/>
      <c r="T9" s="83"/>
      <c r="U9" s="83"/>
      <c r="V9" s="83"/>
      <c r="W9" s="83"/>
      <c r="X9" s="79"/>
      <c r="Y9" s="85"/>
      <c r="Z9" s="79"/>
      <c r="AA9" s="82"/>
      <c r="AB9" s="82"/>
    </row>
    <row r="10" spans="1:31" s="81" customFormat="1" x14ac:dyDescent="0.25">
      <c r="A10" s="78">
        <f t="shared" si="0"/>
        <v>1904</v>
      </c>
      <c r="B10" s="79"/>
      <c r="C10" s="80"/>
      <c r="E10" s="82"/>
      <c r="F10" s="83"/>
      <c r="G10" s="83"/>
      <c r="H10" s="84"/>
      <c r="I10" s="80"/>
      <c r="J10" s="83"/>
      <c r="K10" s="83"/>
      <c r="L10" s="83"/>
      <c r="M10" s="83"/>
      <c r="O10" s="85"/>
      <c r="Q10" s="85"/>
      <c r="S10" s="85"/>
      <c r="T10" s="83"/>
      <c r="U10" s="83"/>
      <c r="V10" s="83"/>
      <c r="W10" s="83"/>
      <c r="X10" s="79"/>
      <c r="Y10" s="85"/>
      <c r="Z10" s="79"/>
      <c r="AA10" s="82"/>
      <c r="AB10" s="82"/>
    </row>
    <row r="11" spans="1:31" s="81" customFormat="1" x14ac:dyDescent="0.25">
      <c r="A11" s="78">
        <f t="shared" si="0"/>
        <v>1905</v>
      </c>
      <c r="B11" s="79"/>
      <c r="C11" s="80"/>
      <c r="E11" s="82"/>
      <c r="F11" s="83"/>
      <c r="G11" s="83"/>
      <c r="H11" s="84"/>
      <c r="I11" s="80"/>
      <c r="J11" s="83"/>
      <c r="K11" s="83"/>
      <c r="L11" s="83"/>
      <c r="M11" s="83"/>
      <c r="O11" s="85"/>
      <c r="Q11" s="85"/>
      <c r="S11" s="85"/>
      <c r="T11" s="83"/>
      <c r="U11" s="83"/>
      <c r="V11" s="83"/>
      <c r="W11" s="83"/>
      <c r="X11" s="79"/>
      <c r="Y11" s="85"/>
      <c r="Z11" s="79"/>
      <c r="AA11" s="82"/>
      <c r="AB11" s="82"/>
    </row>
    <row r="12" spans="1:31" s="81" customFormat="1" x14ac:dyDescent="0.25">
      <c r="A12" s="78">
        <f t="shared" si="0"/>
        <v>1906</v>
      </c>
      <c r="B12" s="79"/>
      <c r="C12" s="80"/>
      <c r="E12" s="82"/>
      <c r="F12" s="83"/>
      <c r="G12" s="83"/>
      <c r="H12" s="84"/>
      <c r="I12" s="80"/>
      <c r="J12" s="83"/>
      <c r="K12" s="83"/>
      <c r="L12" s="83"/>
      <c r="M12" s="83"/>
      <c r="O12" s="85"/>
      <c r="Q12" s="85"/>
      <c r="S12" s="85"/>
      <c r="T12" s="83"/>
      <c r="U12" s="83"/>
      <c r="V12" s="83"/>
      <c r="W12" s="83"/>
      <c r="X12" s="79"/>
      <c r="Y12" s="85"/>
      <c r="Z12" s="79"/>
      <c r="AA12" s="82"/>
      <c r="AB12" s="82"/>
    </row>
    <row r="13" spans="1:31" s="81" customFormat="1" x14ac:dyDescent="0.25">
      <c r="A13" s="78">
        <f t="shared" si="0"/>
        <v>1907</v>
      </c>
      <c r="B13" s="79"/>
      <c r="C13" s="80"/>
      <c r="E13" s="82"/>
      <c r="F13" s="83"/>
      <c r="G13" s="83"/>
      <c r="H13" s="84"/>
      <c r="I13" s="80"/>
      <c r="J13" s="83"/>
      <c r="K13" s="83"/>
      <c r="L13" s="83"/>
      <c r="M13" s="83"/>
      <c r="O13" s="85"/>
      <c r="Q13" s="85"/>
      <c r="S13" s="85"/>
      <c r="T13" s="83"/>
      <c r="U13" s="83"/>
      <c r="V13" s="83"/>
      <c r="W13" s="83"/>
      <c r="X13" s="79"/>
      <c r="Y13" s="85"/>
      <c r="Z13" s="79"/>
      <c r="AA13" s="82"/>
      <c r="AB13" s="82"/>
    </row>
    <row r="14" spans="1:31" s="81" customFormat="1" x14ac:dyDescent="0.25">
      <c r="A14" s="78">
        <f t="shared" si="0"/>
        <v>1908</v>
      </c>
      <c r="B14" s="79"/>
      <c r="C14" s="80"/>
      <c r="E14" s="82"/>
      <c r="F14" s="83"/>
      <c r="G14" s="83"/>
      <c r="H14" s="84"/>
      <c r="I14" s="80"/>
      <c r="J14" s="83"/>
      <c r="K14" s="83"/>
      <c r="L14" s="83"/>
      <c r="M14" s="83"/>
      <c r="O14" s="85"/>
      <c r="Q14" s="85"/>
      <c r="S14" s="85"/>
      <c r="T14" s="83"/>
      <c r="U14" s="83"/>
      <c r="V14" s="83"/>
      <c r="W14" s="83"/>
      <c r="X14" s="79"/>
      <c r="Y14" s="85"/>
      <c r="Z14" s="79"/>
      <c r="AA14" s="82"/>
      <c r="AB14" s="82"/>
    </row>
    <row r="15" spans="1:31" s="81" customFormat="1" x14ac:dyDescent="0.25">
      <c r="A15" s="78">
        <f t="shared" si="0"/>
        <v>1909</v>
      </c>
      <c r="B15" s="79"/>
      <c r="C15" s="80"/>
      <c r="E15" s="82"/>
      <c r="F15" s="83"/>
      <c r="G15" s="83"/>
      <c r="H15" s="84"/>
      <c r="I15" s="80"/>
      <c r="J15" s="83"/>
      <c r="K15" s="83"/>
      <c r="L15" s="83"/>
      <c r="M15" s="83"/>
      <c r="O15" s="85"/>
      <c r="Q15" s="85"/>
      <c r="S15" s="85"/>
      <c r="T15" s="83"/>
      <c r="U15" s="83"/>
      <c r="V15" s="83"/>
      <c r="W15" s="83"/>
      <c r="X15" s="79"/>
      <c r="Y15" s="85"/>
      <c r="Z15" s="79"/>
      <c r="AA15" s="82"/>
      <c r="AB15" s="82"/>
    </row>
    <row r="16" spans="1:31" s="81" customFormat="1" x14ac:dyDescent="0.25">
      <c r="A16" s="78">
        <f t="shared" si="0"/>
        <v>1910</v>
      </c>
      <c r="B16" s="79"/>
      <c r="C16" s="80"/>
      <c r="E16" s="82"/>
      <c r="F16" s="83"/>
      <c r="G16" s="83"/>
      <c r="H16" s="84"/>
      <c r="I16" s="80"/>
      <c r="J16" s="83"/>
      <c r="K16" s="83"/>
      <c r="L16" s="83"/>
      <c r="M16" s="83"/>
      <c r="O16" s="85"/>
      <c r="Q16" s="85"/>
      <c r="S16" s="85"/>
      <c r="T16" s="83"/>
      <c r="U16" s="83"/>
      <c r="V16" s="83"/>
      <c r="W16" s="83"/>
      <c r="X16" s="79"/>
      <c r="Y16" s="85"/>
      <c r="Z16" s="79"/>
      <c r="AA16" s="82"/>
      <c r="AB16" s="82"/>
    </row>
    <row r="17" spans="1:28" s="81" customFormat="1" x14ac:dyDescent="0.25">
      <c r="A17" s="78">
        <f t="shared" si="0"/>
        <v>1911</v>
      </c>
      <c r="B17" s="79"/>
      <c r="C17" s="80"/>
      <c r="E17" s="82"/>
      <c r="F17" s="83"/>
      <c r="G17" s="83"/>
      <c r="H17" s="84"/>
      <c r="I17" s="80"/>
      <c r="J17" s="83"/>
      <c r="K17" s="83"/>
      <c r="L17" s="83"/>
      <c r="M17" s="83"/>
      <c r="O17" s="85"/>
      <c r="Q17" s="85"/>
      <c r="S17" s="85"/>
      <c r="T17" s="83"/>
      <c r="U17" s="83"/>
      <c r="V17" s="83"/>
      <c r="W17" s="83"/>
      <c r="X17" s="79"/>
      <c r="Y17" s="85"/>
      <c r="Z17" s="79"/>
      <c r="AA17" s="82"/>
      <c r="AB17" s="82"/>
    </row>
    <row r="18" spans="1:28" s="81" customFormat="1" x14ac:dyDescent="0.25">
      <c r="A18" s="78">
        <f t="shared" si="0"/>
        <v>1912</v>
      </c>
      <c r="B18" s="79"/>
      <c r="C18" s="80"/>
      <c r="E18" s="82"/>
      <c r="F18" s="83"/>
      <c r="G18" s="83"/>
      <c r="H18" s="84"/>
      <c r="I18" s="80"/>
      <c r="J18" s="83"/>
      <c r="K18" s="83"/>
      <c r="L18" s="83"/>
      <c r="M18" s="83"/>
      <c r="O18" s="85"/>
      <c r="Q18" s="85"/>
      <c r="S18" s="85"/>
      <c r="T18" s="83"/>
      <c r="U18" s="83"/>
      <c r="V18" s="83"/>
      <c r="W18" s="83"/>
      <c r="X18" s="79"/>
      <c r="Y18" s="85"/>
      <c r="Z18" s="79"/>
      <c r="AA18" s="82"/>
      <c r="AB18" s="82"/>
    </row>
    <row r="19" spans="1:28" s="81" customFormat="1" x14ac:dyDescent="0.25">
      <c r="A19" s="78">
        <f t="shared" si="0"/>
        <v>1913</v>
      </c>
      <c r="B19" s="79"/>
      <c r="C19" s="80"/>
      <c r="E19" s="82"/>
      <c r="F19" s="83"/>
      <c r="G19" s="83"/>
      <c r="H19" s="84"/>
      <c r="I19" s="80"/>
      <c r="J19" s="83"/>
      <c r="K19" s="83"/>
      <c r="L19" s="83"/>
      <c r="M19" s="83"/>
      <c r="O19" s="85"/>
      <c r="Q19" s="85"/>
      <c r="S19" s="85"/>
      <c r="T19" s="83"/>
      <c r="U19" s="83"/>
      <c r="V19" s="83"/>
      <c r="W19" s="83"/>
      <c r="X19" s="79"/>
      <c r="Y19" s="85"/>
      <c r="Z19" s="79"/>
      <c r="AA19" s="82"/>
      <c r="AB19" s="82"/>
    </row>
    <row r="20" spans="1:28" s="81" customFormat="1" x14ac:dyDescent="0.25">
      <c r="A20" s="78">
        <f t="shared" si="0"/>
        <v>1914</v>
      </c>
      <c r="B20" s="79"/>
      <c r="C20" s="80"/>
      <c r="E20" s="82"/>
      <c r="F20" s="83"/>
      <c r="G20" s="83"/>
      <c r="H20" s="84"/>
      <c r="I20" s="80"/>
      <c r="J20" s="83"/>
      <c r="K20" s="83"/>
      <c r="L20" s="83"/>
      <c r="M20" s="83"/>
      <c r="O20" s="85"/>
      <c r="Q20" s="85"/>
      <c r="S20" s="85"/>
      <c r="T20" s="83"/>
      <c r="U20" s="83"/>
      <c r="V20" s="83"/>
      <c r="W20" s="83"/>
      <c r="X20" s="79"/>
      <c r="Y20" s="85"/>
      <c r="Z20" s="79"/>
      <c r="AA20" s="82"/>
      <c r="AB20" s="82"/>
    </row>
    <row r="21" spans="1:28" s="81" customFormat="1" x14ac:dyDescent="0.25">
      <c r="A21" s="78">
        <f t="shared" si="0"/>
        <v>1915</v>
      </c>
      <c r="B21" s="79"/>
      <c r="C21" s="80"/>
      <c r="E21" s="82"/>
      <c r="F21" s="83"/>
      <c r="G21" s="83"/>
      <c r="H21" s="84"/>
      <c r="I21" s="80"/>
      <c r="J21" s="83"/>
      <c r="K21" s="83"/>
      <c r="L21" s="83"/>
      <c r="M21" s="83"/>
      <c r="O21" s="85"/>
      <c r="Q21" s="85"/>
      <c r="S21" s="85"/>
      <c r="T21" s="83"/>
      <c r="U21" s="83"/>
      <c r="V21" s="83"/>
      <c r="W21" s="83"/>
      <c r="X21" s="79"/>
      <c r="Y21" s="85"/>
      <c r="Z21" s="79"/>
      <c r="AA21" s="82"/>
      <c r="AB21" s="82"/>
    </row>
    <row r="22" spans="1:28" s="81" customFormat="1" x14ac:dyDescent="0.25">
      <c r="A22" s="78">
        <f t="shared" si="0"/>
        <v>1916</v>
      </c>
      <c r="B22" s="79"/>
      <c r="C22" s="80"/>
      <c r="E22" s="82"/>
      <c r="F22" s="83"/>
      <c r="G22" s="83"/>
      <c r="H22" s="84"/>
      <c r="I22" s="80"/>
      <c r="J22" s="83"/>
      <c r="K22" s="83"/>
      <c r="L22" s="83"/>
      <c r="M22" s="83"/>
      <c r="O22" s="85"/>
      <c r="Q22" s="85"/>
      <c r="S22" s="85"/>
      <c r="T22" s="83"/>
      <c r="U22" s="83"/>
      <c r="V22" s="83"/>
      <c r="W22" s="83"/>
      <c r="X22" s="79"/>
      <c r="Y22" s="85"/>
      <c r="Z22" s="79"/>
      <c r="AA22" s="82"/>
      <c r="AB22" s="82"/>
    </row>
    <row r="23" spans="1:28" s="81" customFormat="1" x14ac:dyDescent="0.25">
      <c r="A23" s="78">
        <f t="shared" si="0"/>
        <v>1917</v>
      </c>
      <c r="B23" s="79"/>
      <c r="C23" s="80"/>
      <c r="E23" s="82"/>
      <c r="F23" s="83"/>
      <c r="G23" s="83"/>
      <c r="H23" s="84"/>
      <c r="I23" s="80"/>
      <c r="J23" s="83"/>
      <c r="K23" s="83"/>
      <c r="L23" s="83"/>
      <c r="M23" s="83"/>
      <c r="O23" s="85"/>
      <c r="Q23" s="85"/>
      <c r="S23" s="85"/>
      <c r="T23" s="83"/>
      <c r="U23" s="83"/>
      <c r="V23" s="83"/>
      <c r="W23" s="83"/>
      <c r="X23" s="79"/>
      <c r="Y23" s="85"/>
      <c r="Z23" s="79"/>
      <c r="AA23" s="82"/>
      <c r="AB23" s="82"/>
    </row>
    <row r="24" spans="1:28" s="81" customFormat="1" x14ac:dyDescent="0.25">
      <c r="A24" s="78">
        <f t="shared" si="0"/>
        <v>1918</v>
      </c>
      <c r="B24" s="79"/>
      <c r="C24" s="80"/>
      <c r="E24" s="82"/>
      <c r="F24" s="83"/>
      <c r="G24" s="83"/>
      <c r="H24" s="84"/>
      <c r="I24" s="80"/>
      <c r="J24" s="83"/>
      <c r="K24" s="83"/>
      <c r="L24" s="83"/>
      <c r="M24" s="83"/>
      <c r="O24" s="85"/>
      <c r="Q24" s="85"/>
      <c r="S24" s="85"/>
      <c r="T24" s="83"/>
      <c r="U24" s="83"/>
      <c r="V24" s="83"/>
      <c r="W24" s="83"/>
      <c r="X24" s="79"/>
      <c r="Y24" s="85"/>
      <c r="Z24" s="79"/>
      <c r="AA24" s="82"/>
      <c r="AB24" s="82"/>
    </row>
    <row r="25" spans="1:28" s="81" customFormat="1" x14ac:dyDescent="0.25">
      <c r="A25" s="78">
        <f t="shared" si="0"/>
        <v>1919</v>
      </c>
      <c r="B25" s="79"/>
      <c r="C25" s="80"/>
      <c r="E25" s="82"/>
      <c r="F25" s="83"/>
      <c r="G25" s="83"/>
      <c r="H25" s="84"/>
      <c r="I25" s="80"/>
      <c r="J25" s="83"/>
      <c r="K25" s="83"/>
      <c r="L25" s="83"/>
      <c r="M25" s="83"/>
      <c r="O25" s="85"/>
      <c r="Q25" s="85"/>
      <c r="S25" s="85"/>
      <c r="T25" s="83"/>
      <c r="U25" s="83"/>
      <c r="V25" s="83"/>
      <c r="W25" s="83"/>
      <c r="X25" s="79"/>
      <c r="Y25" s="85"/>
      <c r="Z25" s="79"/>
      <c r="AA25" s="82"/>
      <c r="AB25" s="82"/>
    </row>
    <row r="26" spans="1:28" s="81" customFormat="1" x14ac:dyDescent="0.25">
      <c r="A26" s="78">
        <f t="shared" si="0"/>
        <v>1920</v>
      </c>
      <c r="B26" s="79"/>
      <c r="C26" s="80"/>
      <c r="E26" s="82"/>
      <c r="F26" s="83"/>
      <c r="G26" s="83"/>
      <c r="H26" s="84"/>
      <c r="I26" s="80"/>
      <c r="J26" s="83"/>
      <c r="K26" s="83"/>
      <c r="L26" s="83"/>
      <c r="M26" s="83"/>
      <c r="O26" s="85"/>
      <c r="Q26" s="85"/>
      <c r="S26" s="85"/>
      <c r="T26" s="83"/>
      <c r="U26" s="83"/>
      <c r="V26" s="83"/>
      <c r="W26" s="83"/>
      <c r="X26" s="79"/>
      <c r="Y26" s="85"/>
      <c r="Z26" s="79"/>
      <c r="AA26" s="82"/>
      <c r="AB26" s="82"/>
    </row>
    <row r="27" spans="1:28" s="81" customFormat="1" x14ac:dyDescent="0.25">
      <c r="A27" s="78">
        <f t="shared" si="0"/>
        <v>1921</v>
      </c>
      <c r="B27" s="79"/>
      <c r="C27" s="80"/>
      <c r="E27" s="82"/>
      <c r="F27" s="83"/>
      <c r="G27" s="83"/>
      <c r="H27" s="84"/>
      <c r="I27" s="80"/>
      <c r="J27" s="83"/>
      <c r="K27" s="83"/>
      <c r="L27" s="83"/>
      <c r="M27" s="83"/>
      <c r="O27" s="85"/>
      <c r="Q27" s="85"/>
      <c r="S27" s="85"/>
      <c r="T27" s="83"/>
      <c r="U27" s="83"/>
      <c r="V27" s="83"/>
      <c r="W27" s="83"/>
      <c r="X27" s="79"/>
      <c r="Y27" s="85"/>
      <c r="Z27" s="79"/>
      <c r="AA27" s="82"/>
      <c r="AB27" s="82"/>
    </row>
    <row r="28" spans="1:28" s="81" customFormat="1" x14ac:dyDescent="0.25">
      <c r="A28" s="78">
        <f t="shared" si="0"/>
        <v>1922</v>
      </c>
      <c r="B28" s="79"/>
      <c r="C28" s="80"/>
      <c r="E28" s="82"/>
      <c r="F28" s="83"/>
      <c r="G28" s="83"/>
      <c r="H28" s="84"/>
      <c r="I28" s="80"/>
      <c r="J28" s="83"/>
      <c r="K28" s="83"/>
      <c r="L28" s="83"/>
      <c r="M28" s="83"/>
      <c r="O28" s="85"/>
      <c r="Q28" s="85"/>
      <c r="S28" s="85"/>
      <c r="T28" s="83"/>
      <c r="U28" s="83"/>
      <c r="V28" s="83"/>
      <c r="W28" s="83"/>
      <c r="X28" s="79"/>
      <c r="Y28" s="85"/>
      <c r="Z28" s="79"/>
      <c r="AA28" s="82"/>
      <c r="AB28" s="82"/>
    </row>
    <row r="29" spans="1:28" s="81" customFormat="1" x14ac:dyDescent="0.25">
      <c r="A29" s="78">
        <f t="shared" si="0"/>
        <v>1923</v>
      </c>
      <c r="B29" s="79"/>
      <c r="C29" s="80"/>
      <c r="E29" s="82"/>
      <c r="F29" s="83"/>
      <c r="G29" s="83"/>
      <c r="H29" s="84"/>
      <c r="I29" s="80"/>
      <c r="J29" s="83"/>
      <c r="K29" s="83"/>
      <c r="L29" s="83"/>
      <c r="M29" s="83"/>
      <c r="O29" s="85"/>
      <c r="Q29" s="85"/>
      <c r="S29" s="85"/>
      <c r="T29" s="83"/>
      <c r="U29" s="83"/>
      <c r="V29" s="83"/>
      <c r="W29" s="83"/>
      <c r="X29" s="79"/>
      <c r="Y29" s="85"/>
      <c r="Z29" s="79"/>
      <c r="AA29" s="82"/>
      <c r="AB29" s="82"/>
    </row>
    <row r="30" spans="1:28" s="81" customFormat="1" x14ac:dyDescent="0.25">
      <c r="A30" s="78">
        <f t="shared" si="0"/>
        <v>1924</v>
      </c>
      <c r="B30" s="79"/>
      <c r="C30" s="80"/>
      <c r="E30" s="82"/>
      <c r="F30" s="83"/>
      <c r="G30" s="83"/>
      <c r="H30" s="84"/>
      <c r="I30" s="80"/>
      <c r="J30" s="83"/>
      <c r="K30" s="83"/>
      <c r="L30" s="83"/>
      <c r="M30" s="83"/>
      <c r="O30" s="85"/>
      <c r="Q30" s="85"/>
      <c r="S30" s="85"/>
      <c r="T30" s="83"/>
      <c r="U30" s="83"/>
      <c r="V30" s="83"/>
      <c r="W30" s="83"/>
      <c r="X30" s="79"/>
      <c r="Y30" s="85"/>
      <c r="Z30" s="79"/>
      <c r="AA30" s="82"/>
      <c r="AB30" s="82"/>
    </row>
    <row r="31" spans="1:28" s="81" customFormat="1" x14ac:dyDescent="0.25">
      <c r="A31" s="78">
        <f t="shared" si="0"/>
        <v>1925</v>
      </c>
      <c r="B31" s="79"/>
      <c r="C31" s="80"/>
      <c r="E31" s="82"/>
      <c r="F31" s="83"/>
      <c r="G31" s="83"/>
      <c r="H31" s="84"/>
      <c r="I31" s="80"/>
      <c r="J31" s="83"/>
      <c r="K31" s="83"/>
      <c r="L31" s="83"/>
      <c r="M31" s="83"/>
      <c r="O31" s="85"/>
      <c r="Q31" s="85"/>
      <c r="S31" s="85"/>
      <c r="T31" s="83"/>
      <c r="U31" s="83"/>
      <c r="V31" s="83"/>
      <c r="W31" s="83"/>
      <c r="X31" s="79"/>
      <c r="Y31" s="85"/>
      <c r="Z31" s="79"/>
      <c r="AA31" s="82"/>
      <c r="AB31" s="82"/>
    </row>
    <row r="32" spans="1:28" s="81" customFormat="1" x14ac:dyDescent="0.25">
      <c r="A32" s="78">
        <f t="shared" si="0"/>
        <v>1926</v>
      </c>
      <c r="B32" s="79"/>
      <c r="C32" s="80"/>
      <c r="E32" s="82"/>
      <c r="F32" s="83"/>
      <c r="G32" s="83"/>
      <c r="H32" s="84"/>
      <c r="I32" s="80"/>
      <c r="J32" s="83"/>
      <c r="K32" s="83"/>
      <c r="L32" s="83"/>
      <c r="M32" s="83"/>
      <c r="O32" s="85"/>
      <c r="Q32" s="85"/>
      <c r="S32" s="85"/>
      <c r="T32" s="83"/>
      <c r="U32" s="83"/>
      <c r="V32" s="83"/>
      <c r="W32" s="83"/>
      <c r="X32" s="79"/>
      <c r="Y32" s="85"/>
      <c r="Z32" s="79"/>
      <c r="AA32" s="82"/>
      <c r="AB32" s="82"/>
    </row>
    <row r="33" spans="1:28" s="81" customFormat="1" x14ac:dyDescent="0.25">
      <c r="A33" s="78">
        <f t="shared" si="0"/>
        <v>1927</v>
      </c>
      <c r="B33" s="79"/>
      <c r="C33" s="80"/>
      <c r="E33" s="82"/>
      <c r="F33" s="83"/>
      <c r="G33" s="83"/>
      <c r="H33" s="84"/>
      <c r="I33" s="80"/>
      <c r="J33" s="83"/>
      <c r="K33" s="83"/>
      <c r="L33" s="83"/>
      <c r="M33" s="83"/>
      <c r="O33" s="85"/>
      <c r="Q33" s="85"/>
      <c r="S33" s="85"/>
      <c r="T33" s="83"/>
      <c r="U33" s="83"/>
      <c r="V33" s="83"/>
      <c r="W33" s="83"/>
      <c r="X33" s="79"/>
      <c r="Y33" s="85"/>
      <c r="Z33" s="79"/>
      <c r="AA33" s="82"/>
      <c r="AB33" s="82"/>
    </row>
    <row r="34" spans="1:28" s="81" customFormat="1" x14ac:dyDescent="0.25">
      <c r="A34" s="78">
        <f t="shared" si="0"/>
        <v>1928</v>
      </c>
      <c r="B34" s="79"/>
      <c r="C34" s="80"/>
      <c r="E34" s="82"/>
      <c r="F34" s="83"/>
      <c r="G34" s="83"/>
      <c r="H34" s="84"/>
      <c r="I34" s="80"/>
      <c r="J34" s="83"/>
      <c r="K34" s="83"/>
      <c r="L34" s="83"/>
      <c r="M34" s="83"/>
      <c r="O34" s="85"/>
      <c r="Q34" s="85"/>
      <c r="S34" s="85"/>
      <c r="T34" s="83"/>
      <c r="U34" s="83"/>
      <c r="V34" s="83"/>
      <c r="W34" s="83"/>
      <c r="X34" s="79"/>
      <c r="Y34" s="85"/>
      <c r="Z34" s="79"/>
      <c r="AA34" s="82"/>
      <c r="AB34" s="82"/>
    </row>
    <row r="35" spans="1:28" s="81" customFormat="1" x14ac:dyDescent="0.25">
      <c r="A35" s="78">
        <f t="shared" si="0"/>
        <v>1929</v>
      </c>
      <c r="B35" s="79"/>
      <c r="C35" s="80"/>
      <c r="E35" s="82"/>
      <c r="F35" s="83"/>
      <c r="G35" s="83"/>
      <c r="H35" s="84"/>
      <c r="I35" s="80"/>
      <c r="J35" s="83"/>
      <c r="K35" s="83"/>
      <c r="L35" s="83"/>
      <c r="M35" s="83"/>
      <c r="O35" s="85"/>
      <c r="Q35" s="85"/>
      <c r="S35" s="85"/>
      <c r="T35" s="83"/>
      <c r="U35" s="83"/>
      <c r="V35" s="83"/>
      <c r="W35" s="83"/>
      <c r="X35" s="79"/>
      <c r="Y35" s="85"/>
      <c r="Z35" s="79"/>
      <c r="AA35" s="82"/>
      <c r="AB35" s="82"/>
    </row>
    <row r="36" spans="1:28" s="81" customFormat="1" x14ac:dyDescent="0.25">
      <c r="A36" s="78">
        <f t="shared" si="0"/>
        <v>1930</v>
      </c>
      <c r="B36" s="79"/>
      <c r="C36" s="80"/>
      <c r="E36" s="82"/>
      <c r="F36" s="83"/>
      <c r="G36" s="83"/>
      <c r="H36" s="84"/>
      <c r="I36" s="80"/>
      <c r="J36" s="83"/>
      <c r="K36" s="83"/>
      <c r="L36" s="83"/>
      <c r="M36" s="83"/>
      <c r="O36" s="85"/>
      <c r="Q36" s="85"/>
      <c r="S36" s="85"/>
      <c r="T36" s="83"/>
      <c r="U36" s="83"/>
      <c r="V36" s="83"/>
      <c r="W36" s="83"/>
      <c r="X36" s="79"/>
      <c r="Y36" s="85"/>
      <c r="Z36" s="79"/>
      <c r="AA36" s="82"/>
      <c r="AB36" s="82"/>
    </row>
    <row r="37" spans="1:28" s="81" customFormat="1" x14ac:dyDescent="0.25">
      <c r="A37" s="78">
        <f t="shared" si="0"/>
        <v>1931</v>
      </c>
      <c r="B37" s="79"/>
      <c r="C37" s="80"/>
      <c r="E37" s="82"/>
      <c r="F37" s="83"/>
      <c r="G37" s="83"/>
      <c r="H37" s="84"/>
      <c r="I37" s="80"/>
      <c r="J37" s="83"/>
      <c r="K37" s="83"/>
      <c r="L37" s="83"/>
      <c r="M37" s="83"/>
      <c r="O37" s="85"/>
      <c r="Q37" s="85"/>
      <c r="S37" s="85"/>
      <c r="T37" s="83"/>
      <c r="U37" s="83"/>
      <c r="V37" s="83"/>
      <c r="W37" s="83"/>
      <c r="X37" s="79"/>
      <c r="Y37" s="85"/>
      <c r="Z37" s="79"/>
      <c r="AA37" s="82"/>
      <c r="AB37" s="82"/>
    </row>
    <row r="38" spans="1:28" s="81" customFormat="1" x14ac:dyDescent="0.25">
      <c r="A38" s="78">
        <f t="shared" si="0"/>
        <v>1932</v>
      </c>
      <c r="B38" s="79"/>
      <c r="C38" s="80"/>
      <c r="E38" s="82"/>
      <c r="F38" s="83"/>
      <c r="G38" s="83"/>
      <c r="H38" s="84"/>
      <c r="I38" s="80"/>
      <c r="J38" s="83"/>
      <c r="K38" s="83"/>
      <c r="L38" s="83"/>
      <c r="M38" s="83"/>
      <c r="O38" s="85"/>
      <c r="Q38" s="85"/>
      <c r="S38" s="85"/>
      <c r="T38" s="83"/>
      <c r="U38" s="83"/>
      <c r="V38" s="83"/>
      <c r="W38" s="83"/>
      <c r="X38" s="79"/>
      <c r="Y38" s="85"/>
      <c r="Z38" s="79"/>
      <c r="AA38" s="82"/>
      <c r="AB38" s="82"/>
    </row>
    <row r="39" spans="1:28" s="81" customFormat="1" x14ac:dyDescent="0.25">
      <c r="A39" s="78">
        <f t="shared" si="0"/>
        <v>1933</v>
      </c>
      <c r="B39" s="79"/>
      <c r="C39" s="80"/>
      <c r="E39" s="82"/>
      <c r="F39" s="83"/>
      <c r="G39" s="83"/>
      <c r="H39" s="84"/>
      <c r="I39" s="80"/>
      <c r="J39" s="83"/>
      <c r="K39" s="83"/>
      <c r="L39" s="83"/>
      <c r="M39" s="83"/>
      <c r="O39" s="85"/>
      <c r="Q39" s="85"/>
      <c r="S39" s="85"/>
      <c r="T39" s="83"/>
      <c r="U39" s="83"/>
      <c r="V39" s="83"/>
      <c r="W39" s="83"/>
      <c r="X39" s="79"/>
      <c r="Y39" s="85"/>
      <c r="Z39" s="79"/>
      <c r="AA39" s="82"/>
      <c r="AB39" s="82"/>
    </row>
    <row r="40" spans="1:28" s="81" customFormat="1" x14ac:dyDescent="0.25">
      <c r="A40" s="78">
        <f t="shared" si="0"/>
        <v>1934</v>
      </c>
      <c r="B40" s="79"/>
      <c r="C40" s="80"/>
      <c r="E40" s="82"/>
      <c r="F40" s="83"/>
      <c r="G40" s="83"/>
      <c r="H40" s="84"/>
      <c r="I40" s="80"/>
      <c r="J40" s="83"/>
      <c r="K40" s="83"/>
      <c r="L40" s="83"/>
      <c r="M40" s="83"/>
      <c r="O40" s="85"/>
      <c r="Q40" s="85"/>
      <c r="S40" s="85"/>
      <c r="T40" s="83"/>
      <c r="U40" s="83"/>
      <c r="V40" s="83"/>
      <c r="W40" s="83"/>
      <c r="X40" s="79"/>
      <c r="Y40" s="85"/>
      <c r="Z40" s="79"/>
      <c r="AA40" s="82"/>
      <c r="AB40" s="82"/>
    </row>
    <row r="41" spans="1:28" s="81" customFormat="1" x14ac:dyDescent="0.25">
      <c r="A41" s="78">
        <f t="shared" si="0"/>
        <v>1935</v>
      </c>
      <c r="B41" s="79"/>
      <c r="C41" s="80"/>
      <c r="E41" s="82"/>
      <c r="F41" s="83"/>
      <c r="G41" s="83"/>
      <c r="H41" s="84"/>
      <c r="I41" s="80"/>
      <c r="J41" s="83"/>
      <c r="K41" s="83"/>
      <c r="L41" s="83"/>
      <c r="M41" s="83"/>
      <c r="O41" s="85"/>
      <c r="Q41" s="85"/>
      <c r="S41" s="85"/>
      <c r="T41" s="83"/>
      <c r="U41" s="83"/>
      <c r="V41" s="83"/>
      <c r="W41" s="83"/>
      <c r="X41" s="79"/>
      <c r="Y41" s="85"/>
      <c r="Z41" s="79"/>
      <c r="AA41" s="82"/>
      <c r="AB41" s="82"/>
    </row>
    <row r="42" spans="1:28" s="81" customFormat="1" x14ac:dyDescent="0.25">
      <c r="A42" s="78">
        <f t="shared" si="0"/>
        <v>1936</v>
      </c>
      <c r="B42" s="79"/>
      <c r="C42" s="80"/>
      <c r="E42" s="82"/>
      <c r="F42" s="83"/>
      <c r="G42" s="83"/>
      <c r="H42" s="84"/>
      <c r="I42" s="80"/>
      <c r="J42" s="83"/>
      <c r="K42" s="83"/>
      <c r="L42" s="83"/>
      <c r="M42" s="83"/>
      <c r="O42" s="85"/>
      <c r="Q42" s="85"/>
      <c r="S42" s="85"/>
      <c r="T42" s="83"/>
      <c r="U42" s="83"/>
      <c r="V42" s="83"/>
      <c r="W42" s="83"/>
      <c r="X42" s="79"/>
      <c r="Y42" s="85"/>
      <c r="Z42" s="79"/>
      <c r="AA42" s="82"/>
      <c r="AB42" s="82"/>
    </row>
    <row r="43" spans="1:28" s="81" customFormat="1" x14ac:dyDescent="0.25">
      <c r="A43" s="78">
        <f t="shared" si="0"/>
        <v>1937</v>
      </c>
      <c r="B43" s="79"/>
      <c r="C43" s="80"/>
      <c r="E43" s="82"/>
      <c r="F43" s="83"/>
      <c r="G43" s="83"/>
      <c r="H43" s="84"/>
      <c r="I43" s="80"/>
      <c r="J43" s="83"/>
      <c r="K43" s="83"/>
      <c r="L43" s="83"/>
      <c r="M43" s="83"/>
      <c r="O43" s="85"/>
      <c r="Q43" s="85"/>
      <c r="S43" s="85"/>
      <c r="T43" s="83"/>
      <c r="U43" s="83"/>
      <c r="V43" s="83"/>
      <c r="W43" s="83"/>
      <c r="X43" s="79"/>
      <c r="Y43" s="85"/>
      <c r="Z43" s="79"/>
      <c r="AA43" s="82"/>
      <c r="AB43" s="82"/>
    </row>
    <row r="44" spans="1:28" s="81" customFormat="1" x14ac:dyDescent="0.25">
      <c r="A44" s="78">
        <f t="shared" si="0"/>
        <v>1938</v>
      </c>
      <c r="B44" s="79"/>
      <c r="C44" s="80"/>
      <c r="E44" s="82"/>
      <c r="F44" s="83"/>
      <c r="G44" s="83"/>
      <c r="H44" s="84"/>
      <c r="I44" s="80"/>
      <c r="J44" s="83"/>
      <c r="K44" s="83"/>
      <c r="L44" s="83"/>
      <c r="M44" s="83"/>
      <c r="O44" s="85"/>
      <c r="Q44" s="85"/>
      <c r="S44" s="85"/>
      <c r="T44" s="83"/>
      <c r="U44" s="83"/>
      <c r="V44" s="83"/>
      <c r="W44" s="83"/>
      <c r="X44" s="79"/>
      <c r="Y44" s="85"/>
      <c r="Z44" s="79"/>
      <c r="AA44" s="82"/>
      <c r="AB44" s="82"/>
    </row>
    <row r="45" spans="1:28" s="81" customFormat="1" x14ac:dyDescent="0.25">
      <c r="A45" s="78">
        <f t="shared" si="0"/>
        <v>1939</v>
      </c>
      <c r="B45" s="79"/>
      <c r="C45" s="80"/>
      <c r="E45" s="82"/>
      <c r="F45" s="83"/>
      <c r="G45" s="83"/>
      <c r="H45" s="84"/>
      <c r="I45" s="80"/>
      <c r="J45" s="83"/>
      <c r="K45" s="83"/>
      <c r="L45" s="83"/>
      <c r="M45" s="83"/>
      <c r="O45" s="85"/>
      <c r="Q45" s="85"/>
      <c r="S45" s="85"/>
      <c r="T45" s="83"/>
      <c r="U45" s="83"/>
      <c r="V45" s="83"/>
      <c r="W45" s="83"/>
      <c r="X45" s="79"/>
      <c r="Y45" s="85"/>
      <c r="Z45" s="79"/>
      <c r="AA45" s="82"/>
      <c r="AB45" s="82"/>
    </row>
    <row r="46" spans="1:28" s="89" customFormat="1" x14ac:dyDescent="0.25">
      <c r="A46" s="78">
        <f t="shared" si="0"/>
        <v>1940</v>
      </c>
      <c r="B46" s="87"/>
      <c r="C46" s="88"/>
      <c r="E46" s="90"/>
      <c r="F46" s="91"/>
      <c r="G46" s="91"/>
      <c r="H46" s="92"/>
      <c r="I46" s="88"/>
      <c r="J46" s="91"/>
      <c r="K46" s="91"/>
      <c r="L46" s="91"/>
      <c r="M46" s="91"/>
      <c r="O46" s="93"/>
      <c r="Q46" s="93"/>
      <c r="S46" s="93"/>
      <c r="T46" s="91"/>
      <c r="U46" s="91"/>
      <c r="X46" s="87"/>
      <c r="Y46" s="93"/>
      <c r="Z46" s="87"/>
      <c r="AA46" s="90"/>
      <c r="AB46" s="90"/>
    </row>
    <row r="47" spans="1:28" s="89" customFormat="1" x14ac:dyDescent="0.25">
      <c r="A47" s="78">
        <f>A46+1</f>
        <v>1941</v>
      </c>
      <c r="B47" s="87"/>
      <c r="C47" s="88"/>
      <c r="E47" s="90"/>
      <c r="F47" s="91"/>
      <c r="G47" s="91"/>
      <c r="H47" s="92"/>
      <c r="I47" s="88"/>
      <c r="J47" s="91"/>
      <c r="K47" s="91"/>
      <c r="L47" s="91"/>
      <c r="M47" s="91"/>
      <c r="O47" s="93"/>
      <c r="Q47" s="93"/>
      <c r="S47" s="93"/>
      <c r="T47" s="91"/>
      <c r="U47" s="91"/>
      <c r="X47" s="87"/>
      <c r="Y47" s="93"/>
      <c r="Z47" s="87"/>
      <c r="AA47" s="90"/>
      <c r="AB47" s="90"/>
    </row>
    <row r="48" spans="1:28" s="89" customFormat="1" x14ac:dyDescent="0.25">
      <c r="A48" s="78">
        <f t="shared" ref="A48:A111" si="1">A47+1</f>
        <v>1942</v>
      </c>
      <c r="B48" s="87"/>
      <c r="C48" s="88"/>
      <c r="E48" s="90"/>
      <c r="F48" s="91"/>
      <c r="G48" s="91"/>
      <c r="H48" s="92"/>
      <c r="I48" s="88"/>
      <c r="J48" s="91"/>
      <c r="K48" s="91"/>
      <c r="L48" s="91"/>
      <c r="M48" s="91"/>
      <c r="O48" s="93"/>
      <c r="Q48" s="93"/>
      <c r="S48" s="93"/>
      <c r="T48" s="91"/>
      <c r="U48" s="91"/>
      <c r="X48" s="87"/>
      <c r="Y48" s="93"/>
      <c r="Z48" s="87"/>
      <c r="AA48" s="90"/>
      <c r="AB48" s="90"/>
    </row>
    <row r="49" spans="1:28" s="89" customFormat="1" x14ac:dyDescent="0.25">
      <c r="A49" s="78">
        <f t="shared" si="1"/>
        <v>1943</v>
      </c>
      <c r="B49" s="87"/>
      <c r="C49" s="88"/>
      <c r="E49" s="90"/>
      <c r="F49" s="91"/>
      <c r="G49" s="91"/>
      <c r="H49" s="92"/>
      <c r="I49" s="88"/>
      <c r="J49" s="91"/>
      <c r="K49" s="91"/>
      <c r="L49" s="91"/>
      <c r="M49" s="91"/>
      <c r="O49" s="93"/>
      <c r="Q49" s="93"/>
      <c r="S49" s="93"/>
      <c r="T49" s="91"/>
      <c r="U49" s="91"/>
      <c r="X49" s="87"/>
      <c r="Y49" s="93"/>
      <c r="Z49" s="87"/>
      <c r="AA49" s="90"/>
      <c r="AB49" s="90"/>
    </row>
    <row r="50" spans="1:28" s="89" customFormat="1" x14ac:dyDescent="0.25">
      <c r="A50" s="78">
        <f t="shared" si="1"/>
        <v>1944</v>
      </c>
      <c r="B50" s="87"/>
      <c r="C50" s="88"/>
      <c r="E50" s="90"/>
      <c r="F50" s="91"/>
      <c r="G50" s="91"/>
      <c r="H50" s="92"/>
      <c r="I50" s="88"/>
      <c r="J50" s="91"/>
      <c r="K50" s="91"/>
      <c r="L50" s="91"/>
      <c r="M50" s="91"/>
      <c r="O50" s="93"/>
      <c r="Q50" s="93"/>
      <c r="S50" s="93"/>
      <c r="T50" s="91"/>
      <c r="U50" s="91"/>
      <c r="X50" s="87"/>
      <c r="Y50" s="93"/>
      <c r="Z50" s="87"/>
      <c r="AA50" s="90"/>
      <c r="AB50" s="90"/>
    </row>
    <row r="51" spans="1:28" s="89" customFormat="1" x14ac:dyDescent="0.25">
      <c r="A51" s="78">
        <f t="shared" si="1"/>
        <v>1945</v>
      </c>
      <c r="B51" s="87"/>
      <c r="C51" s="88"/>
      <c r="E51" s="90"/>
      <c r="F51" s="91"/>
      <c r="G51" s="91"/>
      <c r="H51" s="92"/>
      <c r="I51" s="88"/>
      <c r="J51" s="91"/>
      <c r="K51" s="91"/>
      <c r="L51" s="91"/>
      <c r="M51" s="91"/>
      <c r="O51" s="93"/>
      <c r="Q51" s="93"/>
      <c r="S51" s="93"/>
      <c r="T51" s="91"/>
      <c r="U51" s="91"/>
      <c r="X51" s="87"/>
      <c r="Y51" s="93"/>
      <c r="Z51" s="87"/>
      <c r="AA51" s="90"/>
      <c r="AB51" s="90"/>
    </row>
    <row r="52" spans="1:28" s="89" customFormat="1" x14ac:dyDescent="0.25">
      <c r="A52" s="78">
        <f t="shared" si="1"/>
        <v>1946</v>
      </c>
      <c r="B52" s="87"/>
      <c r="C52" s="88"/>
      <c r="E52" s="90"/>
      <c r="F52" s="91"/>
      <c r="G52" s="91"/>
      <c r="H52" s="92"/>
      <c r="I52" s="88"/>
      <c r="J52" s="91"/>
      <c r="K52" s="91"/>
      <c r="L52" s="91"/>
      <c r="M52" s="91"/>
      <c r="O52" s="93"/>
      <c r="Q52" s="93"/>
      <c r="S52" s="93"/>
      <c r="T52" s="91"/>
      <c r="U52" s="91"/>
      <c r="X52" s="87"/>
      <c r="Y52" s="93"/>
      <c r="Z52" s="87"/>
      <c r="AA52" s="90"/>
      <c r="AB52" s="90"/>
    </row>
    <row r="53" spans="1:28" s="89" customFormat="1" x14ac:dyDescent="0.25">
      <c r="A53" s="78">
        <f t="shared" si="1"/>
        <v>1947</v>
      </c>
      <c r="B53" s="87"/>
      <c r="C53" s="88"/>
      <c r="E53" s="90"/>
      <c r="F53" s="91"/>
      <c r="G53" s="91"/>
      <c r="H53" s="92"/>
      <c r="I53" s="88"/>
      <c r="J53" s="91"/>
      <c r="K53" s="91"/>
      <c r="L53" s="91"/>
      <c r="M53" s="91"/>
      <c r="O53" s="93"/>
      <c r="Q53" s="93"/>
      <c r="S53" s="93"/>
      <c r="T53" s="91"/>
      <c r="U53" s="91"/>
      <c r="X53" s="87"/>
      <c r="Y53" s="93"/>
      <c r="Z53" s="87"/>
      <c r="AA53" s="90"/>
      <c r="AB53" s="90"/>
    </row>
    <row r="54" spans="1:28" s="89" customFormat="1" x14ac:dyDescent="0.25">
      <c r="A54" s="78">
        <f t="shared" si="1"/>
        <v>1948</v>
      </c>
      <c r="B54" s="87"/>
      <c r="C54" s="88"/>
      <c r="E54" s="90"/>
      <c r="F54" s="91"/>
      <c r="G54" s="91"/>
      <c r="H54" s="92"/>
      <c r="I54" s="88"/>
      <c r="J54" s="91"/>
      <c r="K54" s="91"/>
      <c r="L54" s="91"/>
      <c r="M54" s="91"/>
      <c r="O54" s="93"/>
      <c r="Q54" s="93"/>
      <c r="S54" s="93"/>
      <c r="T54" s="91"/>
      <c r="U54" s="91"/>
      <c r="X54" s="87"/>
      <c r="Y54" s="93"/>
      <c r="Z54" s="87"/>
      <c r="AA54" s="90"/>
      <c r="AB54" s="90"/>
    </row>
    <row r="55" spans="1:28" s="89" customFormat="1" x14ac:dyDescent="0.25">
      <c r="A55" s="78">
        <f t="shared" si="1"/>
        <v>1949</v>
      </c>
      <c r="B55" s="87"/>
      <c r="C55" s="88"/>
      <c r="E55" s="90"/>
      <c r="F55" s="91"/>
      <c r="G55" s="91"/>
      <c r="H55" s="92"/>
      <c r="I55" s="88"/>
      <c r="J55" s="91"/>
      <c r="K55" s="91"/>
      <c r="L55" s="91"/>
      <c r="M55" s="91"/>
      <c r="O55" s="93"/>
      <c r="Q55" s="93"/>
      <c r="S55" s="93"/>
      <c r="T55" s="91"/>
      <c r="U55" s="91"/>
      <c r="X55" s="87"/>
      <c r="Y55" s="93"/>
      <c r="Z55" s="87"/>
      <c r="AA55" s="90"/>
      <c r="AB55" s="90"/>
    </row>
    <row r="56" spans="1:28" s="89" customFormat="1" x14ac:dyDescent="0.25">
      <c r="A56" s="78">
        <f t="shared" si="1"/>
        <v>1950</v>
      </c>
      <c r="B56" s="87"/>
      <c r="C56" s="88"/>
      <c r="E56" s="90"/>
      <c r="F56" s="91"/>
      <c r="G56" s="91"/>
      <c r="H56" s="92"/>
      <c r="I56" s="88"/>
      <c r="J56" s="91"/>
      <c r="K56" s="91"/>
      <c r="L56" s="94">
        <v>29.937000000000001</v>
      </c>
      <c r="M56" s="91"/>
      <c r="O56" s="93"/>
      <c r="Q56" s="93"/>
      <c r="S56" s="93"/>
      <c r="T56" s="91"/>
      <c r="U56" s="91"/>
      <c r="X56" s="87"/>
      <c r="Y56" s="93"/>
      <c r="Z56" s="87"/>
      <c r="AA56" s="90"/>
      <c r="AB56" s="90"/>
    </row>
    <row r="57" spans="1:28" s="89" customFormat="1" x14ac:dyDescent="0.25">
      <c r="A57" s="78">
        <f t="shared" si="1"/>
        <v>1951</v>
      </c>
      <c r="B57" s="87"/>
      <c r="C57" s="88"/>
      <c r="E57" s="90"/>
      <c r="F57" s="91"/>
      <c r="G57" s="91"/>
      <c r="H57" s="92"/>
      <c r="I57" s="88"/>
      <c r="J57" s="91"/>
      <c r="K57" s="91"/>
      <c r="L57" s="91"/>
      <c r="M57" s="91"/>
      <c r="O57" s="93"/>
      <c r="Q57" s="93"/>
      <c r="S57" s="93"/>
      <c r="T57" s="91"/>
      <c r="U57" s="91"/>
      <c r="X57" s="87"/>
      <c r="Y57" s="93"/>
      <c r="Z57" s="87"/>
      <c r="AA57" s="90"/>
      <c r="AB57" s="90"/>
    </row>
    <row r="58" spans="1:28" s="89" customFormat="1" x14ac:dyDescent="0.25">
      <c r="A58" s="78">
        <f t="shared" si="1"/>
        <v>1952</v>
      </c>
      <c r="B58" s="87"/>
      <c r="C58" s="88"/>
      <c r="E58" s="90"/>
      <c r="F58" s="91"/>
      <c r="G58" s="91"/>
      <c r="H58" s="92"/>
      <c r="I58" s="88"/>
      <c r="J58" s="91"/>
      <c r="K58" s="91"/>
      <c r="L58" s="91"/>
      <c r="M58" s="91"/>
      <c r="O58" s="93"/>
      <c r="Q58" s="93"/>
      <c r="S58" s="93"/>
      <c r="T58" s="91"/>
      <c r="U58" s="91"/>
      <c r="V58" s="94"/>
      <c r="W58" s="94"/>
      <c r="X58" s="87"/>
      <c r="Y58" s="93"/>
      <c r="Z58" s="87"/>
      <c r="AA58" s="90"/>
      <c r="AB58" s="90"/>
    </row>
    <row r="59" spans="1:28" s="89" customFormat="1" x14ac:dyDescent="0.25">
      <c r="A59" s="78">
        <f t="shared" si="1"/>
        <v>1953</v>
      </c>
      <c r="B59" s="87"/>
      <c r="C59" s="88"/>
      <c r="E59" s="90"/>
      <c r="F59" s="91"/>
      <c r="G59" s="91"/>
      <c r="H59" s="92"/>
      <c r="I59" s="88"/>
      <c r="J59" s="91"/>
      <c r="K59" s="91"/>
      <c r="L59" s="91"/>
      <c r="M59" s="91"/>
      <c r="O59" s="93"/>
      <c r="Q59" s="93"/>
      <c r="S59" s="93"/>
      <c r="T59" s="91"/>
      <c r="U59" s="91"/>
      <c r="V59" s="94"/>
      <c r="W59" s="94"/>
      <c r="X59" s="87"/>
      <c r="Y59" s="93"/>
      <c r="Z59" s="87"/>
      <c r="AA59" s="90"/>
      <c r="AB59" s="90"/>
    </row>
    <row r="60" spans="1:28" s="89" customFormat="1" x14ac:dyDescent="0.25">
      <c r="A60" s="78">
        <f t="shared" si="1"/>
        <v>1954</v>
      </c>
      <c r="B60" s="87"/>
      <c r="C60" s="88"/>
      <c r="E60" s="90"/>
      <c r="F60" s="91"/>
      <c r="G60" s="91"/>
      <c r="H60" s="92"/>
      <c r="I60" s="88"/>
      <c r="J60" s="91"/>
      <c r="K60" s="91"/>
      <c r="L60" s="91"/>
      <c r="M60" s="91"/>
      <c r="O60" s="93"/>
      <c r="Q60" s="93"/>
      <c r="S60" s="93"/>
      <c r="T60" s="91"/>
      <c r="U60" s="91"/>
      <c r="V60" s="94"/>
      <c r="W60" s="94"/>
      <c r="X60" s="87"/>
      <c r="Y60" s="93"/>
      <c r="Z60" s="87"/>
      <c r="AA60" s="90"/>
      <c r="AB60" s="90"/>
    </row>
    <row r="61" spans="1:28" s="89" customFormat="1" x14ac:dyDescent="0.25">
      <c r="A61" s="78">
        <f t="shared" si="1"/>
        <v>1955</v>
      </c>
      <c r="B61" s="87"/>
      <c r="C61" s="88"/>
      <c r="E61" s="90"/>
      <c r="F61" s="91"/>
      <c r="G61" s="91"/>
      <c r="H61" s="92"/>
      <c r="I61" s="88"/>
      <c r="J61" s="91"/>
      <c r="K61" s="91"/>
      <c r="L61" s="94">
        <v>34.601999999999997</v>
      </c>
      <c r="M61" s="91"/>
      <c r="O61" s="93"/>
      <c r="Q61" s="93"/>
      <c r="S61" s="93"/>
      <c r="T61" s="91"/>
      <c r="U61" s="91"/>
      <c r="V61" s="94"/>
      <c r="W61" s="94"/>
      <c r="X61" s="87"/>
      <c r="Y61" s="93"/>
      <c r="Z61" s="87"/>
      <c r="AA61" s="90"/>
      <c r="AB61" s="90"/>
    </row>
    <row r="62" spans="1:28" s="89" customFormat="1" x14ac:dyDescent="0.25">
      <c r="A62" s="78">
        <f t="shared" si="1"/>
        <v>1956</v>
      </c>
      <c r="B62" s="87"/>
      <c r="C62" s="88"/>
      <c r="E62" s="90"/>
      <c r="F62" s="91"/>
      <c r="G62" s="91"/>
      <c r="H62" s="92"/>
      <c r="I62" s="88"/>
      <c r="J62" s="91"/>
      <c r="K62" s="91"/>
      <c r="L62" s="91"/>
      <c r="M62" s="91"/>
      <c r="O62" s="93"/>
      <c r="Q62" s="93"/>
      <c r="S62" s="93"/>
      <c r="T62" s="91"/>
      <c r="U62" s="91"/>
      <c r="V62" s="94"/>
      <c r="W62" s="94"/>
      <c r="X62" s="87"/>
      <c r="Y62" s="93"/>
      <c r="Z62" s="87"/>
      <c r="AA62" s="90"/>
      <c r="AB62" s="90"/>
    </row>
    <row r="63" spans="1:28" s="89" customFormat="1" x14ac:dyDescent="0.25">
      <c r="A63" s="78">
        <f t="shared" si="1"/>
        <v>1957</v>
      </c>
      <c r="B63" s="87"/>
      <c r="C63" s="88"/>
      <c r="E63" s="90"/>
      <c r="F63" s="91"/>
      <c r="G63" s="91"/>
      <c r="H63" s="92"/>
      <c r="I63" s="88"/>
      <c r="J63" s="91"/>
      <c r="K63" s="91"/>
      <c r="L63" s="91"/>
      <c r="M63" s="91"/>
      <c r="O63" s="93"/>
      <c r="Q63" s="93"/>
      <c r="S63" s="93"/>
      <c r="T63" s="91"/>
      <c r="U63" s="91"/>
      <c r="V63" s="94"/>
      <c r="W63" s="94"/>
      <c r="X63" s="87"/>
      <c r="Y63" s="93"/>
      <c r="Z63" s="87"/>
      <c r="AA63" s="90"/>
      <c r="AB63" s="90"/>
    </row>
    <row r="64" spans="1:28" s="89" customFormat="1" x14ac:dyDescent="0.25">
      <c r="A64" s="78">
        <f t="shared" si="1"/>
        <v>1958</v>
      </c>
      <c r="B64" s="87"/>
      <c r="C64" s="88"/>
      <c r="E64" s="90"/>
      <c r="F64" s="91"/>
      <c r="G64" s="91"/>
      <c r="H64" s="92"/>
      <c r="I64" s="88"/>
      <c r="J64" s="91"/>
      <c r="K64" s="91"/>
      <c r="L64" s="91"/>
      <c r="M64" s="91"/>
      <c r="O64" s="93"/>
      <c r="Q64" s="93"/>
      <c r="S64" s="93"/>
      <c r="T64" s="91"/>
      <c r="U64" s="91"/>
      <c r="V64" s="94"/>
      <c r="W64" s="94"/>
      <c r="X64" s="87"/>
      <c r="Y64" s="93"/>
      <c r="Z64" s="87"/>
      <c r="AA64" s="90"/>
      <c r="AB64" s="90"/>
    </row>
    <row r="65" spans="1:28" s="89" customFormat="1" x14ac:dyDescent="0.25">
      <c r="A65" s="78">
        <f t="shared" si="1"/>
        <v>1959</v>
      </c>
      <c r="B65" s="87"/>
      <c r="C65" s="88"/>
      <c r="E65" s="90"/>
      <c r="F65" s="91"/>
      <c r="G65" s="91"/>
      <c r="H65" s="92"/>
      <c r="I65" s="88"/>
      <c r="J65" s="91"/>
      <c r="K65" s="91"/>
      <c r="L65" s="91"/>
      <c r="M65" s="91"/>
      <c r="O65" s="93"/>
      <c r="Q65" s="93"/>
      <c r="S65" s="93"/>
      <c r="T65" s="91"/>
      <c r="U65" s="91"/>
      <c r="V65" s="94"/>
      <c r="W65" s="94"/>
      <c r="X65" s="87"/>
      <c r="Y65" s="93"/>
      <c r="Z65" s="87"/>
      <c r="AA65" s="90"/>
      <c r="AB65" s="90"/>
    </row>
    <row r="66" spans="1:28" s="89" customFormat="1" x14ac:dyDescent="0.25">
      <c r="A66" s="78">
        <f t="shared" si="1"/>
        <v>1960</v>
      </c>
      <c r="B66" s="87"/>
      <c r="C66" s="88"/>
      <c r="D66" s="95">
        <v>24965000</v>
      </c>
      <c r="E66" s="88">
        <v>24965001</v>
      </c>
      <c r="F66" s="94">
        <f t="shared" ref="F66:F89" si="2">F67/(D67/D66)</f>
        <v>23.119127574194252</v>
      </c>
      <c r="G66" s="91"/>
      <c r="H66" s="96">
        <v>72207554</v>
      </c>
      <c r="I66" s="97">
        <v>72207554</v>
      </c>
      <c r="J66" s="94">
        <f>H66/1000000</f>
        <v>72.207554000000002</v>
      </c>
      <c r="K66" s="94">
        <f>$J66*N66/100</f>
        <v>31.128129593717059</v>
      </c>
      <c r="L66" s="94">
        <f t="shared" ref="L66:L118" si="3">$J66*P66/100</f>
        <v>38.805029594032888</v>
      </c>
      <c r="M66" s="94">
        <f t="shared" ref="M66:M117" si="4">$J66*R66/100</f>
        <v>2.2743948122500255</v>
      </c>
      <c r="N66" s="98">
        <v>43.109242550602197</v>
      </c>
      <c r="O66" s="99">
        <v>43.353525694721803</v>
      </c>
      <c r="P66" s="98">
        <v>53.740955681773798</v>
      </c>
      <c r="Q66" s="99">
        <v>53.507781412658801</v>
      </c>
      <c r="R66" s="98">
        <v>3.14980176762396</v>
      </c>
      <c r="S66" s="99">
        <v>3.1386928926194102</v>
      </c>
      <c r="T66" s="91"/>
      <c r="U66" s="94">
        <f t="shared" ref="U66:U78" si="5">100*F66/J66</f>
        <v>32.017602443913631</v>
      </c>
      <c r="V66" s="94">
        <f t="shared" ref="V66:V115" si="6">100*F66/L66</f>
        <v>59.577657370861324</v>
      </c>
      <c r="W66" s="94"/>
      <c r="X66" s="87"/>
      <c r="Y66" s="93"/>
      <c r="Z66" s="87"/>
      <c r="AA66" s="90"/>
      <c r="AB66" s="90"/>
    </row>
    <row r="67" spans="1:28" s="89" customFormat="1" x14ac:dyDescent="0.25">
      <c r="A67" s="78">
        <f t="shared" si="1"/>
        <v>1961</v>
      </c>
      <c r="B67" s="87"/>
      <c r="C67" s="88"/>
      <c r="D67" s="95">
        <v>25804000</v>
      </c>
      <c r="E67" s="88">
        <v>25804001</v>
      </c>
      <c r="F67" s="94">
        <f t="shared" si="2"/>
        <v>23.896093247526878</v>
      </c>
      <c r="G67" s="91"/>
      <c r="H67" s="96">
        <v>74351763</v>
      </c>
      <c r="I67" s="97">
        <v>74351763</v>
      </c>
      <c r="J67" s="94">
        <f t="shared" ref="J67:J118" si="7">H67/1000000</f>
        <v>74.351763000000005</v>
      </c>
      <c r="K67" s="94">
        <f t="shared" ref="K67:K117" si="8">$J67*N67/100</f>
        <v>32.197889324884251</v>
      </c>
      <c r="L67" s="94">
        <f t="shared" si="3"/>
        <v>39.780306512031558</v>
      </c>
      <c r="M67" s="94">
        <f t="shared" si="4"/>
        <v>2.373567163084136</v>
      </c>
      <c r="N67" s="98">
        <v>43.304809497098603</v>
      </c>
      <c r="O67" s="99">
        <v>43.553763074697997</v>
      </c>
      <c r="P67" s="98">
        <v>53.502842309242297</v>
      </c>
      <c r="Q67" s="99">
        <v>53.262053962145998</v>
      </c>
      <c r="R67" s="98">
        <v>3.1923481936590199</v>
      </c>
      <c r="S67" s="99">
        <v>3.18418296315595</v>
      </c>
      <c r="T67" s="94">
        <f t="shared" ref="T67:T96" si="9">100*LN(J67/J66)</f>
        <v>2.9262718332554241</v>
      </c>
      <c r="U67" s="94">
        <f t="shared" si="5"/>
        <v>32.139242276644978</v>
      </c>
      <c r="V67" s="94">
        <f t="shared" si="6"/>
        <v>60.070158685930444</v>
      </c>
      <c r="W67" s="94"/>
      <c r="X67" s="87"/>
      <c r="Y67" s="93"/>
      <c r="Z67" s="87"/>
      <c r="AA67" s="90"/>
      <c r="AB67" s="90"/>
    </row>
    <row r="68" spans="1:28" s="89" customFormat="1" x14ac:dyDescent="0.25">
      <c r="A68" s="78">
        <f t="shared" si="1"/>
        <v>1962</v>
      </c>
      <c r="B68" s="87"/>
      <c r="C68" s="88"/>
      <c r="D68" s="95">
        <v>26680000</v>
      </c>
      <c r="E68" s="88">
        <v>26680001</v>
      </c>
      <c r="F68" s="94">
        <f t="shared" si="2"/>
        <v>24.70732319965963</v>
      </c>
      <c r="G68" s="91"/>
      <c r="H68" s="96">
        <v>76573248</v>
      </c>
      <c r="I68" s="97">
        <v>76573248</v>
      </c>
      <c r="J68" s="94">
        <f t="shared" si="7"/>
        <v>76.573248000000007</v>
      </c>
      <c r="K68" s="94">
        <f t="shared" si="8"/>
        <v>33.285838038875184</v>
      </c>
      <c r="L68" s="94">
        <f t="shared" si="3"/>
        <v>40.806456842293819</v>
      </c>
      <c r="M68" s="94">
        <f t="shared" si="4"/>
        <v>2.4809531188309779</v>
      </c>
      <c r="N68" s="98">
        <v>43.469277989716701</v>
      </c>
      <c r="O68" s="99">
        <v>43.739015768441099</v>
      </c>
      <c r="P68" s="98">
        <v>53.2907482810365</v>
      </c>
      <c r="Q68" s="99">
        <v>53.033698033942102</v>
      </c>
      <c r="R68" s="98">
        <v>3.2399737292467701</v>
      </c>
      <c r="S68" s="99">
        <v>3.2272861976168099</v>
      </c>
      <c r="T68" s="94">
        <f t="shared" si="9"/>
        <v>2.9440388130032118</v>
      </c>
      <c r="U68" s="94">
        <f t="shared" si="5"/>
        <v>32.266259881857998</v>
      </c>
      <c r="V68" s="94">
        <f t="shared" si="6"/>
        <v>60.54758269052104</v>
      </c>
      <c r="W68" s="94"/>
      <c r="X68" s="87"/>
      <c r="Y68" s="93"/>
      <c r="Z68" s="87"/>
      <c r="AA68" s="90"/>
      <c r="AB68" s="90"/>
    </row>
    <row r="69" spans="1:28" s="89" customFormat="1" x14ac:dyDescent="0.25">
      <c r="A69" s="78">
        <f t="shared" si="1"/>
        <v>1963</v>
      </c>
      <c r="B69" s="87"/>
      <c r="C69" s="88"/>
      <c r="D69" s="95">
        <v>27582000</v>
      </c>
      <c r="E69" s="88">
        <v>27582001</v>
      </c>
      <c r="F69" s="94">
        <f t="shared" si="2"/>
        <v>25.542630753111389</v>
      </c>
      <c r="G69" s="91"/>
      <c r="H69" s="96">
        <v>78854019</v>
      </c>
      <c r="I69" s="97">
        <v>78854019</v>
      </c>
      <c r="J69" s="94">
        <f t="shared" si="7"/>
        <v>78.854018999999994</v>
      </c>
      <c r="K69" s="94">
        <f t="shared" si="8"/>
        <v>34.366537630238007</v>
      </c>
      <c r="L69" s="94">
        <f t="shared" si="3"/>
        <v>41.893922636467366</v>
      </c>
      <c r="M69" s="94">
        <f t="shared" si="4"/>
        <v>2.593558733294608</v>
      </c>
      <c r="N69" s="98">
        <v>43.582480723319897</v>
      </c>
      <c r="O69" s="99">
        <v>43.873196066956197</v>
      </c>
      <c r="P69" s="98">
        <v>53.128455807011399</v>
      </c>
      <c r="Q69" s="99">
        <v>52.861495234132903</v>
      </c>
      <c r="R69" s="98">
        <v>3.2890634696686898</v>
      </c>
      <c r="S69" s="99">
        <v>3.2653086989108902</v>
      </c>
      <c r="T69" s="94">
        <f t="shared" si="9"/>
        <v>2.9350509379460918</v>
      </c>
      <c r="U69" s="94">
        <f t="shared" si="5"/>
        <v>32.392300452195585</v>
      </c>
      <c r="V69" s="94">
        <f t="shared" si="6"/>
        <v>60.969775914173567</v>
      </c>
      <c r="W69" s="94"/>
      <c r="X69" s="87"/>
      <c r="Y69" s="93"/>
      <c r="Z69" s="87"/>
      <c r="AA69" s="90"/>
      <c r="AB69" s="90"/>
    </row>
    <row r="70" spans="1:28" s="89" customFormat="1" x14ac:dyDescent="0.25">
      <c r="A70" s="78">
        <f t="shared" si="1"/>
        <v>1964</v>
      </c>
      <c r="B70" s="87"/>
      <c r="C70" s="88"/>
      <c r="D70" s="95">
        <v>28494000</v>
      </c>
      <c r="E70" s="88">
        <v>28494001</v>
      </c>
      <c r="F70" s="94">
        <f t="shared" si="2"/>
        <v>26.387198922455077</v>
      </c>
      <c r="G70" s="91"/>
      <c r="H70" s="96">
        <v>81168654</v>
      </c>
      <c r="I70" s="97">
        <v>81168654</v>
      </c>
      <c r="J70" s="94">
        <f t="shared" si="7"/>
        <v>81.168654000000004</v>
      </c>
      <c r="K70" s="94">
        <f t="shared" si="8"/>
        <v>35.407712832718659</v>
      </c>
      <c r="L70" s="94">
        <f t="shared" si="3"/>
        <v>43.053710149198153</v>
      </c>
      <c r="M70" s="94">
        <f t="shared" si="4"/>
        <v>2.7072310180831831</v>
      </c>
      <c r="N70" s="98">
        <v>43.622397425388698</v>
      </c>
      <c r="O70" s="99">
        <v>43.901972949782802</v>
      </c>
      <c r="P70" s="98">
        <v>53.042286680272099</v>
      </c>
      <c r="Q70" s="99">
        <v>52.801592067658703</v>
      </c>
      <c r="R70" s="98">
        <v>3.3353158943391898</v>
      </c>
      <c r="S70" s="99">
        <v>3.2964349825585502</v>
      </c>
      <c r="T70" s="94">
        <f t="shared" si="9"/>
        <v>2.8930855847694459</v>
      </c>
      <c r="U70" s="94">
        <f t="shared" si="5"/>
        <v>32.509100030727474</v>
      </c>
      <c r="V70" s="94">
        <f t="shared" si="6"/>
        <v>61.289024409308709</v>
      </c>
      <c r="W70" s="94"/>
      <c r="X70" s="87"/>
      <c r="Y70" s="93"/>
      <c r="Z70" s="87"/>
      <c r="AA70" s="90"/>
      <c r="AB70" s="90"/>
    </row>
    <row r="71" spans="1:28" s="89" customFormat="1" x14ac:dyDescent="0.25">
      <c r="A71" s="78">
        <f t="shared" si="1"/>
        <v>1965</v>
      </c>
      <c r="B71" s="87"/>
      <c r="C71" s="88"/>
      <c r="D71" s="95">
        <v>29414000</v>
      </c>
      <c r="E71" s="88">
        <v>29414001</v>
      </c>
      <c r="F71" s="94">
        <f t="shared" si="2"/>
        <v>27.239175584512306</v>
      </c>
      <c r="G71" s="91"/>
      <c r="H71" s="96">
        <v>83498020</v>
      </c>
      <c r="I71" s="97">
        <v>83498020</v>
      </c>
      <c r="J71" s="94">
        <f t="shared" si="7"/>
        <v>83.498019999999997</v>
      </c>
      <c r="K71" s="94">
        <f t="shared" si="8"/>
        <v>36.38572031414887</v>
      </c>
      <c r="L71" s="94">
        <f t="shared" si="3"/>
        <v>44.293141425527111</v>
      </c>
      <c r="M71" s="94">
        <f t="shared" si="4"/>
        <v>2.8191582603241012</v>
      </c>
      <c r="N71" s="98">
        <v>43.576746267934098</v>
      </c>
      <c r="O71" s="99">
        <v>43.800277287330097</v>
      </c>
      <c r="P71" s="98">
        <v>53.046936233370701</v>
      </c>
      <c r="Q71" s="99">
        <v>52.879726308530799</v>
      </c>
      <c r="R71" s="98">
        <v>3.3763174986953</v>
      </c>
      <c r="S71" s="99">
        <v>3.3199964041390602</v>
      </c>
      <c r="T71" s="94">
        <f t="shared" si="9"/>
        <v>2.8293780846430767</v>
      </c>
      <c r="U71" s="94">
        <f t="shared" si="5"/>
        <v>32.622540731519507</v>
      </c>
      <c r="V71" s="94">
        <f t="shared" si="6"/>
        <v>61.497502113981398</v>
      </c>
      <c r="W71" s="94"/>
      <c r="X71" s="87"/>
      <c r="Y71" s="93"/>
      <c r="Z71" s="87"/>
      <c r="AA71" s="90"/>
      <c r="AB71" s="90"/>
    </row>
    <row r="72" spans="1:28" s="89" customFormat="1" x14ac:dyDescent="0.25">
      <c r="A72" s="78">
        <f t="shared" si="1"/>
        <v>1966</v>
      </c>
      <c r="B72" s="87"/>
      <c r="C72" s="88"/>
      <c r="D72" s="95">
        <v>30325000</v>
      </c>
      <c r="E72" s="88">
        <v>30325001</v>
      </c>
      <c r="F72" s="94">
        <f t="shared" si="2"/>
        <v>28.082817692266797</v>
      </c>
      <c r="G72" s="91"/>
      <c r="H72" s="96">
        <v>85837799</v>
      </c>
      <c r="I72" s="97">
        <v>85837799</v>
      </c>
      <c r="J72" s="94">
        <f t="shared" si="7"/>
        <v>85.837799000000004</v>
      </c>
      <c r="K72" s="94">
        <f t="shared" si="8"/>
        <v>37.29071704546444</v>
      </c>
      <c r="L72" s="94">
        <f t="shared" si="3"/>
        <v>45.619034298549188</v>
      </c>
      <c r="M72" s="94">
        <f t="shared" si="4"/>
        <v>2.9280476559863264</v>
      </c>
      <c r="N72" s="98">
        <v>43.443235357729101</v>
      </c>
      <c r="O72" s="99">
        <v>43.787364231871599</v>
      </c>
      <c r="P72" s="98">
        <v>53.145624456830703</v>
      </c>
      <c r="Q72" s="99">
        <v>52.870399298400997</v>
      </c>
      <c r="R72" s="98">
        <v>3.41114018544013</v>
      </c>
      <c r="S72" s="99">
        <v>3.34223646972743</v>
      </c>
      <c r="T72" s="94">
        <f t="shared" si="9"/>
        <v>2.7636538265968271</v>
      </c>
      <c r="U72" s="94">
        <f t="shared" si="5"/>
        <v>32.71614372622345</v>
      </c>
      <c r="V72" s="94">
        <f t="shared" si="6"/>
        <v>61.559430452827257</v>
      </c>
      <c r="W72" s="94"/>
      <c r="X72" s="87"/>
      <c r="Y72" s="93"/>
      <c r="Z72" s="87"/>
      <c r="AA72" s="90"/>
      <c r="AB72" s="90"/>
    </row>
    <row r="73" spans="1:28" s="89" customFormat="1" x14ac:dyDescent="0.25">
      <c r="A73" s="78">
        <f t="shared" si="1"/>
        <v>1967</v>
      </c>
      <c r="B73" s="87"/>
      <c r="C73" s="88"/>
      <c r="D73" s="95">
        <v>31237000</v>
      </c>
      <c r="E73" s="88">
        <v>31237001</v>
      </c>
      <c r="F73" s="94">
        <f t="shared" si="2"/>
        <v>28.927385861610482</v>
      </c>
      <c r="G73" s="91"/>
      <c r="H73" s="96">
        <v>88191378</v>
      </c>
      <c r="I73" s="97">
        <v>88191378</v>
      </c>
      <c r="J73" s="94">
        <f t="shared" si="7"/>
        <v>88.191378</v>
      </c>
      <c r="K73" s="94">
        <f t="shared" si="8"/>
        <v>38.126276776144863</v>
      </c>
      <c r="L73" s="94">
        <f t="shared" si="3"/>
        <v>47.029949673265691</v>
      </c>
      <c r="M73" s="94">
        <f t="shared" si="4"/>
        <v>3.0351515505894309</v>
      </c>
      <c r="N73" s="98">
        <v>43.231297254641902</v>
      </c>
      <c r="O73" s="99">
        <v>43.575978435288</v>
      </c>
      <c r="P73" s="98">
        <v>53.327151406190403</v>
      </c>
      <c r="Q73" s="99">
        <v>53.0626784738986</v>
      </c>
      <c r="R73" s="98">
        <v>3.4415513391676802</v>
      </c>
      <c r="S73" s="99">
        <v>3.3613430908133801</v>
      </c>
      <c r="T73" s="94">
        <f t="shared" si="9"/>
        <v>2.7049745865583308</v>
      </c>
      <c r="U73" s="94">
        <f t="shared" si="5"/>
        <v>32.800696074405913</v>
      </c>
      <c r="V73" s="94">
        <f t="shared" si="6"/>
        <v>61.50843465191786</v>
      </c>
      <c r="W73" s="94"/>
      <c r="X73" s="87"/>
      <c r="Y73" s="93"/>
      <c r="Z73" s="87"/>
      <c r="AA73" s="90"/>
      <c r="AB73" s="90"/>
    </row>
    <row r="74" spans="1:28" s="89" customFormat="1" x14ac:dyDescent="0.25">
      <c r="A74" s="78">
        <f t="shared" si="1"/>
        <v>1968</v>
      </c>
      <c r="B74" s="87"/>
      <c r="C74" s="88"/>
      <c r="D74" s="95">
        <v>32151000</v>
      </c>
      <c r="E74" s="88">
        <v>32151001</v>
      </c>
      <c r="F74" s="94">
        <f t="shared" si="2"/>
        <v>29.773806154132554</v>
      </c>
      <c r="G74" s="91"/>
      <c r="H74" s="96">
        <v>90557064</v>
      </c>
      <c r="I74" s="97">
        <v>90557064</v>
      </c>
      <c r="J74" s="94">
        <f t="shared" si="7"/>
        <v>90.557063999999997</v>
      </c>
      <c r="K74" s="94">
        <f t="shared" si="8"/>
        <v>38.899447985914684</v>
      </c>
      <c r="L74" s="94">
        <f t="shared" si="3"/>
        <v>48.514319386091785</v>
      </c>
      <c r="M74" s="94">
        <f t="shared" si="4"/>
        <v>3.1432966279935424</v>
      </c>
      <c r="N74" s="98">
        <v>42.955730086296398</v>
      </c>
      <c r="O74" s="99">
        <v>43.237187800700703</v>
      </c>
      <c r="P74" s="98">
        <v>53.573202622924903</v>
      </c>
      <c r="Q74" s="99">
        <v>53.383254794280496</v>
      </c>
      <c r="R74" s="98">
        <v>3.4710672907787101</v>
      </c>
      <c r="S74" s="99">
        <v>3.3795574050188302</v>
      </c>
      <c r="T74" s="94">
        <f t="shared" si="9"/>
        <v>2.6470990302254136</v>
      </c>
      <c r="U74" s="94">
        <f t="shared" si="5"/>
        <v>32.878502061564802</v>
      </c>
      <c r="V74" s="94">
        <f t="shared" si="6"/>
        <v>61.371171503373063</v>
      </c>
      <c r="W74" s="94"/>
      <c r="X74" s="87"/>
      <c r="Y74" s="93"/>
      <c r="Z74" s="87"/>
      <c r="AA74" s="90"/>
      <c r="AB74" s="90"/>
    </row>
    <row r="75" spans="1:28" s="89" customFormat="1" x14ac:dyDescent="0.25">
      <c r="A75" s="78">
        <f t="shared" si="1"/>
        <v>1969</v>
      </c>
      <c r="B75" s="87"/>
      <c r="C75" s="88"/>
      <c r="D75" s="95">
        <v>33074000</v>
      </c>
      <c r="E75" s="88">
        <v>33074001</v>
      </c>
      <c r="F75" s="94">
        <f t="shared" si="2"/>
        <v>30.628561000957362</v>
      </c>
      <c r="G75" s="91"/>
      <c r="H75" s="96">
        <v>92935072</v>
      </c>
      <c r="I75" s="97">
        <v>92935072</v>
      </c>
      <c r="J75" s="94">
        <f t="shared" si="7"/>
        <v>92.935072000000005</v>
      </c>
      <c r="K75" s="94">
        <f t="shared" si="8"/>
        <v>39.623702860893637</v>
      </c>
      <c r="L75" s="94">
        <f t="shared" si="3"/>
        <v>50.054754469142942</v>
      </c>
      <c r="M75" s="94">
        <f t="shared" si="4"/>
        <v>3.2566146699634286</v>
      </c>
      <c r="N75" s="98">
        <v>42.635898383867001</v>
      </c>
      <c r="O75" s="99">
        <v>42.863875872721103</v>
      </c>
      <c r="P75" s="98">
        <v>53.859918964869301</v>
      </c>
      <c r="Q75" s="99">
        <v>53.737302045976101</v>
      </c>
      <c r="R75" s="98">
        <v>3.5041826512637</v>
      </c>
      <c r="S75" s="99">
        <v>3.3988220813028498</v>
      </c>
      <c r="T75" s="94">
        <f t="shared" si="9"/>
        <v>2.5920905360428481</v>
      </c>
      <c r="U75" s="94">
        <f t="shared" si="5"/>
        <v>32.956945469367433</v>
      </c>
      <c r="V75" s="94">
        <f t="shared" si="6"/>
        <v>61.190113358439966</v>
      </c>
      <c r="W75" s="94"/>
      <c r="X75" s="87"/>
      <c r="Y75" s="93"/>
      <c r="Z75" s="87"/>
      <c r="AA75" s="90"/>
      <c r="AB75" s="90"/>
    </row>
    <row r="76" spans="1:28" s="89" customFormat="1" x14ac:dyDescent="0.25">
      <c r="A76" s="78">
        <f t="shared" si="1"/>
        <v>1970</v>
      </c>
      <c r="B76" s="87"/>
      <c r="C76" s="88"/>
      <c r="D76" s="95">
        <v>34009000</v>
      </c>
      <c r="E76" s="88">
        <v>34009001</v>
      </c>
      <c r="F76" s="94">
        <f t="shared" si="2"/>
        <v>31.494428586852479</v>
      </c>
      <c r="G76" s="91"/>
      <c r="H76" s="96">
        <v>95326793</v>
      </c>
      <c r="I76" s="97">
        <v>95326793</v>
      </c>
      <c r="J76" s="94">
        <f t="shared" si="7"/>
        <v>95.326792999999995</v>
      </c>
      <c r="K76" s="94">
        <f t="shared" si="8"/>
        <v>40.310200591755759</v>
      </c>
      <c r="L76" s="94">
        <f t="shared" si="3"/>
        <v>51.63856119623442</v>
      </c>
      <c r="M76" s="94">
        <f t="shared" si="4"/>
        <v>3.3780312120098017</v>
      </c>
      <c r="N76" s="98">
        <v>42.286328243262901</v>
      </c>
      <c r="O76" s="99">
        <v>42.497843850688</v>
      </c>
      <c r="P76" s="98">
        <v>54.170039262974498</v>
      </c>
      <c r="Q76" s="99">
        <v>54.0810370828926</v>
      </c>
      <c r="R76" s="98">
        <v>3.54363249376259</v>
      </c>
      <c r="S76" s="99">
        <v>3.4211190664193598</v>
      </c>
      <c r="T76" s="94">
        <f t="shared" si="9"/>
        <v>2.5409816108168344</v>
      </c>
      <c r="U76" s="94">
        <f t="shared" si="5"/>
        <v>33.038380496921235</v>
      </c>
      <c r="V76" s="94">
        <f t="shared" si="6"/>
        <v>60.990135776961019</v>
      </c>
      <c r="W76" s="94"/>
      <c r="X76" s="87"/>
      <c r="Y76" s="93"/>
      <c r="Z76" s="87"/>
      <c r="AA76" s="90"/>
      <c r="AB76" s="90"/>
    </row>
    <row r="77" spans="1:28" s="89" customFormat="1" x14ac:dyDescent="0.25">
      <c r="A77" s="78">
        <f t="shared" si="1"/>
        <v>1971</v>
      </c>
      <c r="B77" s="87"/>
      <c r="C77" s="88"/>
      <c r="D77" s="95">
        <v>35220000</v>
      </c>
      <c r="E77" s="88">
        <v>35220001</v>
      </c>
      <c r="F77" s="94">
        <f t="shared" si="2"/>
        <v>32.615889171364763</v>
      </c>
      <c r="G77" s="91"/>
      <c r="H77" s="96">
        <v>97728961</v>
      </c>
      <c r="I77" s="97">
        <v>97728961</v>
      </c>
      <c r="J77" s="94">
        <f t="shared" si="7"/>
        <v>97.728960999999998</v>
      </c>
      <c r="K77" s="94">
        <f t="shared" si="8"/>
        <v>40.963204534512435</v>
      </c>
      <c r="L77" s="94">
        <f t="shared" si="3"/>
        <v>53.257622508124442</v>
      </c>
      <c r="M77" s="94">
        <f t="shared" si="4"/>
        <v>3.5081339573631318</v>
      </c>
      <c r="N77" s="98">
        <v>41.915113099905398</v>
      </c>
      <c r="O77" s="99">
        <v>42.094781417488598</v>
      </c>
      <c r="P77" s="98">
        <v>54.495230444662603</v>
      </c>
      <c r="Q77" s="99">
        <v>54.443181148389002</v>
      </c>
      <c r="R77" s="98">
        <v>3.5896564554320101</v>
      </c>
      <c r="S77" s="99">
        <v>3.4620374341224101</v>
      </c>
      <c r="T77" s="94">
        <f t="shared" si="9"/>
        <v>2.4887028059798308</v>
      </c>
      <c r="U77" s="94">
        <f t="shared" si="5"/>
        <v>33.37382167745011</v>
      </c>
      <c r="V77" s="94">
        <f t="shared" si="6"/>
        <v>61.241729606666567</v>
      </c>
      <c r="W77" s="94"/>
      <c r="X77" s="87"/>
      <c r="Y77" s="93"/>
      <c r="Z77" s="87"/>
      <c r="AA77" s="90"/>
      <c r="AB77" s="90"/>
    </row>
    <row r="78" spans="1:28" s="89" customFormat="1" x14ac:dyDescent="0.25">
      <c r="A78" s="78">
        <f t="shared" si="1"/>
        <v>1972</v>
      </c>
      <c r="B78" s="87"/>
      <c r="C78" s="88"/>
      <c r="D78" s="95">
        <v>36443000</v>
      </c>
      <c r="E78" s="88">
        <v>36443001</v>
      </c>
      <c r="F78" s="94">
        <f t="shared" si="2"/>
        <v>33.748462494947361</v>
      </c>
      <c r="G78" s="91"/>
      <c r="H78" s="96">
        <v>100143598</v>
      </c>
      <c r="I78" s="97">
        <v>100143598</v>
      </c>
      <c r="J78" s="94">
        <f t="shared" si="7"/>
        <v>100.143598</v>
      </c>
      <c r="K78" s="94">
        <f t="shared" si="8"/>
        <v>41.58291266987667</v>
      </c>
      <c r="L78" s="94">
        <f t="shared" si="3"/>
        <v>54.914964149759825</v>
      </c>
      <c r="M78" s="94">
        <f t="shared" si="4"/>
        <v>3.6457211803635232</v>
      </c>
      <c r="N78" s="98">
        <v>41.523286061557997</v>
      </c>
      <c r="O78" s="99">
        <v>41.733656758361498</v>
      </c>
      <c r="P78" s="98">
        <v>54.836220433941101</v>
      </c>
      <c r="Q78" s="99">
        <v>54.767768888603797</v>
      </c>
      <c r="R78" s="98">
        <v>3.6404935045009301</v>
      </c>
      <c r="S78" s="99">
        <v>3.49857435303467</v>
      </c>
      <c r="T78" s="94">
        <f t="shared" si="9"/>
        <v>2.4407192991751971</v>
      </c>
      <c r="U78" s="94">
        <f t="shared" si="5"/>
        <v>33.700069868617426</v>
      </c>
      <c r="V78" s="94">
        <f t="shared" si="6"/>
        <v>61.455858193608535</v>
      </c>
      <c r="W78" s="94"/>
      <c r="X78" s="87"/>
      <c r="Y78" s="93"/>
      <c r="Z78" s="87"/>
      <c r="AA78" s="90"/>
      <c r="AB78" s="90"/>
    </row>
    <row r="79" spans="1:28" s="89" customFormat="1" x14ac:dyDescent="0.25">
      <c r="A79" s="78">
        <f t="shared" si="1"/>
        <v>1973</v>
      </c>
      <c r="B79" s="87"/>
      <c r="C79" s="88"/>
      <c r="D79" s="95">
        <v>37704000</v>
      </c>
      <c r="E79" s="88">
        <v>37704001</v>
      </c>
      <c r="F79" s="94">
        <f t="shared" si="2"/>
        <v>34.916226158919279</v>
      </c>
      <c r="G79" s="91"/>
      <c r="H79" s="96">
        <v>102584278</v>
      </c>
      <c r="I79" s="97">
        <v>102584278</v>
      </c>
      <c r="J79" s="94">
        <f t="shared" si="7"/>
        <v>102.584278</v>
      </c>
      <c r="K79" s="94">
        <f t="shared" si="8"/>
        <v>42.172746269690322</v>
      </c>
      <c r="L79" s="94">
        <f t="shared" si="3"/>
        <v>56.621796281736643</v>
      </c>
      <c r="M79" s="94">
        <f t="shared" si="4"/>
        <v>3.7897354485730328</v>
      </c>
      <c r="N79" s="98">
        <v>41.1103407772586</v>
      </c>
      <c r="O79" s="99">
        <v>41.375764975541699</v>
      </c>
      <c r="P79" s="98">
        <v>55.195393861169102</v>
      </c>
      <c r="Q79" s="99">
        <v>55.091638045691603</v>
      </c>
      <c r="R79" s="98">
        <v>3.6942653615722998</v>
      </c>
      <c r="S79" s="99">
        <v>3.53259697876672</v>
      </c>
      <c r="T79" s="94">
        <f t="shared" si="9"/>
        <v>2.407954917264302</v>
      </c>
      <c r="U79" s="94">
        <f t="shared" ref="U79:U90" si="10">100*F79/J79</f>
        <v>34.03662514339603</v>
      </c>
      <c r="V79" s="94">
        <f t="shared" si="6"/>
        <v>61.665698462098256</v>
      </c>
      <c r="W79" s="94"/>
      <c r="X79" s="87"/>
      <c r="Y79" s="93"/>
      <c r="Z79" s="87"/>
      <c r="AA79" s="90"/>
      <c r="AB79" s="90"/>
    </row>
    <row r="80" spans="1:28" s="89" customFormat="1" x14ac:dyDescent="0.25">
      <c r="A80" s="78">
        <f t="shared" si="1"/>
        <v>1974</v>
      </c>
      <c r="B80" s="87"/>
      <c r="C80" s="88"/>
      <c r="D80" s="95">
        <v>38995000</v>
      </c>
      <c r="E80" s="88">
        <v>38995001</v>
      </c>
      <c r="F80" s="94">
        <f t="shared" si="2"/>
        <v>36.111771670566981</v>
      </c>
      <c r="G80" s="91"/>
      <c r="H80" s="96">
        <v>105069367</v>
      </c>
      <c r="I80" s="97">
        <v>105069367</v>
      </c>
      <c r="J80" s="94">
        <f t="shared" si="7"/>
        <v>105.069367</v>
      </c>
      <c r="K80" s="94">
        <f t="shared" si="8"/>
        <v>42.735917332085421</v>
      </c>
      <c r="L80" s="94">
        <f t="shared" si="3"/>
        <v>58.39499335394278</v>
      </c>
      <c r="M80" s="94">
        <f t="shared" si="4"/>
        <v>3.9384563139717104</v>
      </c>
      <c r="N80" s="98">
        <v>40.674002853834097</v>
      </c>
      <c r="O80" s="99">
        <v>40.965209601993202</v>
      </c>
      <c r="P80" s="98">
        <v>55.577562729527799</v>
      </c>
      <c r="Q80" s="99">
        <v>55.4682841268461</v>
      </c>
      <c r="R80" s="98">
        <v>3.7484344166380201</v>
      </c>
      <c r="S80" s="99">
        <v>3.56650627116076</v>
      </c>
      <c r="T80" s="94">
        <f t="shared" si="9"/>
        <v>2.3936085000070073</v>
      </c>
      <c r="U80" s="94">
        <f t="shared" si="10"/>
        <v>34.369457722693788</v>
      </c>
      <c r="V80" s="94">
        <f t="shared" si="6"/>
        <v>61.840527066570417</v>
      </c>
      <c r="W80" s="94"/>
      <c r="X80" s="87"/>
      <c r="Y80" s="93"/>
      <c r="Z80" s="87"/>
      <c r="AA80" s="90"/>
      <c r="AB80" s="90"/>
    </row>
    <row r="81" spans="1:30" s="89" customFormat="1" x14ac:dyDescent="0.25">
      <c r="A81" s="78">
        <f t="shared" si="1"/>
        <v>1975</v>
      </c>
      <c r="B81" s="87"/>
      <c r="C81" s="88"/>
      <c r="D81" s="95">
        <v>40341000</v>
      </c>
      <c r="E81" s="88">
        <v>40341001</v>
      </c>
      <c r="F81" s="94">
        <f t="shared" si="2"/>
        <v>37.358250569620274</v>
      </c>
      <c r="G81" s="91"/>
      <c r="H81" s="96">
        <v>107612100</v>
      </c>
      <c r="I81" s="97">
        <v>107612100</v>
      </c>
      <c r="J81" s="94">
        <f t="shared" si="7"/>
        <v>107.6121</v>
      </c>
      <c r="K81" s="94">
        <f t="shared" si="8"/>
        <v>43.277576449466679</v>
      </c>
      <c r="L81" s="94">
        <f t="shared" si="3"/>
        <v>60.244126259339922</v>
      </c>
      <c r="M81" s="94">
        <f t="shared" si="4"/>
        <v>4.0903972911934181</v>
      </c>
      <c r="N81" s="98">
        <v>40.216273494771201</v>
      </c>
      <c r="O81" s="99">
        <v>40.488707115190103</v>
      </c>
      <c r="P81" s="98">
        <v>55.982669476146199</v>
      </c>
      <c r="Q81" s="99">
        <v>55.910262945885599</v>
      </c>
      <c r="R81" s="98">
        <v>3.80105702908262</v>
      </c>
      <c r="S81" s="99">
        <v>3.6010299389242699</v>
      </c>
      <c r="T81" s="94">
        <f t="shared" si="9"/>
        <v>2.3912324809380427</v>
      </c>
      <c r="U81" s="94">
        <f t="shared" si="10"/>
        <v>34.715659827863476</v>
      </c>
      <c r="V81" s="94">
        <f t="shared" si="6"/>
        <v>62.011440598872412</v>
      </c>
      <c r="W81" s="94"/>
      <c r="X81" s="87"/>
      <c r="Y81" s="93"/>
      <c r="Z81" s="87"/>
      <c r="AA81" s="90"/>
      <c r="AB81" s="90"/>
    </row>
    <row r="82" spans="1:30" s="89" customFormat="1" x14ac:dyDescent="0.25">
      <c r="A82" s="78">
        <f t="shared" si="1"/>
        <v>1976</v>
      </c>
      <c r="B82" s="87"/>
      <c r="C82" s="88"/>
      <c r="D82" s="95">
        <v>41734000</v>
      </c>
      <c r="E82" s="88">
        <v>41734001</v>
      </c>
      <c r="F82" s="94">
        <f t="shared" si="2"/>
        <v>38.648254363365616</v>
      </c>
      <c r="G82" s="91"/>
      <c r="H82" s="96">
        <v>110213082</v>
      </c>
      <c r="I82" s="97">
        <v>110213082</v>
      </c>
      <c r="J82" s="94">
        <f t="shared" si="7"/>
        <v>110.213082</v>
      </c>
      <c r="K82" s="94">
        <f t="shared" si="8"/>
        <v>43.792850011053687</v>
      </c>
      <c r="L82" s="94">
        <f t="shared" si="3"/>
        <v>62.173943426387197</v>
      </c>
      <c r="M82" s="94">
        <f t="shared" si="4"/>
        <v>4.2462885625591307</v>
      </c>
      <c r="N82" s="98">
        <v>39.734711357635099</v>
      </c>
      <c r="O82" s="99">
        <v>40.096984712178703</v>
      </c>
      <c r="P82" s="98">
        <v>56.412489604806801</v>
      </c>
      <c r="Q82" s="99">
        <v>56.266376671992802</v>
      </c>
      <c r="R82" s="98">
        <v>3.85279903755811</v>
      </c>
      <c r="S82" s="99">
        <v>3.6366386158284998</v>
      </c>
      <c r="T82" s="94">
        <f t="shared" si="9"/>
        <v>2.388250617006813</v>
      </c>
      <c r="U82" s="94">
        <f t="shared" si="10"/>
        <v>35.066848383176165</v>
      </c>
      <c r="V82" s="94">
        <f t="shared" si="6"/>
        <v>62.161497620179809</v>
      </c>
      <c r="W82" s="94"/>
      <c r="X82" s="87"/>
      <c r="Y82" s="93"/>
      <c r="Z82" s="87"/>
      <c r="AA82" s="90"/>
      <c r="AB82" s="90"/>
    </row>
    <row r="83" spans="1:30" s="89" customFormat="1" x14ac:dyDescent="0.25">
      <c r="A83" s="78">
        <f t="shared" si="1"/>
        <v>1977</v>
      </c>
      <c r="B83" s="87"/>
      <c r="C83" s="88"/>
      <c r="D83" s="95">
        <v>43161000</v>
      </c>
      <c r="E83" s="88">
        <v>43161001</v>
      </c>
      <c r="F83" s="94">
        <f t="shared" si="2"/>
        <v>39.96974425114351</v>
      </c>
      <c r="G83" s="91"/>
      <c r="H83" s="96">
        <v>112867867</v>
      </c>
      <c r="I83" s="97">
        <v>112867867</v>
      </c>
      <c r="J83" s="94">
        <f t="shared" si="7"/>
        <v>112.867867</v>
      </c>
      <c r="K83" s="94">
        <f t="shared" si="8"/>
        <v>44.289416284307372</v>
      </c>
      <c r="L83" s="94">
        <f t="shared" si="3"/>
        <v>64.172380524019559</v>
      </c>
      <c r="M83" s="94">
        <f t="shared" si="4"/>
        <v>4.4060701916731766</v>
      </c>
      <c r="N83" s="98">
        <v>39.240057831789599</v>
      </c>
      <c r="O83" s="99">
        <v>39.654905965747702</v>
      </c>
      <c r="P83" s="98">
        <v>56.856200289511598</v>
      </c>
      <c r="Q83" s="99">
        <v>56.676033014806102</v>
      </c>
      <c r="R83" s="98">
        <v>3.9037418786989</v>
      </c>
      <c r="S83" s="99">
        <v>3.6690610194461399</v>
      </c>
      <c r="T83" s="94">
        <f t="shared" si="9"/>
        <v>2.3802214834961366</v>
      </c>
      <c r="U83" s="94">
        <f t="shared" si="10"/>
        <v>35.412864009509022</v>
      </c>
      <c r="V83" s="94">
        <f t="shared" si="6"/>
        <v>62.284964224107185</v>
      </c>
      <c r="W83" s="94"/>
      <c r="X83" s="87"/>
      <c r="Y83" s="93"/>
      <c r="Z83" s="87"/>
      <c r="AA83" s="90"/>
      <c r="AB83" s="90"/>
    </row>
    <row r="84" spans="1:30" s="89" customFormat="1" x14ac:dyDescent="0.25">
      <c r="A84" s="78">
        <f t="shared" si="1"/>
        <v>1978</v>
      </c>
      <c r="B84" s="87"/>
      <c r="C84" s="88"/>
      <c r="D84" s="95">
        <v>44639000</v>
      </c>
      <c r="E84" s="88">
        <v>44639001</v>
      </c>
      <c r="F84" s="94">
        <f t="shared" si="2"/>
        <v>41.338463279970227</v>
      </c>
      <c r="G84" s="91"/>
      <c r="H84" s="96">
        <v>115577669</v>
      </c>
      <c r="I84" s="97">
        <v>115577669</v>
      </c>
      <c r="J84" s="94">
        <f t="shared" si="7"/>
        <v>115.577669</v>
      </c>
      <c r="K84" s="94">
        <f t="shared" si="8"/>
        <v>44.79931473569701</v>
      </c>
      <c r="L84" s="94">
        <f t="shared" si="3"/>
        <v>66.211766487715352</v>
      </c>
      <c r="M84" s="94">
        <f t="shared" si="4"/>
        <v>4.5665877765875766</v>
      </c>
      <c r="N84" s="98">
        <v>38.761220158971199</v>
      </c>
      <c r="O84" s="99">
        <v>39.19147962537</v>
      </c>
      <c r="P84" s="98">
        <v>57.287681141687798</v>
      </c>
      <c r="Q84" s="99">
        <v>57.1114145638414</v>
      </c>
      <c r="R84" s="98">
        <v>3.9510986993409398</v>
      </c>
      <c r="S84" s="99">
        <v>3.6971058107885502</v>
      </c>
      <c r="T84" s="94">
        <f t="shared" si="9"/>
        <v>2.3724946895261616</v>
      </c>
      <c r="U84" s="94">
        <f t="shared" si="10"/>
        <v>35.766825579403431</v>
      </c>
      <c r="V84" s="94">
        <f t="shared" si="6"/>
        <v>62.433711518087939</v>
      </c>
      <c r="W84" s="94"/>
      <c r="X84" s="87"/>
      <c r="Y84" s="93"/>
      <c r="Z84" s="87"/>
      <c r="AA84" s="90"/>
      <c r="AB84" s="90"/>
    </row>
    <row r="85" spans="1:30" s="89" customFormat="1" x14ac:dyDescent="0.25">
      <c r="A85" s="78">
        <f t="shared" si="1"/>
        <v>1979</v>
      </c>
      <c r="B85" s="87"/>
      <c r="C85" s="88"/>
      <c r="D85" s="95">
        <v>46134000</v>
      </c>
      <c r="E85" s="88">
        <v>46134001</v>
      </c>
      <c r="F85" s="94">
        <f t="shared" si="2"/>
        <v>42.722925355813217</v>
      </c>
      <c r="G85" s="91"/>
      <c r="H85" s="96">
        <v>118342626</v>
      </c>
      <c r="I85" s="97">
        <v>118342626</v>
      </c>
      <c r="J85" s="94">
        <f t="shared" si="7"/>
        <v>118.342626</v>
      </c>
      <c r="K85" s="94">
        <f t="shared" si="8"/>
        <v>45.364278296638162</v>
      </c>
      <c r="L85" s="94">
        <f t="shared" si="3"/>
        <v>68.254617112875835</v>
      </c>
      <c r="M85" s="94">
        <f t="shared" si="4"/>
        <v>4.7237305904860296</v>
      </c>
      <c r="N85" s="98">
        <v>38.332999553886999</v>
      </c>
      <c r="O85" s="99">
        <v>38.751248895563897</v>
      </c>
      <c r="P85" s="98">
        <v>57.675428896495703</v>
      </c>
      <c r="Q85" s="99">
        <v>57.530275065215399</v>
      </c>
      <c r="R85" s="98">
        <v>3.9915715496173201</v>
      </c>
      <c r="S85" s="99">
        <v>3.7184760392207101</v>
      </c>
      <c r="T85" s="94">
        <f t="shared" si="9"/>
        <v>2.3641264464335703</v>
      </c>
      <c r="U85" s="94">
        <f t="shared" si="10"/>
        <v>36.101045582521735</v>
      </c>
      <c r="V85" s="94">
        <f t="shared" si="6"/>
        <v>62.593458381226171</v>
      </c>
      <c r="W85" s="94"/>
      <c r="X85" s="87"/>
      <c r="Y85" s="93"/>
      <c r="Z85" s="87"/>
      <c r="AA85" s="90"/>
      <c r="AB85" s="90"/>
    </row>
    <row r="86" spans="1:30" s="89" customFormat="1" x14ac:dyDescent="0.25">
      <c r="A86" s="78">
        <f t="shared" si="1"/>
        <v>1980</v>
      </c>
      <c r="B86" s="100"/>
      <c r="C86" s="101"/>
      <c r="D86" s="95">
        <v>47661000</v>
      </c>
      <c r="E86" s="88">
        <v>47661001</v>
      </c>
      <c r="F86" s="94">
        <f t="shared" si="2"/>
        <v>44.137021402510378</v>
      </c>
      <c r="G86" s="94"/>
      <c r="H86" s="96">
        <v>121159761</v>
      </c>
      <c r="I86" s="97">
        <v>121159761</v>
      </c>
      <c r="J86" s="94">
        <f t="shared" si="7"/>
        <v>121.159761</v>
      </c>
      <c r="K86" s="94">
        <f t="shared" si="8"/>
        <v>46.010935533095065</v>
      </c>
      <c r="L86" s="94">
        <f t="shared" si="3"/>
        <v>70.273782152841903</v>
      </c>
      <c r="M86" s="94">
        <f t="shared" si="4"/>
        <v>4.8750433140629479</v>
      </c>
      <c r="N86" s="98">
        <v>37.975426126084102</v>
      </c>
      <c r="O86" s="99">
        <v>38.356783155012302</v>
      </c>
      <c r="P86" s="98">
        <v>58.000925037184501</v>
      </c>
      <c r="Q86" s="99">
        <v>57.910235326969399</v>
      </c>
      <c r="R86" s="98">
        <v>4.0236488367313203</v>
      </c>
      <c r="S86" s="99">
        <v>3.7329815180183599</v>
      </c>
      <c r="T86" s="94">
        <f t="shared" si="9"/>
        <v>2.3525986257388842</v>
      </c>
      <c r="U86" s="94">
        <f t="shared" si="10"/>
        <v>36.428778860425766</v>
      </c>
      <c r="V86" s="94">
        <f t="shared" si="6"/>
        <v>62.807237707107618</v>
      </c>
      <c r="W86" s="94"/>
      <c r="X86" s="87"/>
      <c r="Y86" s="93"/>
      <c r="Z86" s="102">
        <f>IPEA1!AJ82</f>
        <v>6.5</v>
      </c>
      <c r="AA86" s="103"/>
      <c r="AB86" s="103"/>
      <c r="AC86" s="104"/>
    </row>
    <row r="87" spans="1:30" s="89" customFormat="1" x14ac:dyDescent="0.25">
      <c r="A87" s="78">
        <f t="shared" si="1"/>
        <v>1981</v>
      </c>
      <c r="B87" s="100"/>
      <c r="C87" s="101"/>
      <c r="D87" s="95">
        <v>49371000</v>
      </c>
      <c r="E87" s="88">
        <v>49371001</v>
      </c>
      <c r="F87" s="94">
        <f t="shared" si="2"/>
        <v>45.720586720029786</v>
      </c>
      <c r="G87" s="94"/>
      <c r="H87" s="96">
        <v>124030908</v>
      </c>
      <c r="I87" s="97">
        <v>124030908</v>
      </c>
      <c r="J87" s="94">
        <f t="shared" si="7"/>
        <v>124.030908</v>
      </c>
      <c r="K87" s="94">
        <f t="shared" si="8"/>
        <v>46.750864951562249</v>
      </c>
      <c r="L87" s="94">
        <f t="shared" si="3"/>
        <v>72.26058272770041</v>
      </c>
      <c r="M87" s="94">
        <f t="shared" si="4"/>
        <v>5.0194603207373527</v>
      </c>
      <c r="N87" s="98">
        <v>37.692915181724103</v>
      </c>
      <c r="O87" s="99">
        <v>38.110097292260498</v>
      </c>
      <c r="P87" s="98">
        <v>58.260141679927401</v>
      </c>
      <c r="Q87" s="99">
        <v>58.138570911826797</v>
      </c>
      <c r="R87" s="98">
        <v>4.0469431383485102</v>
      </c>
      <c r="S87" s="99">
        <v>3.7513317959127299</v>
      </c>
      <c r="T87" s="94">
        <f t="shared" si="9"/>
        <v>2.3420779051048948</v>
      </c>
      <c r="U87" s="94">
        <f t="shared" si="10"/>
        <v>36.862252689490745</v>
      </c>
      <c r="V87" s="94">
        <f t="shared" si="6"/>
        <v>63.271821225575636</v>
      </c>
      <c r="W87" s="94"/>
      <c r="X87" s="87"/>
      <c r="Y87" s="93"/>
      <c r="Z87" s="102">
        <f>IPEA1!AJ83</f>
        <v>7.899166666666666</v>
      </c>
      <c r="AA87" s="103"/>
      <c r="AB87" s="103"/>
      <c r="AC87" s="104"/>
    </row>
    <row r="88" spans="1:30" s="89" customFormat="1" x14ac:dyDescent="0.25">
      <c r="A88" s="78">
        <f t="shared" si="1"/>
        <v>1982</v>
      </c>
      <c r="B88" s="100"/>
      <c r="C88" s="101"/>
      <c r="D88" s="95">
        <v>51094000</v>
      </c>
      <c r="E88" s="88">
        <v>51094001</v>
      </c>
      <c r="F88" s="94">
        <f t="shared" si="2"/>
        <v>47.316190838208705</v>
      </c>
      <c r="G88" s="94"/>
      <c r="H88" s="96">
        <v>126947365</v>
      </c>
      <c r="I88" s="97">
        <v>126947365</v>
      </c>
      <c r="J88" s="94">
        <f t="shared" si="7"/>
        <v>126.947365</v>
      </c>
      <c r="K88" s="94">
        <f t="shared" si="8"/>
        <v>47.566013643614141</v>
      </c>
      <c r="L88" s="94">
        <f t="shared" si="3"/>
        <v>74.222064325200193</v>
      </c>
      <c r="M88" s="94">
        <f t="shared" si="4"/>
        <v>5.1592870311855767</v>
      </c>
      <c r="N88" s="98">
        <v>37.469083067312297</v>
      </c>
      <c r="O88" s="99">
        <v>37.864701894674603</v>
      </c>
      <c r="P88" s="98">
        <v>58.466801831767199</v>
      </c>
      <c r="Q88" s="99">
        <v>58.372157154614698</v>
      </c>
      <c r="R88" s="98">
        <v>4.0641151009204304</v>
      </c>
      <c r="S88" s="99">
        <v>3.7631409507106399</v>
      </c>
      <c r="T88" s="94">
        <f t="shared" si="9"/>
        <v>2.3241759122122092</v>
      </c>
      <c r="U88" s="94">
        <f t="shared" si="10"/>
        <v>37.272290636523806</v>
      </c>
      <c r="V88" s="94">
        <f t="shared" si="6"/>
        <v>63.749494531565738</v>
      </c>
      <c r="W88" s="94"/>
      <c r="X88" s="87"/>
      <c r="Y88" s="93"/>
      <c r="Z88" s="102">
        <f>IPEA1!AJ84</f>
        <v>6.9099999999999993</v>
      </c>
      <c r="AA88" s="103"/>
      <c r="AB88" s="103"/>
      <c r="AC88" s="104"/>
    </row>
    <row r="89" spans="1:30" s="89" customFormat="1" x14ac:dyDescent="0.25">
      <c r="A89" s="78">
        <f t="shared" si="1"/>
        <v>1983</v>
      </c>
      <c r="B89" s="100"/>
      <c r="C89" s="101"/>
      <c r="D89" s="95">
        <v>52852000</v>
      </c>
      <c r="E89" s="88">
        <v>52852001</v>
      </c>
      <c r="F89" s="94">
        <f t="shared" si="2"/>
        <v>48.944207112009359</v>
      </c>
      <c r="G89" s="94"/>
      <c r="H89" s="96">
        <v>129882321</v>
      </c>
      <c r="I89" s="97">
        <v>129882321</v>
      </c>
      <c r="J89" s="94">
        <f t="shared" si="7"/>
        <v>129.88232099999999</v>
      </c>
      <c r="K89" s="94">
        <f t="shared" si="8"/>
        <v>48.415925161429548</v>
      </c>
      <c r="L89" s="94">
        <f t="shared" si="3"/>
        <v>76.166685551726701</v>
      </c>
      <c r="M89" s="94">
        <f t="shared" si="4"/>
        <v>5.2997102868437223</v>
      </c>
      <c r="N89" s="98">
        <v>37.2767631411742</v>
      </c>
      <c r="O89" s="99">
        <v>37.624310536334697</v>
      </c>
      <c r="P89" s="98">
        <v>58.642842971466997</v>
      </c>
      <c r="Q89" s="99">
        <v>58.604214437997001</v>
      </c>
      <c r="R89" s="98">
        <v>4.0803938873587899</v>
      </c>
      <c r="S89" s="99">
        <v>3.7714750256683698</v>
      </c>
      <c r="T89" s="94">
        <f t="shared" si="9"/>
        <v>2.2856265684781616</v>
      </c>
      <c r="U89" s="94">
        <f t="shared" si="10"/>
        <v>37.68350206184671</v>
      </c>
      <c r="V89" s="94">
        <f t="shared" si="6"/>
        <v>64.259336949577687</v>
      </c>
      <c r="W89" s="94"/>
      <c r="X89" s="87"/>
      <c r="Y89" s="93"/>
      <c r="Z89" s="102">
        <f>IPEA1!AJ85</f>
        <v>7.5708333333333337</v>
      </c>
      <c r="AA89" s="103"/>
      <c r="AB89" s="105">
        <v>6.6991666666666667</v>
      </c>
      <c r="AC89" s="104"/>
    </row>
    <row r="90" spans="1:30" s="89" customFormat="1" x14ac:dyDescent="0.25">
      <c r="A90" s="78">
        <f t="shared" si="1"/>
        <v>1984</v>
      </c>
      <c r="B90" s="100"/>
      <c r="C90" s="101"/>
      <c r="D90" s="95">
        <v>54615000</v>
      </c>
      <c r="E90" s="88">
        <v>54615001</v>
      </c>
      <c r="F90" s="94">
        <f>F91/(D91/D90)</f>
        <v>50.576853693755986</v>
      </c>
      <c r="G90" s="94"/>
      <c r="H90" s="96">
        <v>132800684</v>
      </c>
      <c r="I90" s="97">
        <v>132800684</v>
      </c>
      <c r="J90" s="94">
        <f t="shared" si="7"/>
        <v>132.80068399999999</v>
      </c>
      <c r="K90" s="94">
        <f t="shared" si="8"/>
        <v>49.243291280074601</v>
      </c>
      <c r="L90" s="94">
        <f t="shared" si="3"/>
        <v>78.109490052148232</v>
      </c>
      <c r="M90" s="94">
        <f t="shared" si="4"/>
        <v>5.4479026677770932</v>
      </c>
      <c r="N90" s="98">
        <v>37.080600639131198</v>
      </c>
      <c r="O90" s="99">
        <v>37.374814531371399</v>
      </c>
      <c r="P90" s="98">
        <v>58.817084144045701</v>
      </c>
      <c r="Q90" s="99">
        <v>58.844440289013797</v>
      </c>
      <c r="R90" s="98">
        <v>4.1023152168230501</v>
      </c>
      <c r="S90" s="99">
        <v>3.7807451796148199</v>
      </c>
      <c r="T90" s="94">
        <f t="shared" si="9"/>
        <v>2.2220570214652211</v>
      </c>
      <c r="U90" s="94">
        <f t="shared" si="10"/>
        <v>38.084784031500909</v>
      </c>
      <c r="V90" s="94">
        <f t="shared" si="6"/>
        <v>64.751227616502632</v>
      </c>
      <c r="W90" s="94"/>
      <c r="X90" s="87"/>
      <c r="Y90" s="93"/>
      <c r="Z90" s="102">
        <f>IPEA1!AJ86</f>
        <v>8.1466666666666665</v>
      </c>
      <c r="AA90" s="103"/>
      <c r="AB90" s="105">
        <v>7.1166666666666663</v>
      </c>
      <c r="AC90" s="104"/>
    </row>
    <row r="91" spans="1:30" s="89" customFormat="1" x14ac:dyDescent="0.25">
      <c r="A91" s="78">
        <f t="shared" si="1"/>
        <v>1985</v>
      </c>
      <c r="B91" s="100">
        <v>52235430</v>
      </c>
      <c r="C91" s="101"/>
      <c r="D91" s="95">
        <v>56406000</v>
      </c>
      <c r="E91" s="88">
        <v>56406001</v>
      </c>
      <c r="F91" s="94">
        <f t="shared" ref="F91:F96" si="11">B91/1000000</f>
        <v>52.235430000000001</v>
      </c>
      <c r="G91" s="94"/>
      <c r="H91" s="96">
        <v>135676281</v>
      </c>
      <c r="I91" s="97">
        <v>135676281</v>
      </c>
      <c r="J91" s="94">
        <f t="shared" si="7"/>
        <v>135.67628099999999</v>
      </c>
      <c r="K91" s="94">
        <f t="shared" si="8"/>
        <v>50.00358112134743</v>
      </c>
      <c r="L91" s="94">
        <f t="shared" si="3"/>
        <v>80.06324316558829</v>
      </c>
      <c r="M91" s="94">
        <f t="shared" si="4"/>
        <v>5.6094567130642643</v>
      </c>
      <c r="N91" s="98">
        <v>36.855064682490401</v>
      </c>
      <c r="O91" s="99">
        <v>37.098948534377101</v>
      </c>
      <c r="P91" s="98">
        <v>59.010493636384602</v>
      </c>
      <c r="Q91" s="99">
        <v>59.106717547464797</v>
      </c>
      <c r="R91" s="98">
        <v>4.13444168112499</v>
      </c>
      <c r="S91" s="99">
        <v>3.7943339181581202</v>
      </c>
      <c r="T91" s="94">
        <f t="shared" si="9"/>
        <v>2.1422373953903748</v>
      </c>
      <c r="U91" s="94">
        <f>100*F91/J91</f>
        <v>38.500045560653305</v>
      </c>
      <c r="V91" s="94">
        <f t="shared" si="6"/>
        <v>65.242710555661233</v>
      </c>
      <c r="W91" s="94"/>
      <c r="X91" s="87"/>
      <c r="Y91" s="93"/>
      <c r="Z91" s="102">
        <f>IPEA1!AJ87</f>
        <v>5.9024999999999999</v>
      </c>
      <c r="AA91" s="103"/>
      <c r="AB91" s="105">
        <v>5.2525000000000004</v>
      </c>
      <c r="AC91" s="104"/>
      <c r="AD91" s="98"/>
    </row>
    <row r="92" spans="1:30" s="89" customFormat="1" x14ac:dyDescent="0.25">
      <c r="A92" s="78">
        <f t="shared" si="1"/>
        <v>1986</v>
      </c>
      <c r="B92" s="100">
        <v>53918820</v>
      </c>
      <c r="C92" s="101"/>
      <c r="D92" s="95">
        <v>58210000</v>
      </c>
      <c r="E92" s="88">
        <v>58210001</v>
      </c>
      <c r="F92" s="94">
        <f t="shared" si="11"/>
        <v>53.918819999999997</v>
      </c>
      <c r="G92" s="94">
        <f t="shared" ref="G92:G97" si="12">100*LN(F92/F91)</f>
        <v>3.1718581807668462</v>
      </c>
      <c r="H92" s="96">
        <v>138499464</v>
      </c>
      <c r="I92" s="97">
        <v>138499464</v>
      </c>
      <c r="J92" s="94">
        <f t="shared" si="7"/>
        <v>138.49946399999999</v>
      </c>
      <c r="K92" s="94">
        <f t="shared" si="8"/>
        <v>50.686364777250404</v>
      </c>
      <c r="L92" s="94">
        <f t="shared" si="3"/>
        <v>82.027622086302671</v>
      </c>
      <c r="M92" s="94">
        <f t="shared" si="4"/>
        <v>5.7854771364468682</v>
      </c>
      <c r="N92" s="98">
        <v>36.596794899690302</v>
      </c>
      <c r="O92" s="99">
        <v>36.853339090361999</v>
      </c>
      <c r="P92" s="98">
        <v>59.225949124469302</v>
      </c>
      <c r="Q92" s="99">
        <v>59.313381392121698</v>
      </c>
      <c r="R92" s="98">
        <v>4.1772559758403602</v>
      </c>
      <c r="S92" s="99">
        <v>3.8332795175162402</v>
      </c>
      <c r="T92" s="94">
        <f t="shared" si="9"/>
        <v>2.0594693998420812</v>
      </c>
      <c r="U92" s="94">
        <f>100*F92/J92</f>
        <v>38.930706619918759</v>
      </c>
      <c r="V92" s="94">
        <f t="shared" si="6"/>
        <v>65.732516228827265</v>
      </c>
      <c r="W92" s="94"/>
      <c r="X92" s="87"/>
      <c r="Y92" s="93"/>
      <c r="Z92" s="102">
        <f>IPEA1!AJ88</f>
        <v>3.9883333333333333</v>
      </c>
      <c r="AA92" s="103"/>
      <c r="AB92" s="105">
        <v>3.5908333333333324</v>
      </c>
      <c r="AC92" s="104"/>
      <c r="AD92" s="98"/>
    </row>
    <row r="93" spans="1:30" s="89" customFormat="1" x14ac:dyDescent="0.25">
      <c r="A93" s="78">
        <f t="shared" si="1"/>
        <v>1987</v>
      </c>
      <c r="B93" s="100">
        <v>56650570</v>
      </c>
      <c r="C93" s="101"/>
      <c r="D93" s="95">
        <v>60009000</v>
      </c>
      <c r="E93" s="88">
        <v>60009001</v>
      </c>
      <c r="F93" s="94">
        <f t="shared" si="11"/>
        <v>56.650570000000002</v>
      </c>
      <c r="G93" s="94">
        <f t="shared" si="12"/>
        <v>4.9422467114682922</v>
      </c>
      <c r="H93" s="96">
        <v>141273488</v>
      </c>
      <c r="I93" s="97">
        <v>141273488</v>
      </c>
      <c r="J93" s="94">
        <f t="shared" si="7"/>
        <v>141.27348799999999</v>
      </c>
      <c r="K93" s="94">
        <f t="shared" si="8"/>
        <v>51.294590032526102</v>
      </c>
      <c r="L93" s="94">
        <f t="shared" si="3"/>
        <v>84.003227745631122</v>
      </c>
      <c r="M93" s="94">
        <f t="shared" si="4"/>
        <v>5.9756702218426474</v>
      </c>
      <c r="N93" s="98">
        <v>36.308716347773696</v>
      </c>
      <c r="O93" s="99">
        <v>36.5522890221892</v>
      </c>
      <c r="P93" s="98">
        <v>59.461424032817199</v>
      </c>
      <c r="Q93" s="99">
        <v>59.575446431483101</v>
      </c>
      <c r="R93" s="98">
        <v>4.2298596194090203</v>
      </c>
      <c r="S93" s="99">
        <v>3.8722645463277301</v>
      </c>
      <c r="T93" s="94">
        <f t="shared" si="9"/>
        <v>1.9831187344305432</v>
      </c>
      <c r="U93" s="94">
        <f>100*F93/J93</f>
        <v>40.099930144005505</v>
      </c>
      <c r="V93" s="94">
        <f t="shared" si="6"/>
        <v>67.438563398471686</v>
      </c>
      <c r="W93" s="94"/>
      <c r="X93" s="87"/>
      <c r="Y93" s="93"/>
      <c r="Z93" s="102">
        <f>IPEA1!AJ89</f>
        <v>4.0808333333333326</v>
      </c>
      <c r="AA93" s="103"/>
      <c r="AB93" s="105">
        <v>3.7341666666666669</v>
      </c>
      <c r="AC93" s="104"/>
      <c r="AD93" s="98"/>
    </row>
    <row r="94" spans="1:30" s="89" customFormat="1" x14ac:dyDescent="0.25">
      <c r="A94" s="78">
        <f t="shared" si="1"/>
        <v>1988</v>
      </c>
      <c r="B94" s="100">
        <v>58084610</v>
      </c>
      <c r="C94" s="101"/>
      <c r="D94" s="95">
        <v>61830000</v>
      </c>
      <c r="E94" s="88">
        <v>61830001</v>
      </c>
      <c r="F94" s="94">
        <f t="shared" si="11"/>
        <v>58.084609999999998</v>
      </c>
      <c r="G94" s="94">
        <f t="shared" si="12"/>
        <v>2.4998691438612286</v>
      </c>
      <c r="H94" s="96">
        <v>144001542</v>
      </c>
      <c r="I94" s="97">
        <v>144001542</v>
      </c>
      <c r="J94" s="94">
        <f t="shared" si="7"/>
        <v>144.001542</v>
      </c>
      <c r="K94" s="94">
        <f t="shared" si="8"/>
        <v>51.813648282679168</v>
      </c>
      <c r="L94" s="94">
        <f t="shared" si="3"/>
        <v>86.00547230668613</v>
      </c>
      <c r="M94" s="94">
        <f t="shared" si="4"/>
        <v>6.1824214106346309</v>
      </c>
      <c r="N94" s="98">
        <v>35.981314896391297</v>
      </c>
      <c r="O94" s="99">
        <v>36.202623197880399</v>
      </c>
      <c r="P94" s="98">
        <v>59.725382875890404</v>
      </c>
      <c r="Q94" s="99">
        <v>59.883599548573301</v>
      </c>
      <c r="R94" s="98">
        <v>4.2933022277182502</v>
      </c>
      <c r="S94" s="99">
        <v>3.9137772535463</v>
      </c>
      <c r="T94" s="94">
        <f t="shared" si="9"/>
        <v>1.912636492389133</v>
      </c>
      <c r="U94" s="94">
        <f>100*F94/J94</f>
        <v>40.336102789788178</v>
      </c>
      <c r="V94" s="94">
        <f t="shared" si="6"/>
        <v>67.535946774266421</v>
      </c>
      <c r="W94" s="94"/>
      <c r="X94" s="87"/>
      <c r="Y94" s="93"/>
      <c r="Z94" s="102">
        <f>IPEA1!AJ90</f>
        <v>4.1841666666666661</v>
      </c>
      <c r="AA94" s="103"/>
      <c r="AB94" s="105">
        <v>3.8483333333333327</v>
      </c>
      <c r="AC94" s="104"/>
      <c r="AD94" s="98"/>
    </row>
    <row r="95" spans="1:30" s="89" customFormat="1" x14ac:dyDescent="0.25">
      <c r="A95" s="78">
        <f t="shared" si="1"/>
        <v>1989</v>
      </c>
      <c r="B95" s="100">
        <v>59420160</v>
      </c>
      <c r="C95" s="101"/>
      <c r="D95" s="95">
        <v>63641000</v>
      </c>
      <c r="E95" s="88">
        <v>63641001</v>
      </c>
      <c r="F95" s="94">
        <f t="shared" si="11"/>
        <v>59.420160000000003</v>
      </c>
      <c r="G95" s="94">
        <f t="shared" si="12"/>
        <v>2.2732822082012634</v>
      </c>
      <c r="H95" s="96">
        <v>146691981</v>
      </c>
      <c r="I95" s="97">
        <v>146691981</v>
      </c>
      <c r="J95" s="94">
        <f t="shared" si="7"/>
        <v>146.691981</v>
      </c>
      <c r="K95" s="94">
        <f t="shared" si="8"/>
        <v>52.230076317002315</v>
      </c>
      <c r="L95" s="94">
        <f t="shared" si="3"/>
        <v>88.053762086541937</v>
      </c>
      <c r="M95" s="94">
        <f t="shared" si="4"/>
        <v>6.4081425964558205</v>
      </c>
      <c r="N95" s="98">
        <v>35.6052702819538</v>
      </c>
      <c r="O95" s="99">
        <v>35.810131047375002</v>
      </c>
      <c r="P95" s="98">
        <v>60.0262955659055</v>
      </c>
      <c r="Q95" s="99">
        <v>60.228863493801697</v>
      </c>
      <c r="R95" s="98">
        <v>4.3684341521407504</v>
      </c>
      <c r="S95" s="99">
        <v>3.9610054588233199</v>
      </c>
      <c r="T95" s="94">
        <f t="shared" si="9"/>
        <v>1.8511013226195625</v>
      </c>
      <c r="U95" s="94">
        <f>100*F95/J95</f>
        <v>40.506754080851906</v>
      </c>
      <c r="V95" s="94">
        <f t="shared" si="6"/>
        <v>67.481682317673204</v>
      </c>
      <c r="W95" s="94"/>
      <c r="X95" s="87"/>
      <c r="Y95" s="93"/>
      <c r="Z95" s="102">
        <f>IPEA1!AJ91</f>
        <v>3.6366666666666667</v>
      </c>
      <c r="AA95" s="103"/>
      <c r="AB95" s="105">
        <v>3.3466666666666662</v>
      </c>
      <c r="AC95" s="104"/>
      <c r="AD95" s="98"/>
    </row>
    <row r="96" spans="1:30" s="89" customFormat="1" x14ac:dyDescent="0.25">
      <c r="A96" s="78">
        <f t="shared" si="1"/>
        <v>1990</v>
      </c>
      <c r="B96" s="106">
        <v>62668102.573753297</v>
      </c>
      <c r="C96" s="107">
        <v>62611867</v>
      </c>
      <c r="D96" s="95">
        <v>65471000</v>
      </c>
      <c r="E96" s="88">
        <v>65471001</v>
      </c>
      <c r="F96" s="94">
        <f t="shared" si="11"/>
        <v>62.668102573753295</v>
      </c>
      <c r="G96" s="94">
        <f t="shared" si="12"/>
        <v>5.3219024583389851</v>
      </c>
      <c r="H96" s="96">
        <v>149352145</v>
      </c>
      <c r="I96" s="97">
        <v>149352145</v>
      </c>
      <c r="J96" s="94">
        <f t="shared" si="7"/>
        <v>149.35214500000001</v>
      </c>
      <c r="K96" s="94">
        <f t="shared" si="8"/>
        <v>52.535911459913137</v>
      </c>
      <c r="L96" s="94">
        <f t="shared" si="3"/>
        <v>90.162071203931447</v>
      </c>
      <c r="M96" s="94">
        <f t="shared" si="4"/>
        <v>6.6541623361553537</v>
      </c>
      <c r="N96" s="98">
        <v>35.1758667141427</v>
      </c>
      <c r="O96" s="99">
        <v>35.374893388590202</v>
      </c>
      <c r="P96" s="98">
        <v>60.368782252127303</v>
      </c>
      <c r="Q96" s="99">
        <v>60.6097952218473</v>
      </c>
      <c r="R96" s="98">
        <v>4.4553510337299498</v>
      </c>
      <c r="S96" s="99">
        <v>4.0153113895624797</v>
      </c>
      <c r="T96" s="94">
        <f t="shared" si="9"/>
        <v>1.7971885717144618</v>
      </c>
      <c r="U96" s="94">
        <f t="shared" ref="U96:U116" si="13">100*F96/J96</f>
        <v>41.959961521646235</v>
      </c>
      <c r="V96" s="94">
        <f t="shared" si="6"/>
        <v>69.506059185362531</v>
      </c>
      <c r="W96" s="94"/>
      <c r="X96" s="108">
        <v>66.32151623048</v>
      </c>
      <c r="Y96" s="99">
        <v>66.439406951652401</v>
      </c>
      <c r="Z96" s="102">
        <f>IPEA1!AJ92</f>
        <v>4.6524999999999999</v>
      </c>
      <c r="AA96" s="103"/>
      <c r="AB96" s="105">
        <v>4.2816666666666672</v>
      </c>
      <c r="AC96" s="104"/>
      <c r="AD96" s="98"/>
    </row>
    <row r="97" spans="1:30" s="89" customFormat="1" ht="15.75" customHeight="1" x14ac:dyDescent="0.25">
      <c r="A97" s="78">
        <f t="shared" si="1"/>
        <v>1991</v>
      </c>
      <c r="B97" s="106">
        <v>66474564.550996304</v>
      </c>
      <c r="C97" s="107">
        <v>66468789</v>
      </c>
      <c r="D97" s="95">
        <v>66914000</v>
      </c>
      <c r="E97" s="88">
        <v>66914001</v>
      </c>
      <c r="F97" s="94">
        <f t="shared" ref="F97:F116" si="14">B97/1000000</f>
        <v>66.474564550996305</v>
      </c>
      <c r="G97" s="94">
        <f t="shared" si="12"/>
        <v>5.8966799229402111</v>
      </c>
      <c r="H97" s="96">
        <v>151976577</v>
      </c>
      <c r="I97" s="97">
        <v>151976577</v>
      </c>
      <c r="J97" s="94">
        <f t="shared" si="7"/>
        <v>151.97657699999999</v>
      </c>
      <c r="K97" s="94">
        <f t="shared" si="8"/>
        <v>52.723732727757415</v>
      </c>
      <c r="L97" s="94">
        <f t="shared" si="3"/>
        <v>92.329908253181657</v>
      </c>
      <c r="M97" s="94">
        <f t="shared" si="4"/>
        <v>6.9229360190610381</v>
      </c>
      <c r="N97" s="98">
        <v>34.692012261703603</v>
      </c>
      <c r="O97" s="99">
        <v>34.8514086596551</v>
      </c>
      <c r="P97" s="98">
        <v>60.752722607498697</v>
      </c>
      <c r="Q97" s="99">
        <v>61.0345849913259</v>
      </c>
      <c r="R97" s="98">
        <v>4.5552651307977801</v>
      </c>
      <c r="S97" s="99">
        <v>4.11400634901901</v>
      </c>
      <c r="T97" s="94">
        <f>100*LN(J97/J96)</f>
        <v>1.7419503492303181</v>
      </c>
      <c r="U97" s="94">
        <f t="shared" si="13"/>
        <v>43.740006429409384</v>
      </c>
      <c r="V97" s="94">
        <f t="shared" si="6"/>
        <v>71.99678393345053</v>
      </c>
      <c r="W97" s="94"/>
      <c r="X97" s="108">
        <v>66.384951160203798</v>
      </c>
      <c r="Y97" s="99">
        <v>66.405360492269423</v>
      </c>
      <c r="Z97" s="102">
        <f>IPEA1!AJ93</f>
        <v>5.2441666666666658</v>
      </c>
      <c r="AA97" s="103"/>
      <c r="AB97" s="105">
        <v>4.8258333333333336</v>
      </c>
      <c r="AC97" s="104"/>
      <c r="AD97" s="98"/>
    </row>
    <row r="98" spans="1:30" s="89" customFormat="1" x14ac:dyDescent="0.25">
      <c r="A98" s="78">
        <f t="shared" si="1"/>
        <v>1992</v>
      </c>
      <c r="B98" s="106">
        <v>70430282.478368595</v>
      </c>
      <c r="C98" s="107">
        <v>70533400</v>
      </c>
      <c r="D98" s="95">
        <v>68362000</v>
      </c>
      <c r="E98" s="88">
        <v>68362001</v>
      </c>
      <c r="F98" s="94">
        <f t="shared" si="14"/>
        <v>70.430282478368596</v>
      </c>
      <c r="G98" s="94">
        <f t="shared" ref="G98:G116" si="15">100*LN(F98/F97)</f>
        <v>5.7803932977278389</v>
      </c>
      <c r="H98" s="96">
        <v>154564278</v>
      </c>
      <c r="I98" s="97">
        <v>154564278</v>
      </c>
      <c r="J98" s="94">
        <f t="shared" si="7"/>
        <v>154.564278</v>
      </c>
      <c r="K98" s="94">
        <f t="shared" si="8"/>
        <v>52.798144755184865</v>
      </c>
      <c r="L98" s="94">
        <f t="shared" si="3"/>
        <v>94.55272217226586</v>
      </c>
      <c r="M98" s="94">
        <f t="shared" si="4"/>
        <v>7.2134110725492153</v>
      </c>
      <c r="N98" s="98">
        <v>34.159344861808798</v>
      </c>
      <c r="O98" s="99">
        <v>34.315424807478301</v>
      </c>
      <c r="P98" s="98">
        <v>61.173722282884697</v>
      </c>
      <c r="Q98" s="99">
        <v>61.469685393604202</v>
      </c>
      <c r="R98" s="98">
        <v>4.6669328553064604</v>
      </c>
      <c r="S98" s="99">
        <v>4.2148897989174303</v>
      </c>
      <c r="T98" s="94">
        <f t="shared" ref="T98:T117" si="16">100*LN(J98/J97)</f>
        <v>1.6883638364948124</v>
      </c>
      <c r="U98" s="94">
        <f t="shared" si="13"/>
        <v>45.56698571604533</v>
      </c>
      <c r="V98" s="94">
        <f t="shared" si="6"/>
        <v>74.487842190361775</v>
      </c>
      <c r="W98" s="94"/>
      <c r="X98" s="108">
        <v>66.321718221463996</v>
      </c>
      <c r="Y98" s="99">
        <v>66.302325342809624</v>
      </c>
      <c r="Z98" s="102">
        <f>IPEA1!AJ94</f>
        <v>6.1433333333333335</v>
      </c>
      <c r="AA98" s="105">
        <v>7.1960771537000001</v>
      </c>
      <c r="AB98" s="105">
        <v>5.7550000000000008</v>
      </c>
      <c r="AC98" s="104"/>
      <c r="AD98" s="98"/>
    </row>
    <row r="99" spans="1:30" s="89" customFormat="1" x14ac:dyDescent="0.25">
      <c r="A99" s="78">
        <f t="shared" si="1"/>
        <v>1993</v>
      </c>
      <c r="B99" s="106">
        <v>71936129.631766707</v>
      </c>
      <c r="C99" s="107">
        <v>72097520</v>
      </c>
      <c r="D99" s="95">
        <v>69783000</v>
      </c>
      <c r="E99" s="88">
        <v>69783001</v>
      </c>
      <c r="F99" s="94">
        <f t="shared" si="14"/>
        <v>71.936129631766704</v>
      </c>
      <c r="G99" s="94">
        <f t="shared" si="15"/>
        <v>2.1155317355599146</v>
      </c>
      <c r="H99" s="96">
        <v>157132682</v>
      </c>
      <c r="I99" s="97">
        <v>157132682</v>
      </c>
      <c r="J99" s="94">
        <f t="shared" si="7"/>
        <v>157.13268199999999</v>
      </c>
      <c r="K99" s="94">
        <f t="shared" si="8"/>
        <v>52.779892354565419</v>
      </c>
      <c r="L99" s="94">
        <f t="shared" si="3"/>
        <v>96.83382338150335</v>
      </c>
      <c r="M99" s="94">
        <f t="shared" si="4"/>
        <v>7.5189662639311461</v>
      </c>
      <c r="N99" s="98">
        <v>33.589379168469499</v>
      </c>
      <c r="O99" s="99">
        <v>33.756048169146901</v>
      </c>
      <c r="P99" s="98">
        <v>61.625514278120299</v>
      </c>
      <c r="Q99" s="99">
        <v>61.930370791311397</v>
      </c>
      <c r="R99" s="98">
        <v>4.7851065534101602</v>
      </c>
      <c r="S99" s="99">
        <v>4.3135810395418002</v>
      </c>
      <c r="T99" s="94">
        <f t="shared" si="16"/>
        <v>1.6480508073035181</v>
      </c>
      <c r="U99" s="94">
        <f t="shared" si="13"/>
        <v>45.780501367479182</v>
      </c>
      <c r="V99" s="94">
        <f t="shared" si="6"/>
        <v>74.288226076083603</v>
      </c>
      <c r="W99" s="94"/>
      <c r="X99" s="108">
        <v>66.090243803735405</v>
      </c>
      <c r="Y99" s="99">
        <v>66.118115688271828</v>
      </c>
      <c r="Z99" s="102">
        <f>IPEA1!AJ95</f>
        <v>5.7474999999999996</v>
      </c>
      <c r="AA99" s="105">
        <v>6.8026581263999999</v>
      </c>
      <c r="AB99" s="105">
        <v>5.3108333333333331</v>
      </c>
      <c r="AC99" s="104"/>
      <c r="AD99" s="98"/>
    </row>
    <row r="100" spans="1:30" s="89" customFormat="1" x14ac:dyDescent="0.25">
      <c r="A100" s="78">
        <f t="shared" si="1"/>
        <v>1994</v>
      </c>
      <c r="B100" s="106">
        <v>73799135.122323796</v>
      </c>
      <c r="C100" s="107">
        <v>74053214</v>
      </c>
      <c r="D100" s="95">
        <v>71205000</v>
      </c>
      <c r="E100" s="88">
        <v>71205001</v>
      </c>
      <c r="F100" s="94">
        <f t="shared" si="14"/>
        <v>73.79913512232379</v>
      </c>
      <c r="G100" s="94">
        <f t="shared" si="15"/>
        <v>2.5568375455483872</v>
      </c>
      <c r="H100" s="96">
        <v>159705123</v>
      </c>
      <c r="I100" s="97">
        <v>159705123</v>
      </c>
      <c r="J100" s="94">
        <f t="shared" si="7"/>
        <v>159.70512299999999</v>
      </c>
      <c r="K100" s="94">
        <f t="shared" si="8"/>
        <v>52.699230468013901</v>
      </c>
      <c r="L100" s="94">
        <f t="shared" si="3"/>
        <v>99.175633711993811</v>
      </c>
      <c r="M100" s="94">
        <f t="shared" si="4"/>
        <v>7.8302588199923466</v>
      </c>
      <c r="N100" s="98">
        <v>32.9978334308123</v>
      </c>
      <c r="O100" s="99">
        <v>33.169921687756002</v>
      </c>
      <c r="P100" s="98">
        <v>62.099218765821199</v>
      </c>
      <c r="Q100" s="99">
        <v>62.426683434698703</v>
      </c>
      <c r="R100" s="98">
        <v>4.9029478033665503</v>
      </c>
      <c r="S100" s="99">
        <v>4.4033948775452396</v>
      </c>
      <c r="T100" s="94">
        <f t="shared" si="16"/>
        <v>1.6238576878756503</v>
      </c>
      <c r="U100" s="94">
        <f t="shared" si="13"/>
        <v>46.209622920063616</v>
      </c>
      <c r="V100" s="94">
        <f t="shared" si="6"/>
        <v>74.412567240696021</v>
      </c>
      <c r="W100" s="94"/>
      <c r="X100" s="108">
        <v>66.020398404492795</v>
      </c>
      <c r="Y100" s="99">
        <v>66.059489551823418</v>
      </c>
      <c r="Z100" s="102">
        <f>IPEA1!AJ96</f>
        <v>5.4366666666666665</v>
      </c>
      <c r="AA100" s="105"/>
      <c r="AB100" s="105">
        <v>5.060833333333334</v>
      </c>
      <c r="AC100" s="104"/>
      <c r="AD100" s="98"/>
    </row>
    <row r="101" spans="1:30" s="89" customFormat="1" x14ac:dyDescent="0.25">
      <c r="A101" s="78">
        <f t="shared" si="1"/>
        <v>1995</v>
      </c>
      <c r="B101" s="106">
        <v>75713097.893010899</v>
      </c>
      <c r="C101" s="107">
        <v>76057077</v>
      </c>
      <c r="D101" s="95">
        <v>72596000</v>
      </c>
      <c r="E101" s="88">
        <v>72596001</v>
      </c>
      <c r="F101" s="94">
        <f t="shared" si="14"/>
        <v>75.713097893010897</v>
      </c>
      <c r="G101" s="94">
        <f t="shared" si="15"/>
        <v>2.5604156834225029</v>
      </c>
      <c r="H101" s="96">
        <v>162296612</v>
      </c>
      <c r="I101" s="97">
        <v>162296612</v>
      </c>
      <c r="J101" s="94">
        <f t="shared" si="7"/>
        <v>162.29661200000001</v>
      </c>
      <c r="K101" s="94">
        <f t="shared" si="8"/>
        <v>52.581456489259317</v>
      </c>
      <c r="L101" s="94">
        <f t="shared" si="3"/>
        <v>101.57441642168045</v>
      </c>
      <c r="M101" s="94">
        <f t="shared" si="4"/>
        <v>8.1407390890601512</v>
      </c>
      <c r="N101" s="98">
        <v>32.398369775740797</v>
      </c>
      <c r="O101" s="99">
        <v>32.567330904513703</v>
      </c>
      <c r="P101" s="98">
        <v>62.585666558264599</v>
      </c>
      <c r="Q101" s="99">
        <v>62.951312098732103</v>
      </c>
      <c r="R101" s="98">
        <v>5.0159636659945503</v>
      </c>
      <c r="S101" s="99">
        <v>4.4813569967541502</v>
      </c>
      <c r="T101" s="94">
        <f t="shared" si="16"/>
        <v>1.6096465775295812</v>
      </c>
      <c r="U101" s="94">
        <f t="shared" si="13"/>
        <v>46.651064960623387</v>
      </c>
      <c r="V101" s="94">
        <f t="shared" si="6"/>
        <v>74.539535210020063</v>
      </c>
      <c r="W101" s="94"/>
      <c r="X101" s="108">
        <v>65.880030918223497</v>
      </c>
      <c r="Y101" s="99">
        <v>65.96399000571418</v>
      </c>
      <c r="Z101" s="102">
        <f>IPEA1!AJ97</f>
        <v>4.9616666666666678</v>
      </c>
      <c r="AA101" s="105">
        <v>6.6644889637000002</v>
      </c>
      <c r="AB101" s="105">
        <v>4.6408333333333331</v>
      </c>
      <c r="AC101" s="104"/>
      <c r="AD101" s="98"/>
    </row>
    <row r="102" spans="1:30" s="89" customFormat="1" x14ac:dyDescent="0.25">
      <c r="A102" s="78">
        <f t="shared" si="1"/>
        <v>1996</v>
      </c>
      <c r="B102" s="106">
        <v>75214718.916930199</v>
      </c>
      <c r="C102" s="107">
        <v>75731260</v>
      </c>
      <c r="D102" s="95">
        <v>73988000</v>
      </c>
      <c r="E102" s="88">
        <v>73988001</v>
      </c>
      <c r="F102" s="94">
        <f t="shared" si="14"/>
        <v>75.214718916930195</v>
      </c>
      <c r="G102" s="94">
        <f t="shared" si="15"/>
        <v>-0.66042270808271708</v>
      </c>
      <c r="H102" s="96">
        <v>164913306</v>
      </c>
      <c r="I102" s="97">
        <v>164913306</v>
      </c>
      <c r="J102" s="94">
        <f t="shared" si="7"/>
        <v>164.91330600000001</v>
      </c>
      <c r="K102" s="94">
        <f t="shared" si="8"/>
        <v>52.430518078938228</v>
      </c>
      <c r="L102" s="94">
        <f t="shared" si="3"/>
        <v>104.03591431587738</v>
      </c>
      <c r="M102" s="94">
        <f t="shared" si="4"/>
        <v>8.4468736051843507</v>
      </c>
      <c r="N102" s="98">
        <v>31.7927760655882</v>
      </c>
      <c r="O102" s="99">
        <v>31.95249177186</v>
      </c>
      <c r="P102" s="98">
        <v>63.085215401525801</v>
      </c>
      <c r="Q102" s="99">
        <v>63.444381929673398</v>
      </c>
      <c r="R102" s="98">
        <v>5.1220085328859701</v>
      </c>
      <c r="S102" s="99">
        <v>4.6031262984666004</v>
      </c>
      <c r="T102" s="94">
        <f t="shared" si="16"/>
        <v>1.5994318258581526</v>
      </c>
      <c r="U102" s="94">
        <f t="shared" si="13"/>
        <v>45.608641741091645</v>
      </c>
      <c r="V102" s="94">
        <f t="shared" si="6"/>
        <v>72.296878834130979</v>
      </c>
      <c r="W102" s="94"/>
      <c r="X102" s="108">
        <v>65.748699943211605</v>
      </c>
      <c r="Y102" s="99">
        <v>65.807589454229415</v>
      </c>
      <c r="Z102" s="102">
        <f>IPEA1!AJ98</f>
        <v>5.809166666666667</v>
      </c>
      <c r="AA102" s="105">
        <v>7.5934538710000004</v>
      </c>
      <c r="AB102" s="105">
        <v>5.4241666666666672</v>
      </c>
      <c r="AC102" s="104"/>
      <c r="AD102" s="98"/>
    </row>
    <row r="103" spans="1:30" s="89" customFormat="1" x14ac:dyDescent="0.25">
      <c r="A103" s="78">
        <f t="shared" si="1"/>
        <v>1997</v>
      </c>
      <c r="B103" s="106">
        <v>77855410.401232406</v>
      </c>
      <c r="C103" s="107">
        <v>78422522</v>
      </c>
      <c r="D103" s="95">
        <v>75381000</v>
      </c>
      <c r="E103" s="88">
        <v>75381001</v>
      </c>
      <c r="F103" s="94">
        <f t="shared" si="14"/>
        <v>77.855410401232405</v>
      </c>
      <c r="G103" s="94">
        <f t="shared" si="15"/>
        <v>3.4506451551617729</v>
      </c>
      <c r="H103" s="96">
        <v>167545164</v>
      </c>
      <c r="I103" s="97">
        <v>167545164</v>
      </c>
      <c r="J103" s="94">
        <f t="shared" si="7"/>
        <v>167.545164</v>
      </c>
      <c r="K103" s="94">
        <f t="shared" si="8"/>
        <v>52.248993867994578</v>
      </c>
      <c r="L103" s="94">
        <f t="shared" si="3"/>
        <v>106.54501487058776</v>
      </c>
      <c r="M103" s="94">
        <f t="shared" si="4"/>
        <v>8.7511552614177219</v>
      </c>
      <c r="N103" s="98">
        <v>31.185020576299401</v>
      </c>
      <c r="O103" s="99">
        <v>31.360284908615</v>
      </c>
      <c r="P103" s="98">
        <v>63.591817469937702</v>
      </c>
      <c r="Q103" s="99">
        <v>63.928136491730001</v>
      </c>
      <c r="R103" s="98">
        <v>5.2231619537629399</v>
      </c>
      <c r="S103" s="99">
        <v>4.71157859965495</v>
      </c>
      <c r="T103" s="94">
        <f t="shared" si="16"/>
        <v>1.5833033102551179</v>
      </c>
      <c r="U103" s="94">
        <f t="shared" si="13"/>
        <v>46.468312508997514</v>
      </c>
      <c r="V103" s="94">
        <f t="shared" si="6"/>
        <v>73.072785710150328</v>
      </c>
      <c r="W103" s="94"/>
      <c r="X103" s="108">
        <v>65.612681325417199</v>
      </c>
      <c r="Y103" s="99">
        <v>65.672353185316425</v>
      </c>
      <c r="Z103" s="102">
        <f>IPEA1!AJ99</f>
        <v>6.142500000000001</v>
      </c>
      <c r="AA103" s="105">
        <v>8.4566591915</v>
      </c>
      <c r="AB103" s="105">
        <v>5.6625000000000005</v>
      </c>
      <c r="AC103" s="104"/>
      <c r="AD103" s="98"/>
    </row>
    <row r="104" spans="1:30" s="89" customFormat="1" x14ac:dyDescent="0.25">
      <c r="A104" s="78">
        <f t="shared" si="1"/>
        <v>1998</v>
      </c>
      <c r="B104" s="106">
        <v>79721407.556937605</v>
      </c>
      <c r="C104" s="107">
        <v>80280344</v>
      </c>
      <c r="D104" s="95">
        <v>76774000</v>
      </c>
      <c r="E104" s="88">
        <v>76774001</v>
      </c>
      <c r="F104" s="94">
        <f t="shared" si="14"/>
        <v>79.721407556937606</v>
      </c>
      <c r="G104" s="94">
        <f t="shared" si="15"/>
        <v>2.3684757814282036</v>
      </c>
      <c r="H104" s="96">
        <v>170170640</v>
      </c>
      <c r="I104" s="97">
        <v>170170640</v>
      </c>
      <c r="J104" s="94">
        <f t="shared" si="7"/>
        <v>170.17063999999999</v>
      </c>
      <c r="K104" s="94">
        <f t="shared" si="8"/>
        <v>52.059307246466666</v>
      </c>
      <c r="L104" s="94">
        <f t="shared" si="3"/>
        <v>109.05102706511506</v>
      </c>
      <c r="M104" s="94">
        <f t="shared" si="4"/>
        <v>9.0603056884181452</v>
      </c>
      <c r="N104" s="98">
        <v>30.592414323920199</v>
      </c>
      <c r="O104" s="99">
        <v>30.785833946539</v>
      </c>
      <c r="P104" s="98">
        <v>64.083338386172301</v>
      </c>
      <c r="Q104" s="99">
        <v>64.398664405942895</v>
      </c>
      <c r="R104" s="98">
        <v>5.32424728990744</v>
      </c>
      <c r="S104" s="99">
        <v>4.81550164751817</v>
      </c>
      <c r="T104" s="94">
        <f t="shared" si="16"/>
        <v>1.5548747580398432</v>
      </c>
      <c r="U104" s="94">
        <f t="shared" si="13"/>
        <v>46.847921331751245</v>
      </c>
      <c r="V104" s="94">
        <f t="shared" si="6"/>
        <v>73.104682919983361</v>
      </c>
      <c r="W104" s="94"/>
      <c r="X104" s="108">
        <v>65.386737103110505</v>
      </c>
      <c r="Y104" s="99">
        <v>65.480948652462885</v>
      </c>
      <c r="Z104" s="102">
        <f>IPEA1!AJ100</f>
        <v>8.3450000000000006</v>
      </c>
      <c r="AA104" s="105">
        <v>9.7491344742999999</v>
      </c>
      <c r="AB104" s="105">
        <v>7.597500000000001</v>
      </c>
      <c r="AC104" s="104"/>
      <c r="AD104" s="98"/>
    </row>
    <row r="105" spans="1:30" s="89" customFormat="1" x14ac:dyDescent="0.25">
      <c r="A105" s="78">
        <f t="shared" si="1"/>
        <v>1999</v>
      </c>
      <c r="B105" s="106">
        <v>82402536.416475803</v>
      </c>
      <c r="C105" s="107">
        <v>83047461</v>
      </c>
      <c r="D105" s="95">
        <v>78166000</v>
      </c>
      <c r="E105" s="88">
        <v>78166001</v>
      </c>
      <c r="F105" s="94">
        <f t="shared" si="14"/>
        <v>82.402536416475797</v>
      </c>
      <c r="G105" s="94">
        <f t="shared" si="15"/>
        <v>3.3078066747675208</v>
      </c>
      <c r="H105" s="96">
        <v>172759243</v>
      </c>
      <c r="I105" s="97">
        <v>172759243</v>
      </c>
      <c r="J105" s="94">
        <f t="shared" si="7"/>
        <v>172.759243</v>
      </c>
      <c r="K105" s="94">
        <f>$J105*N105/100</f>
        <v>51.887774830080929</v>
      </c>
      <c r="L105" s="94">
        <f t="shared" si="3"/>
        <v>111.48723266136955</v>
      </c>
      <c r="M105" s="94">
        <f t="shared" si="4"/>
        <v>9.3842355085495868</v>
      </c>
      <c r="N105" s="98">
        <v>30.034731531024899</v>
      </c>
      <c r="O105" s="99">
        <v>30.225394911574899</v>
      </c>
      <c r="P105" s="98">
        <v>64.533295426265298</v>
      </c>
      <c r="Q105" s="99">
        <v>64.847854325605795</v>
      </c>
      <c r="R105" s="98">
        <v>5.4319730427098403</v>
      </c>
      <c r="S105" s="99">
        <v>4.9267507628193004</v>
      </c>
      <c r="T105" s="94">
        <f t="shared" si="16"/>
        <v>1.5097267960347056</v>
      </c>
      <c r="U105" s="94">
        <f t="shared" si="13"/>
        <v>47.697903154435444</v>
      </c>
      <c r="V105" s="94">
        <f t="shared" si="6"/>
        <v>73.912083428211574</v>
      </c>
      <c r="W105" s="94"/>
      <c r="X105" s="108">
        <v>65.479816098803994</v>
      </c>
      <c r="Y105" s="99">
        <v>65.547427145328612</v>
      </c>
      <c r="Z105" s="102">
        <f>IPEA1!AJ101</f>
        <v>8.2554999999999996</v>
      </c>
      <c r="AA105" s="105">
        <v>10.4373104023</v>
      </c>
      <c r="AB105" s="105">
        <v>7.5566666666666675</v>
      </c>
      <c r="AC105" s="104"/>
      <c r="AD105" s="98"/>
    </row>
    <row r="106" spans="1:30" s="89" customFormat="1" x14ac:dyDescent="0.25">
      <c r="A106" s="78">
        <f t="shared" si="1"/>
        <v>2000</v>
      </c>
      <c r="B106" s="106">
        <v>83713964.081267595</v>
      </c>
      <c r="C106" s="107">
        <v>84424036</v>
      </c>
      <c r="D106" s="95">
        <v>79556000</v>
      </c>
      <c r="E106" s="88">
        <v>79556001</v>
      </c>
      <c r="F106" s="94">
        <f t="shared" si="14"/>
        <v>83.713964081267591</v>
      </c>
      <c r="G106" s="94">
        <f t="shared" si="15"/>
        <v>1.5789580286654319</v>
      </c>
      <c r="H106" s="96">
        <v>175287587</v>
      </c>
      <c r="I106" s="97">
        <v>175287587</v>
      </c>
      <c r="J106" s="94">
        <f t="shared" si="7"/>
        <v>175.287587</v>
      </c>
      <c r="K106" s="94">
        <f t="shared" si="8"/>
        <v>51.751946119505689</v>
      </c>
      <c r="L106" s="94">
        <f t="shared" si="3"/>
        <v>113.80592460647136</v>
      </c>
      <c r="M106" s="94">
        <f t="shared" si="4"/>
        <v>9.7297162740229197</v>
      </c>
      <c r="N106" s="98">
        <v>29.5240222112851</v>
      </c>
      <c r="O106" s="99">
        <v>29.680606025808299</v>
      </c>
      <c r="P106" s="98">
        <v>64.925261710899903</v>
      </c>
      <c r="Q106" s="99">
        <v>65.268167639846595</v>
      </c>
      <c r="R106" s="98">
        <v>5.5507160778149798</v>
      </c>
      <c r="S106" s="99">
        <v>5.0512263343451096</v>
      </c>
      <c r="T106" s="94">
        <f t="shared" si="16"/>
        <v>1.4529013098550609</v>
      </c>
      <c r="U106" s="94">
        <f t="shared" si="13"/>
        <v>47.758067478712903</v>
      </c>
      <c r="V106" s="94">
        <f t="shared" si="6"/>
        <v>73.558529022756474</v>
      </c>
      <c r="W106" s="94"/>
      <c r="X106" s="108">
        <v>65.300751384327697</v>
      </c>
      <c r="Y106" s="99">
        <v>65.352951635692619</v>
      </c>
      <c r="Z106" s="102">
        <f>IPEA1!AJ102</f>
        <v>7.8453333333333326</v>
      </c>
      <c r="AA106" s="105"/>
      <c r="AB106" s="105">
        <v>7.1366666666666667</v>
      </c>
      <c r="AC106" s="104"/>
      <c r="AD106" s="98"/>
    </row>
    <row r="107" spans="1:30" s="89" customFormat="1" x14ac:dyDescent="0.25">
      <c r="A107" s="78">
        <f t="shared" si="1"/>
        <v>2001</v>
      </c>
      <c r="B107" s="106">
        <v>84941647.460110098</v>
      </c>
      <c r="C107" s="107">
        <v>85607459</v>
      </c>
      <c r="D107" s="95"/>
      <c r="E107" s="88"/>
      <c r="F107" s="94">
        <f t="shared" si="14"/>
        <v>84.941647460110104</v>
      </c>
      <c r="G107" s="94">
        <f t="shared" si="15"/>
        <v>1.4558721789996503</v>
      </c>
      <c r="H107" s="96">
        <v>177750670</v>
      </c>
      <c r="I107" s="97">
        <v>177750670</v>
      </c>
      <c r="J107" s="94">
        <f t="shared" si="7"/>
        <v>177.75067000000001</v>
      </c>
      <c r="K107" s="94">
        <f t="shared" si="8"/>
        <v>51.66330112369149</v>
      </c>
      <c r="L107" s="94">
        <f t="shared" si="3"/>
        <v>115.98644428417714</v>
      </c>
      <c r="M107" s="94">
        <f t="shared" si="4"/>
        <v>10.100924592131429</v>
      </c>
      <c r="N107" s="98">
        <v>29.0650387555172</v>
      </c>
      <c r="O107" s="99">
        <v>29.262626805439901</v>
      </c>
      <c r="P107" s="98">
        <v>65.252324665880096</v>
      </c>
      <c r="Q107" s="99">
        <v>65.537699163604401</v>
      </c>
      <c r="R107" s="98">
        <v>5.6826365786027297</v>
      </c>
      <c r="S107" s="99">
        <v>5.1996740309557001</v>
      </c>
      <c r="T107" s="94">
        <f t="shared" si="16"/>
        <v>1.395385863509764</v>
      </c>
      <c r="U107" s="94">
        <f t="shared" si="13"/>
        <v>47.786963312211483</v>
      </c>
      <c r="V107" s="94">
        <f t="shared" si="6"/>
        <v>73.234116266203912</v>
      </c>
      <c r="W107" s="94"/>
      <c r="X107" s="108">
        <v>65.198458053488693</v>
      </c>
      <c r="Y107" s="99">
        <v>65.165482211955009</v>
      </c>
      <c r="Z107" s="102">
        <f>IPEA1!AJ103</f>
        <v>6.832583333333333</v>
      </c>
      <c r="AA107" s="105">
        <v>10.045705246400001</v>
      </c>
      <c r="AB107" s="105">
        <v>6.2258333333333331</v>
      </c>
      <c r="AC107" s="104"/>
      <c r="AD107" s="98"/>
    </row>
    <row r="108" spans="1:30" s="89" customFormat="1" x14ac:dyDescent="0.25">
      <c r="A108" s="78">
        <f t="shared" si="1"/>
        <v>2002</v>
      </c>
      <c r="B108" s="106">
        <v>87753933.310000002</v>
      </c>
      <c r="C108" s="107">
        <v>88345320</v>
      </c>
      <c r="D108" s="95"/>
      <c r="E108" s="88"/>
      <c r="F108" s="94">
        <f t="shared" si="14"/>
        <v>87.753933310000008</v>
      </c>
      <c r="G108" s="94">
        <f t="shared" si="15"/>
        <v>3.2572165115316327</v>
      </c>
      <c r="H108" s="96">
        <v>180151021</v>
      </c>
      <c r="I108" s="97">
        <v>180151021</v>
      </c>
      <c r="J108" s="94">
        <f t="shared" si="7"/>
        <v>180.15102099999999</v>
      </c>
      <c r="K108" s="94">
        <f t="shared" si="8"/>
        <v>51.614950605463385</v>
      </c>
      <c r="L108" s="94">
        <f t="shared" si="3"/>
        <v>118.03494895919999</v>
      </c>
      <c r="M108" s="94">
        <f t="shared" si="4"/>
        <v>10.494789364342921</v>
      </c>
      <c r="N108" s="98">
        <v>28.6509342655701</v>
      </c>
      <c r="O108" s="99">
        <v>28.816713195646301</v>
      </c>
      <c r="P108" s="98">
        <v>65.52</v>
      </c>
      <c r="Q108" s="99">
        <v>65.820941942624003</v>
      </c>
      <c r="R108" s="98">
        <v>5.8255508662051501</v>
      </c>
      <c r="S108" s="99">
        <v>5.3623448617296399</v>
      </c>
      <c r="T108" s="94">
        <f t="shared" si="16"/>
        <v>1.3413666662142383</v>
      </c>
      <c r="U108" s="94">
        <f t="shared" si="13"/>
        <v>48.711316107389706</v>
      </c>
      <c r="V108" s="94">
        <f t="shared" si="6"/>
        <v>74.345720554624094</v>
      </c>
      <c r="W108" s="94"/>
      <c r="X108" s="108">
        <v>65.152282000870599</v>
      </c>
      <c r="Y108" s="99">
        <v>64.989904390839143</v>
      </c>
      <c r="Z108" s="102">
        <f>Haver!J108</f>
        <v>11.683333333333335</v>
      </c>
      <c r="AA108" s="105">
        <v>9.8557998665</v>
      </c>
      <c r="AB108" s="105">
        <v>7.1391666666666671</v>
      </c>
      <c r="AC108" s="104"/>
      <c r="AD108" s="98"/>
    </row>
    <row r="109" spans="1:30" s="89" customFormat="1" x14ac:dyDescent="0.25">
      <c r="A109" s="78">
        <f t="shared" si="1"/>
        <v>2003</v>
      </c>
      <c r="B109" s="106">
        <v>89379564.140000001</v>
      </c>
      <c r="C109" s="107">
        <v>90140499</v>
      </c>
      <c r="D109" s="95"/>
      <c r="E109" s="88"/>
      <c r="F109" s="94">
        <f t="shared" si="14"/>
        <v>89.379564139999999</v>
      </c>
      <c r="G109" s="94">
        <f t="shared" si="15"/>
        <v>1.83553816239889</v>
      </c>
      <c r="H109" s="96">
        <v>182482149</v>
      </c>
      <c r="I109" s="97">
        <v>182482149</v>
      </c>
      <c r="J109" s="94">
        <f t="shared" si="7"/>
        <v>182.48214899999999</v>
      </c>
      <c r="K109" s="94">
        <f t="shared" si="8"/>
        <v>51.582169033631835</v>
      </c>
      <c r="L109" s="94">
        <f t="shared" si="3"/>
        <v>120.00026118240001</v>
      </c>
      <c r="M109" s="94">
        <f t="shared" si="4"/>
        <v>10.90239905989467</v>
      </c>
      <c r="N109" s="98">
        <v>28.266967106810998</v>
      </c>
      <c r="O109" s="99">
        <v>28.367745937874801</v>
      </c>
      <c r="P109" s="98">
        <v>65.760000000000005</v>
      </c>
      <c r="Q109" s="99">
        <v>66.100306556204004</v>
      </c>
      <c r="R109" s="98">
        <v>5.9745016811998797</v>
      </c>
      <c r="S109" s="99">
        <v>5.5319475059212202</v>
      </c>
      <c r="T109" s="94">
        <f t="shared" si="16"/>
        <v>1.2856849862496089</v>
      </c>
      <c r="U109" s="94">
        <f t="shared" si="13"/>
        <v>48.979894542999929</v>
      </c>
      <c r="V109" s="94">
        <f t="shared" si="6"/>
        <v>74.482808003345383</v>
      </c>
      <c r="W109" s="94"/>
      <c r="X109" s="108">
        <v>65.080627066223897</v>
      </c>
      <c r="Y109" s="99">
        <v>64.844130779050786</v>
      </c>
      <c r="Z109" s="102">
        <f>Haver!J109</f>
        <v>12.316666666666668</v>
      </c>
      <c r="AA109" s="105">
        <v>10.4664038213</v>
      </c>
      <c r="AB109" s="105"/>
      <c r="AC109" s="104"/>
      <c r="AD109" s="98"/>
    </row>
    <row r="110" spans="1:30" s="89" customFormat="1" x14ac:dyDescent="0.25">
      <c r="A110" s="78">
        <f t="shared" si="1"/>
        <v>2004</v>
      </c>
      <c r="B110" s="106">
        <v>92014900.159999996</v>
      </c>
      <c r="C110" s="107">
        <v>92777374</v>
      </c>
      <c r="D110" s="95"/>
      <c r="E110" s="88"/>
      <c r="F110" s="94">
        <f t="shared" si="14"/>
        <v>92.014900159999996</v>
      </c>
      <c r="G110" s="94">
        <f t="shared" si="15"/>
        <v>2.9058455185105769</v>
      </c>
      <c r="H110" s="96">
        <v>184738458</v>
      </c>
      <c r="I110" s="97">
        <v>184738458</v>
      </c>
      <c r="J110" s="94">
        <f t="shared" si="7"/>
        <v>184.73845800000001</v>
      </c>
      <c r="K110" s="94">
        <f t="shared" si="8"/>
        <v>51.528362038746181</v>
      </c>
      <c r="L110" s="94">
        <f t="shared" si="3"/>
        <v>121.89043458840003</v>
      </c>
      <c r="M110" s="94">
        <f t="shared" si="4"/>
        <v>11.311116825305641</v>
      </c>
      <c r="N110" s="98">
        <v>27.8926015712149</v>
      </c>
      <c r="O110" s="99">
        <v>27.935644218450602</v>
      </c>
      <c r="P110" s="98">
        <v>65.98</v>
      </c>
      <c r="Q110" s="99">
        <v>66.365968047634794</v>
      </c>
      <c r="R110" s="98">
        <v>6.1227732155833197</v>
      </c>
      <c r="S110" s="99">
        <v>5.6983877339146201</v>
      </c>
      <c r="T110" s="94">
        <f t="shared" si="16"/>
        <v>1.2288729723918987</v>
      </c>
      <c r="U110" s="94">
        <f t="shared" si="13"/>
        <v>49.808199741496161</v>
      </c>
      <c r="V110" s="94">
        <f t="shared" si="6"/>
        <v>75.489845015908088</v>
      </c>
      <c r="W110" s="94"/>
      <c r="X110" s="108">
        <v>65.147444243968295</v>
      </c>
      <c r="Y110" s="99">
        <v>64.761390619356021</v>
      </c>
      <c r="Z110" s="102">
        <f>Haver!J110</f>
        <v>11.475000000000001</v>
      </c>
      <c r="AA110" s="105">
        <v>9.7074555156999995</v>
      </c>
      <c r="AB110" s="105"/>
      <c r="AC110" s="104"/>
      <c r="AD110" s="98"/>
    </row>
    <row r="111" spans="1:30" s="89" customFormat="1" x14ac:dyDescent="0.25">
      <c r="A111" s="78">
        <f t="shared" si="1"/>
        <v>2005</v>
      </c>
      <c r="B111" s="106">
        <v>94507062.640000001</v>
      </c>
      <c r="C111" s="107">
        <v>95456037</v>
      </c>
      <c r="D111" s="95"/>
      <c r="E111" s="88"/>
      <c r="F111" s="94">
        <f t="shared" si="14"/>
        <v>94.507062640000001</v>
      </c>
      <c r="G111" s="94">
        <f t="shared" si="15"/>
        <v>2.6724046442162077</v>
      </c>
      <c r="H111" s="96">
        <v>186917361</v>
      </c>
      <c r="I111" s="97">
        <v>186917361</v>
      </c>
      <c r="J111" s="94">
        <f t="shared" si="7"/>
        <v>186.917361</v>
      </c>
      <c r="K111" s="94">
        <f t="shared" si="8"/>
        <v>51.425442496786829</v>
      </c>
      <c r="L111" s="94">
        <f t="shared" si="3"/>
        <v>123.7766764542</v>
      </c>
      <c r="M111" s="94">
        <f t="shared" si="4"/>
        <v>11.713059747221207</v>
      </c>
      <c r="N111" s="98">
        <v>27.512394900967401</v>
      </c>
      <c r="O111" s="99">
        <v>27.518094300465101</v>
      </c>
      <c r="P111" s="98">
        <v>66.22</v>
      </c>
      <c r="Q111" s="99">
        <v>66.623940652562098</v>
      </c>
      <c r="R111" s="98">
        <v>6.2664375767755498</v>
      </c>
      <c r="S111" s="99">
        <v>5.8579650469728097</v>
      </c>
      <c r="T111" s="94">
        <f t="shared" si="16"/>
        <v>1.1725515129400998</v>
      </c>
      <c r="U111" s="94">
        <f t="shared" si="13"/>
        <v>50.56088002440822</v>
      </c>
      <c r="V111" s="94">
        <f t="shared" si="6"/>
        <v>76.352884361836644</v>
      </c>
      <c r="W111" s="94"/>
      <c r="X111" s="108">
        <v>65.187154239599707</v>
      </c>
      <c r="Y111" s="99">
        <v>64.725692640907184</v>
      </c>
      <c r="Z111" s="102">
        <f>Haver!J111</f>
        <v>9.8249999999999975</v>
      </c>
      <c r="AA111" s="105">
        <v>10.193958963</v>
      </c>
      <c r="AB111" s="105"/>
      <c r="AC111" s="104"/>
      <c r="AD111" s="98"/>
    </row>
    <row r="112" spans="1:30" s="89" customFormat="1" x14ac:dyDescent="0.25">
      <c r="A112" s="78">
        <f t="shared" ref="A112:A122" si="17">A111+1</f>
        <v>2006</v>
      </c>
      <c r="B112" s="106">
        <v>95610276.469999999</v>
      </c>
      <c r="C112" s="107">
        <v>96628090</v>
      </c>
      <c r="D112" s="95"/>
      <c r="E112" s="88"/>
      <c r="F112" s="94">
        <f t="shared" si="14"/>
        <v>95.610276470000002</v>
      </c>
      <c r="G112" s="94">
        <f t="shared" si="15"/>
        <v>1.1605740098058814</v>
      </c>
      <c r="H112" s="96">
        <v>189012412</v>
      </c>
      <c r="I112" s="97">
        <v>189012412</v>
      </c>
      <c r="J112" s="94">
        <f t="shared" si="7"/>
        <v>189.01241200000001</v>
      </c>
      <c r="K112" s="94">
        <f t="shared" si="8"/>
        <v>51.266679179636832</v>
      </c>
      <c r="L112" s="94">
        <f t="shared" si="3"/>
        <v>125.6365502564</v>
      </c>
      <c r="M112" s="94">
        <f t="shared" si="4"/>
        <v>12.10573686814508</v>
      </c>
      <c r="N112" s="98">
        <v>27.123445829386501</v>
      </c>
      <c r="O112" s="99">
        <v>27.111386412840599</v>
      </c>
      <c r="P112" s="98">
        <v>66.47</v>
      </c>
      <c r="Q112" s="99">
        <v>66.875347319013798</v>
      </c>
      <c r="R112" s="98">
        <v>6.4047311708529904</v>
      </c>
      <c r="S112" s="99">
        <v>6.01326626814559</v>
      </c>
      <c r="T112" s="94">
        <f t="shared" si="16"/>
        <v>1.1146085467841707</v>
      </c>
      <c r="U112" s="94">
        <f t="shared" si="13"/>
        <v>50.584125909149293</v>
      </c>
      <c r="V112" s="94">
        <f t="shared" si="6"/>
        <v>76.100685887090862</v>
      </c>
      <c r="W112" s="94"/>
      <c r="X112" s="108">
        <v>65.003062391966395</v>
      </c>
      <c r="Y112" s="99">
        <v>64.413404795119632</v>
      </c>
      <c r="Z112" s="102">
        <f>Haver!J112</f>
        <v>9.9749999999999996</v>
      </c>
      <c r="AA112" s="105">
        <v>9.2151258182000007</v>
      </c>
      <c r="AB112" s="105"/>
      <c r="AC112" s="104"/>
      <c r="AD112" s="98"/>
    </row>
    <row r="113" spans="1:30" s="89" customFormat="1" x14ac:dyDescent="0.25">
      <c r="A113" s="78">
        <f t="shared" si="17"/>
        <v>2007</v>
      </c>
      <c r="B113" s="106">
        <v>96514745.030000001</v>
      </c>
      <c r="C113" s="107">
        <v>97645300</v>
      </c>
      <c r="D113" s="95"/>
      <c r="E113" s="88"/>
      <c r="F113" s="94">
        <f t="shared" si="14"/>
        <v>96.51474503</v>
      </c>
      <c r="G113" s="94">
        <f t="shared" si="15"/>
        <v>0.94154861745129115</v>
      </c>
      <c r="H113" s="96">
        <v>191026637</v>
      </c>
      <c r="I113" s="97">
        <v>191026637</v>
      </c>
      <c r="J113" s="94">
        <f t="shared" si="7"/>
        <v>191.02663699999999</v>
      </c>
      <c r="K113" s="94">
        <f t="shared" si="8"/>
        <v>51.05619763887524</v>
      </c>
      <c r="L113" s="94">
        <f t="shared" si="3"/>
        <v>127.4720748701</v>
      </c>
      <c r="M113" s="94">
        <f t="shared" si="4"/>
        <v>12.49554077428337</v>
      </c>
      <c r="N113" s="98">
        <v>26.7272661240826</v>
      </c>
      <c r="O113" s="99">
        <v>26.6890405583963</v>
      </c>
      <c r="P113" s="98">
        <v>66.73</v>
      </c>
      <c r="Q113" s="99">
        <v>67.144061322226193</v>
      </c>
      <c r="R113" s="98">
        <v>6.5412556963369299</v>
      </c>
      <c r="S113" s="99">
        <v>6.1668981193775396</v>
      </c>
      <c r="T113" s="94">
        <f t="shared" si="16"/>
        <v>1.0600194194864425</v>
      </c>
      <c r="U113" s="94">
        <f t="shared" si="13"/>
        <v>50.524233973715404</v>
      </c>
      <c r="V113" s="94">
        <f t="shared" si="6"/>
        <v>75.714422259426641</v>
      </c>
      <c r="W113" s="94"/>
      <c r="X113" s="108">
        <v>64.821255648080594</v>
      </c>
      <c r="Y113" s="99">
        <v>64.122978850085175</v>
      </c>
      <c r="Z113" s="102">
        <f>Haver!J113</f>
        <v>9.2916666666666679</v>
      </c>
      <c r="AA113" s="105">
        <v>8.9140698066000006</v>
      </c>
      <c r="AB113" s="105"/>
      <c r="AC113" s="104"/>
      <c r="AD113" s="98"/>
    </row>
    <row r="114" spans="1:30" s="89" customFormat="1" x14ac:dyDescent="0.25">
      <c r="A114" s="78">
        <f t="shared" si="17"/>
        <v>2008</v>
      </c>
      <c r="B114" s="106">
        <v>98227293.049999997</v>
      </c>
      <c r="C114" s="107">
        <v>99474439</v>
      </c>
      <c r="D114" s="95"/>
      <c r="E114" s="88"/>
      <c r="F114" s="94">
        <f t="shared" si="14"/>
        <v>98.22729305</v>
      </c>
      <c r="G114" s="94">
        <f t="shared" si="15"/>
        <v>1.7588315132684427</v>
      </c>
      <c r="H114" s="96">
        <v>192979029</v>
      </c>
      <c r="I114" s="97">
        <v>192979029</v>
      </c>
      <c r="J114" s="94">
        <f t="shared" si="7"/>
        <v>192.979029</v>
      </c>
      <c r="K114" s="94">
        <f t="shared" si="8"/>
        <v>50.789950343033809</v>
      </c>
      <c r="L114" s="94">
        <f t="shared" si="3"/>
        <v>129.29594943000001</v>
      </c>
      <c r="M114" s="94">
        <f t="shared" si="4"/>
        <v>12.894468652479546</v>
      </c>
      <c r="N114" s="98">
        <v>26.318896206609999</v>
      </c>
      <c r="O114" s="99">
        <v>26.255368802341799</v>
      </c>
      <c r="P114" s="98">
        <v>67</v>
      </c>
      <c r="Q114" s="99">
        <v>67.420214590261494</v>
      </c>
      <c r="R114" s="98">
        <v>6.6817978716638402</v>
      </c>
      <c r="S114" s="99">
        <v>6.3244166073966603</v>
      </c>
      <c r="T114" s="94">
        <f t="shared" si="16"/>
        <v>1.016864591421577</v>
      </c>
      <c r="U114" s="94">
        <f t="shared" si="13"/>
        <v>50.900501240474171</v>
      </c>
      <c r="V114" s="94">
        <f t="shared" si="6"/>
        <v>75.970897373842035</v>
      </c>
      <c r="W114" s="94"/>
      <c r="X114" s="108">
        <v>64.594462497861102</v>
      </c>
      <c r="Y114" s="99">
        <v>63.864413415955482</v>
      </c>
      <c r="Z114" s="102">
        <f>Haver!J114</f>
        <v>7.8916666666666648</v>
      </c>
      <c r="AA114" s="105">
        <v>7.7772212714000002</v>
      </c>
      <c r="AB114" s="105"/>
      <c r="AC114" s="104"/>
      <c r="AD114" s="98"/>
    </row>
    <row r="115" spans="1:30" s="89" customFormat="1" x14ac:dyDescent="0.25">
      <c r="A115" s="78">
        <f t="shared" si="17"/>
        <v>2009</v>
      </c>
      <c r="B115" s="106">
        <v>99958636.590000004</v>
      </c>
      <c r="C115" s="107">
        <v>101163117</v>
      </c>
      <c r="D115" s="95"/>
      <c r="E115" s="88"/>
      <c r="F115" s="94">
        <f t="shared" si="14"/>
        <v>99.958636589999998</v>
      </c>
      <c r="G115" s="94">
        <f t="shared" si="15"/>
        <v>1.7472356274405041</v>
      </c>
      <c r="H115" s="96">
        <v>194895996</v>
      </c>
      <c r="I115" s="97">
        <v>194895996</v>
      </c>
      <c r="J115" s="94">
        <f t="shared" si="7"/>
        <v>194.895996</v>
      </c>
      <c r="K115" s="94">
        <f t="shared" si="8"/>
        <v>50.466493581312449</v>
      </c>
      <c r="L115" s="94">
        <f t="shared" si="3"/>
        <v>131.1065365092</v>
      </c>
      <c r="M115" s="94">
        <f t="shared" si="4"/>
        <v>13.319105440269622</v>
      </c>
      <c r="N115" s="98">
        <v>25.894063817151199</v>
      </c>
      <c r="O115" s="99">
        <v>25.8175449355703</v>
      </c>
      <c r="P115" s="98">
        <v>67.27</v>
      </c>
      <c r="Q115" s="99">
        <v>67.689659577132005</v>
      </c>
      <c r="R115" s="98">
        <v>6.8339553985858297</v>
      </c>
      <c r="S115" s="99">
        <v>6.4927954872977098</v>
      </c>
      <c r="T115" s="94">
        <f t="shared" si="16"/>
        <v>0.98845374637505312</v>
      </c>
      <c r="U115" s="94">
        <f t="shared" si="13"/>
        <v>51.288194032472582</v>
      </c>
      <c r="V115" s="94">
        <f t="shared" si="6"/>
        <v>76.242298249550444</v>
      </c>
      <c r="W115" s="94"/>
      <c r="X115" s="108">
        <v>64.361384669961495</v>
      </c>
      <c r="Y115" s="99">
        <v>63.552138705695434</v>
      </c>
      <c r="Z115" s="102">
        <f>Haver!J115</f>
        <v>8.0833333333333339</v>
      </c>
      <c r="AA115" s="105">
        <v>9.0415149913999997</v>
      </c>
      <c r="AB115" s="105"/>
      <c r="AC115" s="104"/>
      <c r="AD115" s="98"/>
    </row>
    <row r="116" spans="1:30" s="89" customFormat="1" x14ac:dyDescent="0.25">
      <c r="A116" s="78">
        <f t="shared" si="17"/>
        <v>2010</v>
      </c>
      <c r="B116" s="106">
        <v>101586446.01000001</v>
      </c>
      <c r="C116" s="107">
        <v>101067019</v>
      </c>
      <c r="D116" s="95"/>
      <c r="E116" s="88"/>
      <c r="F116" s="94">
        <f t="shared" si="14"/>
        <v>101.58644601</v>
      </c>
      <c r="G116" s="94">
        <f t="shared" si="15"/>
        <v>1.615365451379241</v>
      </c>
      <c r="H116" s="96">
        <v>196796269</v>
      </c>
      <c r="I116" s="97">
        <v>196796269</v>
      </c>
      <c r="J116" s="94">
        <f t="shared" si="7"/>
        <v>196.796269</v>
      </c>
      <c r="K116" s="94">
        <f t="shared" si="8"/>
        <v>50.08615094944097</v>
      </c>
      <c r="L116" s="94">
        <f t="shared" si="3"/>
        <v>132.9358797095</v>
      </c>
      <c r="M116" s="94">
        <f t="shared" si="4"/>
        <v>13.781959400647956</v>
      </c>
      <c r="N116" s="98">
        <v>25.450762458022499</v>
      </c>
      <c r="O116" s="99">
        <v>25.3815205405648</v>
      </c>
      <c r="P116" s="98">
        <v>67.55</v>
      </c>
      <c r="Q116" s="99">
        <v>67.9423206218963</v>
      </c>
      <c r="R116" s="98">
        <v>7.0031609189948396</v>
      </c>
      <c r="S116" s="99">
        <v>6.67615883753896</v>
      </c>
      <c r="T116" s="94">
        <f t="shared" si="16"/>
        <v>0.97029636712719491</v>
      </c>
      <c r="U116" s="94">
        <f t="shared" si="13"/>
        <v>51.620107701330454</v>
      </c>
      <c r="V116" s="94">
        <f>100*F116/L116</f>
        <v>76.417627981244195</v>
      </c>
      <c r="W116" s="94"/>
      <c r="X116" s="108">
        <v>64.158871359803001</v>
      </c>
      <c r="Y116" s="99">
        <v>63.215963848269212</v>
      </c>
      <c r="Z116" s="102">
        <f>Haver!J116</f>
        <v>6.7416666666666671</v>
      </c>
      <c r="AA116" s="105"/>
      <c r="AB116" s="105"/>
      <c r="AC116" s="98">
        <v>194946.47</v>
      </c>
      <c r="AD116" s="98"/>
    </row>
    <row r="117" spans="1:30" s="89" customFormat="1" x14ac:dyDescent="0.25">
      <c r="A117" s="78">
        <f t="shared" si="17"/>
        <v>2011</v>
      </c>
      <c r="B117" s="106">
        <v>103111132.28</v>
      </c>
      <c r="C117" s="107">
        <v>100986558</v>
      </c>
      <c r="D117" s="95"/>
      <c r="E117" s="88"/>
      <c r="F117" s="94">
        <f>B117/1000000</f>
        <v>103.11113228000001</v>
      </c>
      <c r="G117" s="94"/>
      <c r="H117" s="96">
        <v>198686688</v>
      </c>
      <c r="I117" s="97">
        <v>198686688</v>
      </c>
      <c r="J117" s="94">
        <f t="shared" si="7"/>
        <v>198.686688</v>
      </c>
      <c r="K117" s="94">
        <f t="shared" si="8"/>
        <v>49.650368409895819</v>
      </c>
      <c r="L117" s="94">
        <f t="shared" si="3"/>
        <v>134.74931180159999</v>
      </c>
      <c r="M117" s="94">
        <f t="shared" si="4"/>
        <v>14.286963508720776</v>
      </c>
      <c r="N117" s="98">
        <v>24.989277796958302</v>
      </c>
      <c r="O117" s="99">
        <v>24.856537270067999</v>
      </c>
      <c r="P117" s="98">
        <v>67.819999999999993</v>
      </c>
      <c r="Q117" s="99">
        <v>68.257401306012099</v>
      </c>
      <c r="R117" s="98">
        <v>7.1906999168060901</v>
      </c>
      <c r="S117" s="99">
        <v>6.8860614239198101</v>
      </c>
      <c r="T117" s="94">
        <f t="shared" si="16"/>
        <v>0.95601257378075311</v>
      </c>
      <c r="U117" s="94"/>
      <c r="V117" s="94">
        <f>100*F117/L117</f>
        <v>76.520711609879768</v>
      </c>
      <c r="W117" s="94"/>
      <c r="X117" s="87"/>
      <c r="Y117" s="99">
        <v>63.050865645021219</v>
      </c>
      <c r="Z117" s="102">
        <f>Haver!J117</f>
        <v>5.9750000000000005</v>
      </c>
      <c r="AA117" s="105">
        <v>7.2921112207999998</v>
      </c>
      <c r="AB117" s="105"/>
      <c r="AC117" s="98">
        <v>196655.014</v>
      </c>
      <c r="AD117" s="98"/>
    </row>
    <row r="118" spans="1:30" s="89" customFormat="1" x14ac:dyDescent="0.25">
      <c r="A118" s="78">
        <f t="shared" si="17"/>
        <v>2012</v>
      </c>
      <c r="B118" s="106"/>
      <c r="C118" s="107">
        <v>102272511</v>
      </c>
      <c r="D118" s="95"/>
      <c r="E118" s="88"/>
      <c r="F118" s="94">
        <f>F117*(1+G$119/100)</f>
        <v>105.07299876001527</v>
      </c>
      <c r="G118" s="91"/>
      <c r="H118" s="96">
        <v>200560983</v>
      </c>
      <c r="I118" s="97">
        <v>200560983</v>
      </c>
      <c r="J118" s="94">
        <f t="shared" si="7"/>
        <v>200.56098299999999</v>
      </c>
      <c r="K118" s="91"/>
      <c r="L118" s="94">
        <f t="shared" si="3"/>
        <v>136.02045867059999</v>
      </c>
      <c r="M118" s="91"/>
      <c r="N118" s="89" t="s">
        <v>0</v>
      </c>
      <c r="O118" s="99">
        <v>24.404087667614299</v>
      </c>
      <c r="P118" s="98">
        <f>P117</f>
        <v>67.819999999999993</v>
      </c>
      <c r="Q118" s="99">
        <v>68.494136389762602</v>
      </c>
      <c r="R118" s="89" t="s">
        <v>0</v>
      </c>
      <c r="S118" s="99">
        <v>7.1017759426230604</v>
      </c>
      <c r="T118" s="91"/>
      <c r="U118" s="91"/>
      <c r="X118" s="87"/>
      <c r="Y118" s="99">
        <v>62.956973132474985</v>
      </c>
      <c r="Z118" s="102">
        <f>Haver!J118</f>
        <v>5.5083333333333329</v>
      </c>
      <c r="AA118" s="105">
        <v>6.7232307515</v>
      </c>
      <c r="AB118" s="105"/>
      <c r="AC118" s="98">
        <v>198360.943</v>
      </c>
      <c r="AD118" s="98"/>
    </row>
    <row r="119" spans="1:30" s="89" customFormat="1" x14ac:dyDescent="0.25">
      <c r="A119" s="78">
        <f t="shared" si="17"/>
        <v>2013</v>
      </c>
      <c r="B119" s="106"/>
      <c r="C119" s="107">
        <v>103218809</v>
      </c>
      <c r="D119" s="95"/>
      <c r="E119" s="88"/>
      <c r="F119" s="91"/>
      <c r="G119" s="94">
        <f>AVERAGE(G106:G116)</f>
        <v>1.9026718421516131</v>
      </c>
      <c r="H119" s="96">
        <v>202408632</v>
      </c>
      <c r="I119" s="97">
        <v>202408632</v>
      </c>
      <c r="J119" s="91"/>
      <c r="K119" s="91"/>
      <c r="L119" s="91"/>
      <c r="M119" s="91"/>
      <c r="N119" s="89" t="s">
        <v>0</v>
      </c>
      <c r="O119" s="99">
        <v>23.9795776915544</v>
      </c>
      <c r="P119" s="89" t="s">
        <v>0</v>
      </c>
      <c r="Q119" s="99">
        <v>68.691447149571999</v>
      </c>
      <c r="R119" s="89" t="s">
        <v>0</v>
      </c>
      <c r="S119" s="99">
        <v>7.3289751588736101</v>
      </c>
      <c r="T119" s="94">
        <f>AVERAGE(T106:T116)</f>
        <v>1.1842732711231916</v>
      </c>
      <c r="U119" s="91"/>
      <c r="X119" s="87"/>
      <c r="Y119" s="99">
        <v>62.903621640105065</v>
      </c>
      <c r="Z119" s="128">
        <f xml:space="preserve"> 0.064 * 100</f>
        <v>6.4</v>
      </c>
      <c r="AA119" s="105">
        <v>7.1475125407000002</v>
      </c>
      <c r="AB119" s="105"/>
      <c r="AC119" s="98">
        <v>200050.48699999999</v>
      </c>
      <c r="AD119" s="98"/>
    </row>
    <row r="120" spans="1:30" s="89" customFormat="1" x14ac:dyDescent="0.25">
      <c r="A120" s="78">
        <f t="shared" si="17"/>
        <v>2014</v>
      </c>
      <c r="B120" s="106"/>
      <c r="C120" s="107">
        <v>105046273</v>
      </c>
      <c r="D120" s="95"/>
      <c r="E120" s="88"/>
      <c r="F120" s="91"/>
      <c r="G120" s="91"/>
      <c r="H120" s="96">
        <v>204213133</v>
      </c>
      <c r="I120" s="97">
        <v>204213133</v>
      </c>
      <c r="J120" s="91"/>
      <c r="K120" s="91"/>
      <c r="L120" s="91"/>
      <c r="M120" s="91"/>
      <c r="N120" s="89" t="s">
        <v>0</v>
      </c>
      <c r="O120" s="99">
        <v>23.5270509212977</v>
      </c>
      <c r="P120" s="89" t="s">
        <v>0</v>
      </c>
      <c r="Q120" s="99">
        <v>68.897622878509793</v>
      </c>
      <c r="R120" s="89" t="s">
        <v>0</v>
      </c>
      <c r="S120" s="99">
        <v>7.5753262001925199</v>
      </c>
      <c r="T120" s="91"/>
      <c r="U120" s="91"/>
      <c r="X120" s="87"/>
      <c r="Y120" s="99">
        <v>62.87050805442157</v>
      </c>
      <c r="Z120" s="87">
        <f>7.1/105.2 * 100</f>
        <v>6.7490494296577941</v>
      </c>
      <c r="AA120" s="105">
        <v>7.5384074633999996</v>
      </c>
      <c r="AB120" s="105"/>
      <c r="AC120" s="98">
        <v>201700.54399999999</v>
      </c>
      <c r="AD120" s="98"/>
    </row>
    <row r="121" spans="1:30" s="89" customFormat="1" x14ac:dyDescent="0.25">
      <c r="A121" s="78">
        <f t="shared" si="17"/>
        <v>2015</v>
      </c>
      <c r="B121" s="106"/>
      <c r="C121" s="107">
        <v>106393674</v>
      </c>
      <c r="D121" s="95"/>
      <c r="E121" s="88"/>
      <c r="F121" s="91"/>
      <c r="G121" s="91"/>
      <c r="H121" s="96">
        <v>205962108</v>
      </c>
      <c r="I121" s="97">
        <v>205962108</v>
      </c>
      <c r="J121" s="91"/>
      <c r="K121" s="91"/>
      <c r="L121" s="91"/>
      <c r="M121" s="91"/>
      <c r="N121" s="89" t="s">
        <v>0</v>
      </c>
      <c r="O121" s="99">
        <v>23.027646015592701</v>
      </c>
      <c r="P121" s="89" t="s">
        <v>0</v>
      </c>
      <c r="Q121" s="99">
        <v>69.127679016706907</v>
      </c>
      <c r="R121" s="89" t="s">
        <v>0</v>
      </c>
      <c r="S121" s="99">
        <v>7.8446749677003602</v>
      </c>
      <c r="T121" s="91"/>
      <c r="U121" s="91"/>
      <c r="X121" s="87"/>
      <c r="Y121" s="99">
        <v>62.869265159057612</v>
      </c>
      <c r="Z121" s="87">
        <f>9.8/104.2 * 100</f>
        <v>9.4049904030710181</v>
      </c>
      <c r="AA121" s="90"/>
      <c r="AB121" s="90"/>
      <c r="AC121" s="98">
        <v>203293.95699999999</v>
      </c>
      <c r="AD121" s="98"/>
    </row>
    <row r="122" spans="1:30" s="89" customFormat="1" x14ac:dyDescent="0.25">
      <c r="A122" s="78">
        <f t="shared" si="17"/>
        <v>2016</v>
      </c>
      <c r="B122" s="106"/>
      <c r="C122" s="107">
        <v>107571331</v>
      </c>
      <c r="D122" s="95"/>
      <c r="E122" s="88"/>
      <c r="F122" s="91"/>
      <c r="G122" s="91"/>
      <c r="H122" s="96">
        <v>207652865</v>
      </c>
      <c r="I122" s="97">
        <v>207652865</v>
      </c>
      <c r="J122" s="91"/>
      <c r="K122" s="91"/>
      <c r="L122" s="91"/>
      <c r="M122" s="91"/>
      <c r="N122" s="89" t="s">
        <v>0</v>
      </c>
      <c r="O122" s="99">
        <v>22.6306220913964</v>
      </c>
      <c r="P122" s="89" t="s">
        <v>0</v>
      </c>
      <c r="Q122" s="99">
        <v>69.249872308700702</v>
      </c>
      <c r="R122" s="89" t="s">
        <v>0</v>
      </c>
      <c r="S122" s="99">
        <v>8.1195055999028796</v>
      </c>
      <c r="T122" s="91"/>
      <c r="U122" s="91"/>
      <c r="X122" s="87"/>
      <c r="Y122" s="99">
        <v>62.833758718345436</v>
      </c>
      <c r="Z122" s="87"/>
      <c r="AA122" s="90"/>
      <c r="AB122" s="90"/>
    </row>
    <row r="123" spans="1:30" s="89" customFormat="1" x14ac:dyDescent="0.25">
      <c r="A123" s="78"/>
      <c r="B123" s="87"/>
      <c r="C123" s="88"/>
      <c r="E123" s="90"/>
      <c r="F123" s="91"/>
      <c r="G123" s="91"/>
      <c r="H123" s="92"/>
      <c r="I123" s="88"/>
      <c r="J123" s="91"/>
      <c r="K123" s="91"/>
      <c r="L123" s="91"/>
      <c r="M123" s="91"/>
      <c r="O123" s="93"/>
      <c r="Q123" s="93"/>
      <c r="S123" s="93"/>
      <c r="T123" s="91"/>
      <c r="U123" s="91"/>
      <c r="X123" s="87"/>
      <c r="Y123" s="93"/>
      <c r="Z123" s="87"/>
      <c r="AA123" s="90"/>
      <c r="AB123" s="90"/>
    </row>
    <row r="124" spans="1:30" x14ac:dyDescent="0.25">
      <c r="L124" s="111">
        <f>(L117*7.9+M117*4.2)/SUM(L117:M117)</f>
        <v>7.5453094062355017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F123"/>
  <sheetViews>
    <sheetView workbookViewId="0">
      <selection activeCell="G30" sqref="G30"/>
    </sheetView>
  </sheetViews>
  <sheetFormatPr defaultRowHeight="15" x14ac:dyDescent="0.25"/>
  <cols>
    <col min="1" max="1" width="27.5703125" customWidth="1"/>
    <col min="2" max="2" width="27.5703125" style="58" customWidth="1"/>
    <col min="3" max="4" width="27.5703125" customWidth="1"/>
  </cols>
  <sheetData>
    <row r="1" spans="1:6" x14ac:dyDescent="0.25">
      <c r="A1" s="61" t="s">
        <v>2</v>
      </c>
      <c r="B1" s="60" t="s">
        <v>431</v>
      </c>
      <c r="C1" s="60" t="s">
        <v>431</v>
      </c>
      <c r="D1" s="60" t="s">
        <v>431</v>
      </c>
      <c r="E1" s="65"/>
      <c r="F1" s="66"/>
    </row>
    <row r="2" spans="1:6" x14ac:dyDescent="0.25">
      <c r="A2" s="61" t="s">
        <v>11</v>
      </c>
      <c r="B2" s="60" t="s">
        <v>12</v>
      </c>
      <c r="C2" s="60" t="s">
        <v>12</v>
      </c>
      <c r="D2" s="60" t="s">
        <v>12</v>
      </c>
      <c r="E2" s="65"/>
      <c r="F2" s="66"/>
    </row>
    <row r="3" spans="1:6" x14ac:dyDescent="0.25">
      <c r="A3" s="61" t="s">
        <v>3</v>
      </c>
      <c r="B3" s="60" t="s">
        <v>434</v>
      </c>
      <c r="C3" s="60" t="s">
        <v>432</v>
      </c>
      <c r="D3" s="60" t="s">
        <v>433</v>
      </c>
      <c r="E3" s="65"/>
      <c r="F3" s="66"/>
    </row>
    <row r="4" spans="1:6" x14ac:dyDescent="0.25">
      <c r="A4" s="61" t="s">
        <v>7</v>
      </c>
      <c r="B4" s="60"/>
      <c r="C4" s="60"/>
      <c r="D4" s="60"/>
      <c r="E4" s="65"/>
      <c r="F4" s="66"/>
    </row>
    <row r="5" spans="1:6" x14ac:dyDescent="0.25">
      <c r="A5" s="67">
        <v>1870</v>
      </c>
      <c r="B5" s="68">
        <v>1.014</v>
      </c>
      <c r="C5" s="68">
        <v>1.109</v>
      </c>
      <c r="D5" s="69">
        <v>6192</v>
      </c>
      <c r="E5" s="66"/>
      <c r="F5" s="66"/>
    </row>
    <row r="6" spans="1:6" x14ac:dyDescent="0.25">
      <c r="A6" s="67">
        <v>1875</v>
      </c>
      <c r="B6" s="68">
        <v>1.018</v>
      </c>
      <c r="C6" s="68">
        <v>1.1240000000000001</v>
      </c>
      <c r="D6" s="69">
        <v>6494</v>
      </c>
      <c r="E6" s="66"/>
      <c r="F6" s="66"/>
    </row>
    <row r="7" spans="1:6" x14ac:dyDescent="0.25">
      <c r="A7" s="67">
        <v>1880</v>
      </c>
      <c r="B7" s="68">
        <v>1.022</v>
      </c>
      <c r="C7" s="68">
        <v>1.141</v>
      </c>
      <c r="D7" s="69">
        <v>6961</v>
      </c>
      <c r="E7" s="66"/>
      <c r="F7" s="66"/>
    </row>
    <row r="8" spans="1:6" x14ac:dyDescent="0.25">
      <c r="A8" s="67">
        <v>1885</v>
      </c>
      <c r="B8" s="68">
        <v>1.026</v>
      </c>
      <c r="C8" s="68">
        <v>1.161</v>
      </c>
      <c r="D8" s="69">
        <v>7457</v>
      </c>
      <c r="E8" s="66"/>
      <c r="F8" s="66"/>
    </row>
    <row r="9" spans="1:6" x14ac:dyDescent="0.25">
      <c r="A9" s="67">
        <v>1890</v>
      </c>
      <c r="B9" s="68">
        <v>1.03</v>
      </c>
      <c r="C9" s="68">
        <v>1.179</v>
      </c>
      <c r="D9" s="69">
        <v>7984</v>
      </c>
    </row>
    <row r="10" spans="1:6" x14ac:dyDescent="0.25">
      <c r="A10" s="67">
        <v>1895</v>
      </c>
      <c r="B10" s="68">
        <v>1.034</v>
      </c>
      <c r="C10" s="68">
        <v>1.1970000000000001</v>
      </c>
      <c r="D10" s="69">
        <v>8763</v>
      </c>
    </row>
    <row r="11" spans="1:6" x14ac:dyDescent="0.25">
      <c r="A11" s="67">
        <v>1900</v>
      </c>
      <c r="B11" s="68">
        <v>1.0580000000000001</v>
      </c>
      <c r="C11" s="68">
        <v>1.36</v>
      </c>
      <c r="D11" s="69">
        <v>9190</v>
      </c>
    </row>
    <row r="12" spans="1:6" x14ac:dyDescent="0.25">
      <c r="A12" s="67">
        <v>1905</v>
      </c>
      <c r="B12" s="68">
        <v>1.0720000000000001</v>
      </c>
      <c r="C12" s="68">
        <v>1.4350000000000001</v>
      </c>
      <c r="D12" s="69">
        <v>10765</v>
      </c>
    </row>
    <row r="13" spans="1:6" x14ac:dyDescent="0.25">
      <c r="A13" s="67">
        <v>1910</v>
      </c>
      <c r="B13" s="68">
        <v>1.0840000000000001</v>
      </c>
      <c r="C13" s="68">
        <v>1.5289999999999999</v>
      </c>
      <c r="D13" s="69">
        <v>16564</v>
      </c>
    </row>
    <row r="14" spans="1:6" x14ac:dyDescent="0.25">
      <c r="A14" s="67">
        <v>1915</v>
      </c>
      <c r="B14" s="68">
        <v>1.0980000000000001</v>
      </c>
      <c r="C14" s="68">
        <v>1.593</v>
      </c>
      <c r="D14" s="69">
        <v>13402</v>
      </c>
    </row>
    <row r="15" spans="1:6" x14ac:dyDescent="0.25">
      <c r="A15" s="67">
        <v>1920</v>
      </c>
      <c r="B15" s="68">
        <v>1.113</v>
      </c>
      <c r="C15" s="68">
        <v>1.6639999999999999</v>
      </c>
      <c r="D15" s="69">
        <v>16658</v>
      </c>
    </row>
    <row r="16" spans="1:6" x14ac:dyDescent="0.25">
      <c r="A16" s="67">
        <v>1925</v>
      </c>
      <c r="B16" s="68">
        <v>1.125</v>
      </c>
      <c r="C16" s="68">
        <v>1.716</v>
      </c>
      <c r="D16" s="69">
        <v>16561</v>
      </c>
    </row>
    <row r="17" spans="1:4" x14ac:dyDescent="0.25">
      <c r="A17" s="67">
        <v>1930</v>
      </c>
      <c r="B17" s="68">
        <v>1.1439999999999999</v>
      </c>
      <c r="C17" s="68">
        <v>1.782</v>
      </c>
      <c r="D17" s="69">
        <v>18381</v>
      </c>
    </row>
    <row r="18" spans="1:4" x14ac:dyDescent="0.25">
      <c r="A18" s="67">
        <v>1935</v>
      </c>
      <c r="B18" s="68">
        <v>1.163</v>
      </c>
      <c r="C18" s="68">
        <v>1.839</v>
      </c>
      <c r="D18" s="69">
        <v>20401</v>
      </c>
    </row>
    <row r="19" spans="1:4" x14ac:dyDescent="0.25">
      <c r="A19" s="67">
        <v>1940</v>
      </c>
      <c r="B19" s="68">
        <v>1.18</v>
      </c>
      <c r="C19" s="68">
        <v>1.893</v>
      </c>
      <c r="D19" s="69">
        <v>22693</v>
      </c>
    </row>
    <row r="20" spans="1:4" x14ac:dyDescent="0.25">
      <c r="A20" s="67">
        <v>1945</v>
      </c>
      <c r="B20" s="68">
        <v>1.1970000000000001</v>
      </c>
      <c r="C20" s="68">
        <v>1.958</v>
      </c>
      <c r="D20" s="69">
        <v>25542</v>
      </c>
    </row>
    <row r="21" spans="1:4" x14ac:dyDescent="0.25">
      <c r="A21" s="67">
        <v>1950</v>
      </c>
      <c r="B21" s="68">
        <v>1.2350000000000001</v>
      </c>
      <c r="C21" s="68">
        <v>2.1720000000000002</v>
      </c>
      <c r="D21" s="69">
        <v>29938</v>
      </c>
    </row>
    <row r="22" spans="1:4" x14ac:dyDescent="0.25">
      <c r="A22" s="67">
        <v>1955</v>
      </c>
      <c r="B22" s="68">
        <v>1.2589999999999999</v>
      </c>
      <c r="C22" s="68">
        <v>2.2509999999999999</v>
      </c>
      <c r="D22" s="69">
        <v>34495</v>
      </c>
    </row>
    <row r="23" spans="1:4" x14ac:dyDescent="0.25">
      <c r="A23" s="67">
        <v>1960</v>
      </c>
      <c r="B23" s="68">
        <v>1.288</v>
      </c>
      <c r="C23" s="68">
        <v>2.3690000000000002</v>
      </c>
      <c r="D23" s="69">
        <v>38894</v>
      </c>
    </row>
    <row r="24" spans="1:4" x14ac:dyDescent="0.25">
      <c r="A24" s="67">
        <v>1965</v>
      </c>
      <c r="B24" s="68">
        <v>1.325</v>
      </c>
      <c r="C24" s="68">
        <v>2.4710000000000001</v>
      </c>
      <c r="D24" s="69">
        <v>44548</v>
      </c>
    </row>
    <row r="25" spans="1:4" x14ac:dyDescent="0.25">
      <c r="A25" s="67">
        <v>1970</v>
      </c>
      <c r="B25" s="68">
        <v>1.3879999999999999</v>
      </c>
      <c r="C25" s="68">
        <v>2.6269999999999998</v>
      </c>
      <c r="D25" s="69">
        <v>51815</v>
      </c>
    </row>
    <row r="26" spans="1:4" x14ac:dyDescent="0.25">
      <c r="A26" s="67">
        <v>1975</v>
      </c>
      <c r="B26" s="68">
        <v>1.3320000000000001</v>
      </c>
      <c r="C26" s="68">
        <v>2.5619999999999998</v>
      </c>
      <c r="D26" s="69">
        <v>60333</v>
      </c>
    </row>
    <row r="27" spans="1:4" x14ac:dyDescent="0.25">
      <c r="A27" s="67">
        <v>1980</v>
      </c>
      <c r="B27" s="68">
        <v>1.357</v>
      </c>
      <c r="C27" s="68">
        <v>2.7120000000000002</v>
      </c>
      <c r="D27" s="69">
        <v>70300</v>
      </c>
    </row>
    <row r="28" spans="1:4" x14ac:dyDescent="0.25">
      <c r="A28" s="67">
        <v>1985</v>
      </c>
      <c r="B28" s="68">
        <v>1.5089999999999999</v>
      </c>
      <c r="C28" s="68">
        <v>3.028</v>
      </c>
      <c r="D28" s="69">
        <v>80151</v>
      </c>
    </row>
    <row r="29" spans="1:4" x14ac:dyDescent="0.25">
      <c r="A29" s="67">
        <v>1990</v>
      </c>
      <c r="B29" s="68">
        <v>1.639</v>
      </c>
      <c r="C29" s="68">
        <v>3.327</v>
      </c>
      <c r="D29" s="69">
        <v>90132</v>
      </c>
    </row>
    <row r="30" spans="1:4" x14ac:dyDescent="0.25">
      <c r="A30" s="67">
        <v>1995</v>
      </c>
      <c r="B30" s="68">
        <v>1.784</v>
      </c>
      <c r="C30" s="68">
        <v>3.7040000000000002</v>
      </c>
      <c r="D30" s="69">
        <v>101001</v>
      </c>
    </row>
    <row r="31" spans="1:4" x14ac:dyDescent="0.25">
      <c r="A31" s="67">
        <v>2000</v>
      </c>
      <c r="B31" s="68">
        <v>1.966</v>
      </c>
      <c r="C31" s="68">
        <v>4.1879999999999997</v>
      </c>
      <c r="D31" s="69">
        <v>112897</v>
      </c>
    </row>
    <row r="32" spans="1:4" x14ac:dyDescent="0.25">
      <c r="A32" s="67">
        <v>2005</v>
      </c>
      <c r="B32" s="68">
        <v>2.1520000000000001</v>
      </c>
      <c r="C32" s="68">
        <v>4.5999999999999996</v>
      </c>
      <c r="D32" s="69">
        <v>123059</v>
      </c>
    </row>
    <row r="33" spans="1:4" x14ac:dyDescent="0.25">
      <c r="A33" s="67">
        <v>2010</v>
      </c>
      <c r="B33" s="68">
        <v>2.2629999999999999</v>
      </c>
      <c r="C33" s="68">
        <v>4.8879999999999999</v>
      </c>
      <c r="D33" s="69">
        <v>131845</v>
      </c>
    </row>
    <row r="34" spans="1:4" x14ac:dyDescent="0.25">
      <c r="B34" s="66"/>
    </row>
    <row r="35" spans="1:4" s="66" customFormat="1" x14ac:dyDescent="0.25">
      <c r="B35" s="65"/>
    </row>
    <row r="36" spans="1:4" s="66" customFormat="1" x14ac:dyDescent="0.25">
      <c r="B36" s="65"/>
    </row>
    <row r="37" spans="1:4" s="66" customFormat="1" x14ac:dyDescent="0.25">
      <c r="B37" s="65"/>
    </row>
    <row r="38" spans="1:4" s="66" customFormat="1" x14ac:dyDescent="0.25">
      <c r="B38" s="65"/>
    </row>
    <row r="39" spans="1:4" s="66" customFormat="1" x14ac:dyDescent="0.25">
      <c r="B39" s="65"/>
    </row>
    <row r="40" spans="1:4" s="66" customFormat="1" x14ac:dyDescent="0.25">
      <c r="B40" s="65"/>
    </row>
    <row r="41" spans="1:4" s="66" customFormat="1" x14ac:dyDescent="0.25">
      <c r="B41" s="65"/>
    </row>
    <row r="42" spans="1:4" s="66" customFormat="1" x14ac:dyDescent="0.25">
      <c r="B42" s="65"/>
    </row>
    <row r="43" spans="1:4" s="66" customFormat="1" x14ac:dyDescent="0.25">
      <c r="B43" s="65"/>
    </row>
    <row r="44" spans="1:4" s="66" customFormat="1" x14ac:dyDescent="0.25">
      <c r="B44" s="65"/>
    </row>
    <row r="45" spans="1:4" s="66" customFormat="1" x14ac:dyDescent="0.25">
      <c r="B45" s="65"/>
    </row>
    <row r="46" spans="1:4" s="66" customFormat="1" x14ac:dyDescent="0.25">
      <c r="B46" s="64"/>
    </row>
    <row r="47" spans="1:4" s="66" customFormat="1" x14ac:dyDescent="0.25">
      <c r="B47" s="64"/>
    </row>
    <row r="48" spans="1:4" s="66" customFormat="1" x14ac:dyDescent="0.25">
      <c r="B48" s="64"/>
    </row>
    <row r="49" spans="2:2" s="66" customFormat="1" x14ac:dyDescent="0.25">
      <c r="B49" s="64"/>
    </row>
    <row r="50" spans="2:2" s="66" customFormat="1" x14ac:dyDescent="0.25">
      <c r="B50" s="64"/>
    </row>
    <row r="51" spans="2:2" s="66" customFormat="1" x14ac:dyDescent="0.25">
      <c r="B51" s="64"/>
    </row>
    <row r="52" spans="2:2" s="66" customFormat="1" x14ac:dyDescent="0.25">
      <c r="B52" s="64"/>
    </row>
    <row r="53" spans="2:2" s="66" customFormat="1" x14ac:dyDescent="0.25">
      <c r="B53" s="64"/>
    </row>
    <row r="54" spans="2:2" s="66" customFormat="1" x14ac:dyDescent="0.25">
      <c r="B54" s="64"/>
    </row>
    <row r="55" spans="2:2" s="66" customFormat="1" x14ac:dyDescent="0.25">
      <c r="B55" s="64"/>
    </row>
    <row r="56" spans="2:2" s="66" customFormat="1" x14ac:dyDescent="0.25">
      <c r="B56" s="64"/>
    </row>
    <row r="57" spans="2:2" s="66" customFormat="1" x14ac:dyDescent="0.25">
      <c r="B57" s="64"/>
    </row>
    <row r="58" spans="2:2" s="66" customFormat="1" x14ac:dyDescent="0.25">
      <c r="B58" s="64"/>
    </row>
    <row r="59" spans="2:2" s="66" customFormat="1" x14ac:dyDescent="0.25">
      <c r="B59" s="64"/>
    </row>
    <row r="60" spans="2:2" s="66" customFormat="1" x14ac:dyDescent="0.25">
      <c r="B60" s="64"/>
    </row>
    <row r="61" spans="2:2" s="66" customFormat="1" x14ac:dyDescent="0.25">
      <c r="B61" s="64"/>
    </row>
    <row r="62" spans="2:2" s="66" customFormat="1" x14ac:dyDescent="0.25">
      <c r="B62" s="64"/>
    </row>
    <row r="63" spans="2:2" s="66" customFormat="1" x14ac:dyDescent="0.25">
      <c r="B63" s="64"/>
    </row>
    <row r="64" spans="2:2" s="66" customFormat="1" x14ac:dyDescent="0.25">
      <c r="B64" s="64"/>
    </row>
    <row r="65" spans="2:2" s="66" customFormat="1" x14ac:dyDescent="0.25">
      <c r="B65" s="64"/>
    </row>
    <row r="66" spans="2:2" s="66" customFormat="1" x14ac:dyDescent="0.25">
      <c r="B66" s="64"/>
    </row>
    <row r="67" spans="2:2" s="66" customFormat="1" x14ac:dyDescent="0.25">
      <c r="B67" s="64"/>
    </row>
    <row r="68" spans="2:2" s="66" customFormat="1" x14ac:dyDescent="0.25">
      <c r="B68" s="64"/>
    </row>
    <row r="69" spans="2:2" s="66" customFormat="1" x14ac:dyDescent="0.25">
      <c r="B69" s="64"/>
    </row>
    <row r="70" spans="2:2" s="66" customFormat="1" x14ac:dyDescent="0.25">
      <c r="B70" s="64"/>
    </row>
    <row r="71" spans="2:2" s="66" customFormat="1" x14ac:dyDescent="0.25">
      <c r="B71" s="64"/>
    </row>
    <row r="72" spans="2:2" s="66" customFormat="1" x14ac:dyDescent="0.25">
      <c r="B72" s="64"/>
    </row>
    <row r="73" spans="2:2" s="66" customFormat="1" x14ac:dyDescent="0.25">
      <c r="B73" s="64"/>
    </row>
    <row r="74" spans="2:2" s="66" customFormat="1" x14ac:dyDescent="0.25">
      <c r="B74" s="64"/>
    </row>
    <row r="75" spans="2:2" s="66" customFormat="1" x14ac:dyDescent="0.25">
      <c r="B75" s="64"/>
    </row>
    <row r="76" spans="2:2" s="66" customFormat="1" x14ac:dyDescent="0.25">
      <c r="B76" s="64"/>
    </row>
    <row r="77" spans="2:2" s="66" customFormat="1" x14ac:dyDescent="0.25">
      <c r="B77" s="64"/>
    </row>
    <row r="78" spans="2:2" s="66" customFormat="1" x14ac:dyDescent="0.25">
      <c r="B78" s="64"/>
    </row>
    <row r="79" spans="2:2" s="66" customFormat="1" x14ac:dyDescent="0.25">
      <c r="B79" s="64"/>
    </row>
    <row r="80" spans="2:2" s="66" customFormat="1" x14ac:dyDescent="0.25">
      <c r="B80" s="64"/>
    </row>
    <row r="81" spans="2:2" s="66" customFormat="1" x14ac:dyDescent="0.25">
      <c r="B81" s="64"/>
    </row>
    <row r="82" spans="2:2" s="66" customFormat="1" x14ac:dyDescent="0.25">
      <c r="B82" s="64"/>
    </row>
    <row r="83" spans="2:2" s="66" customFormat="1" x14ac:dyDescent="0.25">
      <c r="B83" s="64"/>
    </row>
    <row r="84" spans="2:2" s="66" customFormat="1" x14ac:dyDescent="0.25">
      <c r="B84" s="64"/>
    </row>
    <row r="85" spans="2:2" s="66" customFormat="1" x14ac:dyDescent="0.25">
      <c r="B85" s="64"/>
    </row>
    <row r="86" spans="2:2" s="66" customFormat="1" x14ac:dyDescent="0.25">
      <c r="B86" s="63"/>
    </row>
    <row r="87" spans="2:2" s="66" customFormat="1" x14ac:dyDescent="0.25">
      <c r="B87" s="63"/>
    </row>
    <row r="88" spans="2:2" s="66" customFormat="1" x14ac:dyDescent="0.25">
      <c r="B88" s="63"/>
    </row>
    <row r="89" spans="2:2" s="66" customFormat="1" x14ac:dyDescent="0.25">
      <c r="B89" s="63"/>
    </row>
    <row r="90" spans="2:2" s="66" customFormat="1" x14ac:dyDescent="0.25">
      <c r="B90" s="63"/>
    </row>
    <row r="91" spans="2:2" s="66" customFormat="1" x14ac:dyDescent="0.25">
      <c r="B91" s="63"/>
    </row>
    <row r="92" spans="2:2" s="66" customFormat="1" x14ac:dyDescent="0.25">
      <c r="B92" s="63"/>
    </row>
    <row r="93" spans="2:2" s="66" customFormat="1" x14ac:dyDescent="0.25">
      <c r="B93" s="63"/>
    </row>
    <row r="94" spans="2:2" s="66" customFormat="1" x14ac:dyDescent="0.25">
      <c r="B94" s="63"/>
    </row>
    <row r="95" spans="2:2" s="66" customFormat="1" x14ac:dyDescent="0.25">
      <c r="B95" s="63"/>
    </row>
    <row r="96" spans="2:2" s="66" customFormat="1" x14ac:dyDescent="0.25">
      <c r="B96" s="62"/>
    </row>
    <row r="97" spans="2:2" s="66" customFormat="1" x14ac:dyDescent="0.25">
      <c r="B97" s="62"/>
    </row>
    <row r="98" spans="2:2" s="66" customFormat="1" x14ac:dyDescent="0.25">
      <c r="B98" s="62"/>
    </row>
    <row r="99" spans="2:2" s="66" customFormat="1" x14ac:dyDescent="0.25">
      <c r="B99" s="62"/>
    </row>
    <row r="100" spans="2:2" s="66" customFormat="1" x14ac:dyDescent="0.25">
      <c r="B100" s="62"/>
    </row>
    <row r="101" spans="2:2" s="66" customFormat="1" x14ac:dyDescent="0.25">
      <c r="B101" s="62"/>
    </row>
    <row r="102" spans="2:2" s="66" customFormat="1" x14ac:dyDescent="0.25">
      <c r="B102" s="62"/>
    </row>
    <row r="103" spans="2:2" s="66" customFormat="1" x14ac:dyDescent="0.25">
      <c r="B103" s="62"/>
    </row>
    <row r="104" spans="2:2" s="66" customFormat="1" x14ac:dyDescent="0.25">
      <c r="B104" s="62"/>
    </row>
    <row r="105" spans="2:2" s="66" customFormat="1" x14ac:dyDescent="0.25">
      <c r="B105" s="62"/>
    </row>
    <row r="106" spans="2:2" s="66" customFormat="1" x14ac:dyDescent="0.25">
      <c r="B106" s="62"/>
    </row>
    <row r="107" spans="2:2" s="66" customFormat="1" x14ac:dyDescent="0.25">
      <c r="B107" s="62"/>
    </row>
    <row r="108" spans="2:2" s="66" customFormat="1" x14ac:dyDescent="0.25">
      <c r="B108" s="62"/>
    </row>
    <row r="109" spans="2:2" s="66" customFormat="1" x14ac:dyDescent="0.25">
      <c r="B109" s="62"/>
    </row>
    <row r="110" spans="2:2" s="66" customFormat="1" x14ac:dyDescent="0.25">
      <c r="B110" s="62"/>
    </row>
    <row r="111" spans="2:2" s="66" customFormat="1" x14ac:dyDescent="0.25">
      <c r="B111" s="62"/>
    </row>
    <row r="112" spans="2:2" s="66" customFormat="1" x14ac:dyDescent="0.25">
      <c r="B112" s="62"/>
    </row>
    <row r="113" spans="2:2" s="66" customFormat="1" x14ac:dyDescent="0.25">
      <c r="B113" s="62"/>
    </row>
    <row r="114" spans="2:2" s="66" customFormat="1" x14ac:dyDescent="0.25">
      <c r="B114" s="62"/>
    </row>
    <row r="115" spans="2:2" s="66" customFormat="1" x14ac:dyDescent="0.25">
      <c r="B115" s="62"/>
    </row>
    <row r="116" spans="2:2" s="66" customFormat="1" x14ac:dyDescent="0.25">
      <c r="B116" s="62"/>
    </row>
    <row r="117" spans="2:2" s="66" customFormat="1" x14ac:dyDescent="0.25">
      <c r="B117" s="62"/>
    </row>
    <row r="118" spans="2:2" s="66" customFormat="1" x14ac:dyDescent="0.25">
      <c r="B118" s="62"/>
    </row>
    <row r="119" spans="2:2" x14ac:dyDescent="0.25">
      <c r="B119" s="57"/>
    </row>
    <row r="120" spans="2:2" x14ac:dyDescent="0.25">
      <c r="B120" s="57"/>
    </row>
    <row r="121" spans="2:2" x14ac:dyDescent="0.25">
      <c r="B121" s="57"/>
    </row>
    <row r="122" spans="2:2" x14ac:dyDescent="0.25">
      <c r="B122" s="57"/>
    </row>
    <row r="123" spans="2:2" x14ac:dyDescent="0.25">
      <c r="B123" s="56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I53" sqref="I53"/>
    </sheetView>
  </sheetViews>
  <sheetFormatPr defaultRowHeight="15" x14ac:dyDescent="0.25"/>
  <cols>
    <col min="2" max="2" width="10.7109375" style="7" bestFit="1" customWidth="1"/>
  </cols>
  <sheetData>
    <row r="1" spans="1:2" x14ac:dyDescent="0.25">
      <c r="A1" s="70" t="s">
        <v>164</v>
      </c>
    </row>
    <row r="2" spans="1:2" x14ac:dyDescent="0.25">
      <c r="A2" s="70">
        <v>128.81664566032799</v>
      </c>
      <c r="B2" s="7">
        <f>A2*1000</f>
        <v>128816.64566032799</v>
      </c>
    </row>
    <row r="3" spans="1:2" x14ac:dyDescent="0.25">
      <c r="A3" s="70">
        <v>145.62643475025499</v>
      </c>
      <c r="B3" s="7">
        <f t="shared" ref="B3:B60" si="0">A3*1000</f>
        <v>145626.43475025499</v>
      </c>
    </row>
    <row r="4" spans="1:2" x14ac:dyDescent="0.25">
      <c r="A4" s="70">
        <v>163.37892952204399</v>
      </c>
      <c r="B4" s="7">
        <f t="shared" si="0"/>
        <v>163378.929522044</v>
      </c>
    </row>
    <row r="5" spans="1:2" x14ac:dyDescent="0.25">
      <c r="A5" s="70">
        <v>178.71471757653501</v>
      </c>
      <c r="B5" s="7">
        <f t="shared" si="0"/>
        <v>178714.71757653501</v>
      </c>
    </row>
    <row r="6" spans="1:2" x14ac:dyDescent="0.25">
      <c r="A6" s="70">
        <v>194.97549009006099</v>
      </c>
      <c r="B6" s="7">
        <f t="shared" si="0"/>
        <v>194975.49009006098</v>
      </c>
    </row>
    <row r="7" spans="1:2" x14ac:dyDescent="0.25">
      <c r="A7" s="70">
        <v>209.56596122396101</v>
      </c>
      <c r="B7" s="7">
        <f t="shared" si="0"/>
        <v>209565.961223961</v>
      </c>
    </row>
    <row r="8" spans="1:2" x14ac:dyDescent="0.25">
      <c r="A8" s="70">
        <v>225.97663547997101</v>
      </c>
      <c r="B8" s="7">
        <f t="shared" si="0"/>
        <v>225976.63547997101</v>
      </c>
    </row>
    <row r="9" spans="1:2" x14ac:dyDescent="0.25">
      <c r="A9" s="70">
        <v>246.170278537793</v>
      </c>
      <c r="B9" s="7">
        <f t="shared" si="0"/>
        <v>246170.278537793</v>
      </c>
    </row>
    <row r="10" spans="1:2" x14ac:dyDescent="0.25">
      <c r="A10" s="70">
        <v>268.04942847708298</v>
      </c>
      <c r="B10" s="7">
        <f t="shared" si="0"/>
        <v>268049.42847708298</v>
      </c>
    </row>
    <row r="11" spans="1:2" x14ac:dyDescent="0.25">
      <c r="A11" s="70">
        <v>294.09056310050801</v>
      </c>
      <c r="B11" s="7">
        <f t="shared" si="0"/>
        <v>294090.56310050801</v>
      </c>
    </row>
    <row r="12" spans="1:2" x14ac:dyDescent="0.25">
      <c r="A12" s="70">
        <v>318.53391709206898</v>
      </c>
      <c r="B12" s="7">
        <f t="shared" si="0"/>
        <v>318533.91709206899</v>
      </c>
    </row>
    <row r="13" spans="1:2" x14ac:dyDescent="0.25">
      <c r="A13" s="70">
        <v>336.32768848376901</v>
      </c>
      <c r="B13" s="7">
        <f t="shared" si="0"/>
        <v>336327.68848376902</v>
      </c>
    </row>
    <row r="14" spans="1:2" x14ac:dyDescent="0.25">
      <c r="A14" s="70">
        <v>358.417921003429</v>
      </c>
      <c r="B14" s="7">
        <f t="shared" si="0"/>
        <v>358417.92100342899</v>
      </c>
    </row>
    <row r="15" spans="1:2" x14ac:dyDescent="0.25">
      <c r="A15" s="70">
        <v>382.55252598821102</v>
      </c>
      <c r="B15" s="7">
        <f t="shared" si="0"/>
        <v>382552.52598821104</v>
      </c>
    </row>
    <row r="16" spans="1:2" x14ac:dyDescent="0.25">
      <c r="A16" s="70">
        <v>404.64903113183198</v>
      </c>
      <c r="B16" s="7">
        <f t="shared" si="0"/>
        <v>404649.03113183199</v>
      </c>
    </row>
    <row r="17" spans="1:2" x14ac:dyDescent="0.25">
      <c r="A17" s="70">
        <v>429.65087869030901</v>
      </c>
      <c r="B17" s="7">
        <f t="shared" si="0"/>
        <v>429650.87869030901</v>
      </c>
    </row>
    <row r="18" spans="1:2" x14ac:dyDescent="0.25">
      <c r="A18" s="70">
        <v>461.77274155304201</v>
      </c>
      <c r="B18" s="7">
        <f t="shared" si="0"/>
        <v>461772.74155304203</v>
      </c>
    </row>
    <row r="19" spans="1:2" x14ac:dyDescent="0.25">
      <c r="A19" s="70">
        <v>493.27890982399299</v>
      </c>
      <c r="B19" s="7">
        <f t="shared" si="0"/>
        <v>493278.90982399299</v>
      </c>
    </row>
    <row r="20" spans="1:2" x14ac:dyDescent="0.25">
      <c r="A20" s="70">
        <v>536.77987387124494</v>
      </c>
      <c r="B20" s="7">
        <f t="shared" si="0"/>
        <v>536779.87387124496</v>
      </c>
    </row>
    <row r="21" spans="1:2" x14ac:dyDescent="0.25">
      <c r="A21" s="70">
        <v>584.35591728008706</v>
      </c>
      <c r="B21" s="7">
        <f t="shared" si="0"/>
        <v>584355.91728008701</v>
      </c>
    </row>
    <row r="22" spans="1:2" x14ac:dyDescent="0.25">
      <c r="A22" s="70">
        <v>634.16854771857697</v>
      </c>
      <c r="B22" s="7">
        <f t="shared" si="0"/>
        <v>634168.54771857697</v>
      </c>
    </row>
    <row r="23" spans="1:2" x14ac:dyDescent="0.25">
      <c r="A23" s="70">
        <v>693.14000585222402</v>
      </c>
      <c r="B23" s="7">
        <f t="shared" si="0"/>
        <v>693140.00585222407</v>
      </c>
    </row>
    <row r="24" spans="1:2" x14ac:dyDescent="0.25">
      <c r="A24" s="70">
        <v>763.86910283785198</v>
      </c>
      <c r="B24" s="7">
        <f t="shared" si="0"/>
        <v>763869.10283785197</v>
      </c>
    </row>
    <row r="25" spans="1:2" x14ac:dyDescent="0.25">
      <c r="A25" s="70">
        <v>853.91257262611396</v>
      </c>
      <c r="B25" s="7">
        <f t="shared" si="0"/>
        <v>853912.57262611401</v>
      </c>
    </row>
    <row r="26" spans="1:2" x14ac:dyDescent="0.25">
      <c r="A26" s="70">
        <v>955.740033672957</v>
      </c>
      <c r="B26" s="7">
        <f t="shared" si="0"/>
        <v>955740.03367295698</v>
      </c>
    </row>
    <row r="27" spans="1:2" x14ac:dyDescent="0.25">
      <c r="A27" s="70">
        <v>1066.3172884819101</v>
      </c>
      <c r="B27" s="7">
        <f t="shared" si="0"/>
        <v>1066317.28848191</v>
      </c>
    </row>
    <row r="28" spans="1:2" x14ac:dyDescent="0.25">
      <c r="A28" s="70">
        <v>1181.8590235414699</v>
      </c>
      <c r="B28" s="7">
        <f t="shared" si="0"/>
        <v>1181859.0235414698</v>
      </c>
    </row>
    <row r="29" spans="1:2" x14ac:dyDescent="0.25">
      <c r="A29" s="70">
        <v>1288.39939293974</v>
      </c>
      <c r="B29" s="7">
        <f t="shared" si="0"/>
        <v>1288399.3929397401</v>
      </c>
    </row>
    <row r="30" spans="1:2" x14ac:dyDescent="0.25">
      <c r="A30" s="70">
        <v>1397.88928339932</v>
      </c>
      <c r="B30" s="7">
        <f t="shared" si="0"/>
        <v>1397889.28339932</v>
      </c>
    </row>
    <row r="31" spans="1:2" x14ac:dyDescent="0.25">
      <c r="A31" s="70">
        <v>1508.1761019641101</v>
      </c>
      <c r="B31" s="7">
        <f t="shared" si="0"/>
        <v>1508176.10196411</v>
      </c>
    </row>
    <row r="32" spans="1:2" x14ac:dyDescent="0.25">
      <c r="A32" s="70">
        <v>1638.4092642272799</v>
      </c>
      <c r="B32" s="7">
        <f t="shared" si="0"/>
        <v>1638409.2642272799</v>
      </c>
    </row>
    <row r="33" spans="1:2" x14ac:dyDescent="0.25">
      <c r="A33" s="70">
        <v>1737.5499256866899</v>
      </c>
      <c r="B33" s="7">
        <f t="shared" si="0"/>
        <v>1737549.9256866898</v>
      </c>
    </row>
    <row r="34" spans="1:2" x14ac:dyDescent="0.25">
      <c r="A34" s="70">
        <v>1820.48289626514</v>
      </c>
      <c r="B34" s="7">
        <f t="shared" si="0"/>
        <v>1820482.89626514</v>
      </c>
    </row>
    <row r="35" spans="1:2" x14ac:dyDescent="0.25">
      <c r="A35" s="70">
        <v>1872.61658554065</v>
      </c>
      <c r="B35" s="7">
        <f t="shared" si="0"/>
        <v>1872616.5855406499</v>
      </c>
    </row>
    <row r="36" spans="1:2" x14ac:dyDescent="0.25">
      <c r="A36" s="70">
        <v>1923.3491248754499</v>
      </c>
      <c r="B36" s="7">
        <f t="shared" si="0"/>
        <v>1923349.1248754498</v>
      </c>
    </row>
    <row r="37" spans="1:2" x14ac:dyDescent="0.25">
      <c r="A37" s="70">
        <v>1985.42712221138</v>
      </c>
      <c r="B37" s="7">
        <f t="shared" si="0"/>
        <v>1985427.1222113799</v>
      </c>
    </row>
    <row r="38" spans="1:2" x14ac:dyDescent="0.25">
      <c r="A38" s="70">
        <v>2079.5556674580198</v>
      </c>
      <c r="B38" s="7">
        <f t="shared" si="0"/>
        <v>2079555.6674580197</v>
      </c>
    </row>
    <row r="39" spans="1:2" x14ac:dyDescent="0.25">
      <c r="A39" s="70">
        <v>2166.7703995321999</v>
      </c>
      <c r="B39" s="7">
        <f t="shared" si="0"/>
        <v>2166770.3995321998</v>
      </c>
    </row>
    <row r="40" spans="1:2" x14ac:dyDescent="0.25">
      <c r="A40" s="70">
        <v>2239.8211448799998</v>
      </c>
      <c r="B40" s="7">
        <f t="shared" si="0"/>
        <v>2239821.1448799996</v>
      </c>
    </row>
    <row r="41" spans="1:2" x14ac:dyDescent="0.25">
      <c r="A41" s="70">
        <v>2312.0643488148198</v>
      </c>
      <c r="B41" s="7">
        <f t="shared" si="0"/>
        <v>2312064.3488148199</v>
      </c>
    </row>
    <row r="42" spans="1:2" x14ac:dyDescent="0.25">
      <c r="A42" s="70">
        <v>2361.2199443894401</v>
      </c>
      <c r="B42" s="7">
        <f t="shared" si="0"/>
        <v>2361219.9443894401</v>
      </c>
    </row>
    <row r="43" spans="1:2" x14ac:dyDescent="0.25">
      <c r="A43" s="70">
        <v>2400.12127261759</v>
      </c>
      <c r="B43" s="7">
        <f t="shared" si="0"/>
        <v>2400121.2726175901</v>
      </c>
    </row>
    <row r="44" spans="1:2" x14ac:dyDescent="0.25">
      <c r="A44" s="70">
        <v>2426.7312039260501</v>
      </c>
      <c r="B44" s="7">
        <f t="shared" si="0"/>
        <v>2426731.2039260501</v>
      </c>
    </row>
    <row r="45" spans="1:2" x14ac:dyDescent="0.25">
      <c r="A45" s="70">
        <v>2460.0922038106701</v>
      </c>
      <c r="B45" s="7">
        <f t="shared" si="0"/>
        <v>2460092.2038106699</v>
      </c>
    </row>
    <row r="46" spans="1:2" x14ac:dyDescent="0.25">
      <c r="A46" s="70">
        <v>2513.3028573967399</v>
      </c>
      <c r="B46" s="7">
        <f t="shared" si="0"/>
        <v>2513302.85739674</v>
      </c>
    </row>
    <row r="47" spans="1:2" x14ac:dyDescent="0.25">
      <c r="A47" s="70">
        <v>2576.0663567421502</v>
      </c>
      <c r="B47" s="7">
        <f t="shared" si="0"/>
        <v>2576066.3567421502</v>
      </c>
    </row>
    <row r="48" spans="1:2" x14ac:dyDescent="0.25">
      <c r="A48" s="70">
        <v>2637.59801588544</v>
      </c>
      <c r="B48" s="7">
        <f t="shared" si="0"/>
        <v>2637598.0158854402</v>
      </c>
    </row>
    <row r="49" spans="1:2" x14ac:dyDescent="0.25">
      <c r="A49" s="70">
        <v>2714.7749316622098</v>
      </c>
      <c r="B49" s="7">
        <f t="shared" si="0"/>
        <v>2714774.9316622098</v>
      </c>
    </row>
    <row r="50" spans="1:2" x14ac:dyDescent="0.25">
      <c r="A50" s="70">
        <v>2786.8380649976102</v>
      </c>
      <c r="B50" s="7">
        <f t="shared" si="0"/>
        <v>2786838.0649976102</v>
      </c>
    </row>
    <row r="51" spans="1:2" x14ac:dyDescent="0.25">
      <c r="A51" s="70">
        <v>2838.4146625293301</v>
      </c>
      <c r="B51" s="7">
        <f t="shared" si="0"/>
        <v>2838414.6625293302</v>
      </c>
    </row>
    <row r="52" spans="1:2" x14ac:dyDescent="0.25">
      <c r="A52" s="70">
        <v>2896.1061465164898</v>
      </c>
      <c r="B52" s="7">
        <f t="shared" si="0"/>
        <v>2896106.1465164898</v>
      </c>
    </row>
    <row r="53" spans="1:2" x14ac:dyDescent="0.25">
      <c r="A53" s="70">
        <v>2957.85951724813</v>
      </c>
      <c r="B53" s="7">
        <f t="shared" si="0"/>
        <v>2957859.5172481299</v>
      </c>
    </row>
    <row r="54" spans="1:2" x14ac:dyDescent="0.25">
      <c r="A54" s="70">
        <v>3008.0792087518898</v>
      </c>
      <c r="B54" s="7">
        <f t="shared" si="0"/>
        <v>3008079.2087518899</v>
      </c>
    </row>
    <row r="55" spans="1:2" x14ac:dyDescent="0.25">
      <c r="A55" s="70">
        <v>3050.4361452693201</v>
      </c>
      <c r="B55" s="7">
        <f t="shared" si="0"/>
        <v>3050436.1452693203</v>
      </c>
    </row>
    <row r="56" spans="1:2" x14ac:dyDescent="0.25">
      <c r="A56" s="70">
        <v>3107.9574404201799</v>
      </c>
      <c r="B56" s="7">
        <f t="shared" si="0"/>
        <v>3107957.4404201801</v>
      </c>
    </row>
    <row r="57" spans="1:2" x14ac:dyDescent="0.25">
      <c r="A57" s="70">
        <v>3167.42305701023</v>
      </c>
      <c r="B57" s="7">
        <f t="shared" si="0"/>
        <v>3167423.0570102301</v>
      </c>
    </row>
    <row r="58" spans="1:2" x14ac:dyDescent="0.25">
      <c r="A58" s="70">
        <v>3239.7649879953001</v>
      </c>
      <c r="B58" s="7">
        <f t="shared" si="0"/>
        <v>3239764.9879953</v>
      </c>
    </row>
    <row r="59" spans="1:2" x14ac:dyDescent="0.25">
      <c r="A59" s="70">
        <v>3339.5707719250399</v>
      </c>
      <c r="B59" s="7">
        <f t="shared" si="0"/>
        <v>3339570.7719250401</v>
      </c>
    </row>
    <row r="60" spans="1:2" x14ac:dyDescent="0.25">
      <c r="A60" s="70">
        <v>3468.7692806638402</v>
      </c>
      <c r="B60" s="7">
        <f t="shared" si="0"/>
        <v>3468769.28066384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K118"/>
  <sheetViews>
    <sheetView workbookViewId="0">
      <pane xSplit="1" ySplit="5" topLeftCell="B96" activePane="bottomRight" state="frozen"/>
      <selection activeCell="C8" sqref="C8"/>
      <selection pane="topRight" activeCell="C8" sqref="C8"/>
      <selection pane="bottomLeft" activeCell="C8" sqref="C8"/>
      <selection pane="bottomRight" activeCell="B5" sqref="B5"/>
    </sheetView>
  </sheetViews>
  <sheetFormatPr defaultRowHeight="15" x14ac:dyDescent="0.25"/>
  <cols>
    <col min="2" max="9" width="18.85546875" customWidth="1"/>
    <col min="10" max="10" width="24" customWidth="1"/>
    <col min="11" max="107" width="18.85546875" customWidth="1"/>
  </cols>
  <sheetData>
    <row r="1" spans="1:11" s="2" customFormat="1" ht="30" x14ac:dyDescent="0.25">
      <c r="A1" s="20" t="s">
        <v>23</v>
      </c>
      <c r="B1" s="21" t="s">
        <v>21</v>
      </c>
      <c r="C1" s="21" t="s">
        <v>190</v>
      </c>
      <c r="D1" s="21" t="s">
        <v>187</v>
      </c>
      <c r="E1" s="21" t="s">
        <v>22</v>
      </c>
      <c r="F1" s="21" t="s">
        <v>205</v>
      </c>
      <c r="G1" s="21" t="s">
        <v>208</v>
      </c>
      <c r="H1" s="21" t="s">
        <v>231</v>
      </c>
      <c r="I1" t="s">
        <v>234</v>
      </c>
      <c r="J1" s="71" t="s">
        <v>261</v>
      </c>
      <c r="K1" s="2" t="s">
        <v>422</v>
      </c>
    </row>
    <row r="2" spans="1:11" x14ac:dyDescent="0.25">
      <c r="A2" t="s">
        <v>139</v>
      </c>
      <c r="B2" t="s">
        <v>142</v>
      </c>
      <c r="C2" t="s">
        <v>192</v>
      </c>
      <c r="D2" t="s">
        <v>188</v>
      </c>
      <c r="E2" t="s">
        <v>143</v>
      </c>
      <c r="F2" t="s">
        <v>206</v>
      </c>
      <c r="G2" t="s">
        <v>212</v>
      </c>
      <c r="H2" t="s">
        <v>233</v>
      </c>
      <c r="I2" t="s">
        <v>235</v>
      </c>
      <c r="J2" t="s">
        <v>262</v>
      </c>
      <c r="K2" t="s">
        <v>424</v>
      </c>
    </row>
    <row r="3" spans="1:11" x14ac:dyDescent="0.25">
      <c r="A3" t="s">
        <v>138</v>
      </c>
      <c r="B3" t="s">
        <v>141</v>
      </c>
      <c r="C3" t="s">
        <v>191</v>
      </c>
      <c r="D3" t="s">
        <v>141</v>
      </c>
      <c r="E3" t="s">
        <v>141</v>
      </c>
      <c r="F3" t="s">
        <v>141</v>
      </c>
      <c r="G3" t="s">
        <v>211</v>
      </c>
      <c r="H3" t="s">
        <v>191</v>
      </c>
      <c r="I3" t="s">
        <v>191</v>
      </c>
      <c r="J3" t="s">
        <v>191</v>
      </c>
      <c r="K3" t="s">
        <v>191</v>
      </c>
    </row>
    <row r="4" spans="1:11" x14ac:dyDescent="0.25">
      <c r="A4" t="s">
        <v>137</v>
      </c>
      <c r="B4" t="s">
        <v>415</v>
      </c>
      <c r="C4" t="s">
        <v>416</v>
      </c>
      <c r="D4" t="s">
        <v>417</v>
      </c>
      <c r="E4" t="s">
        <v>415</v>
      </c>
      <c r="F4" t="s">
        <v>417</v>
      </c>
      <c r="G4" t="s">
        <v>210</v>
      </c>
      <c r="H4" t="s">
        <v>418</v>
      </c>
      <c r="I4" t="s">
        <v>419</v>
      </c>
      <c r="J4" t="s">
        <v>420</v>
      </c>
      <c r="K4" t="s">
        <v>423</v>
      </c>
    </row>
    <row r="5" spans="1:11" x14ac:dyDescent="0.25">
      <c r="A5" t="s">
        <v>136</v>
      </c>
      <c r="B5" t="s">
        <v>140</v>
      </c>
      <c r="C5" t="s">
        <v>140</v>
      </c>
      <c r="D5" t="s">
        <v>140</v>
      </c>
      <c r="E5" t="s">
        <v>140</v>
      </c>
      <c r="F5" t="s">
        <v>140</v>
      </c>
      <c r="G5" t="s">
        <v>209</v>
      </c>
      <c r="H5" t="s">
        <v>232</v>
      </c>
      <c r="I5" t="s">
        <v>232</v>
      </c>
      <c r="J5" t="s">
        <v>232</v>
      </c>
      <c r="K5" t="s">
        <v>232</v>
      </c>
    </row>
    <row r="6" spans="1:11" x14ac:dyDescent="0.25">
      <c r="A6" t="s">
        <v>24</v>
      </c>
      <c r="B6" s="8" t="e">
        <v>#N/A</v>
      </c>
      <c r="C6" s="10" t="e">
        <v>#N/A</v>
      </c>
      <c r="D6" s="8" t="e">
        <v>#N/A</v>
      </c>
      <c r="E6" s="8" t="e">
        <v>#N/A</v>
      </c>
      <c r="F6" s="8" t="e">
        <v>#N/A</v>
      </c>
      <c r="G6" s="8" t="e">
        <v>#N/A</v>
      </c>
      <c r="H6" s="10" t="e">
        <v>#N/A</v>
      </c>
      <c r="I6" s="10" t="e">
        <v>#N/A</v>
      </c>
      <c r="J6" s="22" t="e">
        <v>#N/A</v>
      </c>
      <c r="K6" s="8" t="e">
        <v>#N/A</v>
      </c>
    </row>
    <row r="7" spans="1:11" x14ac:dyDescent="0.25">
      <c r="A7" t="s">
        <v>25</v>
      </c>
      <c r="B7" s="8" t="e">
        <v>#N/A</v>
      </c>
      <c r="C7" s="10" t="e">
        <v>#N/A</v>
      </c>
      <c r="D7" s="8" t="e">
        <v>#N/A</v>
      </c>
      <c r="E7" s="8" t="e">
        <v>#N/A</v>
      </c>
      <c r="F7" s="8" t="e">
        <v>#N/A</v>
      </c>
      <c r="G7" s="8" t="e">
        <v>#N/A</v>
      </c>
      <c r="H7" s="10" t="e">
        <v>#N/A</v>
      </c>
      <c r="I7" s="10" t="e">
        <v>#N/A</v>
      </c>
      <c r="J7" s="22" t="e">
        <v>#N/A</v>
      </c>
      <c r="K7" s="8" t="e">
        <v>#N/A</v>
      </c>
    </row>
    <row r="8" spans="1:11" x14ac:dyDescent="0.25">
      <c r="A8" t="s">
        <v>26</v>
      </c>
      <c r="B8" s="8" t="e">
        <v>#N/A</v>
      </c>
      <c r="C8" s="10" t="e">
        <v>#N/A</v>
      </c>
      <c r="D8" s="8" t="e">
        <v>#N/A</v>
      </c>
      <c r="E8" s="8" t="e">
        <v>#N/A</v>
      </c>
      <c r="F8" s="8" t="e">
        <v>#N/A</v>
      </c>
      <c r="G8" s="8" t="e">
        <v>#N/A</v>
      </c>
      <c r="H8" s="10" t="e">
        <v>#N/A</v>
      </c>
      <c r="I8" s="10" t="e">
        <v>#N/A</v>
      </c>
      <c r="J8" s="22" t="e">
        <v>#N/A</v>
      </c>
      <c r="K8" s="8" t="e">
        <v>#N/A</v>
      </c>
    </row>
    <row r="9" spans="1:11" x14ac:dyDescent="0.25">
      <c r="A9" t="s">
        <v>27</v>
      </c>
      <c r="B9" s="8" t="e">
        <v>#N/A</v>
      </c>
      <c r="C9" s="10" t="e">
        <v>#N/A</v>
      </c>
      <c r="D9" s="8" t="e">
        <v>#N/A</v>
      </c>
      <c r="E9" s="8" t="e">
        <v>#N/A</v>
      </c>
      <c r="F9" s="8" t="e">
        <v>#N/A</v>
      </c>
      <c r="G9" s="8" t="e">
        <v>#N/A</v>
      </c>
      <c r="H9" s="10" t="e">
        <v>#N/A</v>
      </c>
      <c r="I9" s="10" t="e">
        <v>#N/A</v>
      </c>
      <c r="J9" s="22" t="e">
        <v>#N/A</v>
      </c>
      <c r="K9" s="8" t="e">
        <v>#N/A</v>
      </c>
    </row>
    <row r="10" spans="1:11" x14ac:dyDescent="0.25">
      <c r="A10" t="s">
        <v>28</v>
      </c>
      <c r="B10" s="8" t="e">
        <v>#N/A</v>
      </c>
      <c r="C10" s="10" t="e">
        <v>#N/A</v>
      </c>
      <c r="D10" s="8" t="e">
        <v>#N/A</v>
      </c>
      <c r="E10" s="8" t="e">
        <v>#N/A</v>
      </c>
      <c r="F10" s="8" t="e">
        <v>#N/A</v>
      </c>
      <c r="G10" s="8" t="e">
        <v>#N/A</v>
      </c>
      <c r="H10" s="10" t="e">
        <v>#N/A</v>
      </c>
      <c r="I10" s="10" t="e">
        <v>#N/A</v>
      </c>
      <c r="J10" s="22" t="e">
        <v>#N/A</v>
      </c>
      <c r="K10" s="8" t="e">
        <v>#N/A</v>
      </c>
    </row>
    <row r="11" spans="1:11" x14ac:dyDescent="0.25">
      <c r="A11" t="s">
        <v>29</v>
      </c>
      <c r="B11" s="8" t="e">
        <v>#N/A</v>
      </c>
      <c r="C11" s="10" t="e">
        <v>#N/A</v>
      </c>
      <c r="D11" s="8" t="e">
        <v>#N/A</v>
      </c>
      <c r="E11" s="8" t="e">
        <v>#N/A</v>
      </c>
      <c r="F11" s="8" t="e">
        <v>#N/A</v>
      </c>
      <c r="G11" s="8" t="e">
        <v>#N/A</v>
      </c>
      <c r="H11" s="10" t="e">
        <v>#N/A</v>
      </c>
      <c r="I11" s="10" t="e">
        <v>#N/A</v>
      </c>
      <c r="J11" s="22" t="e">
        <v>#N/A</v>
      </c>
      <c r="K11" s="8" t="e">
        <v>#N/A</v>
      </c>
    </row>
    <row r="12" spans="1:11" x14ac:dyDescent="0.25">
      <c r="A12" t="s">
        <v>30</v>
      </c>
      <c r="B12" s="8" t="e">
        <v>#N/A</v>
      </c>
      <c r="C12" s="10" t="e">
        <v>#N/A</v>
      </c>
      <c r="D12" s="8" t="e">
        <v>#N/A</v>
      </c>
      <c r="E12" s="8" t="e">
        <v>#N/A</v>
      </c>
      <c r="F12" s="8" t="e">
        <v>#N/A</v>
      </c>
      <c r="G12" s="8" t="e">
        <v>#N/A</v>
      </c>
      <c r="H12" s="10" t="e">
        <v>#N/A</v>
      </c>
      <c r="I12" s="10" t="e">
        <v>#N/A</v>
      </c>
      <c r="J12" s="22" t="e">
        <v>#N/A</v>
      </c>
      <c r="K12" s="8" t="e">
        <v>#N/A</v>
      </c>
    </row>
    <row r="13" spans="1:11" x14ac:dyDescent="0.25">
      <c r="A13" t="s">
        <v>31</v>
      </c>
      <c r="B13" s="8" t="e">
        <v>#N/A</v>
      </c>
      <c r="C13" s="10" t="e">
        <v>#N/A</v>
      </c>
      <c r="D13" s="8" t="e">
        <v>#N/A</v>
      </c>
      <c r="E13" s="8" t="e">
        <v>#N/A</v>
      </c>
      <c r="F13" s="8" t="e">
        <v>#N/A</v>
      </c>
      <c r="G13" s="8" t="e">
        <v>#N/A</v>
      </c>
      <c r="H13" s="10" t="e">
        <v>#N/A</v>
      </c>
      <c r="I13" s="10" t="e">
        <v>#N/A</v>
      </c>
      <c r="J13" s="22" t="e">
        <v>#N/A</v>
      </c>
      <c r="K13" s="8" t="e">
        <v>#N/A</v>
      </c>
    </row>
    <row r="14" spans="1:11" x14ac:dyDescent="0.25">
      <c r="A14" t="s">
        <v>32</v>
      </c>
      <c r="B14" s="8" t="e">
        <v>#N/A</v>
      </c>
      <c r="C14" s="10" t="e">
        <v>#N/A</v>
      </c>
      <c r="D14" s="8" t="e">
        <v>#N/A</v>
      </c>
      <c r="E14" s="8" t="e">
        <v>#N/A</v>
      </c>
      <c r="F14" s="8" t="e">
        <v>#N/A</v>
      </c>
      <c r="G14" s="8" t="e">
        <v>#N/A</v>
      </c>
      <c r="H14" s="10" t="e">
        <v>#N/A</v>
      </c>
      <c r="I14" s="10" t="e">
        <v>#N/A</v>
      </c>
      <c r="J14" s="22" t="e">
        <v>#N/A</v>
      </c>
      <c r="K14" s="8" t="e">
        <v>#N/A</v>
      </c>
    </row>
    <row r="15" spans="1:11" x14ac:dyDescent="0.25">
      <c r="A15" t="s">
        <v>33</v>
      </c>
      <c r="B15" s="8" t="e">
        <v>#N/A</v>
      </c>
      <c r="C15" s="10" t="e">
        <v>#N/A</v>
      </c>
      <c r="D15" s="8" t="e">
        <v>#N/A</v>
      </c>
      <c r="E15" s="8" t="e">
        <v>#N/A</v>
      </c>
      <c r="F15" s="8" t="e">
        <v>#N/A</v>
      </c>
      <c r="G15" s="8" t="e">
        <v>#N/A</v>
      </c>
      <c r="H15" s="10" t="e">
        <v>#N/A</v>
      </c>
      <c r="I15" s="10" t="e">
        <v>#N/A</v>
      </c>
      <c r="J15" s="22" t="e">
        <v>#N/A</v>
      </c>
      <c r="K15" s="8" t="e">
        <v>#N/A</v>
      </c>
    </row>
    <row r="16" spans="1:11" x14ac:dyDescent="0.25">
      <c r="A16" t="s">
        <v>34</v>
      </c>
      <c r="B16" s="8" t="e">
        <v>#N/A</v>
      </c>
      <c r="C16" s="10" t="e">
        <v>#N/A</v>
      </c>
      <c r="D16" s="8" t="e">
        <v>#N/A</v>
      </c>
      <c r="E16" s="8" t="e">
        <v>#N/A</v>
      </c>
      <c r="F16" s="8" t="e">
        <v>#N/A</v>
      </c>
      <c r="G16" s="8" t="e">
        <v>#N/A</v>
      </c>
      <c r="H16" s="10" t="e">
        <v>#N/A</v>
      </c>
      <c r="I16" s="10" t="e">
        <v>#N/A</v>
      </c>
      <c r="J16" s="22" t="e">
        <v>#N/A</v>
      </c>
      <c r="K16" s="8" t="e">
        <v>#N/A</v>
      </c>
    </row>
    <row r="17" spans="1:11" x14ac:dyDescent="0.25">
      <c r="A17" t="s">
        <v>35</v>
      </c>
      <c r="B17" s="8" t="e">
        <v>#N/A</v>
      </c>
      <c r="C17" s="10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  <c r="H17" s="10" t="e">
        <v>#N/A</v>
      </c>
      <c r="I17" s="10" t="e">
        <v>#N/A</v>
      </c>
      <c r="J17" s="22" t="e">
        <v>#N/A</v>
      </c>
      <c r="K17" s="8" t="e">
        <v>#N/A</v>
      </c>
    </row>
    <row r="18" spans="1:11" x14ac:dyDescent="0.25">
      <c r="A18" t="s">
        <v>36</v>
      </c>
      <c r="B18" s="8" t="e">
        <v>#N/A</v>
      </c>
      <c r="C18" s="10" t="e">
        <v>#N/A</v>
      </c>
      <c r="D18" s="8" t="e">
        <v>#N/A</v>
      </c>
      <c r="E18" s="8" t="e">
        <v>#N/A</v>
      </c>
      <c r="F18" s="8" t="e">
        <v>#N/A</v>
      </c>
      <c r="G18" s="8" t="e">
        <v>#N/A</v>
      </c>
      <c r="H18" s="10" t="e">
        <v>#N/A</v>
      </c>
      <c r="I18" s="10" t="e">
        <v>#N/A</v>
      </c>
      <c r="J18" s="22" t="e">
        <v>#N/A</v>
      </c>
      <c r="K18" s="8" t="e">
        <v>#N/A</v>
      </c>
    </row>
    <row r="19" spans="1:11" x14ac:dyDescent="0.25">
      <c r="A19" t="s">
        <v>37</v>
      </c>
      <c r="B19" s="8" t="e">
        <v>#N/A</v>
      </c>
      <c r="C19" s="10" t="e">
        <v>#N/A</v>
      </c>
      <c r="D19" s="8" t="e">
        <v>#N/A</v>
      </c>
      <c r="E19" s="8" t="e">
        <v>#N/A</v>
      </c>
      <c r="F19" s="8" t="e">
        <v>#N/A</v>
      </c>
      <c r="G19" s="8" t="e">
        <v>#N/A</v>
      </c>
      <c r="H19" s="10" t="e">
        <v>#N/A</v>
      </c>
      <c r="I19" s="10" t="e">
        <v>#N/A</v>
      </c>
      <c r="J19" s="22" t="e">
        <v>#N/A</v>
      </c>
      <c r="K19" s="8" t="e">
        <v>#N/A</v>
      </c>
    </row>
    <row r="20" spans="1:11" x14ac:dyDescent="0.25">
      <c r="A20" t="s">
        <v>38</v>
      </c>
      <c r="B20" s="8" t="e">
        <v>#N/A</v>
      </c>
      <c r="C20" s="10" t="e">
        <v>#N/A</v>
      </c>
      <c r="D20" s="8" t="e">
        <v>#N/A</v>
      </c>
      <c r="E20" s="8" t="e">
        <v>#N/A</v>
      </c>
      <c r="F20" s="8" t="e">
        <v>#N/A</v>
      </c>
      <c r="G20" s="8" t="e">
        <v>#N/A</v>
      </c>
      <c r="H20" s="10" t="e">
        <v>#N/A</v>
      </c>
      <c r="I20" s="10" t="e">
        <v>#N/A</v>
      </c>
      <c r="J20" s="22" t="e">
        <v>#N/A</v>
      </c>
      <c r="K20" s="8" t="e">
        <v>#N/A</v>
      </c>
    </row>
    <row r="21" spans="1:11" x14ac:dyDescent="0.25">
      <c r="A21" t="s">
        <v>39</v>
      </c>
      <c r="B21" s="8" t="e">
        <v>#N/A</v>
      </c>
      <c r="C21" s="10" t="e">
        <v>#N/A</v>
      </c>
      <c r="D21" s="8" t="e">
        <v>#N/A</v>
      </c>
      <c r="E21" s="8" t="e">
        <v>#N/A</v>
      </c>
      <c r="F21" s="8" t="e">
        <v>#N/A</v>
      </c>
      <c r="G21" s="8" t="e">
        <v>#N/A</v>
      </c>
      <c r="H21" s="10" t="e">
        <v>#N/A</v>
      </c>
      <c r="I21" s="10" t="e">
        <v>#N/A</v>
      </c>
      <c r="J21" s="22" t="e">
        <v>#N/A</v>
      </c>
      <c r="K21" s="8" t="e">
        <v>#N/A</v>
      </c>
    </row>
    <row r="22" spans="1:11" x14ac:dyDescent="0.25">
      <c r="A22" t="s">
        <v>40</v>
      </c>
      <c r="B22" s="8" t="e">
        <v>#N/A</v>
      </c>
      <c r="C22" s="10" t="e">
        <v>#N/A</v>
      </c>
      <c r="D22" s="8" t="e">
        <v>#N/A</v>
      </c>
      <c r="E22" s="8" t="e">
        <v>#N/A</v>
      </c>
      <c r="F22" s="8" t="e">
        <v>#N/A</v>
      </c>
      <c r="G22" s="8" t="e">
        <v>#N/A</v>
      </c>
      <c r="H22" s="10" t="e">
        <v>#N/A</v>
      </c>
      <c r="I22" s="10" t="e">
        <v>#N/A</v>
      </c>
      <c r="J22" s="22" t="e">
        <v>#N/A</v>
      </c>
      <c r="K22" s="8" t="e">
        <v>#N/A</v>
      </c>
    </row>
    <row r="23" spans="1:11" x14ac:dyDescent="0.25">
      <c r="A23" t="s">
        <v>41</v>
      </c>
      <c r="B23" s="8" t="e">
        <v>#N/A</v>
      </c>
      <c r="C23" s="10" t="e">
        <v>#N/A</v>
      </c>
      <c r="D23" s="8" t="e">
        <v>#N/A</v>
      </c>
      <c r="E23" s="8" t="e">
        <v>#N/A</v>
      </c>
      <c r="F23" s="8" t="e">
        <v>#N/A</v>
      </c>
      <c r="G23" s="8" t="e">
        <v>#N/A</v>
      </c>
      <c r="H23" s="10" t="e">
        <v>#N/A</v>
      </c>
      <c r="I23" s="10" t="e">
        <v>#N/A</v>
      </c>
      <c r="J23" s="22" t="e">
        <v>#N/A</v>
      </c>
      <c r="K23" s="8" t="e">
        <v>#N/A</v>
      </c>
    </row>
    <row r="24" spans="1:11" x14ac:dyDescent="0.25">
      <c r="A24" t="s">
        <v>42</v>
      </c>
      <c r="B24" s="8" t="e">
        <v>#N/A</v>
      </c>
      <c r="C24" s="10" t="e">
        <v>#N/A</v>
      </c>
      <c r="D24" s="8" t="e">
        <v>#N/A</v>
      </c>
      <c r="E24" s="8" t="e">
        <v>#N/A</v>
      </c>
      <c r="F24" s="8" t="e">
        <v>#N/A</v>
      </c>
      <c r="G24" s="8" t="e">
        <v>#N/A</v>
      </c>
      <c r="H24" s="10" t="e">
        <v>#N/A</v>
      </c>
      <c r="I24" s="10" t="e">
        <v>#N/A</v>
      </c>
      <c r="J24" s="22" t="e">
        <v>#N/A</v>
      </c>
      <c r="K24" s="8" t="e">
        <v>#N/A</v>
      </c>
    </row>
    <row r="25" spans="1:11" x14ac:dyDescent="0.25">
      <c r="A25" t="s">
        <v>43</v>
      </c>
      <c r="B25" s="8" t="e">
        <v>#N/A</v>
      </c>
      <c r="C25" s="10" t="e">
        <v>#N/A</v>
      </c>
      <c r="D25" s="8" t="e">
        <v>#N/A</v>
      </c>
      <c r="E25" s="8" t="e">
        <v>#N/A</v>
      </c>
      <c r="F25" s="8" t="e">
        <v>#N/A</v>
      </c>
      <c r="G25" s="8" t="e">
        <v>#N/A</v>
      </c>
      <c r="H25" s="10" t="e">
        <v>#N/A</v>
      </c>
      <c r="I25" s="10" t="e">
        <v>#N/A</v>
      </c>
      <c r="J25" s="22" t="e">
        <v>#N/A</v>
      </c>
      <c r="K25" s="8" t="e">
        <v>#N/A</v>
      </c>
    </row>
    <row r="26" spans="1:11" x14ac:dyDescent="0.25">
      <c r="A26" t="s">
        <v>44</v>
      </c>
      <c r="B26" s="8" t="e">
        <v>#N/A</v>
      </c>
      <c r="C26" s="10" t="e">
        <v>#N/A</v>
      </c>
      <c r="D26" s="8" t="e">
        <v>#N/A</v>
      </c>
      <c r="E26" s="8" t="e">
        <v>#N/A</v>
      </c>
      <c r="F26" s="8" t="e">
        <v>#N/A</v>
      </c>
      <c r="G26" s="8" t="e">
        <v>#N/A</v>
      </c>
      <c r="H26" s="10" t="e">
        <v>#N/A</v>
      </c>
      <c r="I26" s="10" t="e">
        <v>#N/A</v>
      </c>
      <c r="J26" s="22" t="e">
        <v>#N/A</v>
      </c>
      <c r="K26" s="8" t="e">
        <v>#N/A</v>
      </c>
    </row>
    <row r="27" spans="1:11" x14ac:dyDescent="0.25">
      <c r="A27" t="s">
        <v>45</v>
      </c>
      <c r="B27" s="8" t="e">
        <v>#N/A</v>
      </c>
      <c r="C27" s="10" t="e">
        <v>#N/A</v>
      </c>
      <c r="D27" s="8" t="e">
        <v>#N/A</v>
      </c>
      <c r="E27" s="8" t="e">
        <v>#N/A</v>
      </c>
      <c r="F27" s="8" t="e">
        <v>#N/A</v>
      </c>
      <c r="G27" s="8" t="e">
        <v>#N/A</v>
      </c>
      <c r="H27" s="10" t="e">
        <v>#N/A</v>
      </c>
      <c r="I27" s="10" t="e">
        <v>#N/A</v>
      </c>
      <c r="J27" s="22" t="e">
        <v>#N/A</v>
      </c>
      <c r="K27" s="8" t="e">
        <v>#N/A</v>
      </c>
    </row>
    <row r="28" spans="1:11" x14ac:dyDescent="0.25">
      <c r="A28" t="s">
        <v>46</v>
      </c>
      <c r="B28" s="8" t="e">
        <v>#N/A</v>
      </c>
      <c r="C28" s="10" t="e">
        <v>#N/A</v>
      </c>
      <c r="D28" s="8" t="e">
        <v>#N/A</v>
      </c>
      <c r="E28" s="8" t="e">
        <v>#N/A</v>
      </c>
      <c r="F28" s="8" t="e">
        <v>#N/A</v>
      </c>
      <c r="G28" s="8" t="e">
        <v>#N/A</v>
      </c>
      <c r="H28" s="10" t="e">
        <v>#N/A</v>
      </c>
      <c r="I28" s="10" t="e">
        <v>#N/A</v>
      </c>
      <c r="J28" s="22" t="e">
        <v>#N/A</v>
      </c>
      <c r="K28" s="8" t="e">
        <v>#N/A</v>
      </c>
    </row>
    <row r="29" spans="1:11" x14ac:dyDescent="0.25">
      <c r="A29" t="s">
        <v>47</v>
      </c>
      <c r="B29" s="8" t="e">
        <v>#N/A</v>
      </c>
      <c r="C29" s="10" t="e">
        <v>#N/A</v>
      </c>
      <c r="D29" s="8" t="e">
        <v>#N/A</v>
      </c>
      <c r="E29" s="8" t="e">
        <v>#N/A</v>
      </c>
      <c r="F29" s="8" t="e">
        <v>#N/A</v>
      </c>
      <c r="G29" s="8" t="e">
        <v>#N/A</v>
      </c>
      <c r="H29" s="10" t="e">
        <v>#N/A</v>
      </c>
      <c r="I29" s="10" t="e">
        <v>#N/A</v>
      </c>
      <c r="J29" s="22" t="e">
        <v>#N/A</v>
      </c>
      <c r="K29" s="8" t="e">
        <v>#N/A</v>
      </c>
    </row>
    <row r="30" spans="1:11" x14ac:dyDescent="0.25">
      <c r="A30" t="s">
        <v>48</v>
      </c>
      <c r="B30" s="8" t="e">
        <v>#N/A</v>
      </c>
      <c r="C30" s="10" t="e">
        <v>#N/A</v>
      </c>
      <c r="D30" s="8" t="e">
        <v>#N/A</v>
      </c>
      <c r="E30" s="8" t="e">
        <v>#N/A</v>
      </c>
      <c r="F30" s="8" t="e">
        <v>#N/A</v>
      </c>
      <c r="G30" s="8" t="e">
        <v>#N/A</v>
      </c>
      <c r="H30" s="10" t="e">
        <v>#N/A</v>
      </c>
      <c r="I30" s="10" t="e">
        <v>#N/A</v>
      </c>
      <c r="J30" s="22" t="e">
        <v>#N/A</v>
      </c>
      <c r="K30" s="8" t="e">
        <v>#N/A</v>
      </c>
    </row>
    <row r="31" spans="1:11" x14ac:dyDescent="0.25">
      <c r="A31" t="s">
        <v>49</v>
      </c>
      <c r="B31" s="8" t="e">
        <v>#N/A</v>
      </c>
      <c r="C31" s="10" t="e">
        <v>#N/A</v>
      </c>
      <c r="D31" s="8" t="e">
        <v>#N/A</v>
      </c>
      <c r="E31" s="8" t="e">
        <v>#N/A</v>
      </c>
      <c r="F31" s="8" t="e">
        <v>#N/A</v>
      </c>
      <c r="G31" s="8" t="e">
        <v>#N/A</v>
      </c>
      <c r="H31" s="10" t="e">
        <v>#N/A</v>
      </c>
      <c r="I31" s="10" t="e">
        <v>#N/A</v>
      </c>
      <c r="J31" s="22" t="e">
        <v>#N/A</v>
      </c>
      <c r="K31" s="8" t="e">
        <v>#N/A</v>
      </c>
    </row>
    <row r="32" spans="1:11" x14ac:dyDescent="0.25">
      <c r="A32" t="s">
        <v>50</v>
      </c>
      <c r="B32" s="8" t="e">
        <v>#N/A</v>
      </c>
      <c r="C32" s="10" t="e">
        <v>#N/A</v>
      </c>
      <c r="D32" s="8" t="e">
        <v>#N/A</v>
      </c>
      <c r="E32" s="8" t="e">
        <v>#N/A</v>
      </c>
      <c r="F32" s="8" t="e">
        <v>#N/A</v>
      </c>
      <c r="G32" s="8" t="e">
        <v>#N/A</v>
      </c>
      <c r="H32" s="10" t="e">
        <v>#N/A</v>
      </c>
      <c r="I32" s="10" t="e">
        <v>#N/A</v>
      </c>
      <c r="J32" s="22" t="e">
        <v>#N/A</v>
      </c>
      <c r="K32" s="8" t="e">
        <v>#N/A</v>
      </c>
    </row>
    <row r="33" spans="1:11" x14ac:dyDescent="0.25">
      <c r="A33" t="s">
        <v>51</v>
      </c>
      <c r="B33" s="8" t="e">
        <v>#N/A</v>
      </c>
      <c r="C33" s="10" t="e">
        <v>#N/A</v>
      </c>
      <c r="D33" s="8" t="e">
        <v>#N/A</v>
      </c>
      <c r="E33" s="8" t="e">
        <v>#N/A</v>
      </c>
      <c r="F33" s="8" t="e">
        <v>#N/A</v>
      </c>
      <c r="G33" s="8" t="e">
        <v>#N/A</v>
      </c>
      <c r="H33" s="10" t="e">
        <v>#N/A</v>
      </c>
      <c r="I33" s="10" t="e">
        <v>#N/A</v>
      </c>
      <c r="J33" s="22" t="e">
        <v>#N/A</v>
      </c>
      <c r="K33" s="8" t="e">
        <v>#N/A</v>
      </c>
    </row>
    <row r="34" spans="1:11" x14ac:dyDescent="0.25">
      <c r="A34" t="s">
        <v>52</v>
      </c>
      <c r="B34" s="8" t="e">
        <v>#N/A</v>
      </c>
      <c r="C34" s="10" t="e">
        <v>#N/A</v>
      </c>
      <c r="D34" s="8" t="e">
        <v>#N/A</v>
      </c>
      <c r="E34" s="8" t="e">
        <v>#N/A</v>
      </c>
      <c r="F34" s="8" t="e">
        <v>#N/A</v>
      </c>
      <c r="G34" s="8" t="e">
        <v>#N/A</v>
      </c>
      <c r="H34" s="10" t="e">
        <v>#N/A</v>
      </c>
      <c r="I34" s="10" t="e">
        <v>#N/A</v>
      </c>
      <c r="J34" s="22" t="e">
        <v>#N/A</v>
      </c>
      <c r="K34" s="8" t="e">
        <v>#N/A</v>
      </c>
    </row>
    <row r="35" spans="1:11" x14ac:dyDescent="0.25">
      <c r="A35" t="s">
        <v>53</v>
      </c>
      <c r="B35" s="8" t="e">
        <v>#N/A</v>
      </c>
      <c r="C35" s="10" t="e">
        <v>#N/A</v>
      </c>
      <c r="D35" s="8" t="e">
        <v>#N/A</v>
      </c>
      <c r="E35" s="8" t="e">
        <v>#N/A</v>
      </c>
      <c r="F35" s="8" t="e">
        <v>#N/A</v>
      </c>
      <c r="G35" s="8" t="e">
        <v>#N/A</v>
      </c>
      <c r="H35" s="10" t="e">
        <v>#N/A</v>
      </c>
      <c r="I35" s="10" t="e">
        <v>#N/A</v>
      </c>
      <c r="J35" s="22" t="e">
        <v>#N/A</v>
      </c>
      <c r="K35" s="8" t="e">
        <v>#N/A</v>
      </c>
    </row>
    <row r="36" spans="1:11" x14ac:dyDescent="0.25">
      <c r="A36" t="s">
        <v>54</v>
      </c>
      <c r="B36" s="8" t="e">
        <v>#N/A</v>
      </c>
      <c r="C36" s="10" t="e">
        <v>#N/A</v>
      </c>
      <c r="D36" s="8" t="e">
        <v>#N/A</v>
      </c>
      <c r="E36" s="8" t="e">
        <v>#N/A</v>
      </c>
      <c r="F36" s="8" t="e">
        <v>#N/A</v>
      </c>
      <c r="G36" s="8" t="e">
        <v>#N/A</v>
      </c>
      <c r="H36" s="10" t="e">
        <v>#N/A</v>
      </c>
      <c r="I36" s="10" t="e">
        <v>#N/A</v>
      </c>
      <c r="J36" s="22" t="e">
        <v>#N/A</v>
      </c>
      <c r="K36" s="8" t="e">
        <v>#N/A</v>
      </c>
    </row>
    <row r="37" spans="1:11" x14ac:dyDescent="0.25">
      <c r="A37" t="s">
        <v>55</v>
      </c>
      <c r="B37" s="8" t="e">
        <v>#N/A</v>
      </c>
      <c r="C37" s="10" t="e">
        <v>#N/A</v>
      </c>
      <c r="D37" s="8" t="e">
        <v>#N/A</v>
      </c>
      <c r="E37" s="8" t="e">
        <v>#N/A</v>
      </c>
      <c r="F37" s="8" t="e">
        <v>#N/A</v>
      </c>
      <c r="G37" s="8" t="e">
        <v>#N/A</v>
      </c>
      <c r="H37" s="10" t="e">
        <v>#N/A</v>
      </c>
      <c r="I37" s="10" t="e">
        <v>#N/A</v>
      </c>
      <c r="J37" s="22" t="e">
        <v>#N/A</v>
      </c>
      <c r="K37" s="8" t="e">
        <v>#N/A</v>
      </c>
    </row>
    <row r="38" spans="1:11" x14ac:dyDescent="0.25">
      <c r="A38" t="s">
        <v>56</v>
      </c>
      <c r="B38" s="8" t="e">
        <v>#N/A</v>
      </c>
      <c r="C38" s="10" t="e">
        <v>#N/A</v>
      </c>
      <c r="D38" s="8" t="e">
        <v>#N/A</v>
      </c>
      <c r="E38" s="8" t="e">
        <v>#N/A</v>
      </c>
      <c r="F38" s="8" t="e">
        <v>#N/A</v>
      </c>
      <c r="G38" s="8" t="e">
        <v>#N/A</v>
      </c>
      <c r="H38" s="10" t="e">
        <v>#N/A</v>
      </c>
      <c r="I38" s="10" t="e">
        <v>#N/A</v>
      </c>
      <c r="J38" s="22" t="e">
        <v>#N/A</v>
      </c>
      <c r="K38" s="8" t="e">
        <v>#N/A</v>
      </c>
    </row>
    <row r="39" spans="1:11" x14ac:dyDescent="0.25">
      <c r="A39" t="s">
        <v>57</v>
      </c>
      <c r="B39" s="8" t="e">
        <v>#N/A</v>
      </c>
      <c r="C39" s="10" t="e">
        <v>#N/A</v>
      </c>
      <c r="D39" s="8" t="e">
        <v>#N/A</v>
      </c>
      <c r="E39" s="8" t="e">
        <v>#N/A</v>
      </c>
      <c r="F39" s="8" t="e">
        <v>#N/A</v>
      </c>
      <c r="G39" s="8" t="e">
        <v>#N/A</v>
      </c>
      <c r="H39" s="10" t="e">
        <v>#N/A</v>
      </c>
      <c r="I39" s="10" t="e">
        <v>#N/A</v>
      </c>
      <c r="J39" s="22" t="e">
        <v>#N/A</v>
      </c>
      <c r="K39" s="8" t="e">
        <v>#N/A</v>
      </c>
    </row>
    <row r="40" spans="1:11" x14ac:dyDescent="0.25">
      <c r="A40" t="s">
        <v>58</v>
      </c>
      <c r="B40" s="8" t="e">
        <v>#N/A</v>
      </c>
      <c r="C40" s="10" t="e">
        <v>#N/A</v>
      </c>
      <c r="D40" s="8" t="e">
        <v>#N/A</v>
      </c>
      <c r="E40" s="8" t="e">
        <v>#N/A</v>
      </c>
      <c r="F40" s="8" t="e">
        <v>#N/A</v>
      </c>
      <c r="G40" s="8" t="e">
        <v>#N/A</v>
      </c>
      <c r="H40" s="10" t="e">
        <v>#N/A</v>
      </c>
      <c r="I40" s="10" t="e">
        <v>#N/A</v>
      </c>
      <c r="J40" s="22" t="e">
        <v>#N/A</v>
      </c>
      <c r="K40" s="8" t="e">
        <v>#N/A</v>
      </c>
    </row>
    <row r="41" spans="1:11" x14ac:dyDescent="0.25">
      <c r="A41" t="s">
        <v>59</v>
      </c>
      <c r="B41" s="8" t="e">
        <v>#N/A</v>
      </c>
      <c r="C41" s="10" t="e">
        <v>#N/A</v>
      </c>
      <c r="D41" s="8" t="e">
        <v>#N/A</v>
      </c>
      <c r="E41" s="8" t="e">
        <v>#N/A</v>
      </c>
      <c r="F41" s="8" t="e">
        <v>#N/A</v>
      </c>
      <c r="G41" s="8" t="e">
        <v>#N/A</v>
      </c>
      <c r="H41" s="10" t="e">
        <v>#N/A</v>
      </c>
      <c r="I41" s="10" t="e">
        <v>#N/A</v>
      </c>
      <c r="J41" s="22" t="e">
        <v>#N/A</v>
      </c>
      <c r="K41" s="8" t="e">
        <v>#N/A</v>
      </c>
    </row>
    <row r="42" spans="1:11" x14ac:dyDescent="0.25">
      <c r="A42" t="s">
        <v>60</v>
      </c>
      <c r="B42" s="8" t="e">
        <v>#N/A</v>
      </c>
      <c r="C42" s="10" t="e">
        <v>#N/A</v>
      </c>
      <c r="D42" s="8" t="e">
        <v>#N/A</v>
      </c>
      <c r="E42" s="8" t="e">
        <v>#N/A</v>
      </c>
      <c r="F42" s="8" t="e">
        <v>#N/A</v>
      </c>
      <c r="G42" s="8" t="e">
        <v>#N/A</v>
      </c>
      <c r="H42" s="10" t="e">
        <v>#N/A</v>
      </c>
      <c r="I42" s="10" t="e">
        <v>#N/A</v>
      </c>
      <c r="J42" s="22" t="e">
        <v>#N/A</v>
      </c>
      <c r="K42" s="8" t="e">
        <v>#N/A</v>
      </c>
    </row>
    <row r="43" spans="1:11" x14ac:dyDescent="0.25">
      <c r="A43" t="s">
        <v>61</v>
      </c>
      <c r="B43" s="8" t="e">
        <v>#N/A</v>
      </c>
      <c r="C43" s="10" t="e">
        <v>#N/A</v>
      </c>
      <c r="D43" s="8" t="e">
        <v>#N/A</v>
      </c>
      <c r="E43" s="8" t="e">
        <v>#N/A</v>
      </c>
      <c r="F43" s="8" t="e">
        <v>#N/A</v>
      </c>
      <c r="G43" s="8" t="e">
        <v>#N/A</v>
      </c>
      <c r="H43" s="10" t="e">
        <v>#N/A</v>
      </c>
      <c r="I43" s="10" t="e">
        <v>#N/A</v>
      </c>
      <c r="J43" s="22" t="e">
        <v>#N/A</v>
      </c>
      <c r="K43" s="8" t="e">
        <v>#N/A</v>
      </c>
    </row>
    <row r="44" spans="1:11" x14ac:dyDescent="0.25">
      <c r="A44" t="s">
        <v>62</v>
      </c>
      <c r="B44" s="8" t="e">
        <v>#N/A</v>
      </c>
      <c r="C44" s="10" t="e">
        <v>#N/A</v>
      </c>
      <c r="D44" s="8" t="e">
        <v>#N/A</v>
      </c>
      <c r="E44" s="8" t="e">
        <v>#N/A</v>
      </c>
      <c r="F44" s="8" t="e">
        <v>#N/A</v>
      </c>
      <c r="G44" s="8" t="e">
        <v>#N/A</v>
      </c>
      <c r="H44" s="10" t="e">
        <v>#N/A</v>
      </c>
      <c r="I44" s="10" t="e">
        <v>#N/A</v>
      </c>
      <c r="J44" s="22" t="e">
        <v>#N/A</v>
      </c>
      <c r="K44" s="8" t="e">
        <v>#N/A</v>
      </c>
    </row>
    <row r="45" spans="1:11" x14ac:dyDescent="0.25">
      <c r="A45" t="s">
        <v>63</v>
      </c>
      <c r="B45" s="8" t="e">
        <v>#N/A</v>
      </c>
      <c r="C45" s="10" t="e">
        <v>#N/A</v>
      </c>
      <c r="D45" s="8" t="e">
        <v>#N/A</v>
      </c>
      <c r="E45" s="8" t="e">
        <v>#N/A</v>
      </c>
      <c r="F45" s="8" t="e">
        <v>#N/A</v>
      </c>
      <c r="G45" s="8" t="e">
        <v>#N/A</v>
      </c>
      <c r="H45" s="10" t="e">
        <v>#N/A</v>
      </c>
      <c r="I45" s="10" t="e">
        <v>#N/A</v>
      </c>
      <c r="J45" s="22" t="e">
        <v>#N/A</v>
      </c>
      <c r="K45" s="8" t="e">
        <v>#N/A</v>
      </c>
    </row>
    <row r="46" spans="1:11" x14ac:dyDescent="0.25">
      <c r="A46" t="s">
        <v>64</v>
      </c>
      <c r="B46" s="8" t="e">
        <v>#N/A</v>
      </c>
      <c r="C46" s="10" t="e">
        <v>#N/A</v>
      </c>
      <c r="D46" s="8" t="e">
        <v>#N/A</v>
      </c>
      <c r="E46" s="8" t="e">
        <v>#N/A</v>
      </c>
      <c r="F46" s="8" t="e">
        <v>#N/A</v>
      </c>
      <c r="G46" s="8" t="e">
        <v>#N/A</v>
      </c>
      <c r="H46" s="10" t="e">
        <v>#N/A</v>
      </c>
      <c r="I46" s="10" t="e">
        <v>#N/A</v>
      </c>
      <c r="J46" s="22" t="e">
        <v>#N/A</v>
      </c>
      <c r="K46" s="8" t="e">
        <v>#N/A</v>
      </c>
    </row>
    <row r="47" spans="1:11" x14ac:dyDescent="0.25">
      <c r="A47" t="s">
        <v>65</v>
      </c>
      <c r="B47" s="8" t="e">
        <v>#N/A</v>
      </c>
      <c r="C47" s="10" t="e">
        <v>#N/A</v>
      </c>
      <c r="D47" s="8" t="e">
        <v>#N/A</v>
      </c>
      <c r="E47" s="8" t="e">
        <v>#N/A</v>
      </c>
      <c r="F47" s="8" t="e">
        <v>#N/A</v>
      </c>
      <c r="G47" s="8" t="e">
        <v>#N/A</v>
      </c>
      <c r="H47" s="10" t="e">
        <v>#N/A</v>
      </c>
      <c r="I47" s="10" t="e">
        <v>#N/A</v>
      </c>
      <c r="J47" s="22" t="e">
        <v>#N/A</v>
      </c>
      <c r="K47" s="8" t="e">
        <v>#N/A</v>
      </c>
    </row>
    <row r="48" spans="1:11" x14ac:dyDescent="0.25">
      <c r="A48" t="s">
        <v>66</v>
      </c>
      <c r="B48" s="8" t="e">
        <v>#N/A</v>
      </c>
      <c r="C48" s="10" t="e">
        <v>#N/A</v>
      </c>
      <c r="D48" s="8" t="e">
        <v>#N/A</v>
      </c>
      <c r="E48" s="8" t="e">
        <v>#N/A</v>
      </c>
      <c r="F48" s="8" t="e">
        <v>#N/A</v>
      </c>
      <c r="G48" s="8" t="e">
        <v>#N/A</v>
      </c>
      <c r="H48" s="10" t="e">
        <v>#N/A</v>
      </c>
      <c r="I48" s="10" t="e">
        <v>#N/A</v>
      </c>
      <c r="J48" s="22" t="e">
        <v>#N/A</v>
      </c>
      <c r="K48" s="8" t="e">
        <v>#N/A</v>
      </c>
    </row>
    <row r="49" spans="1:11" x14ac:dyDescent="0.25">
      <c r="A49" t="s">
        <v>67</v>
      </c>
      <c r="B49" s="8" t="e">
        <v>#N/A</v>
      </c>
      <c r="C49" s="10" t="e">
        <v>#N/A</v>
      </c>
      <c r="D49" s="8" t="e">
        <v>#N/A</v>
      </c>
      <c r="E49" s="8" t="e">
        <v>#N/A</v>
      </c>
      <c r="F49" s="8" t="e">
        <v>#N/A</v>
      </c>
      <c r="G49" s="8" t="e">
        <v>#N/A</v>
      </c>
      <c r="H49" s="10" t="e">
        <v>#N/A</v>
      </c>
      <c r="I49" s="10" t="e">
        <v>#N/A</v>
      </c>
      <c r="J49" s="22" t="e">
        <v>#N/A</v>
      </c>
      <c r="K49" s="8" t="e">
        <v>#N/A</v>
      </c>
    </row>
    <row r="50" spans="1:11" x14ac:dyDescent="0.25">
      <c r="A50" t="s">
        <v>68</v>
      </c>
      <c r="B50" s="8" t="e">
        <v>#N/A</v>
      </c>
      <c r="C50" s="10" t="e">
        <v>#N/A</v>
      </c>
      <c r="D50" s="8" t="e">
        <v>#N/A</v>
      </c>
      <c r="E50" s="8" t="e">
        <v>#N/A</v>
      </c>
      <c r="F50" s="8" t="e">
        <v>#N/A</v>
      </c>
      <c r="G50" s="8" t="e">
        <v>#N/A</v>
      </c>
      <c r="H50" s="10" t="e">
        <v>#N/A</v>
      </c>
      <c r="I50" s="10" t="e">
        <v>#N/A</v>
      </c>
      <c r="J50" s="22" t="e">
        <v>#N/A</v>
      </c>
      <c r="K50" s="8" t="e">
        <v>#N/A</v>
      </c>
    </row>
    <row r="51" spans="1:11" x14ac:dyDescent="0.25">
      <c r="A51" t="s">
        <v>69</v>
      </c>
      <c r="B51" s="8" t="e">
        <v>#N/A</v>
      </c>
      <c r="C51" s="10" t="e">
        <v>#N/A</v>
      </c>
      <c r="D51" s="8" t="e">
        <v>#N/A</v>
      </c>
      <c r="E51" s="8" t="e">
        <v>#N/A</v>
      </c>
      <c r="F51" s="8" t="e">
        <v>#N/A</v>
      </c>
      <c r="G51" s="8" t="e">
        <v>#N/A</v>
      </c>
      <c r="H51" s="10" t="e">
        <v>#N/A</v>
      </c>
      <c r="I51" s="10" t="e">
        <v>#N/A</v>
      </c>
      <c r="J51" s="22" t="e">
        <v>#N/A</v>
      </c>
      <c r="K51" s="8" t="e">
        <v>#N/A</v>
      </c>
    </row>
    <row r="52" spans="1:11" x14ac:dyDescent="0.25">
      <c r="A52" t="s">
        <v>70</v>
      </c>
      <c r="B52" s="8" t="e">
        <v>#N/A</v>
      </c>
      <c r="C52" s="10" t="e">
        <v>#N/A</v>
      </c>
      <c r="D52" s="8" t="e">
        <v>#N/A</v>
      </c>
      <c r="E52" s="8" t="e">
        <v>#N/A</v>
      </c>
      <c r="F52" s="8" t="e">
        <v>#N/A</v>
      </c>
      <c r="G52" s="8" t="e">
        <v>#N/A</v>
      </c>
      <c r="H52" s="10" t="e">
        <v>#N/A</v>
      </c>
      <c r="I52" s="10" t="e">
        <v>#N/A</v>
      </c>
      <c r="J52" s="22" t="e">
        <v>#N/A</v>
      </c>
      <c r="K52" s="8" t="e">
        <v>#N/A</v>
      </c>
    </row>
    <row r="53" spans="1:11" x14ac:dyDescent="0.25">
      <c r="A53" t="s">
        <v>71</v>
      </c>
      <c r="B53" s="8" t="e">
        <v>#N/A</v>
      </c>
      <c r="C53" s="10" t="e">
        <v>#N/A</v>
      </c>
      <c r="D53" s="8" t="e">
        <v>#N/A</v>
      </c>
      <c r="E53" s="8" t="e">
        <v>#N/A</v>
      </c>
      <c r="F53" s="8" t="e">
        <v>#N/A</v>
      </c>
      <c r="G53" s="8" t="e">
        <v>#N/A</v>
      </c>
      <c r="H53" s="10" t="e">
        <v>#N/A</v>
      </c>
      <c r="I53" s="10" t="e">
        <v>#N/A</v>
      </c>
      <c r="J53" s="22" t="e">
        <v>#N/A</v>
      </c>
      <c r="K53" s="8" t="e">
        <v>#N/A</v>
      </c>
    </row>
    <row r="54" spans="1:11" x14ac:dyDescent="0.25">
      <c r="A54" t="s">
        <v>72</v>
      </c>
      <c r="B54" s="8" t="e">
        <v>#N/A</v>
      </c>
      <c r="C54" s="10" t="e">
        <v>#N/A</v>
      </c>
      <c r="D54" s="8" t="e">
        <v>#N/A</v>
      </c>
      <c r="E54" s="8" t="e">
        <v>#N/A</v>
      </c>
      <c r="F54" s="8" t="e">
        <v>#N/A</v>
      </c>
      <c r="G54" s="8" t="e">
        <v>#N/A</v>
      </c>
      <c r="H54" s="10" t="e">
        <v>#N/A</v>
      </c>
      <c r="I54" s="10" t="e">
        <v>#N/A</v>
      </c>
      <c r="J54" s="22" t="e">
        <v>#N/A</v>
      </c>
      <c r="K54" s="8" t="e">
        <v>#N/A</v>
      </c>
    </row>
    <row r="55" spans="1:11" x14ac:dyDescent="0.25">
      <c r="A55" t="s">
        <v>73</v>
      </c>
      <c r="B55" s="8" t="e">
        <v>#N/A</v>
      </c>
      <c r="C55" s="10" t="e">
        <v>#N/A</v>
      </c>
      <c r="D55" s="8" t="e">
        <v>#N/A</v>
      </c>
      <c r="E55" s="8" t="e">
        <v>#N/A</v>
      </c>
      <c r="F55" s="8" t="e">
        <v>#N/A</v>
      </c>
      <c r="G55" s="8" t="e">
        <v>#N/A</v>
      </c>
      <c r="H55" s="10" t="e">
        <v>#N/A</v>
      </c>
      <c r="I55" s="10" t="e">
        <v>#N/A</v>
      </c>
      <c r="J55" s="22" t="e">
        <v>#N/A</v>
      </c>
      <c r="K55" s="8" t="e">
        <v>#N/A</v>
      </c>
    </row>
    <row r="56" spans="1:11" x14ac:dyDescent="0.25">
      <c r="A56" t="s">
        <v>74</v>
      </c>
      <c r="B56" s="8" t="e">
        <v>#N/A</v>
      </c>
      <c r="C56" s="10" t="e">
        <v>#N/A</v>
      </c>
      <c r="D56" s="8" t="e">
        <v>#N/A</v>
      </c>
      <c r="E56" s="8" t="e">
        <v>#N/A</v>
      </c>
      <c r="F56" s="8" t="e">
        <v>#N/A</v>
      </c>
      <c r="G56" s="8" t="e">
        <v>#N/A</v>
      </c>
      <c r="H56" s="10" t="e">
        <v>#N/A</v>
      </c>
      <c r="I56" s="10" t="e">
        <v>#N/A</v>
      </c>
      <c r="J56" s="22" t="e">
        <v>#N/A</v>
      </c>
      <c r="K56" s="8" t="e">
        <v>#N/A</v>
      </c>
    </row>
    <row r="57" spans="1:11" x14ac:dyDescent="0.25">
      <c r="A57" t="s">
        <v>75</v>
      </c>
      <c r="B57" s="8" t="e">
        <v>#N/A</v>
      </c>
      <c r="C57" s="10" t="e">
        <v>#N/A</v>
      </c>
      <c r="D57" s="8" t="e">
        <v>#N/A</v>
      </c>
      <c r="E57" s="8" t="e">
        <v>#N/A</v>
      </c>
      <c r="F57" s="8" t="e">
        <v>#N/A</v>
      </c>
      <c r="G57" s="8" t="e">
        <v>#N/A</v>
      </c>
      <c r="H57" s="10" t="e">
        <v>#N/A</v>
      </c>
      <c r="I57" s="10" t="e">
        <v>#N/A</v>
      </c>
      <c r="J57" s="22" t="e">
        <v>#N/A</v>
      </c>
      <c r="K57" s="8" t="e">
        <v>#N/A</v>
      </c>
    </row>
    <row r="58" spans="1:11" x14ac:dyDescent="0.25">
      <c r="A58" t="s">
        <v>76</v>
      </c>
      <c r="B58" s="8" t="e">
        <v>#N/A</v>
      </c>
      <c r="C58" s="10" t="e">
        <v>#N/A</v>
      </c>
      <c r="D58" s="8" t="e">
        <v>#N/A</v>
      </c>
      <c r="E58" s="8" t="e">
        <v>#N/A</v>
      </c>
      <c r="F58" s="8" t="e">
        <v>#N/A</v>
      </c>
      <c r="G58" s="8" t="e">
        <v>#N/A</v>
      </c>
      <c r="H58" s="10" t="e">
        <v>#N/A</v>
      </c>
      <c r="I58" s="10" t="e">
        <v>#N/A</v>
      </c>
      <c r="J58" s="22" t="e">
        <v>#N/A</v>
      </c>
      <c r="K58" s="8" t="e">
        <v>#N/A</v>
      </c>
    </row>
    <row r="59" spans="1:11" x14ac:dyDescent="0.25">
      <c r="A59" t="s">
        <v>77</v>
      </c>
      <c r="B59" s="8" t="e">
        <v>#N/A</v>
      </c>
      <c r="C59" s="10" t="e">
        <v>#N/A</v>
      </c>
      <c r="D59" s="8" t="e">
        <v>#N/A</v>
      </c>
      <c r="E59" s="8" t="e">
        <v>#N/A</v>
      </c>
      <c r="F59" s="8" t="e">
        <v>#N/A</v>
      </c>
      <c r="G59" s="8" t="e">
        <v>#N/A</v>
      </c>
      <c r="H59" s="10" t="e">
        <v>#N/A</v>
      </c>
      <c r="I59" s="10" t="e">
        <v>#N/A</v>
      </c>
      <c r="J59" s="22" t="e">
        <v>#N/A</v>
      </c>
      <c r="K59" s="8" t="e">
        <v>#N/A</v>
      </c>
    </row>
    <row r="60" spans="1:11" x14ac:dyDescent="0.25">
      <c r="A60" t="s">
        <v>78</v>
      </c>
      <c r="B60" s="8" t="e">
        <v>#N/A</v>
      </c>
      <c r="C60" s="10" t="e">
        <v>#N/A</v>
      </c>
      <c r="D60" s="8" t="e">
        <v>#N/A</v>
      </c>
      <c r="E60" s="8" t="e">
        <v>#N/A</v>
      </c>
      <c r="F60" s="8" t="e">
        <v>#N/A</v>
      </c>
      <c r="G60" s="8" t="e">
        <v>#N/A</v>
      </c>
      <c r="H60" s="10" t="e">
        <v>#N/A</v>
      </c>
      <c r="I60" s="10" t="e">
        <v>#N/A</v>
      </c>
      <c r="J60" s="22" t="e">
        <v>#N/A</v>
      </c>
      <c r="K60" s="8" t="e">
        <v>#N/A</v>
      </c>
    </row>
    <row r="61" spans="1:11" x14ac:dyDescent="0.25">
      <c r="A61" t="s">
        <v>79</v>
      </c>
      <c r="B61" s="8" t="e">
        <v>#N/A</v>
      </c>
      <c r="C61" s="10" t="e">
        <v>#N/A</v>
      </c>
      <c r="D61" s="8" t="e">
        <v>#N/A</v>
      </c>
      <c r="E61" s="8" t="e">
        <v>#N/A</v>
      </c>
      <c r="F61" s="8" t="e">
        <v>#N/A</v>
      </c>
      <c r="G61" s="8" t="e">
        <v>#N/A</v>
      </c>
      <c r="H61" s="10" t="e">
        <v>#N/A</v>
      </c>
      <c r="I61" s="10" t="e">
        <v>#N/A</v>
      </c>
      <c r="J61" s="22" t="e">
        <v>#N/A</v>
      </c>
      <c r="K61" s="8" t="e">
        <v>#N/A</v>
      </c>
    </row>
    <row r="62" spans="1:11" x14ac:dyDescent="0.25">
      <c r="A62" t="s">
        <v>80</v>
      </c>
      <c r="B62" s="8" t="e">
        <v>#N/A</v>
      </c>
      <c r="C62" s="10" t="e">
        <v>#N/A</v>
      </c>
      <c r="D62" s="8" t="e">
        <v>#N/A</v>
      </c>
      <c r="E62" s="8" t="e">
        <v>#N/A</v>
      </c>
      <c r="F62" s="8" t="e">
        <v>#N/A</v>
      </c>
      <c r="G62" s="8" t="e">
        <v>#N/A</v>
      </c>
      <c r="H62" s="10" t="e">
        <v>#N/A</v>
      </c>
      <c r="I62" s="10" t="e">
        <v>#N/A</v>
      </c>
      <c r="J62" s="22" t="e">
        <v>#N/A</v>
      </c>
      <c r="K62" s="8" t="e">
        <v>#N/A</v>
      </c>
    </row>
    <row r="63" spans="1:11" x14ac:dyDescent="0.25">
      <c r="A63" t="s">
        <v>81</v>
      </c>
      <c r="B63" s="8" t="e">
        <v>#N/A</v>
      </c>
      <c r="C63" s="10" t="e">
        <v>#N/A</v>
      </c>
      <c r="D63" s="8" t="e">
        <v>#N/A</v>
      </c>
      <c r="E63" s="8" t="e">
        <v>#N/A</v>
      </c>
      <c r="F63" s="8" t="e">
        <v>#N/A</v>
      </c>
      <c r="G63" s="8" t="e">
        <v>#N/A</v>
      </c>
      <c r="H63" s="10" t="e">
        <v>#N/A</v>
      </c>
      <c r="I63" s="10" t="e">
        <v>#N/A</v>
      </c>
      <c r="J63" s="22" t="e">
        <v>#N/A</v>
      </c>
      <c r="K63" s="8" t="e">
        <v>#N/A</v>
      </c>
    </row>
    <row r="64" spans="1:11" x14ac:dyDescent="0.25">
      <c r="A64" t="s">
        <v>82</v>
      </c>
      <c r="B64" s="8" t="e">
        <v>#N/A</v>
      </c>
      <c r="C64" s="10" t="e">
        <v>#N/A</v>
      </c>
      <c r="D64" s="8" t="e">
        <v>#N/A</v>
      </c>
      <c r="E64" s="8" t="e">
        <v>#N/A</v>
      </c>
      <c r="F64" s="8" t="e">
        <v>#N/A</v>
      </c>
      <c r="G64" s="8" t="e">
        <v>#N/A</v>
      </c>
      <c r="H64" s="10" t="e">
        <v>#N/A</v>
      </c>
      <c r="I64" s="10" t="e">
        <v>#N/A</v>
      </c>
      <c r="J64" s="22" t="e">
        <v>#N/A</v>
      </c>
      <c r="K64" s="8" t="e">
        <v>#N/A</v>
      </c>
    </row>
    <row r="65" spans="1:11" x14ac:dyDescent="0.25">
      <c r="A65" t="s">
        <v>83</v>
      </c>
      <c r="B65" s="8" t="e">
        <v>#N/A</v>
      </c>
      <c r="C65" s="10" t="e">
        <v>#N/A</v>
      </c>
      <c r="D65" s="8" t="e">
        <v>#N/A</v>
      </c>
      <c r="E65" s="8" t="e">
        <v>#N/A</v>
      </c>
      <c r="F65" s="8" t="e">
        <v>#N/A</v>
      </c>
      <c r="G65" s="8" t="e">
        <v>#N/A</v>
      </c>
      <c r="H65" s="10" t="e">
        <v>#N/A</v>
      </c>
      <c r="I65" s="10" t="e">
        <v>#N/A</v>
      </c>
      <c r="J65" s="22" t="e">
        <v>#N/A</v>
      </c>
      <c r="K65" s="8" t="e">
        <v>#N/A</v>
      </c>
    </row>
    <row r="66" spans="1:11" x14ac:dyDescent="0.25">
      <c r="A66" t="s">
        <v>84</v>
      </c>
      <c r="B66" s="8" t="e">
        <v>#N/A</v>
      </c>
      <c r="C66" s="10" t="e">
        <v>#N/A</v>
      </c>
      <c r="D66" s="8" t="e">
        <v>#N/A</v>
      </c>
      <c r="E66" s="8" t="e">
        <v>#N/A</v>
      </c>
      <c r="F66" s="8" t="e">
        <v>#N/A</v>
      </c>
      <c r="G66" s="8" t="e">
        <v>#N/A</v>
      </c>
      <c r="H66" s="10" t="e">
        <v>#N/A</v>
      </c>
      <c r="I66" s="10" t="e">
        <v>#N/A</v>
      </c>
      <c r="J66" s="22" t="e">
        <v>#N/A</v>
      </c>
      <c r="K66" s="8" t="e">
        <v>#N/A</v>
      </c>
    </row>
    <row r="67" spans="1:11" x14ac:dyDescent="0.25">
      <c r="A67" t="s">
        <v>85</v>
      </c>
      <c r="B67" s="8" t="e">
        <v>#N/A</v>
      </c>
      <c r="C67" s="10" t="e">
        <v>#N/A</v>
      </c>
      <c r="D67" s="8" t="e">
        <v>#N/A</v>
      </c>
      <c r="E67" s="8" t="e">
        <v>#N/A</v>
      </c>
      <c r="F67" s="8" t="e">
        <v>#N/A</v>
      </c>
      <c r="G67" s="8" t="e">
        <v>#N/A</v>
      </c>
      <c r="H67" s="10" t="e">
        <v>#N/A</v>
      </c>
      <c r="I67" s="10" t="e">
        <v>#N/A</v>
      </c>
      <c r="J67" s="22" t="e">
        <v>#N/A</v>
      </c>
      <c r="K67" s="8" t="e">
        <v>#N/A</v>
      </c>
    </row>
    <row r="68" spans="1:11" x14ac:dyDescent="0.25">
      <c r="A68" t="s">
        <v>86</v>
      </c>
      <c r="B68" s="8" t="e">
        <v>#N/A</v>
      </c>
      <c r="C68" s="10" t="e">
        <v>#N/A</v>
      </c>
      <c r="D68" s="8" t="e">
        <v>#N/A</v>
      </c>
      <c r="E68" s="8" t="e">
        <v>#N/A</v>
      </c>
      <c r="F68" s="8" t="e">
        <v>#N/A</v>
      </c>
      <c r="G68" s="8">
        <v>73823</v>
      </c>
      <c r="H68" s="10" t="e">
        <v>#N/A</v>
      </c>
      <c r="I68" s="10" t="e">
        <v>#N/A</v>
      </c>
      <c r="J68" s="22" t="e">
        <v>#N/A</v>
      </c>
      <c r="K68" s="8" t="e">
        <v>#N/A</v>
      </c>
    </row>
    <row r="69" spans="1:11" x14ac:dyDescent="0.25">
      <c r="A69" t="s">
        <v>87</v>
      </c>
      <c r="B69" s="8" t="e">
        <v>#N/A</v>
      </c>
      <c r="C69" s="10" t="e">
        <v>#N/A</v>
      </c>
      <c r="D69" s="8" t="e">
        <v>#N/A</v>
      </c>
      <c r="E69" s="8" t="e">
        <v>#N/A</v>
      </c>
      <c r="F69" s="8" t="e">
        <v>#N/A</v>
      </c>
      <c r="G69" s="8">
        <v>75955</v>
      </c>
      <c r="H69" s="10" t="e">
        <v>#N/A</v>
      </c>
      <c r="I69" s="10" t="e">
        <v>#N/A</v>
      </c>
      <c r="J69" s="22" t="e">
        <v>#N/A</v>
      </c>
      <c r="K69" s="8" t="e">
        <v>#N/A</v>
      </c>
    </row>
    <row r="70" spans="1:11" x14ac:dyDescent="0.25">
      <c r="A70" t="s">
        <v>88</v>
      </c>
      <c r="B70" s="8" t="e">
        <v>#N/A</v>
      </c>
      <c r="C70" s="10" t="e">
        <v>#N/A</v>
      </c>
      <c r="D70" s="8" t="e">
        <v>#N/A</v>
      </c>
      <c r="E70" s="8" t="e">
        <v>#N/A</v>
      </c>
      <c r="F70" s="8" t="e">
        <v>#N/A</v>
      </c>
      <c r="G70" s="8">
        <v>78147</v>
      </c>
      <c r="H70" s="10" t="e">
        <v>#N/A</v>
      </c>
      <c r="I70" s="10" t="e">
        <v>#N/A</v>
      </c>
      <c r="J70" s="22" t="e">
        <v>#N/A</v>
      </c>
      <c r="K70" s="8" t="e">
        <v>#N/A</v>
      </c>
    </row>
    <row r="71" spans="1:11" x14ac:dyDescent="0.25">
      <c r="A71" t="s">
        <v>89</v>
      </c>
      <c r="B71" s="8" t="e">
        <v>#N/A</v>
      </c>
      <c r="C71" s="10" t="e">
        <v>#N/A</v>
      </c>
      <c r="D71" s="8" t="e">
        <v>#N/A</v>
      </c>
      <c r="E71" s="8" t="e">
        <v>#N/A</v>
      </c>
      <c r="F71" s="8" t="e">
        <v>#N/A</v>
      </c>
      <c r="G71" s="8">
        <v>80403</v>
      </c>
      <c r="H71" s="10" t="e">
        <v>#N/A</v>
      </c>
      <c r="I71" s="10" t="e">
        <v>#N/A</v>
      </c>
      <c r="J71" s="22" t="e">
        <v>#N/A</v>
      </c>
      <c r="K71" s="8" t="e">
        <v>#N/A</v>
      </c>
    </row>
    <row r="72" spans="1:11" x14ac:dyDescent="0.25">
      <c r="A72" t="s">
        <v>90</v>
      </c>
      <c r="B72" s="8" t="e">
        <v>#N/A</v>
      </c>
      <c r="C72" s="10" t="e">
        <v>#N/A</v>
      </c>
      <c r="D72" s="8" t="e">
        <v>#N/A</v>
      </c>
      <c r="E72" s="8" t="e">
        <v>#N/A</v>
      </c>
      <c r="F72" s="8" t="e">
        <v>#N/A</v>
      </c>
      <c r="G72" s="8">
        <v>82724</v>
      </c>
      <c r="H72" s="10" t="e">
        <v>#N/A</v>
      </c>
      <c r="I72" s="10" t="e">
        <v>#N/A</v>
      </c>
      <c r="J72" s="22" t="e">
        <v>#N/A</v>
      </c>
      <c r="K72" s="8" t="e">
        <v>#N/A</v>
      </c>
    </row>
    <row r="73" spans="1:11" x14ac:dyDescent="0.25">
      <c r="A73" t="s">
        <v>91</v>
      </c>
      <c r="B73" s="8" t="e">
        <v>#N/A</v>
      </c>
      <c r="C73" s="10" t="e">
        <v>#N/A</v>
      </c>
      <c r="D73" s="8" t="e">
        <v>#N/A</v>
      </c>
      <c r="E73" s="8" t="e">
        <v>#N/A</v>
      </c>
      <c r="F73" s="8" t="e">
        <v>#N/A</v>
      </c>
      <c r="G73" s="8">
        <v>85112</v>
      </c>
      <c r="H73" s="10" t="e">
        <v>#N/A</v>
      </c>
      <c r="I73" s="10" t="e">
        <v>#N/A</v>
      </c>
      <c r="J73" s="22" t="e">
        <v>#N/A</v>
      </c>
      <c r="K73" s="8" t="e">
        <v>#N/A</v>
      </c>
    </row>
    <row r="74" spans="1:11" x14ac:dyDescent="0.25">
      <c r="A74" t="s">
        <v>92</v>
      </c>
      <c r="B74" s="8" t="e">
        <v>#N/A</v>
      </c>
      <c r="C74" s="10" t="e">
        <v>#N/A</v>
      </c>
      <c r="D74" s="8" t="e">
        <v>#N/A</v>
      </c>
      <c r="E74" s="8" t="e">
        <v>#N/A</v>
      </c>
      <c r="F74" s="8" t="e">
        <v>#N/A</v>
      </c>
      <c r="G74" s="8">
        <v>87569</v>
      </c>
      <c r="H74" s="10" t="e">
        <v>#N/A</v>
      </c>
      <c r="I74" s="10" t="e">
        <v>#N/A</v>
      </c>
      <c r="J74" s="22" t="e">
        <v>#N/A</v>
      </c>
      <c r="K74" s="8" t="e">
        <v>#N/A</v>
      </c>
    </row>
    <row r="75" spans="1:11" x14ac:dyDescent="0.25">
      <c r="A75" t="s">
        <v>93</v>
      </c>
      <c r="B75" s="8" t="e">
        <v>#N/A</v>
      </c>
      <c r="C75" s="10" t="e">
        <v>#N/A</v>
      </c>
      <c r="D75" s="8" t="e">
        <v>#N/A</v>
      </c>
      <c r="E75" s="8" t="e">
        <v>#N/A</v>
      </c>
      <c r="F75" s="8" t="e">
        <v>#N/A</v>
      </c>
      <c r="G75" s="8">
        <v>90097</v>
      </c>
      <c r="H75" s="10" t="e">
        <v>#N/A</v>
      </c>
      <c r="I75" s="10" t="e">
        <v>#N/A</v>
      </c>
      <c r="J75" s="22" t="e">
        <v>#N/A</v>
      </c>
      <c r="K75" s="8" t="e">
        <v>#N/A</v>
      </c>
    </row>
    <row r="76" spans="1:11" x14ac:dyDescent="0.25">
      <c r="A76" t="s">
        <v>94</v>
      </c>
      <c r="B76" s="8" t="e">
        <v>#N/A</v>
      </c>
      <c r="C76" s="10" t="e">
        <v>#N/A</v>
      </c>
      <c r="D76" s="8" t="e">
        <v>#N/A</v>
      </c>
      <c r="E76" s="8" t="e">
        <v>#N/A</v>
      </c>
      <c r="F76" s="8" t="e">
        <v>#N/A</v>
      </c>
      <c r="G76" s="8">
        <v>93139</v>
      </c>
      <c r="H76" s="10" t="e">
        <v>#N/A</v>
      </c>
      <c r="I76" s="10" t="e">
        <v>#N/A</v>
      </c>
      <c r="J76" s="22" t="e">
        <v>#N/A</v>
      </c>
      <c r="K76" s="8" t="e">
        <v>#N/A</v>
      </c>
    </row>
    <row r="77" spans="1:11" x14ac:dyDescent="0.25">
      <c r="A77" t="s">
        <v>95</v>
      </c>
      <c r="B77" s="8" t="e">
        <v>#N/A</v>
      </c>
      <c r="C77" s="10" t="e">
        <v>#N/A</v>
      </c>
      <c r="D77" s="8" t="e">
        <v>#N/A</v>
      </c>
      <c r="E77" s="8" t="e">
        <v>#N/A</v>
      </c>
      <c r="F77" s="8" t="e">
        <v>#N/A</v>
      </c>
      <c r="G77" s="8">
        <v>95450</v>
      </c>
      <c r="H77" s="10" t="e">
        <v>#N/A</v>
      </c>
      <c r="I77" s="10" t="e">
        <v>#N/A</v>
      </c>
      <c r="J77" s="22" t="e">
        <v>#N/A</v>
      </c>
      <c r="K77" s="8" t="e">
        <v>#N/A</v>
      </c>
    </row>
    <row r="78" spans="1:11" x14ac:dyDescent="0.25">
      <c r="A78" t="s">
        <v>96</v>
      </c>
      <c r="B78" s="8" t="e">
        <v>#N/A</v>
      </c>
      <c r="C78" s="10" t="e">
        <v>#N/A</v>
      </c>
      <c r="D78" s="8" t="e">
        <v>#N/A</v>
      </c>
      <c r="E78" s="8" t="e">
        <v>#N/A</v>
      </c>
      <c r="F78" s="8" t="e">
        <v>#N/A</v>
      </c>
      <c r="G78" s="8">
        <v>97818</v>
      </c>
      <c r="H78" s="10" t="e">
        <v>#N/A</v>
      </c>
      <c r="I78" s="10" t="e">
        <v>#N/A</v>
      </c>
      <c r="J78" s="22" t="e">
        <v>#N/A</v>
      </c>
      <c r="K78" s="8" t="e">
        <v>#N/A</v>
      </c>
    </row>
    <row r="79" spans="1:11" x14ac:dyDescent="0.25">
      <c r="A79" t="s">
        <v>97</v>
      </c>
      <c r="B79" s="8" t="e">
        <v>#N/A</v>
      </c>
      <c r="C79" s="10" t="e">
        <v>#N/A</v>
      </c>
      <c r="D79" s="8" t="e">
        <v>#N/A</v>
      </c>
      <c r="E79" s="8" t="e">
        <v>#N/A</v>
      </c>
      <c r="F79" s="8" t="e">
        <v>#N/A</v>
      </c>
      <c r="G79" s="8">
        <v>100244</v>
      </c>
      <c r="H79" s="10" t="e">
        <v>#N/A</v>
      </c>
      <c r="I79" s="10" t="e">
        <v>#N/A</v>
      </c>
      <c r="J79" s="22" t="e">
        <v>#N/A</v>
      </c>
      <c r="K79" s="8" t="e">
        <v>#N/A</v>
      </c>
    </row>
    <row r="80" spans="1:11" x14ac:dyDescent="0.25">
      <c r="A80" t="s">
        <v>98</v>
      </c>
      <c r="B80" s="8" t="e">
        <v>#N/A</v>
      </c>
      <c r="C80" s="10" t="e">
        <v>#N/A</v>
      </c>
      <c r="D80" s="8" t="e">
        <v>#N/A</v>
      </c>
      <c r="E80" s="8" t="e">
        <v>#N/A</v>
      </c>
      <c r="F80" s="8" t="e">
        <v>#N/A</v>
      </c>
      <c r="G80" s="8">
        <v>102731</v>
      </c>
      <c r="H80" s="10" t="e">
        <v>#N/A</v>
      </c>
      <c r="I80" s="10" t="e">
        <v>#N/A</v>
      </c>
      <c r="J80" s="22" t="e">
        <v>#N/A</v>
      </c>
      <c r="K80" s="8" t="e">
        <v>#N/A</v>
      </c>
    </row>
    <row r="81" spans="1:11" x14ac:dyDescent="0.25">
      <c r="A81" t="s">
        <v>99</v>
      </c>
      <c r="B81" s="8" t="e">
        <v>#N/A</v>
      </c>
      <c r="C81" s="10" t="e">
        <v>#N/A</v>
      </c>
      <c r="D81" s="8" t="e">
        <v>#N/A</v>
      </c>
      <c r="E81" s="8" t="e">
        <v>#N/A</v>
      </c>
      <c r="F81" s="8" t="e">
        <v>#N/A</v>
      </c>
      <c r="G81" s="8">
        <v>105280</v>
      </c>
      <c r="H81" s="10" t="e">
        <v>#N/A</v>
      </c>
      <c r="I81" s="10" t="e">
        <v>#N/A</v>
      </c>
      <c r="J81" s="22" t="e">
        <v>#N/A</v>
      </c>
      <c r="K81" s="8" t="e">
        <v>#N/A</v>
      </c>
    </row>
    <row r="82" spans="1:11" x14ac:dyDescent="0.25">
      <c r="A82" t="s">
        <v>100</v>
      </c>
      <c r="B82" s="8" t="e">
        <v>#N/A</v>
      </c>
      <c r="C82" s="10" t="e">
        <v>#N/A</v>
      </c>
      <c r="D82" s="8" t="e">
        <v>#N/A</v>
      </c>
      <c r="E82" s="8" t="e">
        <v>#N/A</v>
      </c>
      <c r="F82" s="8" t="e">
        <v>#N/A</v>
      </c>
      <c r="G82" s="8">
        <v>107891</v>
      </c>
      <c r="H82" s="10" t="e">
        <v>#N/A</v>
      </c>
      <c r="I82" s="10" t="e">
        <v>#N/A</v>
      </c>
      <c r="J82" s="22" t="e">
        <v>#N/A</v>
      </c>
      <c r="K82" s="8" t="e">
        <v>#N/A</v>
      </c>
    </row>
    <row r="83" spans="1:11" x14ac:dyDescent="0.25">
      <c r="A83" t="s">
        <v>101</v>
      </c>
      <c r="B83" s="8" t="e">
        <v>#N/A</v>
      </c>
      <c r="C83" s="10" t="e">
        <v>#N/A</v>
      </c>
      <c r="D83" s="8" t="e">
        <v>#N/A</v>
      </c>
      <c r="E83" s="8" t="e">
        <v>#N/A</v>
      </c>
      <c r="F83" s="8" t="e">
        <v>#N/A</v>
      </c>
      <c r="G83" s="8">
        <v>110568</v>
      </c>
      <c r="H83" s="10" t="e">
        <v>#N/A</v>
      </c>
      <c r="I83" s="10" t="e">
        <v>#N/A</v>
      </c>
      <c r="J83" s="22" t="e">
        <v>#N/A</v>
      </c>
      <c r="K83" s="8" t="e">
        <v>#N/A</v>
      </c>
    </row>
    <row r="84" spans="1:11" x14ac:dyDescent="0.25">
      <c r="A84" t="s">
        <v>102</v>
      </c>
      <c r="B84" s="8" t="e">
        <v>#N/A</v>
      </c>
      <c r="C84" s="10" t="e">
        <v>#N/A</v>
      </c>
      <c r="D84" s="8" t="e">
        <v>#N/A</v>
      </c>
      <c r="E84" s="8" t="e">
        <v>#N/A</v>
      </c>
      <c r="F84" s="8" t="e">
        <v>#N/A</v>
      </c>
      <c r="G84" s="8">
        <v>113311</v>
      </c>
      <c r="H84" s="10" t="e">
        <v>#N/A</v>
      </c>
      <c r="I84" s="10" t="e">
        <v>#N/A</v>
      </c>
      <c r="J84" s="22" t="e">
        <v>#N/A</v>
      </c>
      <c r="K84" s="8" t="e">
        <v>#N/A</v>
      </c>
    </row>
    <row r="85" spans="1:11" x14ac:dyDescent="0.25">
      <c r="A85" t="s">
        <v>103</v>
      </c>
      <c r="B85" s="8" t="e">
        <v>#N/A</v>
      </c>
      <c r="C85" s="10" t="e">
        <v>#N/A</v>
      </c>
      <c r="D85" s="8" t="e">
        <v>#N/A</v>
      </c>
      <c r="E85" s="8" t="e">
        <v>#N/A</v>
      </c>
      <c r="F85" s="8" t="e">
        <v>#N/A</v>
      </c>
      <c r="G85" s="8">
        <v>116122</v>
      </c>
      <c r="H85" s="10" t="e">
        <v>#N/A</v>
      </c>
      <c r="I85" s="10" t="e">
        <v>#N/A</v>
      </c>
      <c r="J85" s="22" t="e">
        <v>#N/A</v>
      </c>
      <c r="K85" s="8" t="e">
        <v>#N/A</v>
      </c>
    </row>
    <row r="86" spans="1:11" x14ac:dyDescent="0.25">
      <c r="A86" t="s">
        <v>104</v>
      </c>
      <c r="B86" s="8" t="e">
        <v>#N/A</v>
      </c>
      <c r="C86" s="10" t="e">
        <v>#N/A</v>
      </c>
      <c r="D86" s="8" t="e">
        <v>#N/A</v>
      </c>
      <c r="E86" s="8" t="e">
        <v>#N/A</v>
      </c>
      <c r="F86" s="8" t="e">
        <v>#N/A</v>
      </c>
      <c r="G86" s="8">
        <v>118563</v>
      </c>
      <c r="H86" s="10" t="e">
        <v>#N/A</v>
      </c>
      <c r="I86" s="10" t="e">
        <v>#N/A</v>
      </c>
      <c r="J86" s="22" t="e">
        <v>#N/A</v>
      </c>
      <c r="K86" s="8" t="e">
        <v>#N/A</v>
      </c>
    </row>
    <row r="87" spans="1:11" x14ac:dyDescent="0.25">
      <c r="A87" t="s">
        <v>105</v>
      </c>
      <c r="B87" s="8" t="e">
        <v>#N/A</v>
      </c>
      <c r="C87" s="10" t="e">
        <v>#N/A</v>
      </c>
      <c r="D87" s="8" t="e">
        <v>#N/A</v>
      </c>
      <c r="E87" s="8" t="e">
        <v>#N/A</v>
      </c>
      <c r="F87" s="8" t="e">
        <v>#N/A</v>
      </c>
      <c r="G87" s="8">
        <v>121213</v>
      </c>
      <c r="H87" s="10" t="e">
        <v>#N/A</v>
      </c>
      <c r="I87" s="10" t="e">
        <v>#N/A</v>
      </c>
      <c r="J87" s="22" t="e">
        <v>#N/A</v>
      </c>
      <c r="K87" s="8" t="e">
        <v>#N/A</v>
      </c>
    </row>
    <row r="88" spans="1:11" x14ac:dyDescent="0.25">
      <c r="A88" t="s">
        <v>106</v>
      </c>
      <c r="B88" s="8" t="e">
        <v>#N/A</v>
      </c>
      <c r="C88" s="10" t="e">
        <v>#N/A</v>
      </c>
      <c r="D88" s="8" t="e">
        <v>#N/A</v>
      </c>
      <c r="E88" s="8" t="e">
        <v>#N/A</v>
      </c>
      <c r="F88" s="8" t="e">
        <v>#N/A</v>
      </c>
      <c r="G88" s="8">
        <v>123885</v>
      </c>
      <c r="H88" s="10" t="e">
        <v>#N/A</v>
      </c>
      <c r="I88" s="10" t="e">
        <v>#N/A</v>
      </c>
      <c r="J88" s="22" t="e">
        <v>#N/A</v>
      </c>
      <c r="K88" s="8" t="e">
        <v>#N/A</v>
      </c>
    </row>
    <row r="89" spans="1:11" x14ac:dyDescent="0.25">
      <c r="A89" t="s">
        <v>107</v>
      </c>
      <c r="B89" s="8" t="e">
        <v>#N/A</v>
      </c>
      <c r="C89" s="10" t="e">
        <v>#N/A</v>
      </c>
      <c r="D89" s="8" t="e">
        <v>#N/A</v>
      </c>
      <c r="E89" s="8" t="e">
        <v>#N/A</v>
      </c>
      <c r="F89" s="8" t="e">
        <v>#N/A</v>
      </c>
      <c r="G89" s="8">
        <v>126573</v>
      </c>
      <c r="H89" s="10" t="e">
        <v>#N/A</v>
      </c>
      <c r="I89" s="10" t="e">
        <v>#N/A</v>
      </c>
      <c r="J89" s="22" t="e">
        <v>#N/A</v>
      </c>
      <c r="K89" s="8" t="e">
        <v>#N/A</v>
      </c>
    </row>
    <row r="90" spans="1:11" x14ac:dyDescent="0.25">
      <c r="A90" t="s">
        <v>108</v>
      </c>
      <c r="B90" s="8" t="e">
        <v>#N/A</v>
      </c>
      <c r="C90" s="10" t="e">
        <v>#N/A</v>
      </c>
      <c r="D90" s="8" t="e">
        <v>#N/A</v>
      </c>
      <c r="E90" s="8" t="e">
        <v>#N/A</v>
      </c>
      <c r="F90" s="8" t="e">
        <v>#N/A</v>
      </c>
      <c r="G90" s="8">
        <v>129273</v>
      </c>
      <c r="H90" s="10" t="e">
        <v>#N/A</v>
      </c>
      <c r="I90" s="10" t="e">
        <v>#N/A</v>
      </c>
      <c r="J90" s="22" t="e">
        <v>#N/A</v>
      </c>
      <c r="K90" s="8" t="e">
        <v>#N/A</v>
      </c>
    </row>
    <row r="91" spans="1:11" x14ac:dyDescent="0.25">
      <c r="A91" t="s">
        <v>109</v>
      </c>
      <c r="B91" s="8" t="e">
        <v>#N/A</v>
      </c>
      <c r="C91" s="10" t="e">
        <v>#N/A</v>
      </c>
      <c r="D91" s="8" t="e">
        <v>#N/A</v>
      </c>
      <c r="E91" s="8" t="e">
        <v>#N/A</v>
      </c>
      <c r="F91" s="8" t="e">
        <v>#N/A</v>
      </c>
      <c r="G91" s="8">
        <v>131978</v>
      </c>
      <c r="H91" s="10" t="e">
        <v>#N/A</v>
      </c>
      <c r="I91" s="10" t="e">
        <v>#N/A</v>
      </c>
      <c r="J91" s="22" t="e">
        <v>#N/A</v>
      </c>
      <c r="K91" s="8" t="e">
        <v>#N/A</v>
      </c>
    </row>
    <row r="92" spans="1:11" x14ac:dyDescent="0.25">
      <c r="A92" t="s">
        <v>110</v>
      </c>
      <c r="B92" s="8" t="e">
        <v>#N/A</v>
      </c>
      <c r="C92" s="10" t="e">
        <v>#N/A</v>
      </c>
      <c r="D92" s="8" t="e">
        <v>#N/A</v>
      </c>
      <c r="E92" s="8" t="e">
        <v>#N/A</v>
      </c>
      <c r="F92" s="8" t="e">
        <v>#N/A</v>
      </c>
      <c r="G92" s="8">
        <v>134653</v>
      </c>
      <c r="H92" s="10" t="e">
        <v>#N/A</v>
      </c>
      <c r="I92" s="10" t="e">
        <v>#N/A</v>
      </c>
      <c r="J92" s="22" t="e">
        <v>#N/A</v>
      </c>
      <c r="K92" s="8" t="e">
        <v>#N/A</v>
      </c>
    </row>
    <row r="93" spans="1:11" x14ac:dyDescent="0.25">
      <c r="A93" t="s">
        <v>111</v>
      </c>
      <c r="B93" s="8" t="e">
        <v>#N/A</v>
      </c>
      <c r="C93" s="10" t="e">
        <v>#N/A</v>
      </c>
      <c r="D93" s="8" t="e">
        <v>#N/A</v>
      </c>
      <c r="E93" s="8" t="e">
        <v>#N/A</v>
      </c>
      <c r="F93" s="8" t="e">
        <v>#N/A</v>
      </c>
      <c r="G93" s="8">
        <v>137268</v>
      </c>
      <c r="H93" s="10" t="e">
        <v>#N/A</v>
      </c>
      <c r="I93" s="10" t="e">
        <v>#N/A</v>
      </c>
      <c r="J93" s="22" t="e">
        <v>#N/A</v>
      </c>
      <c r="K93" s="8" t="e">
        <v>#N/A</v>
      </c>
    </row>
    <row r="94" spans="1:11" x14ac:dyDescent="0.25">
      <c r="A94" t="s">
        <v>112</v>
      </c>
      <c r="B94" s="8" t="e">
        <v>#N/A</v>
      </c>
      <c r="C94" s="10" t="e">
        <v>#N/A</v>
      </c>
      <c r="D94" s="8" t="e">
        <v>#N/A</v>
      </c>
      <c r="E94" s="8" t="e">
        <v>#N/A</v>
      </c>
      <c r="F94" s="8" t="e">
        <v>#N/A</v>
      </c>
      <c r="G94" s="8">
        <v>139819</v>
      </c>
      <c r="H94" s="10" t="e">
        <v>#N/A</v>
      </c>
      <c r="I94" s="10" t="e">
        <v>#N/A</v>
      </c>
      <c r="J94" s="22" t="e">
        <v>#N/A</v>
      </c>
      <c r="K94" s="8" t="e">
        <v>#N/A</v>
      </c>
    </row>
    <row r="95" spans="1:11" x14ac:dyDescent="0.25">
      <c r="A95" t="s">
        <v>113</v>
      </c>
      <c r="B95" s="8" t="e">
        <v>#N/A</v>
      </c>
      <c r="C95" s="10" t="e">
        <v>#N/A</v>
      </c>
      <c r="D95" s="8" t="e">
        <v>#N/A</v>
      </c>
      <c r="E95" s="8" t="e">
        <v>#N/A</v>
      </c>
      <c r="F95" s="8" t="e">
        <v>#N/A</v>
      </c>
      <c r="G95" s="8">
        <v>142307</v>
      </c>
      <c r="H95" s="10" t="e">
        <v>#N/A</v>
      </c>
      <c r="I95" s="10" t="e">
        <v>#N/A</v>
      </c>
      <c r="J95" s="22" t="e">
        <v>#N/A</v>
      </c>
      <c r="K95" s="8" t="e">
        <v>#N/A</v>
      </c>
    </row>
    <row r="96" spans="1:11" x14ac:dyDescent="0.25">
      <c r="A96" t="s">
        <v>114</v>
      </c>
      <c r="B96" s="8">
        <v>606674</v>
      </c>
      <c r="C96" s="10">
        <v>85.974999999999994</v>
      </c>
      <c r="D96" s="8" t="e">
        <v>#N/A</v>
      </c>
      <c r="E96" s="8" t="e">
        <v>#N/A</v>
      </c>
      <c r="F96" s="8" t="e">
        <v>#N/A</v>
      </c>
      <c r="G96" s="8">
        <v>146593</v>
      </c>
      <c r="H96" s="10" t="e">
        <v>#N/A</v>
      </c>
      <c r="I96" s="10" t="e">
        <v>#N/A</v>
      </c>
      <c r="J96" s="22" t="e">
        <v>#N/A</v>
      </c>
      <c r="K96" s="8" t="e">
        <v>#N/A</v>
      </c>
    </row>
    <row r="97" spans="1:11" x14ac:dyDescent="0.25">
      <c r="A97" t="s">
        <v>115</v>
      </c>
      <c r="B97" s="8">
        <v>615847</v>
      </c>
      <c r="C97" s="10">
        <v>87.274999999999991</v>
      </c>
      <c r="D97" s="8" t="e">
        <v>#N/A</v>
      </c>
      <c r="E97" s="8">
        <v>106233</v>
      </c>
      <c r="F97" s="8" t="e">
        <v>#N/A</v>
      </c>
      <c r="G97" s="8">
        <v>149094</v>
      </c>
      <c r="H97" s="10" t="e">
        <v>#N/A</v>
      </c>
      <c r="I97" s="10">
        <v>77.027499999999989</v>
      </c>
      <c r="J97" s="22" t="e">
        <v>#N/A</v>
      </c>
      <c r="K97" s="8" t="e">
        <v>#N/A</v>
      </c>
    </row>
    <row r="98" spans="1:11" x14ac:dyDescent="0.25">
      <c r="A98" t="s">
        <v>116</v>
      </c>
      <c r="B98" s="8">
        <v>612972</v>
      </c>
      <c r="C98" s="10">
        <v>86.867499999999993</v>
      </c>
      <c r="D98" s="8" t="e">
        <v>#N/A</v>
      </c>
      <c r="E98" s="8">
        <v>99199</v>
      </c>
      <c r="F98" s="8" t="e">
        <v>#N/A</v>
      </c>
      <c r="G98" s="8">
        <v>151547</v>
      </c>
      <c r="H98" s="10">
        <v>113.24</v>
      </c>
      <c r="I98" s="10">
        <v>74.150833333333324</v>
      </c>
      <c r="J98" s="22" t="e">
        <v>#N/A</v>
      </c>
      <c r="K98" s="8" t="e">
        <v>#N/A</v>
      </c>
    </row>
    <row r="99" spans="1:11" x14ac:dyDescent="0.25">
      <c r="A99" t="s">
        <v>117</v>
      </c>
      <c r="B99" s="8">
        <v>641569</v>
      </c>
      <c r="C99" s="10">
        <v>90.919999999999987</v>
      </c>
      <c r="D99" s="8" t="e">
        <v>#N/A</v>
      </c>
      <c r="E99" s="8">
        <v>105473</v>
      </c>
      <c r="F99" s="8" t="e">
        <v>#N/A</v>
      </c>
      <c r="G99" s="8">
        <v>153986</v>
      </c>
      <c r="H99" s="10">
        <v>111.18916666666667</v>
      </c>
      <c r="I99" s="10">
        <v>79.719999999999985</v>
      </c>
      <c r="J99" s="22" t="e">
        <v>#N/A</v>
      </c>
      <c r="K99" s="8" t="e">
        <v>#N/A</v>
      </c>
    </row>
    <row r="100" spans="1:11" x14ac:dyDescent="0.25">
      <c r="A100" t="s">
        <v>118</v>
      </c>
      <c r="B100" s="8">
        <v>675793</v>
      </c>
      <c r="C100" s="10">
        <v>95.77</v>
      </c>
      <c r="D100" s="8">
        <v>349207</v>
      </c>
      <c r="E100" s="8">
        <v>120510</v>
      </c>
      <c r="F100" s="8">
        <v>72453</v>
      </c>
      <c r="G100" s="8">
        <v>156431</v>
      </c>
      <c r="H100" s="10">
        <v>111.24666666666667</v>
      </c>
      <c r="I100" s="10">
        <v>85.78166666666668</v>
      </c>
      <c r="J100" s="22" t="e">
        <v>#N/A</v>
      </c>
      <c r="K100" s="8" t="e">
        <v>#N/A</v>
      </c>
    </row>
    <row r="101" spans="1:11" x14ac:dyDescent="0.25">
      <c r="A101" t="s">
        <v>119</v>
      </c>
      <c r="B101" s="8">
        <v>705642</v>
      </c>
      <c r="C101" s="10">
        <v>100</v>
      </c>
      <c r="D101" s="8">
        <v>705641</v>
      </c>
      <c r="E101" s="8">
        <v>129296</v>
      </c>
      <c r="F101" s="8">
        <v>129296</v>
      </c>
      <c r="G101" s="8">
        <v>158875</v>
      </c>
      <c r="H101" s="10">
        <v>110.96750000000002</v>
      </c>
      <c r="I101" s="10">
        <v>87.352500000000006</v>
      </c>
      <c r="J101" s="22" t="e">
        <v>#N/A</v>
      </c>
      <c r="K101" s="8" t="e">
        <v>#N/A</v>
      </c>
    </row>
    <row r="102" spans="1:11" x14ac:dyDescent="0.25">
      <c r="A102" t="s">
        <v>120</v>
      </c>
      <c r="B102" s="8">
        <v>720812</v>
      </c>
      <c r="C102" s="10">
        <v>102.14999999999999</v>
      </c>
      <c r="D102" s="8">
        <v>843965</v>
      </c>
      <c r="E102" s="8">
        <v>131239</v>
      </c>
      <c r="F102" s="8">
        <v>142382</v>
      </c>
      <c r="G102" s="8">
        <v>161323</v>
      </c>
      <c r="H102" s="10">
        <v>100.95833333333336</v>
      </c>
      <c r="I102" s="10">
        <v>88.864166666666662</v>
      </c>
      <c r="J102" s="22" t="e">
        <v>#N/A</v>
      </c>
      <c r="K102" s="8" t="e">
        <v>#N/A</v>
      </c>
    </row>
    <row r="103" spans="1:11" x14ac:dyDescent="0.25">
      <c r="A103" t="s">
        <v>121</v>
      </c>
      <c r="B103" s="8">
        <v>745139</v>
      </c>
      <c r="C103" s="10">
        <v>105.59750000000001</v>
      </c>
      <c r="D103" s="8">
        <v>939147</v>
      </c>
      <c r="E103" s="8">
        <v>142698</v>
      </c>
      <c r="F103" s="8">
        <v>163135</v>
      </c>
      <c r="G103" s="8">
        <v>163780</v>
      </c>
      <c r="H103" s="10">
        <v>97.463333333333352</v>
      </c>
      <c r="I103" s="10">
        <v>92.319166666666675</v>
      </c>
      <c r="J103" s="22" t="e">
        <v>#N/A</v>
      </c>
      <c r="K103" s="8" t="e">
        <v>#N/A</v>
      </c>
    </row>
    <row r="104" spans="1:11" x14ac:dyDescent="0.25">
      <c r="A104" t="s">
        <v>122</v>
      </c>
      <c r="B104" s="8">
        <v>745403</v>
      </c>
      <c r="C104" s="10">
        <v>105.63499999999999</v>
      </c>
      <c r="D104" s="8">
        <v>979276</v>
      </c>
      <c r="E104" s="8">
        <v>142209</v>
      </c>
      <c r="F104" s="8">
        <v>166174</v>
      </c>
      <c r="G104" s="8">
        <v>166252</v>
      </c>
      <c r="H104" s="10">
        <v>90.252499999999998</v>
      </c>
      <c r="I104" s="10">
        <v>90.448333333333338</v>
      </c>
      <c r="J104" s="22" t="e">
        <v>#N/A</v>
      </c>
      <c r="K104" s="8" t="e">
        <v>#N/A</v>
      </c>
    </row>
    <row r="105" spans="1:11" x14ac:dyDescent="0.25">
      <c r="A105" t="s">
        <v>123</v>
      </c>
      <c r="B105" s="8">
        <v>747310</v>
      </c>
      <c r="C105" s="10">
        <v>105.90499999999999</v>
      </c>
      <c r="D105" s="8">
        <v>1064999</v>
      </c>
      <c r="E105" s="8">
        <v>130556</v>
      </c>
      <c r="F105" s="8">
        <v>166747</v>
      </c>
      <c r="G105" s="8">
        <v>168754</v>
      </c>
      <c r="H105" s="10">
        <v>82.404166666666654</v>
      </c>
      <c r="I105" s="10">
        <v>89.857500000000002</v>
      </c>
      <c r="J105" s="22" t="e">
        <v>#N/A</v>
      </c>
      <c r="K105" s="8" t="e">
        <v>#N/A</v>
      </c>
    </row>
    <row r="106" spans="1:11" x14ac:dyDescent="0.25">
      <c r="A106" t="s">
        <v>124</v>
      </c>
      <c r="B106" s="8">
        <v>779486</v>
      </c>
      <c r="C106" s="10">
        <v>110.46499999999999</v>
      </c>
      <c r="D106" s="8">
        <v>1179482</v>
      </c>
      <c r="E106" s="8">
        <v>137124</v>
      </c>
      <c r="F106" s="8">
        <v>198150</v>
      </c>
      <c r="G106" s="8">
        <v>171280</v>
      </c>
      <c r="H106" s="10">
        <v>85.77833333333335</v>
      </c>
      <c r="I106" s="10">
        <v>95.82416666666667</v>
      </c>
      <c r="J106" s="22" t="e">
        <v>#N/A</v>
      </c>
      <c r="K106" s="8" t="e">
        <v>#N/A</v>
      </c>
    </row>
    <row r="107" spans="1:11" x14ac:dyDescent="0.25">
      <c r="A107" t="s">
        <v>125</v>
      </c>
      <c r="B107" s="8">
        <v>789735</v>
      </c>
      <c r="C107" s="10">
        <v>111.9175</v>
      </c>
      <c r="D107" s="8">
        <v>1302136</v>
      </c>
      <c r="E107" s="8">
        <v>137724</v>
      </c>
      <c r="F107" s="8">
        <v>221772</v>
      </c>
      <c r="G107" s="8">
        <v>173808</v>
      </c>
      <c r="H107" s="10">
        <v>87.256666666666675</v>
      </c>
      <c r="I107" s="10">
        <v>97.335833333333355</v>
      </c>
      <c r="J107" s="22" t="e">
        <v>#N/A</v>
      </c>
      <c r="K107" s="8" t="e">
        <v>#N/A</v>
      </c>
    </row>
    <row r="108" spans="1:11" x14ac:dyDescent="0.25">
      <c r="A108" t="s">
        <v>126</v>
      </c>
      <c r="B108" s="8">
        <v>810711</v>
      </c>
      <c r="C108" s="10">
        <v>114.89</v>
      </c>
      <c r="D108" s="8">
        <v>1477822</v>
      </c>
      <c r="E108" s="8">
        <v>130519</v>
      </c>
      <c r="F108" s="8">
        <v>242161</v>
      </c>
      <c r="G108" s="8">
        <v>176304</v>
      </c>
      <c r="H108" s="10">
        <v>88.23833333333333</v>
      </c>
      <c r="I108" s="10">
        <v>99.995833333333337</v>
      </c>
      <c r="J108" s="22">
        <v>11.683333333333335</v>
      </c>
      <c r="K108" s="8">
        <v>19490.083333333332</v>
      </c>
    </row>
    <row r="109" spans="1:11" x14ac:dyDescent="0.25">
      <c r="A109" t="s">
        <v>127</v>
      </c>
      <c r="B109" s="8">
        <v>820009</v>
      </c>
      <c r="C109" s="10">
        <v>116.20750000000001</v>
      </c>
      <c r="D109" s="8">
        <v>1699948</v>
      </c>
      <c r="E109" s="8">
        <v>124525</v>
      </c>
      <c r="F109" s="8">
        <v>259714</v>
      </c>
      <c r="G109" s="8">
        <v>178741</v>
      </c>
      <c r="H109" s="10">
        <v>92.674999999999997</v>
      </c>
      <c r="I109" s="10">
        <v>100.04666666666667</v>
      </c>
      <c r="J109" s="22">
        <v>12.316666666666668</v>
      </c>
      <c r="K109" s="8">
        <v>21128.5</v>
      </c>
    </row>
    <row r="110" spans="1:11" x14ac:dyDescent="0.25">
      <c r="A110" t="s">
        <v>128</v>
      </c>
      <c r="B110" s="8">
        <v>866862</v>
      </c>
      <c r="C110" s="10">
        <v>122.84750000000001</v>
      </c>
      <c r="D110" s="8">
        <v>1941499</v>
      </c>
      <c r="E110" s="8">
        <v>135880</v>
      </c>
      <c r="F110" s="8">
        <v>312516</v>
      </c>
      <c r="G110" s="8">
        <v>181106</v>
      </c>
      <c r="H110" s="10">
        <v>96.750000000000014</v>
      </c>
      <c r="I110" s="10">
        <v>108.355</v>
      </c>
      <c r="J110" s="22">
        <v>11.475000000000001</v>
      </c>
      <c r="K110" s="8">
        <v>21525</v>
      </c>
    </row>
    <row r="111" spans="1:11" x14ac:dyDescent="0.25">
      <c r="A111" t="s">
        <v>129</v>
      </c>
      <c r="B111" s="8">
        <v>894225</v>
      </c>
      <c r="C111" s="10">
        <v>126.72499999999999</v>
      </c>
      <c r="D111" s="8">
        <v>2147240</v>
      </c>
      <c r="E111" s="8">
        <v>140807</v>
      </c>
      <c r="F111" s="8">
        <v>342237</v>
      </c>
      <c r="G111" s="8">
        <v>183383</v>
      </c>
      <c r="H111" s="10">
        <v>99.95</v>
      </c>
      <c r="I111" s="10">
        <v>111.70666666666665</v>
      </c>
      <c r="J111" s="22">
        <v>9.8249999999999975</v>
      </c>
      <c r="K111" s="8">
        <v>21692.583333333332</v>
      </c>
    </row>
    <row r="112" spans="1:11" x14ac:dyDescent="0.25">
      <c r="A112" t="s">
        <v>130</v>
      </c>
      <c r="B112" s="8">
        <v>929593</v>
      </c>
      <c r="C112" s="10">
        <v>131.73749999999998</v>
      </c>
      <c r="D112" s="8">
        <v>2369483</v>
      </c>
      <c r="E112" s="8">
        <v>154566</v>
      </c>
      <c r="F112" s="8">
        <v>389327</v>
      </c>
      <c r="G112" s="8">
        <v>185564</v>
      </c>
      <c r="H112" s="10">
        <v>100.00833333333333</v>
      </c>
      <c r="I112" s="10">
        <v>114.86083333333333</v>
      </c>
      <c r="J112" s="22">
        <v>9.9749999999999996</v>
      </c>
      <c r="K112" s="8">
        <v>22139.166666666668</v>
      </c>
    </row>
    <row r="113" spans="1:11" x14ac:dyDescent="0.25">
      <c r="A113" t="s">
        <v>131</v>
      </c>
      <c r="B113" s="8">
        <v>986257</v>
      </c>
      <c r="C113" s="10">
        <v>139.76749999999998</v>
      </c>
      <c r="D113" s="8">
        <v>2661343</v>
      </c>
      <c r="E113" s="8">
        <v>175976</v>
      </c>
      <c r="F113" s="8">
        <v>464138</v>
      </c>
      <c r="G113" s="8">
        <v>187642</v>
      </c>
      <c r="H113" s="10">
        <v>103.66666666666664</v>
      </c>
      <c r="I113" s="10">
        <v>121.77166666666665</v>
      </c>
      <c r="J113" s="22">
        <v>9.2916666666666679</v>
      </c>
      <c r="K113" s="8">
        <v>22534.583333333332</v>
      </c>
    </row>
    <row r="114" spans="1:11" x14ac:dyDescent="0.25">
      <c r="A114" t="s">
        <v>132</v>
      </c>
      <c r="B114" s="8">
        <v>1037240</v>
      </c>
      <c r="C114" s="10">
        <v>146.99250000000001</v>
      </c>
      <c r="D114" s="8">
        <v>3032204</v>
      </c>
      <c r="E114" s="8">
        <v>199859</v>
      </c>
      <c r="F114" s="8">
        <v>579531</v>
      </c>
      <c r="G114" s="8">
        <v>189613</v>
      </c>
      <c r="H114" s="10">
        <v>108.72500000000001</v>
      </c>
      <c r="I114" s="10">
        <v>125.54916666666666</v>
      </c>
      <c r="J114" s="22">
        <v>7.8916666666666648</v>
      </c>
      <c r="K114" s="8">
        <v>22934.166666666668</v>
      </c>
    </row>
    <row r="115" spans="1:11" x14ac:dyDescent="0.25">
      <c r="A115" t="s">
        <v>133</v>
      </c>
      <c r="B115" s="8">
        <v>1033835</v>
      </c>
      <c r="C115" s="10">
        <v>146.51</v>
      </c>
      <c r="D115" s="8">
        <v>3239404</v>
      </c>
      <c r="E115" s="8">
        <v>186423</v>
      </c>
      <c r="F115" s="8">
        <v>585317</v>
      </c>
      <c r="G115" s="8">
        <v>191481</v>
      </c>
      <c r="H115" s="10">
        <v>100.35833333333333</v>
      </c>
      <c r="I115" s="10">
        <v>116.27999999999999</v>
      </c>
      <c r="J115" s="22">
        <v>8.0833333333333339</v>
      </c>
      <c r="K115" s="8">
        <v>23148.166666666668</v>
      </c>
    </row>
    <row r="116" spans="1:11" x14ac:dyDescent="0.25">
      <c r="A116" t="s">
        <v>134</v>
      </c>
      <c r="B116" s="8">
        <v>1111720</v>
      </c>
      <c r="C116" s="10">
        <v>157.54750000000001</v>
      </c>
      <c r="D116" s="8">
        <v>3770085</v>
      </c>
      <c r="E116" s="8">
        <v>226193</v>
      </c>
      <c r="F116" s="8">
        <v>733713</v>
      </c>
      <c r="G116" s="8">
        <v>193253</v>
      </c>
      <c r="H116" s="10">
        <v>107.55833333333334</v>
      </c>
      <c r="I116" s="10">
        <v>128.44916666666666</v>
      </c>
      <c r="J116" s="22">
        <v>6.7416666666666671</v>
      </c>
      <c r="K116" s="8">
        <v>23610.583333333332</v>
      </c>
    </row>
    <row r="117" spans="1:11" x14ac:dyDescent="0.25">
      <c r="A117" t="s">
        <v>135</v>
      </c>
      <c r="B117" s="8">
        <v>1142099</v>
      </c>
      <c r="C117" s="10">
        <v>161.85250000000002</v>
      </c>
      <c r="D117" s="8">
        <v>4143015</v>
      </c>
      <c r="E117" s="8">
        <v>236857</v>
      </c>
      <c r="F117" s="8">
        <v>798721</v>
      </c>
      <c r="G117" s="8">
        <v>194947</v>
      </c>
      <c r="H117" s="10">
        <v>108.75833333333333</v>
      </c>
      <c r="I117" s="10">
        <v>128.92166666666665</v>
      </c>
      <c r="J117" s="22">
        <v>5.9750000000000005</v>
      </c>
      <c r="K117" s="8">
        <v>23898.25</v>
      </c>
    </row>
    <row r="118" spans="1:11" x14ac:dyDescent="0.25">
      <c r="A118" t="s">
        <v>414</v>
      </c>
      <c r="B118" s="8">
        <v>1152065</v>
      </c>
      <c r="C118" s="10">
        <v>163.26499999999999</v>
      </c>
      <c r="D118" s="8">
        <v>4402537</v>
      </c>
      <c r="E118" s="8">
        <v>227367</v>
      </c>
      <c r="F118" s="8">
        <v>798695</v>
      </c>
      <c r="G118" s="8" t="e">
        <v>#N/A</v>
      </c>
      <c r="H118" s="10">
        <v>107.14166666666667</v>
      </c>
      <c r="I118" s="10">
        <v>125.6275</v>
      </c>
      <c r="J118" s="22">
        <v>5.5083333333333329</v>
      </c>
      <c r="K118" s="8">
        <v>24294.583333333332</v>
      </c>
    </row>
  </sheetData>
  <hyperlinks>
    <hyperlink ref="J1" r:id="rId1"/>
  </hyperlinks>
  <pageMargins left="0.7" right="0.7" top="0.75" bottom="0.75" header="0.3" footer="0.3"/>
  <pageSetup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AJ130"/>
  <sheetViews>
    <sheetView zoomScaleNormal="100" workbookViewId="0">
      <pane xSplit="1" ySplit="1" topLeftCell="D101" activePane="bottomRight" state="frozen"/>
      <selection activeCell="C8" sqref="C8"/>
      <selection pane="topRight" activeCell="C8" sqref="C8"/>
      <selection pane="bottomLeft" activeCell="C8" sqref="C8"/>
      <selection pane="bottomRight" activeCell="H110" sqref="H110"/>
    </sheetView>
  </sheetViews>
  <sheetFormatPr defaultColWidth="10.28515625" defaultRowHeight="12.75" customHeight="1" x14ac:dyDescent="0.2"/>
  <cols>
    <col min="1" max="1" width="10.28515625" style="36"/>
    <col min="2" max="19" width="36.5703125" style="37" customWidth="1"/>
    <col min="20" max="20" width="36.5703125" style="28" customWidth="1"/>
    <col min="21" max="29" width="36.5703125" style="37" customWidth="1"/>
    <col min="30" max="36" width="36.5703125" style="36" customWidth="1"/>
    <col min="37" max="226" width="10.28515625" style="36"/>
    <col min="227" max="254" width="32.7109375" style="36" customWidth="1"/>
    <col min="255" max="482" width="10.28515625" style="36"/>
    <col min="483" max="510" width="32.7109375" style="36" customWidth="1"/>
    <col min="511" max="738" width="10.28515625" style="36"/>
    <col min="739" max="766" width="32.7109375" style="36" customWidth="1"/>
    <col min="767" max="994" width="10.28515625" style="36"/>
    <col min="995" max="1022" width="32.7109375" style="36" customWidth="1"/>
    <col min="1023" max="1250" width="10.28515625" style="36"/>
    <col min="1251" max="1278" width="32.7109375" style="36" customWidth="1"/>
    <col min="1279" max="1506" width="10.28515625" style="36"/>
    <col min="1507" max="1534" width="32.7109375" style="36" customWidth="1"/>
    <col min="1535" max="1762" width="10.28515625" style="36"/>
    <col min="1763" max="1790" width="32.7109375" style="36" customWidth="1"/>
    <col min="1791" max="2018" width="10.28515625" style="36"/>
    <col min="2019" max="2046" width="32.7109375" style="36" customWidth="1"/>
    <col min="2047" max="2274" width="10.28515625" style="36"/>
    <col min="2275" max="2302" width="32.7109375" style="36" customWidth="1"/>
    <col min="2303" max="2530" width="10.28515625" style="36"/>
    <col min="2531" max="2558" width="32.7109375" style="36" customWidth="1"/>
    <col min="2559" max="2786" width="10.28515625" style="36"/>
    <col min="2787" max="2814" width="32.7109375" style="36" customWidth="1"/>
    <col min="2815" max="3042" width="10.28515625" style="36"/>
    <col min="3043" max="3070" width="32.7109375" style="36" customWidth="1"/>
    <col min="3071" max="3298" width="10.28515625" style="36"/>
    <col min="3299" max="3326" width="32.7109375" style="36" customWidth="1"/>
    <col min="3327" max="3554" width="10.28515625" style="36"/>
    <col min="3555" max="3582" width="32.7109375" style="36" customWidth="1"/>
    <col min="3583" max="3810" width="10.28515625" style="36"/>
    <col min="3811" max="3838" width="32.7109375" style="36" customWidth="1"/>
    <col min="3839" max="4066" width="10.28515625" style="36"/>
    <col min="4067" max="4094" width="32.7109375" style="36" customWidth="1"/>
    <col min="4095" max="4322" width="10.28515625" style="36"/>
    <col min="4323" max="4350" width="32.7109375" style="36" customWidth="1"/>
    <col min="4351" max="4578" width="10.28515625" style="36"/>
    <col min="4579" max="4606" width="32.7109375" style="36" customWidth="1"/>
    <col min="4607" max="4834" width="10.28515625" style="36"/>
    <col min="4835" max="4862" width="32.7109375" style="36" customWidth="1"/>
    <col min="4863" max="5090" width="10.28515625" style="36"/>
    <col min="5091" max="5118" width="32.7109375" style="36" customWidth="1"/>
    <col min="5119" max="5346" width="10.28515625" style="36"/>
    <col min="5347" max="5374" width="32.7109375" style="36" customWidth="1"/>
    <col min="5375" max="5602" width="10.28515625" style="36"/>
    <col min="5603" max="5630" width="32.7109375" style="36" customWidth="1"/>
    <col min="5631" max="5858" width="10.28515625" style="36"/>
    <col min="5859" max="5886" width="32.7109375" style="36" customWidth="1"/>
    <col min="5887" max="6114" width="10.28515625" style="36"/>
    <col min="6115" max="6142" width="32.7109375" style="36" customWidth="1"/>
    <col min="6143" max="6370" width="10.28515625" style="36"/>
    <col min="6371" max="6398" width="32.7109375" style="36" customWidth="1"/>
    <col min="6399" max="6626" width="10.28515625" style="36"/>
    <col min="6627" max="6654" width="32.7109375" style="36" customWidth="1"/>
    <col min="6655" max="6882" width="10.28515625" style="36"/>
    <col min="6883" max="6910" width="32.7109375" style="36" customWidth="1"/>
    <col min="6911" max="7138" width="10.28515625" style="36"/>
    <col min="7139" max="7166" width="32.7109375" style="36" customWidth="1"/>
    <col min="7167" max="7394" width="10.28515625" style="36"/>
    <col min="7395" max="7422" width="32.7109375" style="36" customWidth="1"/>
    <col min="7423" max="7650" width="10.28515625" style="36"/>
    <col min="7651" max="7678" width="32.7109375" style="36" customWidth="1"/>
    <col min="7679" max="7906" width="10.28515625" style="36"/>
    <col min="7907" max="7934" width="32.7109375" style="36" customWidth="1"/>
    <col min="7935" max="8162" width="10.28515625" style="36"/>
    <col min="8163" max="8190" width="32.7109375" style="36" customWidth="1"/>
    <col min="8191" max="8418" width="10.28515625" style="36"/>
    <col min="8419" max="8446" width="32.7109375" style="36" customWidth="1"/>
    <col min="8447" max="8674" width="10.28515625" style="36"/>
    <col min="8675" max="8702" width="32.7109375" style="36" customWidth="1"/>
    <col min="8703" max="8930" width="10.28515625" style="36"/>
    <col min="8931" max="8958" width="32.7109375" style="36" customWidth="1"/>
    <col min="8959" max="9186" width="10.28515625" style="36"/>
    <col min="9187" max="9214" width="32.7109375" style="36" customWidth="1"/>
    <col min="9215" max="9442" width="10.28515625" style="36"/>
    <col min="9443" max="9470" width="32.7109375" style="36" customWidth="1"/>
    <col min="9471" max="9698" width="10.28515625" style="36"/>
    <col min="9699" max="9726" width="32.7109375" style="36" customWidth="1"/>
    <col min="9727" max="9954" width="10.28515625" style="36"/>
    <col min="9955" max="9982" width="32.7109375" style="36" customWidth="1"/>
    <col min="9983" max="10210" width="10.28515625" style="36"/>
    <col min="10211" max="10238" width="32.7109375" style="36" customWidth="1"/>
    <col min="10239" max="10466" width="10.28515625" style="36"/>
    <col min="10467" max="10494" width="32.7109375" style="36" customWidth="1"/>
    <col min="10495" max="10722" width="10.28515625" style="36"/>
    <col min="10723" max="10750" width="32.7109375" style="36" customWidth="1"/>
    <col min="10751" max="10978" width="10.28515625" style="36"/>
    <col min="10979" max="11006" width="32.7109375" style="36" customWidth="1"/>
    <col min="11007" max="11234" width="10.28515625" style="36"/>
    <col min="11235" max="11262" width="32.7109375" style="36" customWidth="1"/>
    <col min="11263" max="11490" width="10.28515625" style="36"/>
    <col min="11491" max="11518" width="32.7109375" style="36" customWidth="1"/>
    <col min="11519" max="11746" width="10.28515625" style="36"/>
    <col min="11747" max="11774" width="32.7109375" style="36" customWidth="1"/>
    <col min="11775" max="12002" width="10.28515625" style="36"/>
    <col min="12003" max="12030" width="32.7109375" style="36" customWidth="1"/>
    <col min="12031" max="12258" width="10.28515625" style="36"/>
    <col min="12259" max="12286" width="32.7109375" style="36" customWidth="1"/>
    <col min="12287" max="12514" width="10.28515625" style="36"/>
    <col min="12515" max="12542" width="32.7109375" style="36" customWidth="1"/>
    <col min="12543" max="12770" width="10.28515625" style="36"/>
    <col min="12771" max="12798" width="32.7109375" style="36" customWidth="1"/>
    <col min="12799" max="13026" width="10.28515625" style="36"/>
    <col min="13027" max="13054" width="32.7109375" style="36" customWidth="1"/>
    <col min="13055" max="13282" width="10.28515625" style="36"/>
    <col min="13283" max="13310" width="32.7109375" style="36" customWidth="1"/>
    <col min="13311" max="13538" width="10.28515625" style="36"/>
    <col min="13539" max="13566" width="32.7109375" style="36" customWidth="1"/>
    <col min="13567" max="13794" width="10.28515625" style="36"/>
    <col min="13795" max="13822" width="32.7109375" style="36" customWidth="1"/>
    <col min="13823" max="14050" width="10.28515625" style="36"/>
    <col min="14051" max="14078" width="32.7109375" style="36" customWidth="1"/>
    <col min="14079" max="14306" width="10.28515625" style="36"/>
    <col min="14307" max="14334" width="32.7109375" style="36" customWidth="1"/>
    <col min="14335" max="14562" width="10.28515625" style="36"/>
    <col min="14563" max="14590" width="32.7109375" style="36" customWidth="1"/>
    <col min="14591" max="14818" width="10.28515625" style="36"/>
    <col min="14819" max="14846" width="32.7109375" style="36" customWidth="1"/>
    <col min="14847" max="15074" width="10.28515625" style="36"/>
    <col min="15075" max="15102" width="32.7109375" style="36" customWidth="1"/>
    <col min="15103" max="15330" width="10.28515625" style="36"/>
    <col min="15331" max="15358" width="32.7109375" style="36" customWidth="1"/>
    <col min="15359" max="15586" width="10.28515625" style="36"/>
    <col min="15587" max="15614" width="32.7109375" style="36" customWidth="1"/>
    <col min="15615" max="15842" width="10.28515625" style="36"/>
    <col min="15843" max="15870" width="32.7109375" style="36" customWidth="1"/>
    <col min="15871" max="16098" width="10.28515625" style="36"/>
    <col min="16099" max="16126" width="32.7109375" style="36" customWidth="1"/>
    <col min="16127" max="16384" width="10.28515625" style="36"/>
  </cols>
  <sheetData>
    <row r="1" spans="1:36" s="30" customFormat="1" ht="76.5" x14ac:dyDescent="0.2">
      <c r="A1" s="30" t="s">
        <v>145</v>
      </c>
      <c r="B1" s="31" t="s">
        <v>146</v>
      </c>
      <c r="C1" s="31" t="s">
        <v>147</v>
      </c>
      <c r="D1" s="31" t="s">
        <v>148</v>
      </c>
      <c r="E1" s="31" t="s">
        <v>149</v>
      </c>
      <c r="F1" s="31" t="s">
        <v>150</v>
      </c>
      <c r="G1" s="31" t="s">
        <v>151</v>
      </c>
      <c r="H1" s="31" t="s">
        <v>152</v>
      </c>
      <c r="I1" s="31" t="s">
        <v>153</v>
      </c>
      <c r="J1" s="31" t="s">
        <v>154</v>
      </c>
      <c r="K1" s="31" t="s">
        <v>155</v>
      </c>
      <c r="L1" s="31" t="s">
        <v>156</v>
      </c>
      <c r="M1" s="31" t="s">
        <v>157</v>
      </c>
      <c r="N1" s="31" t="s">
        <v>158</v>
      </c>
      <c r="O1" s="31" t="s">
        <v>159</v>
      </c>
      <c r="P1" s="31" t="s">
        <v>160</v>
      </c>
      <c r="Q1" s="31" t="s">
        <v>161</v>
      </c>
      <c r="R1" s="31" t="s">
        <v>162</v>
      </c>
      <c r="S1" s="31" t="s">
        <v>163</v>
      </c>
      <c r="T1" s="27" t="s">
        <v>164</v>
      </c>
      <c r="U1" s="31" t="s">
        <v>165</v>
      </c>
      <c r="V1" s="31" t="s">
        <v>166</v>
      </c>
      <c r="W1" s="31" t="s">
        <v>167</v>
      </c>
      <c r="X1" s="31" t="s">
        <v>168</v>
      </c>
      <c r="Y1" s="31" t="s">
        <v>169</v>
      </c>
      <c r="Z1" s="31" t="s">
        <v>170</v>
      </c>
      <c r="AA1" s="31" t="s">
        <v>171</v>
      </c>
      <c r="AB1" s="31" t="s">
        <v>151</v>
      </c>
      <c r="AC1" s="31" t="s">
        <v>154</v>
      </c>
      <c r="AD1" s="25" t="s">
        <v>200</v>
      </c>
      <c r="AE1" s="25" t="s">
        <v>201</v>
      </c>
      <c r="AF1" s="25" t="s">
        <v>202</v>
      </c>
      <c r="AG1" s="26" t="s">
        <v>203</v>
      </c>
      <c r="AH1" s="26" t="s">
        <v>204</v>
      </c>
      <c r="AI1" s="30" t="s">
        <v>229</v>
      </c>
      <c r="AJ1" s="30" t="s">
        <v>260</v>
      </c>
    </row>
    <row r="2" spans="1:36" s="35" customFormat="1" x14ac:dyDescent="0.2">
      <c r="A2" s="38" t="s">
        <v>24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33"/>
      <c r="N2" s="33"/>
      <c r="O2" s="33"/>
      <c r="P2" s="33"/>
      <c r="Q2" s="33"/>
      <c r="R2" s="33"/>
      <c r="S2" s="33"/>
      <c r="T2" s="29"/>
      <c r="U2" s="33"/>
      <c r="V2" s="33"/>
      <c r="W2" s="33"/>
      <c r="X2" s="33"/>
      <c r="Y2" s="33"/>
      <c r="Z2" s="33"/>
      <c r="AA2" s="33"/>
      <c r="AB2" s="33"/>
      <c r="AC2" s="33"/>
      <c r="AD2" s="34">
        <v>22932.652887748602</v>
      </c>
      <c r="AE2" s="34">
        <v>0.785129577344167</v>
      </c>
      <c r="AF2" s="34">
        <v>1.31506377738669</v>
      </c>
      <c r="AG2" s="34">
        <v>8.0687239073019401E-17</v>
      </c>
      <c r="AH2" s="34">
        <v>3.3619682947091403E-2</v>
      </c>
      <c r="AI2" s="39">
        <v>17438434</v>
      </c>
    </row>
    <row r="3" spans="1:36" s="35" customFormat="1" x14ac:dyDescent="0.2">
      <c r="A3" s="38" t="s">
        <v>25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33"/>
      <c r="O3" s="33"/>
      <c r="P3" s="33"/>
      <c r="Q3" s="33"/>
      <c r="R3" s="33"/>
      <c r="S3" s="33"/>
      <c r="T3" s="29"/>
      <c r="U3" s="33"/>
      <c r="V3" s="33"/>
      <c r="W3" s="33"/>
      <c r="X3" s="33"/>
      <c r="Y3" s="33"/>
      <c r="Z3" s="33"/>
      <c r="AA3" s="33"/>
      <c r="AB3" s="33"/>
      <c r="AC3" s="33"/>
      <c r="AD3" s="34">
        <v>26226.846120242801</v>
      </c>
      <c r="AE3" s="34">
        <v>0.87356395122888397</v>
      </c>
      <c r="AF3" s="34">
        <v>1.46318817000614</v>
      </c>
      <c r="AG3" s="34">
        <v>7.3830039233268099E-17</v>
      </c>
      <c r="AH3" s="34">
        <v>3.90447322868245E-2</v>
      </c>
      <c r="AI3" s="39">
        <v>17924452</v>
      </c>
    </row>
    <row r="4" spans="1:36" s="35" customFormat="1" x14ac:dyDescent="0.2">
      <c r="A4" s="38" t="s">
        <v>26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3"/>
      <c r="M4" s="33"/>
      <c r="N4" s="33"/>
      <c r="O4" s="33"/>
      <c r="P4" s="33"/>
      <c r="Q4" s="33"/>
      <c r="R4" s="33"/>
      <c r="S4" s="33"/>
      <c r="T4" s="29"/>
      <c r="U4" s="33"/>
      <c r="V4" s="33"/>
      <c r="W4" s="33"/>
      <c r="X4" s="33"/>
      <c r="Y4" s="33"/>
      <c r="Z4" s="33"/>
      <c r="AA4" s="33"/>
      <c r="AB4" s="33"/>
      <c r="AC4" s="33"/>
      <c r="AD4" s="34">
        <v>26100.1463805315</v>
      </c>
      <c r="AE4" s="34">
        <v>0.84444515653659202</v>
      </c>
      <c r="AF4" s="34">
        <v>1.41441523717316</v>
      </c>
      <c r="AG4" s="34">
        <v>6.5879112218474004E-17</v>
      </c>
      <c r="AH4" s="34">
        <v>4.213199037228E-2</v>
      </c>
      <c r="AI4" s="39">
        <v>18452959</v>
      </c>
    </row>
    <row r="5" spans="1:36" s="35" customFormat="1" x14ac:dyDescent="0.2">
      <c r="A5" s="38" t="s">
        <v>27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  <c r="M5" s="33"/>
      <c r="N5" s="33"/>
      <c r="O5" s="33"/>
      <c r="P5" s="33"/>
      <c r="Q5" s="33"/>
      <c r="R5" s="33"/>
      <c r="S5" s="33"/>
      <c r="T5" s="29"/>
      <c r="U5" s="33"/>
      <c r="V5" s="33"/>
      <c r="W5" s="33"/>
      <c r="X5" s="33"/>
      <c r="Y5" s="33"/>
      <c r="Z5" s="33"/>
      <c r="AA5" s="33"/>
      <c r="AB5" s="33"/>
      <c r="AC5" s="33"/>
      <c r="AD5" s="34">
        <v>26606.945339376802</v>
      </c>
      <c r="AE5" s="34">
        <v>0.83518134626386098</v>
      </c>
      <c r="AF5" s="34">
        <v>1.3988986884635</v>
      </c>
      <c r="AG5" s="34">
        <v>6.6409406770091606E-17</v>
      </c>
      <c r="AH5" s="34">
        <v>4.3482349670893199E-2</v>
      </c>
      <c r="AI5" s="39">
        <v>19019923</v>
      </c>
    </row>
    <row r="6" spans="1:36" s="35" customFormat="1" x14ac:dyDescent="0.2">
      <c r="A6" s="38" t="s">
        <v>28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3"/>
      <c r="M6" s="33"/>
      <c r="N6" s="33"/>
      <c r="O6" s="33"/>
      <c r="P6" s="33"/>
      <c r="Q6" s="33"/>
      <c r="R6" s="33"/>
      <c r="S6" s="33"/>
      <c r="T6" s="29"/>
      <c r="U6" s="33"/>
      <c r="V6" s="33"/>
      <c r="W6" s="33"/>
      <c r="X6" s="33"/>
      <c r="Y6" s="33"/>
      <c r="Z6" s="33"/>
      <c r="AA6" s="33"/>
      <c r="AB6" s="33"/>
      <c r="AC6" s="33"/>
      <c r="AD6" s="34">
        <v>26987.044558510701</v>
      </c>
      <c r="AE6" s="34">
        <v>0.82114860815221002</v>
      </c>
      <c r="AF6" s="34">
        <v>1.37539435730506</v>
      </c>
      <c r="AG6" s="34">
        <v>6.9194783830043705E-17</v>
      </c>
      <c r="AH6" s="34">
        <v>4.6411135495761001E-2</v>
      </c>
      <c r="AI6" s="39">
        <v>19621314</v>
      </c>
    </row>
    <row r="7" spans="1:36" s="35" customFormat="1" x14ac:dyDescent="0.2">
      <c r="A7" s="38" t="s">
        <v>29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3"/>
      <c r="M7" s="33"/>
      <c r="N7" s="33"/>
      <c r="O7" s="33"/>
      <c r="P7" s="33"/>
      <c r="Q7" s="33"/>
      <c r="R7" s="33"/>
      <c r="S7" s="33"/>
      <c r="T7" s="29"/>
      <c r="U7" s="33"/>
      <c r="V7" s="33"/>
      <c r="W7" s="33"/>
      <c r="X7" s="33"/>
      <c r="Y7" s="33"/>
      <c r="Z7" s="33"/>
      <c r="AA7" s="33"/>
      <c r="AB7" s="33"/>
      <c r="AC7" s="33"/>
      <c r="AD7" s="34">
        <v>27873.94273649</v>
      </c>
      <c r="AE7" s="34">
        <v>0.82167758677902303</v>
      </c>
      <c r="AF7" s="34">
        <v>1.37628037746174</v>
      </c>
      <c r="AG7" s="34">
        <v>6.2048327347515995E-17</v>
      </c>
      <c r="AH7" s="34">
        <v>4.2658225051417399E-2</v>
      </c>
      <c r="AI7" s="39">
        <v>20253099</v>
      </c>
    </row>
    <row r="8" spans="1:36" s="35" customFormat="1" x14ac:dyDescent="0.2">
      <c r="A8" s="38" t="s">
        <v>30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3"/>
      <c r="M8" s="33"/>
      <c r="N8" s="33"/>
      <c r="O8" s="33"/>
      <c r="P8" s="33"/>
      <c r="Q8" s="33"/>
      <c r="R8" s="33"/>
      <c r="S8" s="33"/>
      <c r="T8" s="29"/>
      <c r="U8" s="33"/>
      <c r="V8" s="33"/>
      <c r="W8" s="33"/>
      <c r="X8" s="33"/>
      <c r="Y8" s="33"/>
      <c r="Z8" s="33"/>
      <c r="AA8" s="33"/>
      <c r="AB8" s="33"/>
      <c r="AC8" s="33"/>
      <c r="AD8" s="34">
        <v>31421.535448406899</v>
      </c>
      <c r="AE8" s="34">
        <v>0.89710239316745199</v>
      </c>
      <c r="AF8" s="34">
        <v>1.5026142128693301</v>
      </c>
      <c r="AG8" s="34">
        <v>8.2548945306907097E-17</v>
      </c>
      <c r="AH8" s="34">
        <v>7.3228903094836803E-2</v>
      </c>
      <c r="AI8" s="39">
        <v>20911246</v>
      </c>
    </row>
    <row r="9" spans="1:36" s="35" customFormat="1" x14ac:dyDescent="0.2">
      <c r="A9" s="38" t="s">
        <v>31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3"/>
      <c r="M9" s="33"/>
      <c r="N9" s="33"/>
      <c r="O9" s="33"/>
      <c r="P9" s="33"/>
      <c r="Q9" s="33"/>
      <c r="R9" s="33"/>
      <c r="S9" s="33"/>
      <c r="T9" s="29"/>
      <c r="U9" s="33"/>
      <c r="V9" s="33"/>
      <c r="W9" s="33"/>
      <c r="X9" s="33"/>
      <c r="Y9" s="33"/>
      <c r="Z9" s="33"/>
      <c r="AA9" s="33"/>
      <c r="AB9" s="33"/>
      <c r="AC9" s="33"/>
      <c r="AD9" s="34">
        <v>31674.934927829501</v>
      </c>
      <c r="AE9" s="34">
        <v>0.875836326426642</v>
      </c>
      <c r="AF9" s="34">
        <v>1.46699431665687</v>
      </c>
      <c r="AG9" s="34">
        <v>7.6431094020420697E-17</v>
      </c>
      <c r="AH9" s="34">
        <v>6.7801776953598805E-2</v>
      </c>
      <c r="AI9" s="39">
        <v>21591723</v>
      </c>
    </row>
    <row r="10" spans="1:36" s="35" customFormat="1" x14ac:dyDescent="0.2">
      <c r="A10" s="38" t="s">
        <v>32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3"/>
      <c r="M10" s="33"/>
      <c r="N10" s="33"/>
      <c r="O10" s="33"/>
      <c r="P10" s="33"/>
      <c r="Q10" s="33"/>
      <c r="R10" s="33"/>
      <c r="S10" s="33"/>
      <c r="T10" s="29"/>
      <c r="U10" s="33"/>
      <c r="V10" s="33"/>
      <c r="W10" s="33"/>
      <c r="X10" s="33"/>
      <c r="Y10" s="33"/>
      <c r="Z10" s="33"/>
      <c r="AA10" s="33"/>
      <c r="AB10" s="33"/>
      <c r="AC10" s="33"/>
      <c r="AD10" s="34">
        <v>30661.337010138999</v>
      </c>
      <c r="AE10" s="34">
        <v>0.82123188184330997</v>
      </c>
      <c r="AF10" s="34">
        <v>1.3755338377398001</v>
      </c>
      <c r="AG10" s="34">
        <v>7.3308732765854503E-17</v>
      </c>
      <c r="AH10" s="34">
        <v>6.2999692220656406E-2</v>
      </c>
      <c r="AI10" s="39">
        <v>22290500</v>
      </c>
    </row>
    <row r="11" spans="1:36" s="35" customFormat="1" x14ac:dyDescent="0.2">
      <c r="A11" s="38" t="s">
        <v>33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3"/>
      <c r="M11" s="33"/>
      <c r="N11" s="33"/>
      <c r="O11" s="33"/>
      <c r="P11" s="33"/>
      <c r="Q11" s="33"/>
      <c r="R11" s="33"/>
      <c r="S11" s="33"/>
      <c r="T11" s="29"/>
      <c r="U11" s="33"/>
      <c r="V11" s="33"/>
      <c r="W11" s="33"/>
      <c r="X11" s="33"/>
      <c r="Y11" s="33"/>
      <c r="Z11" s="33"/>
      <c r="AA11" s="33"/>
      <c r="AB11" s="33"/>
      <c r="AC11" s="33"/>
      <c r="AD11" s="34">
        <v>33828.830502921897</v>
      </c>
      <c r="AE11" s="34">
        <v>0.87798431396407695</v>
      </c>
      <c r="AF11" s="34">
        <v>1.4705921184545301</v>
      </c>
      <c r="AG11" s="34">
        <v>7.7003280422791402E-17</v>
      </c>
      <c r="AH11" s="34">
        <v>6.4169400352326197E-2</v>
      </c>
      <c r="AI11" s="39">
        <v>23003544</v>
      </c>
    </row>
    <row r="12" spans="1:36" s="35" customFormat="1" x14ac:dyDescent="0.2">
      <c r="A12" s="38" t="s">
        <v>34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  <c r="M12" s="33"/>
      <c r="N12" s="33"/>
      <c r="O12" s="33"/>
      <c r="P12" s="33"/>
      <c r="Q12" s="33"/>
      <c r="R12" s="33"/>
      <c r="S12" s="33"/>
      <c r="T12" s="29"/>
      <c r="U12" s="33"/>
      <c r="V12" s="33"/>
      <c r="W12" s="33"/>
      <c r="X12" s="33"/>
      <c r="Y12" s="33"/>
      <c r="Z12" s="33"/>
      <c r="AA12" s="33"/>
      <c r="AB12" s="33"/>
      <c r="AC12" s="33"/>
      <c r="AD12" s="34">
        <v>34715.728680901098</v>
      </c>
      <c r="AE12" s="34">
        <v>0.87353678804553103</v>
      </c>
      <c r="AF12" s="34">
        <v>1.4631426726518999</v>
      </c>
      <c r="AG12" s="34">
        <v>7.9927269363363202E-17</v>
      </c>
      <c r="AH12" s="34">
        <v>7.3266663583082994E-2</v>
      </c>
      <c r="AI12" s="39">
        <v>23726824</v>
      </c>
    </row>
    <row r="13" spans="1:36" s="35" customFormat="1" x14ac:dyDescent="0.2">
      <c r="A13" s="38" t="s">
        <v>35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3"/>
      <c r="M13" s="33"/>
      <c r="N13" s="33"/>
      <c r="O13" s="33"/>
      <c r="P13" s="33"/>
      <c r="Q13" s="33"/>
      <c r="R13" s="33"/>
      <c r="S13" s="33"/>
      <c r="T13" s="29"/>
      <c r="U13" s="33"/>
      <c r="V13" s="33"/>
      <c r="W13" s="33"/>
      <c r="X13" s="33"/>
      <c r="Y13" s="33"/>
      <c r="Z13" s="33"/>
      <c r="AA13" s="33"/>
      <c r="AB13" s="33"/>
      <c r="AC13" s="33"/>
      <c r="AD13" s="34">
        <v>36742.924516282197</v>
      </c>
      <c r="AE13" s="34">
        <v>0.89696882334440198</v>
      </c>
      <c r="AF13" s="34">
        <v>1.50239048822423</v>
      </c>
      <c r="AG13" s="34">
        <v>8.3872828809717304E-17</v>
      </c>
      <c r="AH13" s="34">
        <v>7.4403315879587803E-2</v>
      </c>
      <c r="AI13" s="39">
        <v>24456308</v>
      </c>
    </row>
    <row r="14" spans="1:36" s="35" customFormat="1" x14ac:dyDescent="0.2">
      <c r="A14" s="38" t="s">
        <v>36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3"/>
      <c r="M14" s="33"/>
      <c r="N14" s="33"/>
      <c r="O14" s="33"/>
      <c r="P14" s="33"/>
      <c r="Q14" s="33"/>
      <c r="R14" s="33"/>
      <c r="S14" s="33"/>
      <c r="T14" s="29"/>
      <c r="U14" s="33"/>
      <c r="V14" s="33"/>
      <c r="W14" s="33"/>
      <c r="X14" s="33"/>
      <c r="Y14" s="33"/>
      <c r="Z14" s="33"/>
      <c r="AA14" s="33"/>
      <c r="AB14" s="33"/>
      <c r="AC14" s="33"/>
      <c r="AD14" s="34">
        <v>39276.919310508601</v>
      </c>
      <c r="AE14" s="34">
        <v>0.93097683633308503</v>
      </c>
      <c r="AF14" s="34">
        <v>1.5593526856918101</v>
      </c>
      <c r="AG14" s="34">
        <v>9.3493476467143598E-17</v>
      </c>
      <c r="AH14" s="34">
        <v>8.2937761382143302E-2</v>
      </c>
      <c r="AI14" s="39">
        <v>25187964</v>
      </c>
    </row>
    <row r="15" spans="1:36" s="35" customFormat="1" x14ac:dyDescent="0.2">
      <c r="A15" s="38" t="s">
        <v>37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3"/>
      <c r="M15" s="33"/>
      <c r="N15" s="33"/>
      <c r="O15" s="33"/>
      <c r="P15" s="33"/>
      <c r="Q15" s="33"/>
      <c r="R15" s="33"/>
      <c r="S15" s="33"/>
      <c r="T15" s="29"/>
      <c r="U15" s="33"/>
      <c r="V15" s="33"/>
      <c r="W15" s="33"/>
      <c r="X15" s="33"/>
      <c r="Y15" s="33"/>
      <c r="Z15" s="33"/>
      <c r="AA15" s="33"/>
      <c r="AB15" s="33"/>
      <c r="AC15" s="33"/>
      <c r="AD15" s="34">
        <v>40417.216967910499</v>
      </c>
      <c r="AE15" s="34">
        <v>0.93102954850724495</v>
      </c>
      <c r="AF15" s="34">
        <v>1.5594409766858901</v>
      </c>
      <c r="AG15" s="34">
        <v>8.3110017861744598E-17</v>
      </c>
      <c r="AH15" s="34">
        <v>7.3726628748321699E-2</v>
      </c>
      <c r="AI15" s="39">
        <v>25917760</v>
      </c>
    </row>
    <row r="16" spans="1:36" s="35" customFormat="1" x14ac:dyDescent="0.2">
      <c r="A16" s="38" t="s">
        <v>38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33"/>
      <c r="N16" s="33"/>
      <c r="O16" s="33"/>
      <c r="P16" s="33"/>
      <c r="Q16" s="33"/>
      <c r="R16" s="33"/>
      <c r="S16" s="33"/>
      <c r="T16" s="29"/>
      <c r="U16" s="33"/>
      <c r="V16" s="33"/>
      <c r="W16" s="33"/>
      <c r="X16" s="33"/>
      <c r="Y16" s="33"/>
      <c r="Z16" s="33"/>
      <c r="AA16" s="33"/>
      <c r="AB16" s="33"/>
      <c r="AC16" s="33"/>
      <c r="AD16" s="34">
        <v>39910.418009065201</v>
      </c>
      <c r="AE16" s="34">
        <v>0.894374557500909</v>
      </c>
      <c r="AF16" s="34">
        <v>1.49804518632995</v>
      </c>
      <c r="AG16" s="34">
        <v>6.9259416879288898E-17</v>
      </c>
      <c r="AH16" s="34">
        <v>5.77161807327407E-2</v>
      </c>
      <c r="AI16" s="39">
        <v>26641665</v>
      </c>
    </row>
    <row r="17" spans="1:35" s="35" customFormat="1" x14ac:dyDescent="0.2">
      <c r="A17" s="38" t="s">
        <v>39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33"/>
      <c r="N17" s="33"/>
      <c r="O17" s="33"/>
      <c r="P17" s="33"/>
      <c r="Q17" s="33"/>
      <c r="R17" s="33"/>
      <c r="S17" s="33"/>
      <c r="T17" s="29"/>
      <c r="U17" s="33"/>
      <c r="V17" s="33"/>
      <c r="W17" s="33"/>
      <c r="X17" s="33"/>
      <c r="Y17" s="33"/>
      <c r="Z17" s="33"/>
      <c r="AA17" s="33"/>
      <c r="AB17" s="33"/>
      <c r="AC17" s="33"/>
      <c r="AD17" s="34">
        <v>40037.117748776502</v>
      </c>
      <c r="AE17" s="34">
        <v>0.87379657322221704</v>
      </c>
      <c r="AF17" s="34">
        <v>1.46357780347058</v>
      </c>
      <c r="AG17" s="34">
        <v>7.6635996213318897E-17</v>
      </c>
      <c r="AH17" s="34">
        <v>5.2687247396656901E-2</v>
      </c>
      <c r="AI17" s="39">
        <v>27355647</v>
      </c>
    </row>
    <row r="18" spans="1:35" s="35" customFormat="1" x14ac:dyDescent="0.2">
      <c r="A18" s="38" t="s">
        <v>40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3"/>
      <c r="M18" s="33"/>
      <c r="N18" s="33"/>
      <c r="O18" s="33"/>
      <c r="P18" s="33"/>
      <c r="Q18" s="33"/>
      <c r="R18" s="33"/>
      <c r="S18" s="33"/>
      <c r="T18" s="29"/>
      <c r="U18" s="33"/>
      <c r="V18" s="33"/>
      <c r="W18" s="33"/>
      <c r="X18" s="33"/>
      <c r="Y18" s="33"/>
      <c r="Z18" s="33"/>
      <c r="AA18" s="33"/>
      <c r="AB18" s="33"/>
      <c r="AC18" s="33"/>
      <c r="AD18" s="34">
        <v>40417.216967910397</v>
      </c>
      <c r="AE18" s="34">
        <v>0.86008268883636296</v>
      </c>
      <c r="AF18" s="34">
        <v>1.4406075408241099</v>
      </c>
      <c r="AG18" s="34">
        <v>9.1172473203264206E-17</v>
      </c>
      <c r="AH18" s="34">
        <v>5.96962622164229E-2</v>
      </c>
      <c r="AI18" s="39">
        <v>28055675</v>
      </c>
    </row>
    <row r="19" spans="1:35" s="35" customFormat="1" x14ac:dyDescent="0.2">
      <c r="A19" s="38" t="s">
        <v>41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3"/>
      <c r="M19" s="33"/>
      <c r="N19" s="33"/>
      <c r="O19" s="33"/>
      <c r="P19" s="33"/>
      <c r="Q19" s="33"/>
      <c r="R19" s="33"/>
      <c r="S19" s="33"/>
      <c r="T19" s="29"/>
      <c r="U19" s="33"/>
      <c r="V19" s="33"/>
      <c r="W19" s="33"/>
      <c r="X19" s="33"/>
      <c r="Y19" s="33"/>
      <c r="Z19" s="33"/>
      <c r="AA19" s="33"/>
      <c r="AB19" s="33"/>
      <c r="AC19" s="33"/>
      <c r="AD19" s="34">
        <v>44218.20915925</v>
      </c>
      <c r="AE19" s="34">
        <v>0.91863592198990796</v>
      </c>
      <c r="AF19" s="34">
        <v>1.5386820984398999</v>
      </c>
      <c r="AG19" s="34">
        <v>1.0598975462122301E-16</v>
      </c>
      <c r="AH19" s="34">
        <v>7.4736365438041394E-2</v>
      </c>
      <c r="AI19" s="39">
        <v>28737716</v>
      </c>
    </row>
    <row r="20" spans="1:35" s="35" customFormat="1" x14ac:dyDescent="0.2">
      <c r="A20" s="38" t="s">
        <v>42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3"/>
      <c r="M20" s="33"/>
      <c r="N20" s="33"/>
      <c r="O20" s="33"/>
      <c r="P20" s="33"/>
      <c r="Q20" s="33"/>
      <c r="R20" s="33"/>
      <c r="S20" s="33"/>
      <c r="T20" s="29"/>
      <c r="U20" s="33"/>
      <c r="V20" s="33"/>
      <c r="W20" s="33"/>
      <c r="X20" s="33"/>
      <c r="Y20" s="33"/>
      <c r="Z20" s="33"/>
      <c r="AA20" s="33"/>
      <c r="AB20" s="33"/>
      <c r="AC20" s="33"/>
      <c r="AD20" s="34">
        <v>43331.310981270799</v>
      </c>
      <c r="AE20" s="34">
        <v>0.87999949260196397</v>
      </c>
      <c r="AF20" s="34">
        <v>1.4739674701265599</v>
      </c>
      <c r="AG20" s="34">
        <v>1.09976620110537E-16</v>
      </c>
      <c r="AH20" s="34">
        <v>7.7547616744609096E-2</v>
      </c>
      <c r="AI20" s="39">
        <v>29397739</v>
      </c>
    </row>
    <row r="21" spans="1:35" s="35" customFormat="1" x14ac:dyDescent="0.2">
      <c r="A21" s="38" t="s">
        <v>43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3"/>
      <c r="M21" s="33"/>
      <c r="N21" s="33"/>
      <c r="O21" s="33"/>
      <c r="P21" s="33"/>
      <c r="Q21" s="33"/>
      <c r="R21" s="33"/>
      <c r="S21" s="33"/>
      <c r="T21" s="29"/>
      <c r="U21" s="33"/>
      <c r="V21" s="33"/>
      <c r="W21" s="33"/>
      <c r="X21" s="33"/>
      <c r="Y21" s="33"/>
      <c r="Z21" s="33"/>
      <c r="AA21" s="33"/>
      <c r="AB21" s="33"/>
      <c r="AC21" s="33"/>
      <c r="AD21" s="34">
        <v>46752.203953476303</v>
      </c>
      <c r="AE21" s="34">
        <v>0.92942961534786395</v>
      </c>
      <c r="AF21" s="34">
        <v>1.5567611462415201</v>
      </c>
      <c r="AG21" s="34">
        <v>1.2631755738176301E-16</v>
      </c>
      <c r="AH21" s="34">
        <v>9.3884671026986E-2</v>
      </c>
      <c r="AI21" s="39">
        <v>30031713</v>
      </c>
    </row>
    <row r="22" spans="1:35" s="35" customFormat="1" x14ac:dyDescent="0.2">
      <c r="A22" s="38" t="s">
        <v>44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3"/>
      <c r="M22" s="33"/>
      <c r="N22" s="33"/>
      <c r="O22" s="33"/>
      <c r="P22" s="33"/>
      <c r="Q22" s="33"/>
      <c r="R22" s="33"/>
      <c r="S22" s="33"/>
      <c r="T22" s="29"/>
      <c r="U22" s="33"/>
      <c r="V22" s="33"/>
      <c r="W22" s="33"/>
      <c r="X22" s="33"/>
      <c r="Y22" s="33"/>
      <c r="Z22" s="33"/>
      <c r="AA22" s="33"/>
      <c r="AB22" s="33"/>
      <c r="AC22" s="33"/>
      <c r="AD22" s="34">
        <v>52580.391980196997</v>
      </c>
      <c r="AE22" s="34">
        <v>1.0246885441589599</v>
      </c>
      <c r="AF22" s="34">
        <v>1.71631642267868</v>
      </c>
      <c r="AG22" s="34">
        <v>1.65790563319478E-16</v>
      </c>
      <c r="AH22" s="34">
        <v>0.10131645536190299</v>
      </c>
      <c r="AI22" s="39">
        <v>30635605</v>
      </c>
    </row>
    <row r="23" spans="1:35" s="35" customFormat="1" x14ac:dyDescent="0.2">
      <c r="A23" s="38" t="s">
        <v>45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3"/>
      <c r="M23" s="33"/>
      <c r="N23" s="33"/>
      <c r="O23" s="33"/>
      <c r="P23" s="33"/>
      <c r="Q23" s="33"/>
      <c r="R23" s="33"/>
      <c r="S23" s="33"/>
      <c r="T23" s="29"/>
      <c r="U23" s="33"/>
      <c r="V23" s="33"/>
      <c r="W23" s="33"/>
      <c r="X23" s="33"/>
      <c r="Y23" s="33"/>
      <c r="Z23" s="33"/>
      <c r="AA23" s="33"/>
      <c r="AB23" s="33"/>
      <c r="AC23" s="33"/>
      <c r="AD23" s="34">
        <v>53579.4194278207</v>
      </c>
      <c r="AE23" s="34">
        <v>1.0250469923149601</v>
      </c>
      <c r="AF23" s="34">
        <v>1.7169168104358401</v>
      </c>
      <c r="AG23" s="34">
        <v>1.40456572570353E-16</v>
      </c>
      <c r="AH23" s="34">
        <v>5.1500743275795999E-2</v>
      </c>
      <c r="AI23" s="39">
        <v>31206765</v>
      </c>
    </row>
    <row r="24" spans="1:35" s="35" customFormat="1" x14ac:dyDescent="0.2">
      <c r="A24" s="38" t="s">
        <v>46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3"/>
      <c r="M24" s="33"/>
      <c r="N24" s="33"/>
      <c r="O24" s="33"/>
      <c r="P24" s="33"/>
      <c r="Q24" s="33"/>
      <c r="R24" s="33"/>
      <c r="S24" s="33"/>
      <c r="T24" s="29"/>
      <c r="U24" s="33"/>
      <c r="V24" s="33"/>
      <c r="W24" s="33"/>
      <c r="X24" s="33"/>
      <c r="Y24" s="33"/>
      <c r="Z24" s="33"/>
      <c r="AA24" s="33"/>
      <c r="AB24" s="33"/>
      <c r="AC24" s="33"/>
      <c r="AD24" s="34">
        <v>57758.614143190702</v>
      </c>
      <c r="AE24" s="34">
        <v>1.0861604849887101</v>
      </c>
      <c r="AF24" s="34">
        <v>1.81927971057862</v>
      </c>
      <c r="AG24" s="34">
        <v>1.6240474776934001E-16</v>
      </c>
      <c r="AH24" s="34">
        <v>5.9548407515424798E-2</v>
      </c>
      <c r="AI24" s="39">
        <v>31748067</v>
      </c>
    </row>
    <row r="25" spans="1:35" s="35" customFormat="1" x14ac:dyDescent="0.2">
      <c r="A25" s="38" t="s">
        <v>47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3"/>
      <c r="M25" s="33"/>
      <c r="N25" s="33"/>
      <c r="O25" s="33"/>
      <c r="P25" s="33"/>
      <c r="Q25" s="33"/>
      <c r="R25" s="33"/>
      <c r="S25" s="33"/>
      <c r="T25" s="29"/>
      <c r="U25" s="33"/>
      <c r="V25" s="33"/>
      <c r="W25" s="33"/>
      <c r="X25" s="33"/>
      <c r="Y25" s="33"/>
      <c r="Z25" s="33"/>
      <c r="AA25" s="33"/>
      <c r="AB25" s="33"/>
      <c r="AC25" s="33"/>
      <c r="AD25" s="34">
        <v>62725.854959505101</v>
      </c>
      <c r="AE25" s="34">
        <v>1.1607162553189001</v>
      </c>
      <c r="AF25" s="34">
        <v>1.9441579418739601</v>
      </c>
      <c r="AG25" s="34">
        <v>2.2587723937363299E-16</v>
      </c>
      <c r="AH25" s="34">
        <v>6.4037361678091806E-2</v>
      </c>
      <c r="AI25" s="39">
        <v>32263765</v>
      </c>
    </row>
    <row r="26" spans="1:35" s="35" customFormat="1" x14ac:dyDescent="0.2">
      <c r="A26" s="38" t="s">
        <v>48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3"/>
      <c r="M26" s="33"/>
      <c r="N26" s="33"/>
      <c r="O26" s="33"/>
      <c r="P26" s="33"/>
      <c r="Q26" s="33"/>
      <c r="R26" s="33"/>
      <c r="S26" s="33"/>
      <c r="T26" s="29"/>
      <c r="U26" s="33"/>
      <c r="V26" s="33"/>
      <c r="W26" s="33"/>
      <c r="X26" s="33"/>
      <c r="Y26" s="33"/>
      <c r="Z26" s="33"/>
      <c r="AA26" s="33"/>
      <c r="AB26" s="33"/>
      <c r="AC26" s="33"/>
      <c r="AD26" s="34">
        <v>63604.016928938203</v>
      </c>
      <c r="AE26" s="34">
        <v>1.1592047822103</v>
      </c>
      <c r="AF26" s="34">
        <v>1.94162627883009</v>
      </c>
      <c r="AG26" s="34">
        <v>2.5041794145923102E-16</v>
      </c>
      <c r="AH26" s="34">
        <v>7.5675751539877406E-2</v>
      </c>
      <c r="AI26" s="39">
        <v>32758115</v>
      </c>
    </row>
    <row r="27" spans="1:35" s="35" customFormat="1" x14ac:dyDescent="0.2">
      <c r="A27" s="38" t="s">
        <v>49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3"/>
      <c r="N27" s="33"/>
      <c r="O27" s="33"/>
      <c r="P27" s="33"/>
      <c r="Q27" s="33"/>
      <c r="R27" s="33"/>
      <c r="S27" s="33"/>
      <c r="T27" s="29"/>
      <c r="U27" s="33"/>
      <c r="V27" s="33"/>
      <c r="W27" s="33"/>
      <c r="X27" s="33"/>
      <c r="Y27" s="33"/>
      <c r="Z27" s="33"/>
      <c r="AA27" s="33"/>
      <c r="AB27" s="33"/>
      <c r="AC27" s="33"/>
      <c r="AD27" s="34">
        <v>63604.016928938203</v>
      </c>
      <c r="AE27" s="34">
        <v>1.1425587385257401</v>
      </c>
      <c r="AF27" s="34">
        <v>1.91374475491603</v>
      </c>
      <c r="AG27" s="34">
        <v>2.92208653870928E-16</v>
      </c>
      <c r="AH27" s="34">
        <v>9.9206641746302504E-2</v>
      </c>
      <c r="AI27" s="39">
        <v>33235371</v>
      </c>
    </row>
    <row r="28" spans="1:35" s="35" customFormat="1" x14ac:dyDescent="0.2">
      <c r="A28" s="38" t="s">
        <v>50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  <c r="M28" s="33"/>
      <c r="N28" s="33"/>
      <c r="O28" s="33"/>
      <c r="P28" s="33"/>
      <c r="Q28" s="33"/>
      <c r="R28" s="33"/>
      <c r="S28" s="33"/>
      <c r="T28" s="29"/>
      <c r="U28" s="33"/>
      <c r="V28" s="33"/>
      <c r="W28" s="33"/>
      <c r="X28" s="33"/>
      <c r="Y28" s="33"/>
      <c r="Z28" s="33"/>
      <c r="AA28" s="33"/>
      <c r="AB28" s="33"/>
      <c r="AC28" s="33"/>
      <c r="AD28" s="34">
        <v>66911.425809242995</v>
      </c>
      <c r="AE28" s="34">
        <v>1.18540737657239</v>
      </c>
      <c r="AF28" s="34">
        <v>1.9855146810932001</v>
      </c>
      <c r="AG28" s="34">
        <v>2.4840660392045701E-16</v>
      </c>
      <c r="AH28" s="34">
        <v>9.9002631997283402E-2</v>
      </c>
      <c r="AI28" s="39">
        <v>33699789</v>
      </c>
    </row>
    <row r="29" spans="1:35" s="35" customFormat="1" x14ac:dyDescent="0.2">
      <c r="A29" s="38" t="s">
        <v>51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3"/>
      <c r="M29" s="33"/>
      <c r="N29" s="33"/>
      <c r="O29" s="33"/>
      <c r="P29" s="33"/>
      <c r="Q29" s="33"/>
      <c r="R29" s="33"/>
      <c r="S29" s="33"/>
      <c r="T29" s="29"/>
      <c r="U29" s="33"/>
      <c r="V29" s="33"/>
      <c r="W29" s="33"/>
      <c r="X29" s="33"/>
      <c r="Y29" s="33"/>
      <c r="Z29" s="33"/>
      <c r="AA29" s="33"/>
      <c r="AB29" s="33"/>
      <c r="AC29" s="33"/>
      <c r="AD29" s="34">
        <v>74137.859796641205</v>
      </c>
      <c r="AE29" s="34">
        <v>1.2959025851832</v>
      </c>
      <c r="AF29" s="34">
        <v>2.1705901776887901</v>
      </c>
      <c r="AG29" s="34">
        <v>2.6548803747970198E-16</v>
      </c>
      <c r="AH29" s="34">
        <v>8.6915726555855E-2</v>
      </c>
      <c r="AI29" s="39">
        <v>34155623</v>
      </c>
    </row>
    <row r="30" spans="1:35" s="35" customFormat="1" x14ac:dyDescent="0.2">
      <c r="A30" s="38" t="s">
        <v>52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M30" s="33"/>
      <c r="N30" s="33"/>
      <c r="O30" s="33"/>
      <c r="P30" s="33"/>
      <c r="Q30" s="33"/>
      <c r="R30" s="33"/>
      <c r="S30" s="33"/>
      <c r="T30" s="29"/>
      <c r="U30" s="33"/>
      <c r="V30" s="33"/>
      <c r="W30" s="33"/>
      <c r="X30" s="33"/>
      <c r="Y30" s="33"/>
      <c r="Z30" s="33"/>
      <c r="AA30" s="33"/>
      <c r="AB30" s="33"/>
      <c r="AC30" s="33"/>
      <c r="AD30" s="34">
        <v>82663.713673254999</v>
      </c>
      <c r="AE30" s="34">
        <v>1.4260799555753501</v>
      </c>
      <c r="AF30" s="34">
        <v>2.3886325867103202</v>
      </c>
      <c r="AG30" s="34">
        <v>3.2589203937903501E-16</v>
      </c>
      <c r="AH30" s="34">
        <v>0.1054356597991</v>
      </c>
      <c r="AI30" s="39">
        <v>34607128</v>
      </c>
    </row>
    <row r="31" spans="1:35" s="35" customFormat="1" x14ac:dyDescent="0.2">
      <c r="A31" s="38" t="s">
        <v>53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3"/>
      <c r="M31" s="33"/>
      <c r="N31" s="33"/>
      <c r="O31" s="33"/>
      <c r="P31" s="33"/>
      <c r="Q31" s="33"/>
      <c r="R31" s="33"/>
      <c r="S31" s="33"/>
      <c r="T31" s="29"/>
      <c r="U31" s="33"/>
      <c r="V31" s="33"/>
      <c r="W31" s="33"/>
      <c r="X31" s="33"/>
      <c r="Y31" s="33"/>
      <c r="Z31" s="33"/>
      <c r="AA31" s="33"/>
      <c r="AB31" s="33"/>
      <c r="AC31" s="33"/>
      <c r="AD31" s="34">
        <v>83573.014523660793</v>
      </c>
      <c r="AE31" s="34">
        <v>1.42320194643481</v>
      </c>
      <c r="AF31" s="34">
        <v>2.3838120250082402</v>
      </c>
      <c r="AG31" s="34">
        <v>3.1348271643684799E-16</v>
      </c>
      <c r="AH31" s="34">
        <v>0.101420878847216</v>
      </c>
      <c r="AI31" s="39">
        <v>35058559</v>
      </c>
    </row>
    <row r="32" spans="1:35" s="35" customFormat="1" x14ac:dyDescent="0.2">
      <c r="A32" s="38" t="s">
        <v>54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3"/>
      <c r="N32" s="33"/>
      <c r="O32" s="33"/>
      <c r="P32" s="33"/>
      <c r="Q32" s="33"/>
      <c r="R32" s="33"/>
      <c r="S32" s="33"/>
      <c r="T32" s="29"/>
      <c r="U32" s="33"/>
      <c r="V32" s="33"/>
      <c r="W32" s="33"/>
      <c r="X32" s="33"/>
      <c r="Y32" s="33"/>
      <c r="Z32" s="33"/>
      <c r="AA32" s="33"/>
      <c r="AB32" s="33"/>
      <c r="AC32" s="33"/>
      <c r="AD32" s="34">
        <v>81817.981218663903</v>
      </c>
      <c r="AE32" s="34">
        <v>1.3754398824590801</v>
      </c>
      <c r="AF32" s="34">
        <v>2.3038122872831899</v>
      </c>
      <c r="AG32" s="34">
        <v>2.65514131306609E-16</v>
      </c>
      <c r="AH32" s="34">
        <v>7.8794661269047703E-2</v>
      </c>
      <c r="AI32" s="39">
        <v>35514170</v>
      </c>
    </row>
    <row r="33" spans="1:35" s="35" customFormat="1" x14ac:dyDescent="0.2">
      <c r="A33" s="38" t="s">
        <v>55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3"/>
      <c r="M33" s="33"/>
      <c r="N33" s="33"/>
      <c r="O33" s="33"/>
      <c r="P33" s="33"/>
      <c r="Q33" s="33"/>
      <c r="R33" s="33"/>
      <c r="S33" s="33"/>
      <c r="T33" s="29"/>
      <c r="U33" s="33"/>
      <c r="V33" s="33"/>
      <c r="W33" s="33"/>
      <c r="X33" s="33"/>
      <c r="Y33" s="33"/>
      <c r="Z33" s="33"/>
      <c r="AA33" s="33"/>
      <c r="AB33" s="33"/>
      <c r="AC33" s="33"/>
      <c r="AD33" s="34">
        <v>79117.987838447996</v>
      </c>
      <c r="AE33" s="34">
        <v>1.3128953418061899</v>
      </c>
      <c r="AF33" s="34">
        <v>2.1990524332930601</v>
      </c>
      <c r="AG33" s="34">
        <v>2.2589905035087301E-16</v>
      </c>
      <c r="AH33" s="34">
        <v>4.3467455752646197E-2</v>
      </c>
      <c r="AI33" s="39">
        <v>35978218</v>
      </c>
    </row>
    <row r="34" spans="1:35" s="35" customFormat="1" x14ac:dyDescent="0.2">
      <c r="A34" s="38" t="s">
        <v>56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/>
      <c r="O34" s="33"/>
      <c r="P34" s="33"/>
      <c r="Q34" s="33"/>
      <c r="R34" s="33"/>
      <c r="S34" s="33"/>
      <c r="T34" s="29"/>
      <c r="U34" s="33"/>
      <c r="V34" s="33"/>
      <c r="W34" s="33"/>
      <c r="X34" s="33"/>
      <c r="Y34" s="33"/>
      <c r="Z34" s="33"/>
      <c r="AA34" s="33"/>
      <c r="AB34" s="33"/>
      <c r="AC34" s="33"/>
      <c r="AD34" s="34">
        <v>82520.061315501196</v>
      </c>
      <c r="AE34" s="34">
        <v>1.3514422323233899</v>
      </c>
      <c r="AF34" s="34">
        <v>2.2636170872213199</v>
      </c>
      <c r="AG34" s="34">
        <v>2.3615066245176898E-16</v>
      </c>
      <c r="AH34" s="34">
        <v>4.59220498580339E-2</v>
      </c>
      <c r="AI34" s="39">
        <v>36454956</v>
      </c>
    </row>
    <row r="35" spans="1:35" s="35" customFormat="1" x14ac:dyDescent="0.2">
      <c r="A35" s="38" t="s">
        <v>57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3"/>
      <c r="M35" s="33"/>
      <c r="N35" s="33"/>
      <c r="O35" s="33"/>
      <c r="P35" s="33"/>
      <c r="Q35" s="33"/>
      <c r="R35" s="33"/>
      <c r="S35" s="33"/>
      <c r="T35" s="29"/>
      <c r="U35" s="33"/>
      <c r="V35" s="33"/>
      <c r="W35" s="33"/>
      <c r="X35" s="33"/>
      <c r="Y35" s="33"/>
      <c r="Z35" s="33"/>
      <c r="AA35" s="33"/>
      <c r="AB35" s="33"/>
      <c r="AC35" s="33"/>
      <c r="AD35" s="34">
        <v>89864.3467725808</v>
      </c>
      <c r="AE35" s="34">
        <v>1.45205640557285</v>
      </c>
      <c r="AF35" s="34">
        <v>2.4321422053039301</v>
      </c>
      <c r="AG35" s="34">
        <v>2.48547140301915E-16</v>
      </c>
      <c r="AH35" s="34">
        <v>5.3783971344020999E-2</v>
      </c>
      <c r="AI35" s="39">
        <v>36948640</v>
      </c>
    </row>
    <row r="36" spans="1:35" s="35" customFormat="1" x14ac:dyDescent="0.2">
      <c r="A36" s="38" t="s">
        <v>58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  <c r="M36" s="33"/>
      <c r="N36" s="33"/>
      <c r="O36" s="33"/>
      <c r="P36" s="33"/>
      <c r="Q36" s="33"/>
      <c r="R36" s="33"/>
      <c r="S36" s="33"/>
      <c r="T36" s="29"/>
      <c r="U36" s="33"/>
      <c r="V36" s="33"/>
      <c r="W36" s="33"/>
      <c r="X36" s="33"/>
      <c r="Y36" s="33"/>
      <c r="Z36" s="33"/>
      <c r="AA36" s="33"/>
      <c r="AB36" s="33"/>
      <c r="AC36" s="33"/>
      <c r="AD36" s="34">
        <v>98131.866675658297</v>
      </c>
      <c r="AE36" s="34">
        <v>1.5638530611578101</v>
      </c>
      <c r="AF36" s="34">
        <v>2.6193975787291301</v>
      </c>
      <c r="AG36" s="34">
        <v>2.8443528641035802E-16</v>
      </c>
      <c r="AH36" s="34">
        <v>5.55077732202355E-2</v>
      </c>
      <c r="AI36" s="39">
        <v>37463525</v>
      </c>
    </row>
    <row r="37" spans="1:35" s="35" customFormat="1" x14ac:dyDescent="0.2">
      <c r="A37" s="38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3"/>
      <c r="M37" s="33"/>
      <c r="N37" s="33"/>
      <c r="O37" s="33"/>
      <c r="P37" s="33"/>
      <c r="Q37" s="33"/>
      <c r="R37" s="33"/>
      <c r="S37" s="33"/>
      <c r="T37" s="29"/>
      <c r="U37" s="33"/>
      <c r="V37" s="33"/>
      <c r="W37" s="33"/>
      <c r="X37" s="33"/>
      <c r="Y37" s="33"/>
      <c r="Z37" s="33"/>
      <c r="AA37" s="33"/>
      <c r="AB37" s="33"/>
      <c r="AC37" s="33"/>
      <c r="AD37" s="34">
        <v>101075.82267592799</v>
      </c>
      <c r="AE37" s="34">
        <v>1.5878667416713901</v>
      </c>
      <c r="AF37" s="34">
        <v>2.6596196290968699</v>
      </c>
      <c r="AG37" s="34">
        <v>3.0262293765748098E-16</v>
      </c>
      <c r="AH37" s="34">
        <v>4.7920138880503303E-2</v>
      </c>
      <c r="AI37" s="39">
        <v>38003864</v>
      </c>
    </row>
    <row r="38" spans="1:35" s="35" customFormat="1" x14ac:dyDescent="0.2">
      <c r="A38" s="38" t="s">
        <v>60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3"/>
      <c r="M38" s="33"/>
      <c r="N38" s="33"/>
      <c r="O38" s="33"/>
      <c r="P38" s="33"/>
      <c r="Q38" s="33"/>
      <c r="R38" s="33"/>
      <c r="S38" s="33"/>
      <c r="T38" s="29"/>
      <c r="U38" s="33"/>
      <c r="V38" s="33"/>
      <c r="W38" s="33"/>
      <c r="X38" s="33"/>
      <c r="Y38" s="33"/>
      <c r="Z38" s="33"/>
      <c r="AA38" s="33"/>
      <c r="AB38" s="33"/>
      <c r="AC38" s="33"/>
      <c r="AD38" s="34">
        <v>113305.99721971501</v>
      </c>
      <c r="AE38" s="34">
        <v>1.75369358101372</v>
      </c>
      <c r="AF38" s="34">
        <v>2.9373736152290699</v>
      </c>
      <c r="AG38" s="34">
        <v>3.3970610923617499E-16</v>
      </c>
      <c r="AH38" s="34">
        <v>5.4025549902620498E-2</v>
      </c>
      <c r="AI38" s="39">
        <v>38573914</v>
      </c>
    </row>
    <row r="39" spans="1:35" s="35" customFormat="1" x14ac:dyDescent="0.2">
      <c r="A39" s="38" t="s">
        <v>61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3"/>
      <c r="M39" s="33"/>
      <c r="N39" s="33"/>
      <c r="O39" s="33"/>
      <c r="P39" s="33"/>
      <c r="Q39" s="33"/>
      <c r="R39" s="33"/>
      <c r="S39" s="33"/>
      <c r="T39" s="29"/>
      <c r="U39" s="33"/>
      <c r="V39" s="33"/>
      <c r="W39" s="33"/>
      <c r="X39" s="33"/>
      <c r="Y39" s="33"/>
      <c r="Z39" s="33"/>
      <c r="AA39" s="33"/>
      <c r="AB39" s="33"/>
      <c r="AC39" s="33"/>
      <c r="AD39" s="34">
        <v>118518.07309182201</v>
      </c>
      <c r="AE39" s="34">
        <v>1.8060826425410601</v>
      </c>
      <c r="AF39" s="34">
        <v>3.0251234072811499</v>
      </c>
      <c r="AG39" s="34">
        <v>3.8290509381775101E-16</v>
      </c>
      <c r="AH39" s="34">
        <v>6.5572745697902404E-2</v>
      </c>
      <c r="AI39" s="39">
        <v>39177930</v>
      </c>
    </row>
    <row r="40" spans="1:35" s="35" customFormat="1" x14ac:dyDescent="0.2">
      <c r="A40" s="38" t="s">
        <v>62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3"/>
      <c r="M40" s="33"/>
      <c r="N40" s="33"/>
      <c r="O40" s="33"/>
      <c r="P40" s="33"/>
      <c r="Q40" s="33"/>
      <c r="R40" s="33"/>
      <c r="S40" s="33"/>
      <c r="T40" s="29"/>
      <c r="U40" s="33"/>
      <c r="V40" s="33"/>
      <c r="W40" s="33"/>
      <c r="X40" s="33"/>
      <c r="Y40" s="33"/>
      <c r="Z40" s="33"/>
      <c r="AA40" s="33"/>
      <c r="AB40" s="33"/>
      <c r="AC40" s="33"/>
      <c r="AD40" s="34">
        <v>123851.38638095401</v>
      </c>
      <c r="AE40" s="34">
        <v>1.85691634914508</v>
      </c>
      <c r="AF40" s="34">
        <v>3.1102680358294399</v>
      </c>
      <c r="AG40" s="34">
        <v>4.0611434988502901E-16</v>
      </c>
      <c r="AH40" s="34">
        <v>6.3305496203145795E-2</v>
      </c>
      <c r="AI40" s="39">
        <v>39820165</v>
      </c>
    </row>
    <row r="41" spans="1:35" s="35" customFormat="1" x14ac:dyDescent="0.2">
      <c r="A41" s="38" t="s">
        <v>63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3"/>
      <c r="M41" s="33"/>
      <c r="N41" s="33"/>
      <c r="O41" s="33"/>
      <c r="P41" s="33"/>
      <c r="Q41" s="33"/>
      <c r="R41" s="33"/>
      <c r="S41" s="33"/>
      <c r="T41" s="29"/>
      <c r="U41" s="33"/>
      <c r="V41" s="33"/>
      <c r="W41" s="33"/>
      <c r="X41" s="33"/>
      <c r="Y41" s="33"/>
      <c r="Z41" s="33"/>
      <c r="AA41" s="33"/>
      <c r="AB41" s="33"/>
      <c r="AC41" s="33"/>
      <c r="AD41" s="34">
        <v>126947.671040478</v>
      </c>
      <c r="AE41" s="34">
        <v>1.8711644783376999</v>
      </c>
      <c r="AF41" s="34">
        <v>3.1341331392944198</v>
      </c>
      <c r="AG41" s="34">
        <v>4.1758210968236002E-16</v>
      </c>
      <c r="AH41" s="34">
        <v>6.4756624151869793E-2</v>
      </c>
      <c r="AI41" s="39">
        <v>40504875</v>
      </c>
    </row>
    <row r="42" spans="1:35" s="35" customFormat="1" x14ac:dyDescent="0.2">
      <c r="A42" s="38" t="s">
        <v>64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/>
      <c r="P42" s="33"/>
      <c r="Q42" s="33"/>
      <c r="R42" s="33"/>
      <c r="S42" s="33"/>
      <c r="T42" s="29"/>
      <c r="U42" s="33"/>
      <c r="V42" s="33"/>
      <c r="W42" s="33"/>
      <c r="X42" s="33"/>
      <c r="Y42" s="33"/>
      <c r="Z42" s="33"/>
      <c r="AA42" s="33"/>
      <c r="AB42" s="33"/>
      <c r="AC42" s="33"/>
      <c r="AD42" s="34">
        <v>125678.19433007301</v>
      </c>
      <c r="AE42" s="34">
        <v>1.81959446343626</v>
      </c>
      <c r="AF42" s="34">
        <v>3.0477552208550498</v>
      </c>
      <c r="AG42" s="34">
        <v>4.3328030247797102E-16</v>
      </c>
      <c r="AH42" s="34"/>
      <c r="AI42" s="39">
        <v>41236315</v>
      </c>
    </row>
    <row r="43" spans="1:35" s="35" customFormat="1" x14ac:dyDescent="0.2">
      <c r="A43" s="38" t="s">
        <v>65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3"/>
      <c r="M43" s="33"/>
      <c r="N43" s="33"/>
      <c r="O43" s="33"/>
      <c r="P43" s="33"/>
      <c r="Q43" s="33"/>
      <c r="R43" s="33"/>
      <c r="S43" s="33"/>
      <c r="T43" s="29"/>
      <c r="U43" s="33"/>
      <c r="V43" s="33"/>
      <c r="W43" s="33"/>
      <c r="X43" s="33"/>
      <c r="Y43" s="33"/>
      <c r="Z43" s="33"/>
      <c r="AA43" s="33"/>
      <c r="AB43" s="33"/>
      <c r="AC43" s="33"/>
      <c r="AD43" s="34">
        <v>131836.42585224699</v>
      </c>
      <c r="AE43" s="34">
        <v>1.8732169811110799</v>
      </c>
      <c r="AF43" s="34">
        <v>3.1375710075497398</v>
      </c>
      <c r="AG43" s="34">
        <v>4.9161522875994E-16</v>
      </c>
      <c r="AH43" s="34">
        <v>6.5601708649729099E-2</v>
      </c>
      <c r="AI43" s="39">
        <v>42018627</v>
      </c>
    </row>
    <row r="44" spans="1:35" s="35" customFormat="1" x14ac:dyDescent="0.2">
      <c r="A44" s="38" t="s">
        <v>66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/>
      <c r="O44" s="33"/>
      <c r="P44" s="33"/>
      <c r="Q44" s="33"/>
      <c r="R44" s="33"/>
      <c r="S44" s="33"/>
      <c r="T44" s="29"/>
      <c r="U44" s="33"/>
      <c r="V44" s="33"/>
      <c r="W44" s="33"/>
      <c r="X44" s="33"/>
      <c r="Y44" s="33"/>
      <c r="Z44" s="33"/>
      <c r="AA44" s="33"/>
      <c r="AB44" s="33"/>
      <c r="AC44" s="33"/>
      <c r="AD44" s="34">
        <v>128276.842354236</v>
      </c>
      <c r="AE44" s="34">
        <v>1.7870478309542099</v>
      </c>
      <c r="AF44" s="34">
        <v>2.9932407831263901</v>
      </c>
      <c r="AG44" s="34">
        <v>5.4517334141036796E-16</v>
      </c>
      <c r="AH44" s="34">
        <v>7.3222304707131203E-2</v>
      </c>
      <c r="AI44" s="39">
        <v>42855504</v>
      </c>
    </row>
    <row r="45" spans="1:35" s="35" customFormat="1" x14ac:dyDescent="0.2">
      <c r="A45" s="38" t="s">
        <v>67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3"/>
      <c r="N45" s="33"/>
      <c r="O45" s="33"/>
      <c r="P45" s="33"/>
      <c r="Q45" s="33"/>
      <c r="R45" s="33"/>
      <c r="S45" s="33"/>
      <c r="T45" s="29"/>
      <c r="U45" s="33"/>
      <c r="V45" s="33"/>
      <c r="W45" s="33"/>
      <c r="X45" s="33"/>
      <c r="Y45" s="33"/>
      <c r="Z45" s="33"/>
      <c r="AA45" s="33"/>
      <c r="AB45" s="33"/>
      <c r="AC45" s="33"/>
      <c r="AD45" s="34">
        <v>139180.373954346</v>
      </c>
      <c r="AE45" s="34">
        <v>1.8992811282241699</v>
      </c>
      <c r="AF45" s="34">
        <v>3.1812275156548702</v>
      </c>
      <c r="AG45" s="34">
        <v>6.7562776675125198E-16</v>
      </c>
      <c r="AH45" s="34">
        <v>9.1114492451129098E-2</v>
      </c>
      <c r="AI45" s="39">
        <v>43750525</v>
      </c>
    </row>
    <row r="46" spans="1:35" s="35" customFormat="1" x14ac:dyDescent="0.2">
      <c r="A46" s="38" t="s">
        <v>68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/>
      <c r="P46" s="33"/>
      <c r="Q46" s="33"/>
      <c r="R46" s="33"/>
      <c r="S46" s="33"/>
      <c r="T46" s="29"/>
      <c r="U46" s="33"/>
      <c r="V46" s="33"/>
      <c r="W46" s="33"/>
      <c r="X46" s="33"/>
      <c r="Y46" s="33"/>
      <c r="Z46" s="33"/>
      <c r="AA46" s="33"/>
      <c r="AB46" s="33"/>
      <c r="AC46" s="33"/>
      <c r="AD46" s="34">
        <v>149758.08237487701</v>
      </c>
      <c r="AE46" s="34">
        <v>1.99989250103964</v>
      </c>
      <c r="AF46" s="34">
        <v>3.3497479431113701</v>
      </c>
      <c r="AG46" s="34">
        <v>8.5825403894061202E-16</v>
      </c>
      <c r="AH46" s="34">
        <v>0.117666735708517</v>
      </c>
      <c r="AI46" s="39">
        <v>44707269</v>
      </c>
    </row>
    <row r="47" spans="1:35" s="35" customFormat="1" x14ac:dyDescent="0.2">
      <c r="A47" s="38" t="s">
        <v>69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3"/>
      <c r="N47" s="33"/>
      <c r="O47" s="33"/>
      <c r="P47" s="33"/>
      <c r="Q47" s="33"/>
      <c r="R47" s="33"/>
      <c r="S47" s="33"/>
      <c r="T47" s="29"/>
      <c r="U47" s="33"/>
      <c r="V47" s="33"/>
      <c r="W47" s="33"/>
      <c r="X47" s="33"/>
      <c r="Y47" s="33"/>
      <c r="Z47" s="33"/>
      <c r="AA47" s="33"/>
      <c r="AB47" s="33"/>
      <c r="AC47" s="33"/>
      <c r="AD47" s="34">
        <v>154550.341010873</v>
      </c>
      <c r="AE47" s="34">
        <v>2.01776124142734</v>
      </c>
      <c r="AF47" s="34">
        <v>3.3796774399861</v>
      </c>
      <c r="AG47" s="34">
        <v>9.9515784036351793E-16</v>
      </c>
      <c r="AH47" s="34">
        <v>0.13711986944466001</v>
      </c>
      <c r="AI47" s="39">
        <v>45729317</v>
      </c>
    </row>
    <row r="48" spans="1:35" s="35" customFormat="1" x14ac:dyDescent="0.2">
      <c r="A48" s="38" t="s">
        <v>70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3"/>
      <c r="N48" s="33"/>
      <c r="O48" s="33"/>
      <c r="P48" s="33"/>
      <c r="Q48" s="33"/>
      <c r="R48" s="33"/>
      <c r="S48" s="33"/>
      <c r="T48" s="29"/>
      <c r="U48" s="33"/>
      <c r="V48" s="33"/>
      <c r="W48" s="33"/>
      <c r="X48" s="33"/>
      <c r="Y48" s="33"/>
      <c r="Z48" s="33"/>
      <c r="AA48" s="33"/>
      <c r="AB48" s="33"/>
      <c r="AC48" s="33"/>
      <c r="AD48" s="34">
        <v>172478.180568134</v>
      </c>
      <c r="AE48" s="34">
        <v>2.1993531789607599</v>
      </c>
      <c r="AF48" s="34">
        <v>3.6838373980448398</v>
      </c>
      <c r="AG48" s="34">
        <v>1.2427638057646699E-15</v>
      </c>
      <c r="AH48" s="34">
        <v>0.174604928432537</v>
      </c>
      <c r="AI48" s="39">
        <v>46820248</v>
      </c>
    </row>
    <row r="49" spans="1:35" s="35" customFormat="1" x14ac:dyDescent="0.2">
      <c r="A49" s="38" t="s">
        <v>71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3"/>
      <c r="N49" s="33"/>
      <c r="O49" s="33"/>
      <c r="P49" s="33"/>
      <c r="Q49" s="33"/>
      <c r="R49" s="33"/>
      <c r="S49" s="33"/>
      <c r="T49" s="29"/>
      <c r="U49" s="33"/>
      <c r="V49" s="33"/>
      <c r="W49" s="33"/>
      <c r="X49" s="33"/>
      <c r="Y49" s="33"/>
      <c r="Z49" s="33"/>
      <c r="AA49" s="33"/>
      <c r="AB49" s="33"/>
      <c r="AC49" s="33"/>
      <c r="AD49" s="34">
        <v>176617.65690176899</v>
      </c>
      <c r="AE49" s="34">
        <v>2.1975331415905499</v>
      </c>
      <c r="AF49" s="34">
        <v>3.6807889009710699</v>
      </c>
      <c r="AG49" s="34">
        <v>1.35349156167542E-15</v>
      </c>
      <c r="AH49" s="34">
        <v>0.198830224070908</v>
      </c>
      <c r="AI49" s="39">
        <v>47983642</v>
      </c>
    </row>
    <row r="50" spans="1:35" s="35" customFormat="1" x14ac:dyDescent="0.2">
      <c r="A50" s="38" t="s">
        <v>72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3"/>
      <c r="N50" s="33"/>
      <c r="O50" s="33"/>
      <c r="P50" s="33"/>
      <c r="Q50" s="33"/>
      <c r="R50" s="33"/>
      <c r="S50" s="33"/>
      <c r="T50" s="29"/>
      <c r="U50" s="33"/>
      <c r="V50" s="33"/>
      <c r="W50" s="33"/>
      <c r="X50" s="33"/>
      <c r="Y50" s="33"/>
      <c r="Z50" s="33"/>
      <c r="AA50" s="33"/>
      <c r="AB50" s="33"/>
      <c r="AC50" s="33"/>
      <c r="AD50" s="34">
        <v>193749.56962124101</v>
      </c>
      <c r="AE50" s="34">
        <v>2.3499926390927901</v>
      </c>
      <c r="AF50" s="34">
        <v>3.93615307074541</v>
      </c>
      <c r="AG50" s="34">
        <v>1.5314324346359999E-15</v>
      </c>
      <c r="AH50" s="34">
        <v>0.22497004248124999</v>
      </c>
      <c r="AI50" s="39">
        <v>49223078</v>
      </c>
    </row>
    <row r="51" spans="1:35" s="35" customFormat="1" x14ac:dyDescent="0.2">
      <c r="A51" s="38" t="s">
        <v>73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3"/>
      <c r="N51" s="33"/>
      <c r="O51" s="33"/>
      <c r="P51" s="33"/>
      <c r="Q51" s="33"/>
      <c r="R51" s="33"/>
      <c r="S51" s="33"/>
      <c r="T51" s="29"/>
      <c r="U51" s="33"/>
      <c r="V51" s="33"/>
      <c r="W51" s="33"/>
      <c r="X51" s="33"/>
      <c r="Y51" s="33"/>
      <c r="Z51" s="33"/>
      <c r="AA51" s="33"/>
      <c r="AB51" s="33"/>
      <c r="AC51" s="33"/>
      <c r="AD51" s="34">
        <v>208668.28648207599</v>
      </c>
      <c r="AE51" s="34">
        <v>2.46488902988904</v>
      </c>
      <c r="AF51" s="34">
        <v>4.1286003890590601</v>
      </c>
      <c r="AG51" s="34">
        <v>1.7396825291988E-15</v>
      </c>
      <c r="AH51" s="34">
        <v>0.25556233735559197</v>
      </c>
      <c r="AI51" s="39">
        <v>50542137</v>
      </c>
    </row>
    <row r="52" spans="1:35" x14ac:dyDescent="0.2">
      <c r="A52" s="38" t="s">
        <v>74</v>
      </c>
      <c r="B52" s="33">
        <v>46.784758433636298</v>
      </c>
      <c r="C52" s="33">
        <v>48.014989383733202</v>
      </c>
      <c r="D52" s="33">
        <v>94.799747817369493</v>
      </c>
      <c r="E52" s="33">
        <v>81.739973352524203</v>
      </c>
      <c r="F52" s="33">
        <v>176.53972116989399</v>
      </c>
      <c r="G52" s="33">
        <v>102.768344420491</v>
      </c>
      <c r="H52" s="33">
        <v>22.3257079528451</v>
      </c>
      <c r="I52" s="33">
        <v>10.772706067615299</v>
      </c>
      <c r="J52" s="33">
        <v>33.098414020460403</v>
      </c>
      <c r="K52" s="33">
        <v>48.014989383733202</v>
      </c>
      <c r="L52" s="33">
        <v>24.459050480791099</v>
      </c>
      <c r="M52" s="33">
        <v>72.4740398645244</v>
      </c>
      <c r="N52" s="33">
        <v>70.9672672849089</v>
      </c>
      <c r="O52" s="33">
        <v>143.44130714943299</v>
      </c>
      <c r="P52" s="33">
        <v>36.536768398957904</v>
      </c>
      <c r="Q52" s="33">
        <v>38.1699266106191</v>
      </c>
      <c r="R52" s="33">
        <v>74.706695009576904</v>
      </c>
      <c r="S52" s="33">
        <v>54.109950650751003</v>
      </c>
      <c r="T52" s="29">
        <v>128.81664566032799</v>
      </c>
      <c r="U52" s="33">
        <v>17.476210806654301</v>
      </c>
      <c r="V52" s="33">
        <v>8.5720904331830496</v>
      </c>
      <c r="W52" s="33">
        <v>26.0483012398374</v>
      </c>
      <c r="X52" s="33">
        <v>38.1699266106191</v>
      </c>
      <c r="Y52" s="33">
        <v>19.0605575923035</v>
      </c>
      <c r="Z52" s="33">
        <v>57.230484202922597</v>
      </c>
      <c r="AA52" s="33">
        <v>45.537860217567903</v>
      </c>
      <c r="AB52" s="33">
        <v>102.768344420491</v>
      </c>
      <c r="AC52" s="33">
        <v>33.098414020460403</v>
      </c>
      <c r="AD52" s="34">
        <v>222857.729962857</v>
      </c>
      <c r="AE52" s="34">
        <v>2.5614360419481499</v>
      </c>
      <c r="AF52" s="34">
        <v>4.29031315856564</v>
      </c>
      <c r="AG52" s="34">
        <v>1.9713386989553301E-15</v>
      </c>
      <c r="AH52" s="34">
        <v>0.28959302468627901</v>
      </c>
      <c r="AI52" s="39">
        <v>51944397</v>
      </c>
    </row>
    <row r="53" spans="1:35" x14ac:dyDescent="0.2">
      <c r="A53" s="38" t="s">
        <v>75</v>
      </c>
      <c r="B53" s="33">
        <v>52.703642099257699</v>
      </c>
      <c r="C53" s="33">
        <v>50.433124330579297</v>
      </c>
      <c r="D53" s="33">
        <v>103.136766429837</v>
      </c>
      <c r="E53" s="33">
        <v>94.840322598645201</v>
      </c>
      <c r="F53" s="33">
        <v>197.977089028482</v>
      </c>
      <c r="G53" s="33">
        <v>115.87405386994899</v>
      </c>
      <c r="H53" s="33">
        <v>25.549828542948699</v>
      </c>
      <c r="I53" s="33">
        <v>12.0117934106096</v>
      </c>
      <c r="J53" s="33">
        <v>37.561621953558202</v>
      </c>
      <c r="K53" s="33">
        <v>50.433124330579297</v>
      </c>
      <c r="L53" s="33">
        <v>27.153813556309</v>
      </c>
      <c r="M53" s="33">
        <v>77.586937886888194</v>
      </c>
      <c r="N53" s="33">
        <v>82.828529188035702</v>
      </c>
      <c r="O53" s="33">
        <v>160.41546707492401</v>
      </c>
      <c r="P53" s="33">
        <v>42.105457990185798</v>
      </c>
      <c r="Q53" s="33">
        <v>39.933959491300897</v>
      </c>
      <c r="R53" s="33">
        <v>82.039417481486595</v>
      </c>
      <c r="S53" s="33">
        <v>63.587017268768001</v>
      </c>
      <c r="T53" s="29">
        <v>145.62643475025499</v>
      </c>
      <c r="U53" s="33">
        <v>20.644033372606302</v>
      </c>
      <c r="V53" s="33">
        <v>9.1083475076992393</v>
      </c>
      <c r="W53" s="33">
        <v>29.752380880305601</v>
      </c>
      <c r="X53" s="33">
        <v>39.933959491300897</v>
      </c>
      <c r="Y53" s="33">
        <v>21.4614246175795</v>
      </c>
      <c r="Z53" s="33">
        <v>61.3953841088803</v>
      </c>
      <c r="AA53" s="33">
        <v>54.478669761068801</v>
      </c>
      <c r="AB53" s="33">
        <v>115.87405386994899</v>
      </c>
      <c r="AC53" s="33">
        <v>37.561621953558202</v>
      </c>
      <c r="AD53" s="34">
        <v>233777.75873103799</v>
      </c>
      <c r="AE53" s="34">
        <v>2.6121302471131398</v>
      </c>
      <c r="AF53" s="34">
        <v>4.3752241272256098</v>
      </c>
      <c r="AG53" s="34">
        <v>2.3744629106876999E-15</v>
      </c>
      <c r="AH53" s="34">
        <v>0.34881266049098097</v>
      </c>
      <c r="AI53" s="39">
        <v>53432179</v>
      </c>
    </row>
    <row r="54" spans="1:35" x14ac:dyDescent="0.2">
      <c r="A54" s="38" t="s">
        <v>76</v>
      </c>
      <c r="B54" s="33">
        <v>59.094922593879701</v>
      </c>
      <c r="C54" s="33">
        <v>53.038974336560699</v>
      </c>
      <c r="D54" s="33">
        <v>112.13389693044</v>
      </c>
      <c r="E54" s="33">
        <v>108.902047326126</v>
      </c>
      <c r="F54" s="33">
        <v>221.03594425656701</v>
      </c>
      <c r="G54" s="33">
        <v>129.77445759214999</v>
      </c>
      <c r="H54" s="33">
        <v>28.762271655822499</v>
      </c>
      <c r="I54" s="33">
        <v>13.4263900264567</v>
      </c>
      <c r="J54" s="33">
        <v>42.188661682279204</v>
      </c>
      <c r="K54" s="33">
        <v>53.038974336560699</v>
      </c>
      <c r="L54" s="33">
        <v>30.332650938057199</v>
      </c>
      <c r="M54" s="33">
        <v>83.371625274617998</v>
      </c>
      <c r="N54" s="33">
        <v>95.475657299669706</v>
      </c>
      <c r="O54" s="33">
        <v>178.84728257428799</v>
      </c>
      <c r="P54" s="33">
        <v>48.1714528454823</v>
      </c>
      <c r="Q54" s="33">
        <v>41.874249729595498</v>
      </c>
      <c r="R54" s="33">
        <v>90.045702575077797</v>
      </c>
      <c r="S54" s="33">
        <v>73.333226946966306</v>
      </c>
      <c r="T54" s="29">
        <v>163.37892952204399</v>
      </c>
      <c r="U54" s="33">
        <v>23.827578389522898</v>
      </c>
      <c r="V54" s="33">
        <v>9.77689354037161</v>
      </c>
      <c r="W54" s="33">
        <v>33.604471929894501</v>
      </c>
      <c r="X54" s="33">
        <v>41.874249729595498</v>
      </c>
      <c r="Y54" s="33">
        <v>24.343874455959401</v>
      </c>
      <c r="Z54" s="33">
        <v>66.218124185554899</v>
      </c>
      <c r="AA54" s="33">
        <v>63.556333406594703</v>
      </c>
      <c r="AB54" s="33">
        <v>129.77445759214999</v>
      </c>
      <c r="AC54" s="33">
        <v>42.188661682279204</v>
      </c>
      <c r="AD54" s="34">
        <v>250843.535118403</v>
      </c>
      <c r="AE54" s="34">
        <v>2.7227825137015502</v>
      </c>
      <c r="AF54" s="34">
        <v>4.5605626902795997</v>
      </c>
      <c r="AG54" s="34">
        <v>2.7125911499713698E-15</v>
      </c>
      <c r="AH54" s="34">
        <v>0.39848427683874199</v>
      </c>
      <c r="AI54" s="39">
        <v>55002760</v>
      </c>
    </row>
    <row r="55" spans="1:35" x14ac:dyDescent="0.2">
      <c r="A55" s="38" t="s">
        <v>77</v>
      </c>
      <c r="B55" s="33">
        <v>66.764485458272205</v>
      </c>
      <c r="C55" s="33">
        <v>56.653769709246703</v>
      </c>
      <c r="D55" s="33">
        <v>123.41825516751901</v>
      </c>
      <c r="E55" s="33">
        <v>118.636699345941</v>
      </c>
      <c r="F55" s="33">
        <v>242.05495451345999</v>
      </c>
      <c r="G55" s="33">
        <v>141.863835563701</v>
      </c>
      <c r="H55" s="33">
        <v>31.8993861070295</v>
      </c>
      <c r="I55" s="33">
        <v>14.4493635164423</v>
      </c>
      <c r="J55" s="33">
        <v>46.348749623471797</v>
      </c>
      <c r="K55" s="33">
        <v>56.653769709246703</v>
      </c>
      <c r="L55" s="33">
        <v>34.865099351242598</v>
      </c>
      <c r="M55" s="33">
        <v>91.518869060489294</v>
      </c>
      <c r="N55" s="33">
        <v>104.187335829498</v>
      </c>
      <c r="O55" s="33">
        <v>195.70620488998799</v>
      </c>
      <c r="P55" s="33">
        <v>55.443076250650599</v>
      </c>
      <c r="Q55" s="33">
        <v>44.778083646763399</v>
      </c>
      <c r="R55" s="33">
        <v>100.221159897414</v>
      </c>
      <c r="S55" s="33">
        <v>78.493557679121295</v>
      </c>
      <c r="T55" s="29">
        <v>178.71471757653501</v>
      </c>
      <c r="U55" s="33">
        <v>26.8340759433828</v>
      </c>
      <c r="V55" s="33">
        <v>10.016806069451601</v>
      </c>
      <c r="W55" s="33">
        <v>36.850882012834397</v>
      </c>
      <c r="X55" s="33">
        <v>44.778083646763399</v>
      </c>
      <c r="Y55" s="33">
        <v>28.609000307267799</v>
      </c>
      <c r="Z55" s="33">
        <v>73.387083954031198</v>
      </c>
      <c r="AA55" s="33">
        <v>68.476751609669705</v>
      </c>
      <c r="AB55" s="33">
        <v>141.863835563701</v>
      </c>
      <c r="AC55" s="33">
        <v>46.348749623471797</v>
      </c>
      <c r="AD55" s="34">
        <v>262633.18126896798</v>
      </c>
      <c r="AE55" s="34">
        <v>2.7677549516705802</v>
      </c>
      <c r="AF55" s="34">
        <v>4.6358899048699698</v>
      </c>
      <c r="AG55" s="34">
        <v>3.1419807622166298E-15</v>
      </c>
      <c r="AH55" s="34">
        <v>0.21848396066217099</v>
      </c>
      <c r="AI55" s="39">
        <v>56652161</v>
      </c>
    </row>
    <row r="56" spans="1:35" x14ac:dyDescent="0.2">
      <c r="A56" s="38" t="s">
        <v>78</v>
      </c>
      <c r="B56" s="33">
        <v>73.823645138247102</v>
      </c>
      <c r="C56" s="33">
        <v>59.554726971268202</v>
      </c>
      <c r="D56" s="33">
        <v>133.378372109515</v>
      </c>
      <c r="E56" s="33">
        <v>131.18819396528201</v>
      </c>
      <c r="F56" s="33">
        <v>264.56656607479698</v>
      </c>
      <c r="G56" s="33">
        <v>154.92203041901101</v>
      </c>
      <c r="H56" s="33">
        <v>35.173745849222101</v>
      </c>
      <c r="I56" s="33">
        <v>15.409063199609299</v>
      </c>
      <c r="J56" s="33">
        <v>50.5828090488314</v>
      </c>
      <c r="K56" s="33">
        <v>59.554726971268202</v>
      </c>
      <c r="L56" s="33">
        <v>38.649899289024901</v>
      </c>
      <c r="M56" s="33">
        <v>98.204626260293097</v>
      </c>
      <c r="N56" s="33">
        <v>115.77913076567199</v>
      </c>
      <c r="O56" s="33">
        <v>213.98375702596499</v>
      </c>
      <c r="P56" s="33">
        <v>61.645790895304799</v>
      </c>
      <c r="Q56" s="33">
        <v>46.932694391909898</v>
      </c>
      <c r="R56" s="33">
        <v>108.578485287215</v>
      </c>
      <c r="S56" s="33">
        <v>86.397004802845899</v>
      </c>
      <c r="T56" s="29">
        <v>194.97549009006099</v>
      </c>
      <c r="U56" s="33">
        <v>29.880425917188099</v>
      </c>
      <c r="V56" s="33">
        <v>10.173033753861301</v>
      </c>
      <c r="W56" s="33">
        <v>40.053459671049502</v>
      </c>
      <c r="X56" s="33">
        <v>46.932694391909898</v>
      </c>
      <c r="Y56" s="33">
        <v>31.765364978116601</v>
      </c>
      <c r="Z56" s="33">
        <v>78.698059370026598</v>
      </c>
      <c r="AA56" s="33">
        <v>76.223971048984595</v>
      </c>
      <c r="AB56" s="33">
        <v>154.92203041901101</v>
      </c>
      <c r="AC56" s="33">
        <v>50.5828090488314</v>
      </c>
      <c r="AD56" s="34">
        <v>283118.569407948</v>
      </c>
      <c r="AE56" s="34">
        <v>2.89551338140565</v>
      </c>
      <c r="AF56" s="34">
        <v>4.8498806753727299</v>
      </c>
      <c r="AG56" s="34">
        <v>4.1822630160084598E-15</v>
      </c>
      <c r="AH56" s="34">
        <v>0.19238069418107401</v>
      </c>
      <c r="AI56" s="39">
        <v>58376399</v>
      </c>
    </row>
    <row r="57" spans="1:35" x14ac:dyDescent="0.2">
      <c r="A57" s="38" t="s">
        <v>79</v>
      </c>
      <c r="B57" s="33">
        <v>80.473059729377198</v>
      </c>
      <c r="C57" s="33">
        <v>62.997595340799201</v>
      </c>
      <c r="D57" s="33">
        <v>143.47065507017601</v>
      </c>
      <c r="E57" s="33">
        <v>142.37323744423099</v>
      </c>
      <c r="F57" s="33">
        <v>285.843892514407</v>
      </c>
      <c r="G57" s="33">
        <v>166.177169327206</v>
      </c>
      <c r="H57" s="33">
        <v>37.308802929336402</v>
      </c>
      <c r="I57" s="33">
        <v>17.8880970435469</v>
      </c>
      <c r="J57" s="33">
        <v>55.196899972883301</v>
      </c>
      <c r="K57" s="33">
        <v>62.997595340799201</v>
      </c>
      <c r="L57" s="33">
        <v>43.164256800040803</v>
      </c>
      <c r="M57" s="33">
        <v>106.16185214084</v>
      </c>
      <c r="N57" s="33">
        <v>124.485140400684</v>
      </c>
      <c r="O57" s="33">
        <v>230.64699254152401</v>
      </c>
      <c r="P57" s="33">
        <v>67.168828674664894</v>
      </c>
      <c r="Q57" s="33">
        <v>49.662570013123599</v>
      </c>
      <c r="R57" s="33">
        <v>116.831398687789</v>
      </c>
      <c r="S57" s="33">
        <v>92.734562536172604</v>
      </c>
      <c r="T57" s="29">
        <v>209.56596122396101</v>
      </c>
      <c r="U57" s="33">
        <v>31.5684573067489</v>
      </c>
      <c r="V57" s="33">
        <v>11.820334590006601</v>
      </c>
      <c r="W57" s="33">
        <v>43.3887918967555</v>
      </c>
      <c r="X57" s="33">
        <v>49.662570013123599</v>
      </c>
      <c r="Y57" s="33">
        <v>35.600371367915997</v>
      </c>
      <c r="Z57" s="33">
        <v>85.262941381039695</v>
      </c>
      <c r="AA57" s="33">
        <v>80.914227946165894</v>
      </c>
      <c r="AB57" s="33">
        <v>166.177169327206</v>
      </c>
      <c r="AC57" s="33">
        <v>55.196899972883301</v>
      </c>
      <c r="AD57" s="34">
        <v>308033.00351584703</v>
      </c>
      <c r="AE57" s="34">
        <v>3.0563352179993202</v>
      </c>
      <c r="AF57" s="34">
        <v>5.1192514620810101</v>
      </c>
      <c r="AG57" s="34">
        <v>4.9235033183328701E-15</v>
      </c>
      <c r="AH57" s="34">
        <v>0.189557831698693</v>
      </c>
      <c r="AI57" s="39">
        <v>60171493</v>
      </c>
    </row>
    <row r="58" spans="1:35" x14ac:dyDescent="0.2">
      <c r="A58" s="38" t="s">
        <v>80</v>
      </c>
      <c r="B58" s="33">
        <v>89.132043151724602</v>
      </c>
      <c r="C58" s="33">
        <v>66.870797022568794</v>
      </c>
      <c r="D58" s="33">
        <v>156.002840174293</v>
      </c>
      <c r="E58" s="33">
        <v>153.58087191013999</v>
      </c>
      <c r="F58" s="33">
        <v>309.58371208443401</v>
      </c>
      <c r="G58" s="33">
        <v>179.54336579807901</v>
      </c>
      <c r="H58" s="33">
        <v>40.691294430594503</v>
      </c>
      <c r="I58" s="33">
        <v>19.071416254046301</v>
      </c>
      <c r="J58" s="33">
        <v>59.762710684640901</v>
      </c>
      <c r="K58" s="33">
        <v>66.870797022568794</v>
      </c>
      <c r="L58" s="33">
        <v>48.440748721129999</v>
      </c>
      <c r="M58" s="33">
        <v>115.311545743699</v>
      </c>
      <c r="N58" s="33">
        <v>134.50945565609399</v>
      </c>
      <c r="O58" s="33">
        <v>249.821001399793</v>
      </c>
      <c r="P58" s="33">
        <v>74.547059199421895</v>
      </c>
      <c r="Q58" s="33">
        <v>52.859746428862898</v>
      </c>
      <c r="R58" s="33">
        <v>127.406805628285</v>
      </c>
      <c r="S58" s="33">
        <v>98.569829851685995</v>
      </c>
      <c r="T58" s="29">
        <v>225.97663547997101</v>
      </c>
      <c r="U58" s="33">
        <v>34.397092986582898</v>
      </c>
      <c r="V58" s="33">
        <v>12.0361766953085</v>
      </c>
      <c r="W58" s="33">
        <v>46.433269681891403</v>
      </c>
      <c r="X58" s="33">
        <v>52.859746428862898</v>
      </c>
      <c r="Y58" s="33">
        <v>40.149966212838898</v>
      </c>
      <c r="Z58" s="33">
        <v>93.009712641701896</v>
      </c>
      <c r="AA58" s="33">
        <v>86.533653156377497</v>
      </c>
      <c r="AB58" s="33">
        <v>179.54336579807901</v>
      </c>
      <c r="AC58" s="33">
        <v>59.762710684640901</v>
      </c>
      <c r="AD58" s="34">
        <v>316965.960617807</v>
      </c>
      <c r="AE58" s="34">
        <v>3.0505709897048798</v>
      </c>
      <c r="AF58" s="34">
        <v>5.1095965872000404</v>
      </c>
      <c r="AG58" s="34">
        <v>6.0319352193135901E-15</v>
      </c>
      <c r="AH58" s="34">
        <v>0.23561650099932199</v>
      </c>
      <c r="AI58" s="39">
        <v>62033461</v>
      </c>
    </row>
    <row r="59" spans="1:35" x14ac:dyDescent="0.2">
      <c r="A59" s="38" t="s">
        <v>81</v>
      </c>
      <c r="B59" s="33">
        <v>99.319882016751905</v>
      </c>
      <c r="C59" s="33">
        <v>70.336313405748996</v>
      </c>
      <c r="D59" s="33">
        <v>169.65619542250101</v>
      </c>
      <c r="E59" s="33">
        <v>167.74827208076599</v>
      </c>
      <c r="F59" s="33">
        <v>337.40446750326601</v>
      </c>
      <c r="G59" s="33">
        <v>193.72337362513201</v>
      </c>
      <c r="H59" s="33">
        <v>46.188013678882001</v>
      </c>
      <c r="I59" s="33">
        <v>21.216246626968399</v>
      </c>
      <c r="J59" s="33">
        <v>67.4042603058503</v>
      </c>
      <c r="K59" s="33">
        <v>70.336313405748996</v>
      </c>
      <c r="L59" s="33">
        <v>53.131868337869903</v>
      </c>
      <c r="M59" s="33">
        <v>123.468181743619</v>
      </c>
      <c r="N59" s="33">
        <v>146.53202545379699</v>
      </c>
      <c r="O59" s="33">
        <v>270.00020719741599</v>
      </c>
      <c r="P59" s="33">
        <v>83.217469392724794</v>
      </c>
      <c r="Q59" s="33">
        <v>55.500257216896003</v>
      </c>
      <c r="R59" s="33">
        <v>138.717726609621</v>
      </c>
      <c r="S59" s="33">
        <v>107.452551928172</v>
      </c>
      <c r="T59" s="29">
        <v>246.170278537793</v>
      </c>
      <c r="U59" s="33">
        <v>39.246155159093703</v>
      </c>
      <c r="V59" s="33">
        <v>13.2007497535671</v>
      </c>
      <c r="W59" s="33">
        <v>52.446904912660798</v>
      </c>
      <c r="X59" s="33">
        <v>55.500257216896003</v>
      </c>
      <c r="Y59" s="33">
        <v>43.971314233630999</v>
      </c>
      <c r="Z59" s="33">
        <v>99.471571450526994</v>
      </c>
      <c r="AA59" s="33">
        <v>94.251802174604805</v>
      </c>
      <c r="AB59" s="33">
        <v>193.72337362513201</v>
      </c>
      <c r="AC59" s="33">
        <v>67.4042603058503</v>
      </c>
      <c r="AD59" s="34">
        <v>341372.33958537801</v>
      </c>
      <c r="AE59" s="34">
        <v>3.18658702495128</v>
      </c>
      <c r="AF59" s="34">
        <v>5.3374185496604998</v>
      </c>
      <c r="AG59" s="34">
        <v>7.1040580029534701E-15</v>
      </c>
      <c r="AH59" s="34">
        <v>0.263189144094929</v>
      </c>
      <c r="AI59" s="39">
        <v>63958323</v>
      </c>
    </row>
    <row r="60" spans="1:35" x14ac:dyDescent="0.2">
      <c r="A60" s="38" t="s">
        <v>82</v>
      </c>
      <c r="B60" s="33">
        <v>112.146983749097</v>
      </c>
      <c r="C60" s="33">
        <v>74.438227838042295</v>
      </c>
      <c r="D60" s="33">
        <v>186.58521158713901</v>
      </c>
      <c r="E60" s="33">
        <v>180.843871644415</v>
      </c>
      <c r="F60" s="33">
        <v>367.42908323155399</v>
      </c>
      <c r="G60" s="33">
        <v>208.879734743938</v>
      </c>
      <c r="H60" s="33">
        <v>53.199909078494997</v>
      </c>
      <c r="I60" s="33">
        <v>22.778698058466698</v>
      </c>
      <c r="J60" s="33">
        <v>75.978607136961699</v>
      </c>
      <c r="K60" s="33">
        <v>74.438227838042295</v>
      </c>
      <c r="L60" s="33">
        <v>58.9470746706019</v>
      </c>
      <c r="M60" s="33">
        <v>133.385302508644</v>
      </c>
      <c r="N60" s="33">
        <v>158.065173585948</v>
      </c>
      <c r="O60" s="33">
        <v>291.45047609459198</v>
      </c>
      <c r="P60" s="33">
        <v>94.259473486386995</v>
      </c>
      <c r="Q60" s="33">
        <v>58.761669680951002</v>
      </c>
      <c r="R60" s="33">
        <v>153.02114316733801</v>
      </c>
      <c r="S60" s="33">
        <v>115.028285309745</v>
      </c>
      <c r="T60" s="29">
        <v>268.04942847708298</v>
      </c>
      <c r="U60" s="33">
        <v>45.477659542814997</v>
      </c>
      <c r="V60" s="33">
        <v>13.692034190329901</v>
      </c>
      <c r="W60" s="33">
        <v>59.169693733144904</v>
      </c>
      <c r="X60" s="33">
        <v>58.761669680951002</v>
      </c>
      <c r="Y60" s="33">
        <v>48.781813943571997</v>
      </c>
      <c r="Z60" s="33">
        <v>107.54348362452301</v>
      </c>
      <c r="AA60" s="33">
        <v>101.336251119415</v>
      </c>
      <c r="AB60" s="33">
        <v>208.879734743938</v>
      </c>
      <c r="AC60" s="33">
        <v>75.978607136961699</v>
      </c>
      <c r="AD60" s="34">
        <v>378240.55226059898</v>
      </c>
      <c r="AE60" s="34">
        <v>3.42452113865202</v>
      </c>
      <c r="AF60" s="34">
        <v>5.7359496244811403</v>
      </c>
      <c r="AG60" s="34">
        <v>8.5750160004696998E-15</v>
      </c>
      <c r="AH60" s="34">
        <v>0.18515405103385099</v>
      </c>
      <c r="AI60" s="39">
        <v>65942098</v>
      </c>
    </row>
    <row r="61" spans="1:35" x14ac:dyDescent="0.2">
      <c r="A61" s="38" t="s">
        <v>83</v>
      </c>
      <c r="B61" s="33">
        <v>124.981288019614</v>
      </c>
      <c r="C61" s="33">
        <v>79.9369288517873</v>
      </c>
      <c r="D61" s="33">
        <v>204.918216871402</v>
      </c>
      <c r="E61" s="33">
        <v>197.86197558214701</v>
      </c>
      <c r="F61" s="33">
        <v>402.78019245354898</v>
      </c>
      <c r="G61" s="33">
        <v>229.27439695127799</v>
      </c>
      <c r="H61" s="33">
        <v>58.366571740433201</v>
      </c>
      <c r="I61" s="33">
        <v>24.8721399834698</v>
      </c>
      <c r="J61" s="33">
        <v>83.238711723902995</v>
      </c>
      <c r="K61" s="33">
        <v>79.9369288517873</v>
      </c>
      <c r="L61" s="33">
        <v>66.614716279181195</v>
      </c>
      <c r="M61" s="33">
        <v>146.55164513096801</v>
      </c>
      <c r="N61" s="33">
        <v>172.98983559867801</v>
      </c>
      <c r="O61" s="33">
        <v>319.54148072964603</v>
      </c>
      <c r="P61" s="33">
        <v>105.27701303677399</v>
      </c>
      <c r="Q61" s="33">
        <v>63.384045889762</v>
      </c>
      <c r="R61" s="33">
        <v>168.66105892653599</v>
      </c>
      <c r="S61" s="33">
        <v>125.42950417397201</v>
      </c>
      <c r="T61" s="29">
        <v>294.09056310050801</v>
      </c>
      <c r="U61" s="33">
        <v>49.828420478435802</v>
      </c>
      <c r="V61" s="33">
        <v>14.987745670794</v>
      </c>
      <c r="W61" s="33">
        <v>64.816166149229801</v>
      </c>
      <c r="X61" s="33">
        <v>63.384045889762</v>
      </c>
      <c r="Y61" s="33">
        <v>55.448592558338298</v>
      </c>
      <c r="Z61" s="33">
        <v>118.8326384481</v>
      </c>
      <c r="AA61" s="33">
        <v>110.44175850317799</v>
      </c>
      <c r="AB61" s="33">
        <v>229.27439695127799</v>
      </c>
      <c r="AC61" s="33">
        <v>83.238711723902995</v>
      </c>
      <c r="AD61" s="34">
        <v>415308.12638213701</v>
      </c>
      <c r="AE61" s="34">
        <v>3.6473602579218301</v>
      </c>
      <c r="AF61" s="34">
        <v>6.1091971270497796</v>
      </c>
      <c r="AG61" s="34">
        <v>1.2407780900895E-14</v>
      </c>
      <c r="AH61" s="34">
        <v>0.22544761843514599</v>
      </c>
      <c r="AI61" s="39">
        <v>67980803</v>
      </c>
    </row>
    <row r="62" spans="1:35" x14ac:dyDescent="0.2">
      <c r="A62" s="38" t="s">
        <v>84</v>
      </c>
      <c r="B62" s="33">
        <v>139.00108512902901</v>
      </c>
      <c r="C62" s="33">
        <v>84.334660699560004</v>
      </c>
      <c r="D62" s="33">
        <v>223.33574582858901</v>
      </c>
      <c r="E62" s="33">
        <v>215.43346923744201</v>
      </c>
      <c r="F62" s="33">
        <v>438.76921506603202</v>
      </c>
      <c r="G62" s="33">
        <v>246.651985567585</v>
      </c>
      <c r="H62" s="33">
        <v>66.0189718269922</v>
      </c>
      <c r="I62" s="33">
        <v>26.195664010472001</v>
      </c>
      <c r="J62" s="33">
        <v>92.214635837464201</v>
      </c>
      <c r="K62" s="33">
        <v>84.334660699560004</v>
      </c>
      <c r="L62" s="33">
        <v>72.982113302037007</v>
      </c>
      <c r="M62" s="33">
        <v>157.316774001597</v>
      </c>
      <c r="N62" s="33">
        <v>189.23780522697001</v>
      </c>
      <c r="O62" s="33">
        <v>346.55457922856698</v>
      </c>
      <c r="P62" s="33">
        <v>117.239130818118</v>
      </c>
      <c r="Q62" s="33">
        <v>66.819957180453898</v>
      </c>
      <c r="R62" s="33">
        <v>184.05908799857201</v>
      </c>
      <c r="S62" s="33">
        <v>134.47482909349699</v>
      </c>
      <c r="T62" s="29">
        <v>318.53391709206898</v>
      </c>
      <c r="U62" s="33">
        <v>56.581766066412698</v>
      </c>
      <c r="V62" s="33">
        <v>15.300165458071</v>
      </c>
      <c r="W62" s="33">
        <v>71.881931524483704</v>
      </c>
      <c r="X62" s="33">
        <v>66.819957180453898</v>
      </c>
      <c r="Y62" s="33">
        <v>60.657364751705003</v>
      </c>
      <c r="Z62" s="33">
        <v>127.477321932159</v>
      </c>
      <c r="AA62" s="33">
        <v>119.174663635426</v>
      </c>
      <c r="AB62" s="33">
        <v>246.651985567585</v>
      </c>
      <c r="AC62" s="33">
        <v>92.214635837464201</v>
      </c>
      <c r="AD62" s="34">
        <v>454347.09026205802</v>
      </c>
      <c r="AE62" s="34">
        <v>3.87121528556909</v>
      </c>
      <c r="AF62" s="34">
        <v>6.4841462395779503</v>
      </c>
      <c r="AG62" s="34">
        <v>1.6514286989217602E-14</v>
      </c>
      <c r="AH62" s="34">
        <v>0.243549432417072</v>
      </c>
      <c r="AI62" s="39">
        <v>70070457</v>
      </c>
    </row>
    <row r="63" spans="1:35" x14ac:dyDescent="0.2">
      <c r="A63" s="38" t="s">
        <v>85</v>
      </c>
      <c r="B63" s="33">
        <v>150.16347846568601</v>
      </c>
      <c r="C63" s="33">
        <v>86.856649006747702</v>
      </c>
      <c r="D63" s="33">
        <v>237.02012747243401</v>
      </c>
      <c r="E63" s="33">
        <v>231.96461296201801</v>
      </c>
      <c r="F63" s="33">
        <v>468.98474043445202</v>
      </c>
      <c r="G63" s="33">
        <v>258.298686283054</v>
      </c>
      <c r="H63" s="33">
        <v>73.343238098127301</v>
      </c>
      <c r="I63" s="33">
        <v>26.9932312250289</v>
      </c>
      <c r="J63" s="33">
        <v>100.336469323156</v>
      </c>
      <c r="K63" s="33">
        <v>86.856649006747702</v>
      </c>
      <c r="L63" s="33">
        <v>76.820240367558895</v>
      </c>
      <c r="M63" s="33">
        <v>163.676889374307</v>
      </c>
      <c r="N63" s="33">
        <v>204.971381736989</v>
      </c>
      <c r="O63" s="33">
        <v>368.64827111129603</v>
      </c>
      <c r="P63" s="33">
        <v>126.01190187442199</v>
      </c>
      <c r="Q63" s="33">
        <v>68.310007220958795</v>
      </c>
      <c r="R63" s="33">
        <v>194.32190909538099</v>
      </c>
      <c r="S63" s="33">
        <v>142.00577938838799</v>
      </c>
      <c r="T63" s="29">
        <v>336.32768848376901</v>
      </c>
      <c r="U63" s="33">
        <v>62.850793483579302</v>
      </c>
      <c r="V63" s="33">
        <v>15.178208717135901</v>
      </c>
      <c r="W63" s="33">
        <v>78.029002200715198</v>
      </c>
      <c r="X63" s="33">
        <v>68.310007220958795</v>
      </c>
      <c r="Y63" s="33">
        <v>63.1611083908426</v>
      </c>
      <c r="Z63" s="33">
        <v>131.471115611801</v>
      </c>
      <c r="AA63" s="33">
        <v>126.827570671252</v>
      </c>
      <c r="AB63" s="33">
        <v>258.298686283054</v>
      </c>
      <c r="AC63" s="33">
        <v>100.336469323156</v>
      </c>
      <c r="AD63" s="34">
        <v>493420.94002459501</v>
      </c>
      <c r="AE63" s="34">
        <v>4.0797247842342701</v>
      </c>
      <c r="AF63" s="34">
        <v>6.8333921435001796</v>
      </c>
      <c r="AG63" s="34">
        <v>2.3431016213590001E-14</v>
      </c>
      <c r="AH63" s="34">
        <v>0.23882688513631101</v>
      </c>
      <c r="AI63" s="39">
        <v>72207321</v>
      </c>
    </row>
    <row r="64" spans="1:35" x14ac:dyDescent="0.2">
      <c r="A64" s="38" t="s">
        <v>86</v>
      </c>
      <c r="B64" s="33">
        <v>163.91304182421999</v>
      </c>
      <c r="C64" s="33">
        <v>90.859923052637001</v>
      </c>
      <c r="D64" s="33">
        <v>254.772964876857</v>
      </c>
      <c r="E64" s="33">
        <v>250.09787335950901</v>
      </c>
      <c r="F64" s="33">
        <v>504.87083823636601</v>
      </c>
      <c r="G64" s="33">
        <v>273.75797191098701</v>
      </c>
      <c r="H64" s="33">
        <v>81.165321569818502</v>
      </c>
      <c r="I64" s="33">
        <v>27.7675002630865</v>
      </c>
      <c r="J64" s="33">
        <v>108.93282183290501</v>
      </c>
      <c r="K64" s="33">
        <v>90.859923052637001</v>
      </c>
      <c r="L64" s="33">
        <v>82.747720254401798</v>
      </c>
      <c r="M64" s="33">
        <v>173.60764330703901</v>
      </c>
      <c r="N64" s="33">
        <v>222.33037309642199</v>
      </c>
      <c r="O64" s="33">
        <v>395.93801640346101</v>
      </c>
      <c r="P64" s="33">
        <v>137.34231943277501</v>
      </c>
      <c r="Q64" s="33">
        <v>71.342689048542994</v>
      </c>
      <c r="R64" s="33">
        <v>208.68500848131799</v>
      </c>
      <c r="S64" s="33">
        <v>149.73291252211001</v>
      </c>
      <c r="T64" s="29">
        <v>358.417921003429</v>
      </c>
      <c r="U64" s="33">
        <v>69.583921370985493</v>
      </c>
      <c r="V64" s="33">
        <v>15.076027721456301</v>
      </c>
      <c r="W64" s="33">
        <v>84.659949092441806</v>
      </c>
      <c r="X64" s="33">
        <v>71.342689048542994</v>
      </c>
      <c r="Y64" s="33">
        <v>67.758398061789805</v>
      </c>
      <c r="Z64" s="33">
        <v>139.101087110333</v>
      </c>
      <c r="AA64" s="33">
        <v>134.65688480065401</v>
      </c>
      <c r="AB64" s="33">
        <v>273.75797191098701</v>
      </c>
      <c r="AC64" s="33">
        <v>108.93282183290501</v>
      </c>
      <c r="AD64" s="34">
        <v>525986.72206621896</v>
      </c>
      <c r="AE64" s="34">
        <v>4.2214611411413703</v>
      </c>
      <c r="AF64" s="34">
        <v>7.0707954388107099</v>
      </c>
      <c r="AG64" s="34">
        <v>3.6428836462647803E-14</v>
      </c>
      <c r="AH64" s="34">
        <v>0.26065732941616998</v>
      </c>
      <c r="AI64" s="39">
        <v>74388621</v>
      </c>
    </row>
    <row r="65" spans="1:35" x14ac:dyDescent="0.2">
      <c r="A65" s="38" t="s">
        <v>87</v>
      </c>
      <c r="B65" s="33">
        <v>178.12496310921901</v>
      </c>
      <c r="C65" s="33">
        <v>95.9141305621295</v>
      </c>
      <c r="D65" s="33">
        <v>274.03909367134798</v>
      </c>
      <c r="E65" s="33">
        <v>269.63909744768398</v>
      </c>
      <c r="F65" s="33">
        <v>543.67819111903202</v>
      </c>
      <c r="G65" s="33">
        <v>292.030995774845</v>
      </c>
      <c r="H65" s="33">
        <v>88.2380958775842</v>
      </c>
      <c r="I65" s="33">
        <v>29.058728751471399</v>
      </c>
      <c r="J65" s="33">
        <v>117.296824629056</v>
      </c>
      <c r="K65" s="33">
        <v>95.9141305621295</v>
      </c>
      <c r="L65" s="33">
        <v>89.886867231634398</v>
      </c>
      <c r="M65" s="33">
        <v>185.800997793764</v>
      </c>
      <c r="N65" s="33">
        <v>240.58036869621199</v>
      </c>
      <c r="O65" s="33">
        <v>426.38136648997602</v>
      </c>
      <c r="P65" s="33">
        <v>148.67240272104999</v>
      </c>
      <c r="Q65" s="33">
        <v>75.544903570770799</v>
      </c>
      <c r="R65" s="33">
        <v>224.21730629182099</v>
      </c>
      <c r="S65" s="33">
        <v>158.33521969639099</v>
      </c>
      <c r="T65" s="29">
        <v>382.55252598821102</v>
      </c>
      <c r="U65" s="33">
        <v>75.085501879906403</v>
      </c>
      <c r="V65" s="33">
        <v>15.4360283334599</v>
      </c>
      <c r="W65" s="33">
        <v>90.521530213366304</v>
      </c>
      <c r="X65" s="33">
        <v>75.544903570770799</v>
      </c>
      <c r="Y65" s="33">
        <v>73.586900841143603</v>
      </c>
      <c r="Z65" s="33">
        <v>149.131804411914</v>
      </c>
      <c r="AA65" s="33">
        <v>142.89919136293099</v>
      </c>
      <c r="AB65" s="33">
        <v>292.030995774845</v>
      </c>
      <c r="AC65" s="33">
        <v>117.296824629056</v>
      </c>
      <c r="AD65" s="34">
        <v>529142.64239861595</v>
      </c>
      <c r="AE65" s="34">
        <v>4.1235520633467804</v>
      </c>
      <c r="AF65" s="34">
        <v>6.9068012582315701</v>
      </c>
      <c r="AG65" s="34">
        <v>6.3487945055677601E-14</v>
      </c>
      <c r="AH65" s="34">
        <v>0.303593998962087</v>
      </c>
      <c r="AI65" s="39">
        <v>76611824</v>
      </c>
    </row>
    <row r="66" spans="1:35" x14ac:dyDescent="0.2">
      <c r="A66" s="38" t="s">
        <v>88</v>
      </c>
      <c r="B66" s="33">
        <v>192.24671634011401</v>
      </c>
      <c r="C66" s="33">
        <v>101.460378740997</v>
      </c>
      <c r="D66" s="33">
        <v>293.70709508111099</v>
      </c>
      <c r="E66" s="33">
        <v>287.61070212263201</v>
      </c>
      <c r="F66" s="33">
        <v>581.317797203743</v>
      </c>
      <c r="G66" s="33">
        <v>307.40314175631897</v>
      </c>
      <c r="H66" s="33">
        <v>95.731618708895894</v>
      </c>
      <c r="I66" s="33">
        <v>30.922057937015801</v>
      </c>
      <c r="J66" s="33">
        <v>126.653676645912</v>
      </c>
      <c r="K66" s="33">
        <v>101.460378740997</v>
      </c>
      <c r="L66" s="33">
        <v>96.515097631218495</v>
      </c>
      <c r="M66" s="33">
        <v>197.97547637221501</v>
      </c>
      <c r="N66" s="33">
        <v>256.688644185616</v>
      </c>
      <c r="O66" s="33">
        <v>454.66412055783098</v>
      </c>
      <c r="P66" s="33">
        <v>159.83905471393001</v>
      </c>
      <c r="Q66" s="33">
        <v>79.760128076141697</v>
      </c>
      <c r="R66" s="33">
        <v>239.59918279007101</v>
      </c>
      <c r="S66" s="33">
        <v>165.04984834176</v>
      </c>
      <c r="T66" s="29">
        <v>404.64903113183198</v>
      </c>
      <c r="U66" s="33">
        <v>80.953539886590306</v>
      </c>
      <c r="V66" s="33">
        <v>16.292349488922</v>
      </c>
      <c r="W66" s="33">
        <v>97.245889375512405</v>
      </c>
      <c r="X66" s="33">
        <v>79.760128076141697</v>
      </c>
      <c r="Y66" s="33">
        <v>78.885514827339193</v>
      </c>
      <c r="Z66" s="33">
        <v>158.64564290348099</v>
      </c>
      <c r="AA66" s="33">
        <v>148.75749885283801</v>
      </c>
      <c r="AB66" s="33">
        <v>307.40314175631897</v>
      </c>
      <c r="AC66" s="33">
        <v>126.653676645912</v>
      </c>
      <c r="AD66" s="34">
        <v>547133.49224016897</v>
      </c>
      <c r="AE66" s="34">
        <v>4.1414436851638898</v>
      </c>
      <c r="AF66" s="34">
        <v>6.9367690806768403</v>
      </c>
      <c r="AG66" s="34">
        <v>1.20853132355634E-13</v>
      </c>
      <c r="AH66" s="34">
        <v>0.26534619878482602</v>
      </c>
      <c r="AI66" s="39">
        <v>78874399</v>
      </c>
    </row>
    <row r="67" spans="1:35" x14ac:dyDescent="0.2">
      <c r="A67" s="38" t="s">
        <v>89</v>
      </c>
      <c r="B67" s="33">
        <v>209.19484148519999</v>
      </c>
      <c r="C67" s="33">
        <v>106.997536092632</v>
      </c>
      <c r="D67" s="33">
        <v>316.19237757783202</v>
      </c>
      <c r="E67" s="33">
        <v>306.08561227764397</v>
      </c>
      <c r="F67" s="33">
        <v>622.27798985547599</v>
      </c>
      <c r="G67" s="33">
        <v>321.65601787284498</v>
      </c>
      <c r="H67" s="33">
        <v>106.113461123306</v>
      </c>
      <c r="I67" s="33">
        <v>33.851712337509298</v>
      </c>
      <c r="J67" s="33">
        <v>139.96517346081501</v>
      </c>
      <c r="K67" s="33">
        <v>106.997536092632</v>
      </c>
      <c r="L67" s="33">
        <v>103.08138036189401</v>
      </c>
      <c r="M67" s="33">
        <v>210.078916454526</v>
      </c>
      <c r="N67" s="33">
        <v>272.23389994013502</v>
      </c>
      <c r="O67" s="33">
        <v>482.31281639466101</v>
      </c>
      <c r="P67" s="33">
        <v>173.507974903757</v>
      </c>
      <c r="Q67" s="33">
        <v>83.929109980925404</v>
      </c>
      <c r="R67" s="33">
        <v>257.43708488468297</v>
      </c>
      <c r="S67" s="33">
        <v>172.21379380562601</v>
      </c>
      <c r="T67" s="29">
        <v>429.65087869030901</v>
      </c>
      <c r="U67" s="33">
        <v>89.604653122516893</v>
      </c>
      <c r="V67" s="33">
        <v>18.390207694947001</v>
      </c>
      <c r="W67" s="33">
        <v>107.994860817464</v>
      </c>
      <c r="X67" s="33">
        <v>83.929109980925404</v>
      </c>
      <c r="Y67" s="33">
        <v>83.903321781240393</v>
      </c>
      <c r="Z67" s="33">
        <v>167.83243176216601</v>
      </c>
      <c r="AA67" s="33">
        <v>153.823586110679</v>
      </c>
      <c r="AB67" s="33">
        <v>321.65601787284498</v>
      </c>
      <c r="AC67" s="33">
        <v>139.96517346081501</v>
      </c>
      <c r="AD67" s="34">
        <v>560264.696053933</v>
      </c>
      <c r="AE67" s="34">
        <v>4.1207079285468398</v>
      </c>
      <c r="AF67" s="34">
        <v>6.9020374348305298</v>
      </c>
      <c r="AG67" s="34">
        <v>1.9111403015470499E-13</v>
      </c>
      <c r="AH67" s="34">
        <v>0.27680666235539297</v>
      </c>
      <c r="AI67" s="39">
        <v>81173813</v>
      </c>
    </row>
    <row r="68" spans="1:35" x14ac:dyDescent="0.2">
      <c r="A68" s="38" t="s">
        <v>90</v>
      </c>
      <c r="B68" s="33">
        <v>226.68300754892999</v>
      </c>
      <c r="C68" s="33">
        <v>113.30223350171499</v>
      </c>
      <c r="D68" s="33">
        <v>339.98524105064502</v>
      </c>
      <c r="E68" s="33">
        <v>329.00225538337997</v>
      </c>
      <c r="F68" s="33">
        <v>668.98749643402402</v>
      </c>
      <c r="G68" s="33">
        <v>344.22179644216197</v>
      </c>
      <c r="H68" s="33">
        <v>115.634789993114</v>
      </c>
      <c r="I68" s="33">
        <v>36.905658824714799</v>
      </c>
      <c r="J68" s="33">
        <v>152.540448817829</v>
      </c>
      <c r="K68" s="33">
        <v>113.30223350171499</v>
      </c>
      <c r="L68" s="33">
        <v>111.048217555816</v>
      </c>
      <c r="M68" s="33">
        <v>224.35045105753099</v>
      </c>
      <c r="N68" s="33">
        <v>292.096596558665</v>
      </c>
      <c r="O68" s="33">
        <v>516.44704761619596</v>
      </c>
      <c r="P68" s="33">
        <v>187.53198962963901</v>
      </c>
      <c r="Q68" s="33">
        <v>88.878378966595093</v>
      </c>
      <c r="R68" s="33">
        <v>276.41036859623398</v>
      </c>
      <c r="S68" s="33">
        <v>185.362372956808</v>
      </c>
      <c r="T68" s="29">
        <v>461.77274155304201</v>
      </c>
      <c r="U68" s="33">
        <v>97.255604686960694</v>
      </c>
      <c r="V68" s="33">
        <v>20.2953404239192</v>
      </c>
      <c r="W68" s="33">
        <v>117.55094511087999</v>
      </c>
      <c r="X68" s="33">
        <v>88.878378966595093</v>
      </c>
      <c r="Y68" s="33">
        <v>90.276384942678504</v>
      </c>
      <c r="Z68" s="33">
        <v>179.15476390927401</v>
      </c>
      <c r="AA68" s="33">
        <v>165.06703253288899</v>
      </c>
      <c r="AB68" s="33">
        <v>344.22179644216197</v>
      </c>
      <c r="AC68" s="33">
        <v>152.540448817829</v>
      </c>
      <c r="AD68" s="34">
        <v>597802.43068954605</v>
      </c>
      <c r="AE68" s="34">
        <v>4.2739214923097002</v>
      </c>
      <c r="AF68" s="34">
        <v>7.1586646384450301</v>
      </c>
      <c r="AG68" s="34">
        <v>2.7341681094742302E-13</v>
      </c>
      <c r="AH68" s="34">
        <v>0.33869199554297902</v>
      </c>
      <c r="AI68" s="39">
        <v>83507534</v>
      </c>
    </row>
    <row r="69" spans="1:35" x14ac:dyDescent="0.2">
      <c r="A69" s="38" t="s">
        <v>91</v>
      </c>
      <c r="B69" s="33">
        <v>245.12330502189201</v>
      </c>
      <c r="C69" s="33">
        <v>119.996650369227</v>
      </c>
      <c r="D69" s="33">
        <v>365.11995539111899</v>
      </c>
      <c r="E69" s="33">
        <v>347.70241279156801</v>
      </c>
      <c r="F69" s="33">
        <v>712.822368182687</v>
      </c>
      <c r="G69" s="33">
        <v>364.369016738526</v>
      </c>
      <c r="H69" s="33">
        <v>126.10753811307499</v>
      </c>
      <c r="I69" s="33">
        <v>40.773487340570902</v>
      </c>
      <c r="J69" s="33">
        <v>166.881025453646</v>
      </c>
      <c r="K69" s="33">
        <v>119.996650369227</v>
      </c>
      <c r="L69" s="33">
        <v>119.015766908817</v>
      </c>
      <c r="M69" s="33">
        <v>239.01241727804401</v>
      </c>
      <c r="N69" s="33">
        <v>306.92892545099699</v>
      </c>
      <c r="O69" s="33">
        <v>545.94134272904103</v>
      </c>
      <c r="P69" s="33">
        <v>202.21038614413899</v>
      </c>
      <c r="Q69" s="33">
        <v>94.021791751967498</v>
      </c>
      <c r="R69" s="33">
        <v>296.23217789610698</v>
      </c>
      <c r="S69" s="33">
        <v>197.04673192788701</v>
      </c>
      <c r="T69" s="29">
        <v>493.27890982399299</v>
      </c>
      <c r="U69" s="33">
        <v>105.54894164412001</v>
      </c>
      <c r="V69" s="33">
        <v>23.3609514413474</v>
      </c>
      <c r="W69" s="33">
        <v>128.90989308546699</v>
      </c>
      <c r="X69" s="33">
        <v>94.021791751967498</v>
      </c>
      <c r="Y69" s="33">
        <v>96.6614445000193</v>
      </c>
      <c r="Z69" s="33">
        <v>190.68323625198701</v>
      </c>
      <c r="AA69" s="33">
        <v>173.68578048653899</v>
      </c>
      <c r="AB69" s="33">
        <v>364.369016738526</v>
      </c>
      <c r="AC69" s="33">
        <v>166.881025453646</v>
      </c>
      <c r="AD69" s="34">
        <v>622910.13277850696</v>
      </c>
      <c r="AE69" s="34">
        <v>4.33075017143734</v>
      </c>
      <c r="AF69" s="34">
        <v>7.2538506301513701</v>
      </c>
      <c r="AG69" s="34">
        <v>3.5055137906405401E-13</v>
      </c>
      <c r="AH69" s="34">
        <v>0.36194723284984198</v>
      </c>
      <c r="AI69" s="39">
        <v>85873030</v>
      </c>
    </row>
    <row r="70" spans="1:35" x14ac:dyDescent="0.2">
      <c r="A70" s="38" t="s">
        <v>92</v>
      </c>
      <c r="B70" s="33">
        <v>266.72526911262901</v>
      </c>
      <c r="C70" s="33">
        <v>128.63510522502699</v>
      </c>
      <c r="D70" s="33">
        <v>395.360374337655</v>
      </c>
      <c r="E70" s="33">
        <v>374.87600453480599</v>
      </c>
      <c r="F70" s="33">
        <v>770.23637887246105</v>
      </c>
      <c r="G70" s="33">
        <v>396.57395737170901</v>
      </c>
      <c r="H70" s="33">
        <v>136.28980011434601</v>
      </c>
      <c r="I70" s="33">
        <v>45.136904907884798</v>
      </c>
      <c r="J70" s="33">
        <v>181.426705022231</v>
      </c>
      <c r="K70" s="33">
        <v>128.63510522502699</v>
      </c>
      <c r="L70" s="33">
        <v>130.435468998282</v>
      </c>
      <c r="M70" s="33">
        <v>259.07057422330899</v>
      </c>
      <c r="N70" s="33">
        <v>329.73909962692102</v>
      </c>
      <c r="O70" s="33">
        <v>588.80967385022996</v>
      </c>
      <c r="P70" s="33">
        <v>219.73592562585901</v>
      </c>
      <c r="Q70" s="33">
        <v>100.970546003051</v>
      </c>
      <c r="R70" s="33">
        <v>320.70647162890998</v>
      </c>
      <c r="S70" s="33">
        <v>216.07340224233499</v>
      </c>
      <c r="T70" s="29">
        <v>536.77987387124494</v>
      </c>
      <c r="U70" s="33">
        <v>113.41220260468199</v>
      </c>
      <c r="V70" s="33">
        <v>26.793713894854399</v>
      </c>
      <c r="W70" s="33">
        <v>140.20591649953701</v>
      </c>
      <c r="X70" s="33">
        <v>100.970546003051</v>
      </c>
      <c r="Y70" s="33">
        <v>106.323723021177</v>
      </c>
      <c r="Z70" s="33">
        <v>207.29426902422799</v>
      </c>
      <c r="AA70" s="33">
        <v>189.279688347481</v>
      </c>
      <c r="AB70" s="33">
        <v>396.57395737170901</v>
      </c>
      <c r="AC70" s="33">
        <v>181.426705022231</v>
      </c>
      <c r="AD70" s="34">
        <v>683955.32579080097</v>
      </c>
      <c r="AE70" s="34">
        <v>4.6261542427223796</v>
      </c>
      <c r="AF70" s="34">
        <v>7.7486418150072502</v>
      </c>
      <c r="AG70" s="34">
        <v>4.7446949334771699E-13</v>
      </c>
      <c r="AH70" s="34">
        <v>0.38422353513961899</v>
      </c>
      <c r="AI70" s="39">
        <v>88267769</v>
      </c>
    </row>
    <row r="71" spans="1:35" x14ac:dyDescent="0.2">
      <c r="A71" s="38" t="s">
        <v>93</v>
      </c>
      <c r="B71" s="33">
        <v>291.98011393496699</v>
      </c>
      <c r="C71" s="33">
        <v>136.366031251979</v>
      </c>
      <c r="D71" s="33">
        <v>428.34614518694599</v>
      </c>
      <c r="E71" s="33">
        <v>404.90777122750598</v>
      </c>
      <c r="F71" s="33">
        <v>833.25391641445196</v>
      </c>
      <c r="G71" s="33">
        <v>428.83662877355903</v>
      </c>
      <c r="H71" s="33">
        <v>150.238869433036</v>
      </c>
      <c r="I71" s="33">
        <v>48.875644063077303</v>
      </c>
      <c r="J71" s="33">
        <v>199.11451349611301</v>
      </c>
      <c r="K71" s="33">
        <v>136.366031251979</v>
      </c>
      <c r="L71" s="33">
        <v>141.74124450193199</v>
      </c>
      <c r="M71" s="33">
        <v>278.10727575391002</v>
      </c>
      <c r="N71" s="33">
        <v>356.032127164428</v>
      </c>
      <c r="O71" s="33">
        <v>634.13940291833899</v>
      </c>
      <c r="P71" s="33">
        <v>240.558756149185</v>
      </c>
      <c r="Q71" s="33">
        <v>107.024339527704</v>
      </c>
      <c r="R71" s="33">
        <v>347.583095676889</v>
      </c>
      <c r="S71" s="33">
        <v>236.772821603198</v>
      </c>
      <c r="T71" s="29">
        <v>584.35591728008706</v>
      </c>
      <c r="U71" s="33">
        <v>124.871795780738</v>
      </c>
      <c r="V71" s="33">
        <v>30.647492725789899</v>
      </c>
      <c r="W71" s="33">
        <v>155.519288506528</v>
      </c>
      <c r="X71" s="33">
        <v>107.024339527704</v>
      </c>
      <c r="Y71" s="33">
        <v>115.686960368447</v>
      </c>
      <c r="Z71" s="33">
        <v>222.71129989615099</v>
      </c>
      <c r="AA71" s="33">
        <v>206.12532887740801</v>
      </c>
      <c r="AB71" s="33">
        <v>428.83662877355903</v>
      </c>
      <c r="AC71" s="33">
        <v>199.11451349611301</v>
      </c>
      <c r="AD71" s="34">
        <v>748931.08174092695</v>
      </c>
      <c r="AE71" s="34">
        <v>4.9303837187152002</v>
      </c>
      <c r="AF71" s="34">
        <v>8.2582152350340792</v>
      </c>
      <c r="AG71" s="34">
        <v>6.0706825649930303E-13</v>
      </c>
      <c r="AH71" s="34">
        <v>0.40970309966822199</v>
      </c>
      <c r="AI71" s="39">
        <v>90689218</v>
      </c>
    </row>
    <row r="72" spans="1:35" x14ac:dyDescent="0.2">
      <c r="A72" s="38" t="s">
        <v>94</v>
      </c>
      <c r="B72" s="33">
        <v>316.34812588090102</v>
      </c>
      <c r="C72" s="33">
        <v>144.46323658825199</v>
      </c>
      <c r="D72" s="33">
        <v>460.81136246915298</v>
      </c>
      <c r="E72" s="33">
        <v>439.41083287927398</v>
      </c>
      <c r="F72" s="33">
        <v>900.22219534842702</v>
      </c>
      <c r="G72" s="33">
        <v>466.19246285471399</v>
      </c>
      <c r="H72" s="33">
        <v>162.46722979128799</v>
      </c>
      <c r="I72" s="33">
        <v>52.465159159190399</v>
      </c>
      <c r="J72" s="33">
        <v>214.93238895047801</v>
      </c>
      <c r="K72" s="33">
        <v>144.46323658825199</v>
      </c>
      <c r="L72" s="33">
        <v>153.880896089613</v>
      </c>
      <c r="M72" s="33">
        <v>298.34413267786499</v>
      </c>
      <c r="N72" s="33">
        <v>386.94567372008402</v>
      </c>
      <c r="O72" s="33">
        <v>685.28980639794804</v>
      </c>
      <c r="P72" s="33">
        <v>259.86236389791998</v>
      </c>
      <c r="Q72" s="33">
        <v>113.26201499814</v>
      </c>
      <c r="R72" s="33">
        <v>373.12437889606002</v>
      </c>
      <c r="S72" s="33">
        <v>261.04416882251701</v>
      </c>
      <c r="T72" s="29">
        <v>634.16854771857697</v>
      </c>
      <c r="U72" s="33">
        <v>134.34400164659701</v>
      </c>
      <c r="V72" s="33">
        <v>33.632083217265603</v>
      </c>
      <c r="W72" s="33">
        <v>167.97608486386301</v>
      </c>
      <c r="X72" s="33">
        <v>113.26201499814</v>
      </c>
      <c r="Y72" s="33">
        <v>125.518362251323</v>
      </c>
      <c r="Z72" s="33">
        <v>238.78037724946299</v>
      </c>
      <c r="AA72" s="33">
        <v>227.412085605252</v>
      </c>
      <c r="AB72" s="33">
        <v>466.19246285471399</v>
      </c>
      <c r="AC72" s="33">
        <v>214.93238895047801</v>
      </c>
      <c r="AD72" s="34">
        <v>826819.91424198297</v>
      </c>
      <c r="AE72" s="34">
        <v>5.3002121123901897</v>
      </c>
      <c r="AF72" s="34">
        <v>8.8776644806175309</v>
      </c>
      <c r="AG72" s="34">
        <v>7.5868607203663296E-13</v>
      </c>
      <c r="AH72" s="34">
        <v>0.45420413586605801</v>
      </c>
      <c r="AI72" s="39">
        <v>93134846</v>
      </c>
    </row>
    <row r="73" spans="1:35" x14ac:dyDescent="0.2">
      <c r="A73" s="38" t="s">
        <v>95</v>
      </c>
      <c r="B73" s="33">
        <v>344.09058380358402</v>
      </c>
      <c r="C73" s="33">
        <v>153.222990456091</v>
      </c>
      <c r="D73" s="33">
        <v>497.31357425967502</v>
      </c>
      <c r="E73" s="33">
        <v>479.36861360033902</v>
      </c>
      <c r="F73" s="33">
        <v>976.68218786001398</v>
      </c>
      <c r="G73" s="33">
        <v>512.11326298531606</v>
      </c>
      <c r="H73" s="33">
        <v>176.71035048118901</v>
      </c>
      <c r="I73" s="33">
        <v>56.046313274515803</v>
      </c>
      <c r="J73" s="33">
        <v>232.75666375570501</v>
      </c>
      <c r="K73" s="33">
        <v>153.222990456091</v>
      </c>
      <c r="L73" s="33">
        <v>167.38023332239499</v>
      </c>
      <c r="M73" s="33">
        <v>320.60322377848598</v>
      </c>
      <c r="N73" s="33">
        <v>423.32230032582402</v>
      </c>
      <c r="O73" s="33">
        <v>743.92552410430903</v>
      </c>
      <c r="P73" s="33">
        <v>281.94395332685002</v>
      </c>
      <c r="Q73" s="33">
        <v>120.067582292693</v>
      </c>
      <c r="R73" s="33">
        <v>402.011535619543</v>
      </c>
      <c r="S73" s="33">
        <v>291.12847023268102</v>
      </c>
      <c r="T73" s="29">
        <v>693.14000585222402</v>
      </c>
      <c r="U73" s="33">
        <v>145.558001334132</v>
      </c>
      <c r="V73" s="33">
        <v>35.468741532775702</v>
      </c>
      <c r="W73" s="33">
        <v>181.026742866907</v>
      </c>
      <c r="X73" s="33">
        <v>120.067582292693</v>
      </c>
      <c r="Y73" s="33">
        <v>136.38595199271799</v>
      </c>
      <c r="Z73" s="33">
        <v>256.45353428541102</v>
      </c>
      <c r="AA73" s="33">
        <v>255.659728699905</v>
      </c>
      <c r="AB73" s="33">
        <v>512.11326298531606</v>
      </c>
      <c r="AC73" s="33">
        <v>232.75666375570501</v>
      </c>
      <c r="AD73" s="34">
        <v>920605.45213861903</v>
      </c>
      <c r="AE73" s="34">
        <v>5.74907008900297</v>
      </c>
      <c r="AF73" s="34">
        <v>9.6294854325567592</v>
      </c>
      <c r="AG73" s="34">
        <v>9.8245964106603401E-13</v>
      </c>
      <c r="AH73" s="34">
        <v>0.51096386432332097</v>
      </c>
      <c r="AI73" s="39">
        <v>95602767</v>
      </c>
    </row>
    <row r="74" spans="1:35" x14ac:dyDescent="0.2">
      <c r="A74" s="38" t="s">
        <v>96</v>
      </c>
      <c r="B74" s="33">
        <v>376.05173131269902</v>
      </c>
      <c r="C74" s="33">
        <v>164.09221542067999</v>
      </c>
      <c r="D74" s="33">
        <v>540.14394673337904</v>
      </c>
      <c r="E74" s="33">
        <v>526.690530735896</v>
      </c>
      <c r="F74" s="33">
        <v>1066.83447746928</v>
      </c>
      <c r="G74" s="33">
        <v>569.32975682951599</v>
      </c>
      <c r="H74" s="33">
        <v>190.284737658274</v>
      </c>
      <c r="I74" s="33">
        <v>60.938901004424501</v>
      </c>
      <c r="J74" s="33">
        <v>251.22363866269899</v>
      </c>
      <c r="K74" s="33">
        <v>164.09221542067999</v>
      </c>
      <c r="L74" s="33">
        <v>185.76699365442499</v>
      </c>
      <c r="M74" s="33">
        <v>349.85920907510501</v>
      </c>
      <c r="N74" s="33">
        <v>465.75162973147201</v>
      </c>
      <c r="O74" s="33">
        <v>815.610838806576</v>
      </c>
      <c r="P74" s="33">
        <v>307.80227308554697</v>
      </c>
      <c r="Q74" s="33">
        <v>129.085904564022</v>
      </c>
      <c r="R74" s="33">
        <v>436.888177649569</v>
      </c>
      <c r="S74" s="33">
        <v>326.98092518828298</v>
      </c>
      <c r="T74" s="29">
        <v>763.86910283785198</v>
      </c>
      <c r="U74" s="33">
        <v>155.92862337032</v>
      </c>
      <c r="V74" s="33">
        <v>38.610722638015602</v>
      </c>
      <c r="W74" s="33">
        <v>194.539346008336</v>
      </c>
      <c r="X74" s="33">
        <v>129.085904564022</v>
      </c>
      <c r="Y74" s="33">
        <v>151.87364971522601</v>
      </c>
      <c r="Z74" s="33">
        <v>280.95955427924798</v>
      </c>
      <c r="AA74" s="33">
        <v>288.370202550268</v>
      </c>
      <c r="AB74" s="33">
        <v>569.32975682951599</v>
      </c>
      <c r="AC74" s="33">
        <v>251.22363866269899</v>
      </c>
      <c r="AD74" s="34">
        <v>1030528.94790115</v>
      </c>
      <c r="AE74" s="34">
        <v>6.2721100375005499</v>
      </c>
      <c r="AF74" s="34">
        <v>10.5055585168521</v>
      </c>
      <c r="AG74" s="34">
        <v>1.2847858737469301E-12</v>
      </c>
      <c r="AH74" s="34">
        <v>0.595409698821041</v>
      </c>
      <c r="AI74" s="39">
        <v>98093685</v>
      </c>
    </row>
    <row r="75" spans="1:35" x14ac:dyDescent="0.2">
      <c r="A75" s="38" t="s">
        <v>97</v>
      </c>
      <c r="B75" s="33">
        <v>414.751191116114</v>
      </c>
      <c r="C75" s="33">
        <v>177.413769437311</v>
      </c>
      <c r="D75" s="33">
        <v>592.16496055342498</v>
      </c>
      <c r="E75" s="33">
        <v>590.85233765021496</v>
      </c>
      <c r="F75" s="33">
        <v>1183.0172982036399</v>
      </c>
      <c r="G75" s="33">
        <v>643.19358345217995</v>
      </c>
      <c r="H75" s="33">
        <v>205.20911029505999</v>
      </c>
      <c r="I75" s="33">
        <v>67.874868816761705</v>
      </c>
      <c r="J75" s="33">
        <v>273.08397911182198</v>
      </c>
      <c r="K75" s="33">
        <v>177.413769437311</v>
      </c>
      <c r="L75" s="33">
        <v>209.54208082105399</v>
      </c>
      <c r="M75" s="33">
        <v>386.95585025836499</v>
      </c>
      <c r="N75" s="33">
        <v>522.97746883345303</v>
      </c>
      <c r="O75" s="33">
        <v>909.93331909181802</v>
      </c>
      <c r="P75" s="33">
        <v>339.82786237653897</v>
      </c>
      <c r="Q75" s="33">
        <v>140.36055571895099</v>
      </c>
      <c r="R75" s="33">
        <v>480.18841809549002</v>
      </c>
      <c r="S75" s="33">
        <v>373.72415453062399</v>
      </c>
      <c r="T75" s="29">
        <v>853.91257262611396</v>
      </c>
      <c r="U75" s="33">
        <v>167.484005717869</v>
      </c>
      <c r="V75" s="33">
        <v>43.234983456065201</v>
      </c>
      <c r="W75" s="33">
        <v>210.71898917393401</v>
      </c>
      <c r="X75" s="33">
        <v>140.36055571895099</v>
      </c>
      <c r="Y75" s="33">
        <v>172.34385665867001</v>
      </c>
      <c r="Z75" s="33">
        <v>312.704412377621</v>
      </c>
      <c r="AA75" s="33">
        <v>330.48917107455901</v>
      </c>
      <c r="AB75" s="33">
        <v>643.19358345217995</v>
      </c>
      <c r="AC75" s="33">
        <v>273.08397911182198</v>
      </c>
      <c r="AD75" s="34">
        <v>1174480.6694925099</v>
      </c>
      <c r="AE75" s="34">
        <v>6.9695345473185304</v>
      </c>
      <c r="AF75" s="34">
        <v>11.6737194635148</v>
      </c>
      <c r="AG75" s="34">
        <v>1.8499501687660199E-12</v>
      </c>
      <c r="AH75" s="34">
        <v>0.83048817926074903</v>
      </c>
      <c r="AI75" s="39">
        <v>100608951</v>
      </c>
    </row>
    <row r="76" spans="1:35" x14ac:dyDescent="0.2">
      <c r="A76" s="38" t="s">
        <v>98</v>
      </c>
      <c r="B76" s="33">
        <v>457.21314458533601</v>
      </c>
      <c r="C76" s="33">
        <v>191.18034758645999</v>
      </c>
      <c r="D76" s="33">
        <v>648.39349217179597</v>
      </c>
      <c r="E76" s="33">
        <v>664.81760585368602</v>
      </c>
      <c r="F76" s="33">
        <v>1313.2110980254799</v>
      </c>
      <c r="G76" s="33">
        <v>727.30304720444099</v>
      </c>
      <c r="H76" s="33">
        <v>222.660807326986</v>
      </c>
      <c r="I76" s="33">
        <v>74.678791823780003</v>
      </c>
      <c r="J76" s="33">
        <v>297.33959915076599</v>
      </c>
      <c r="K76" s="33">
        <v>191.18034758645999</v>
      </c>
      <c r="L76" s="33">
        <v>234.55233725835001</v>
      </c>
      <c r="M76" s="33">
        <v>425.73268484481002</v>
      </c>
      <c r="N76" s="33">
        <v>590.13881402990603</v>
      </c>
      <c r="O76" s="33">
        <v>1015.87149887472</v>
      </c>
      <c r="P76" s="33">
        <v>374.72684562334803</v>
      </c>
      <c r="Q76" s="33">
        <v>151.92090369395001</v>
      </c>
      <c r="R76" s="33">
        <v>526.64774931729801</v>
      </c>
      <c r="S76" s="33">
        <v>429.09228435565899</v>
      </c>
      <c r="T76" s="29">
        <v>955.740033672957</v>
      </c>
      <c r="U76" s="33">
        <v>181.14201296534799</v>
      </c>
      <c r="V76" s="33">
        <v>47.294973503168499</v>
      </c>
      <c r="W76" s="33">
        <v>228.43698646851601</v>
      </c>
      <c r="X76" s="33">
        <v>151.92090369395001</v>
      </c>
      <c r="Y76" s="33">
        <v>193.58483265800001</v>
      </c>
      <c r="Z76" s="33">
        <v>345.50573635195002</v>
      </c>
      <c r="AA76" s="33">
        <v>381.79731085249102</v>
      </c>
      <c r="AB76" s="33">
        <v>727.30304720444099</v>
      </c>
      <c r="AC76" s="33">
        <v>297.33959915076599</v>
      </c>
      <c r="AD76" s="34">
        <v>1270247.1031450799</v>
      </c>
      <c r="AE76" s="34">
        <v>7.3521415067836404</v>
      </c>
      <c r="AF76" s="34">
        <v>12.314572346768401</v>
      </c>
      <c r="AG76" s="34">
        <v>2.62684267621368E-12</v>
      </c>
      <c r="AH76" s="34">
        <v>1.06678408933227</v>
      </c>
      <c r="AI76" s="39">
        <v>103149916</v>
      </c>
    </row>
    <row r="77" spans="1:35" x14ac:dyDescent="0.2">
      <c r="A77" s="38" t="s">
        <v>99</v>
      </c>
      <c r="B77" s="33">
        <v>503.16657061333501</v>
      </c>
      <c r="C77" s="33">
        <v>205.64265098398599</v>
      </c>
      <c r="D77" s="33">
        <v>708.80922159732097</v>
      </c>
      <c r="E77" s="33">
        <v>749.50876768571095</v>
      </c>
      <c r="F77" s="33">
        <v>1458.3179892830301</v>
      </c>
      <c r="G77" s="33">
        <v>819.898101379384</v>
      </c>
      <c r="H77" s="33">
        <v>241.67073996983501</v>
      </c>
      <c r="I77" s="33">
        <v>79.590950600987398</v>
      </c>
      <c r="J77" s="33">
        <v>321.26169057082302</v>
      </c>
      <c r="K77" s="33">
        <v>205.64265098398599</v>
      </c>
      <c r="L77" s="33">
        <v>261.49583064350003</v>
      </c>
      <c r="M77" s="33">
        <v>467.13848162748599</v>
      </c>
      <c r="N77" s="33">
        <v>669.91781708472399</v>
      </c>
      <c r="O77" s="33">
        <v>1137.05629871221</v>
      </c>
      <c r="P77" s="33">
        <v>412.26454736394402</v>
      </c>
      <c r="Q77" s="33">
        <v>164.08276172330901</v>
      </c>
      <c r="R77" s="33">
        <v>576.34730908725203</v>
      </c>
      <c r="S77" s="33">
        <v>489.96997939465501</v>
      </c>
      <c r="T77" s="29">
        <v>1066.3172884819101</v>
      </c>
      <c r="U77" s="33">
        <v>196.05929729135499</v>
      </c>
      <c r="V77" s="33">
        <v>50.359889811168898</v>
      </c>
      <c r="W77" s="33">
        <v>246.41918710252401</v>
      </c>
      <c r="X77" s="33">
        <v>164.08276172330901</v>
      </c>
      <c r="Y77" s="33">
        <v>216.205250072588</v>
      </c>
      <c r="Z77" s="33">
        <v>380.28801179589698</v>
      </c>
      <c r="AA77" s="33">
        <v>439.610089583486</v>
      </c>
      <c r="AB77" s="33">
        <v>819.898101379384</v>
      </c>
      <c r="AC77" s="33">
        <v>321.26169057082302</v>
      </c>
      <c r="AD77" s="34">
        <v>1335876.31346506</v>
      </c>
      <c r="AE77" s="34">
        <v>7.5441812376429898</v>
      </c>
      <c r="AF77" s="34">
        <v>12.6362319825274</v>
      </c>
      <c r="AG77" s="34">
        <v>3.6100096385214502E-12</v>
      </c>
      <c r="AH77" s="34">
        <v>1.2215988317392099</v>
      </c>
      <c r="AI77" s="39">
        <v>105717932</v>
      </c>
    </row>
    <row r="78" spans="1:35" x14ac:dyDescent="0.2">
      <c r="A78" s="38" t="s">
        <v>100</v>
      </c>
      <c r="B78" s="33">
        <v>554.27680417339798</v>
      </c>
      <c r="C78" s="33">
        <v>221.365094700431</v>
      </c>
      <c r="D78" s="33">
        <v>775.64189887382804</v>
      </c>
      <c r="E78" s="33">
        <v>838.50345871647801</v>
      </c>
      <c r="F78" s="33">
        <v>1614.1453575903099</v>
      </c>
      <c r="G78" s="33">
        <v>914.15655377174403</v>
      </c>
      <c r="H78" s="33">
        <v>263.27768482997197</v>
      </c>
      <c r="I78" s="33">
        <v>86.803069676694093</v>
      </c>
      <c r="J78" s="33">
        <v>350.08075450666598</v>
      </c>
      <c r="K78" s="33">
        <v>221.365094700431</v>
      </c>
      <c r="L78" s="33">
        <v>290.999119343426</v>
      </c>
      <c r="M78" s="33">
        <v>512.36421404385601</v>
      </c>
      <c r="N78" s="33">
        <v>751.700389039784</v>
      </c>
      <c r="O78" s="33">
        <v>1264.0646030836399</v>
      </c>
      <c r="P78" s="33">
        <v>454.355156227995</v>
      </c>
      <c r="Q78" s="33">
        <v>177.33667853901699</v>
      </c>
      <c r="R78" s="33">
        <v>631.69183476701198</v>
      </c>
      <c r="S78" s="33">
        <v>550.16718877445703</v>
      </c>
      <c r="T78" s="29">
        <v>1181.8590235414699</v>
      </c>
      <c r="U78" s="33">
        <v>213.29196734197501</v>
      </c>
      <c r="V78" s="33">
        <v>54.410502427750103</v>
      </c>
      <c r="W78" s="33">
        <v>267.70246976972498</v>
      </c>
      <c r="X78" s="33">
        <v>177.33667853901699</v>
      </c>
      <c r="Y78" s="33">
        <v>241.06318888601999</v>
      </c>
      <c r="Z78" s="33">
        <v>418.39986742503697</v>
      </c>
      <c r="AA78" s="33">
        <v>495.756686346707</v>
      </c>
      <c r="AB78" s="33">
        <v>914.15655377174403</v>
      </c>
      <c r="AC78" s="33">
        <v>350.08075450666598</v>
      </c>
      <c r="AD78" s="34">
        <v>1472898.87736171</v>
      </c>
      <c r="AE78" s="34">
        <v>8.1186059019789596</v>
      </c>
      <c r="AF78" s="34">
        <v>13.598372616002299</v>
      </c>
      <c r="AG78" s="34">
        <v>5.48559261205351E-12</v>
      </c>
      <c r="AH78" s="34">
        <v>1.41341513006157</v>
      </c>
      <c r="AI78" s="39">
        <v>108314349</v>
      </c>
    </row>
    <row r="79" spans="1:35" x14ac:dyDescent="0.2">
      <c r="A79" s="38" t="s">
        <v>101</v>
      </c>
      <c r="B79" s="33">
        <v>607.60383038117197</v>
      </c>
      <c r="C79" s="33">
        <v>239.71523369893401</v>
      </c>
      <c r="D79" s="33">
        <v>847.31906408010605</v>
      </c>
      <c r="E79" s="33">
        <v>916.519681377746</v>
      </c>
      <c r="F79" s="33">
        <v>1763.8387454578501</v>
      </c>
      <c r="G79" s="33">
        <v>1004.6088062669299</v>
      </c>
      <c r="H79" s="33">
        <v>282.11060460902098</v>
      </c>
      <c r="I79" s="33">
        <v>91.630883130478196</v>
      </c>
      <c r="J79" s="33">
        <v>373.74148773949901</v>
      </c>
      <c r="K79" s="33">
        <v>239.71523369893401</v>
      </c>
      <c r="L79" s="33">
        <v>325.49322577215099</v>
      </c>
      <c r="M79" s="33">
        <v>565.20845947108501</v>
      </c>
      <c r="N79" s="33">
        <v>824.88879824726803</v>
      </c>
      <c r="O79" s="33">
        <v>1390.09725771835</v>
      </c>
      <c r="P79" s="33">
        <v>497.795463183462</v>
      </c>
      <c r="Q79" s="33">
        <v>193.16712476863901</v>
      </c>
      <c r="R79" s="33">
        <v>690.96258795210099</v>
      </c>
      <c r="S79" s="33">
        <v>597.43680498764195</v>
      </c>
      <c r="T79" s="29">
        <v>1288.39939293974</v>
      </c>
      <c r="U79" s="33">
        <v>227.253206063964</v>
      </c>
      <c r="V79" s="33">
        <v>56.537380608850803</v>
      </c>
      <c r="W79" s="33">
        <v>283.79058667281498</v>
      </c>
      <c r="X79" s="33">
        <v>193.16712476863901</v>
      </c>
      <c r="Y79" s="33">
        <v>270.542257119498</v>
      </c>
      <c r="Z79" s="33">
        <v>463.70938188813699</v>
      </c>
      <c r="AA79" s="33">
        <v>540.89942437879097</v>
      </c>
      <c r="AB79" s="33">
        <v>1004.6088062669299</v>
      </c>
      <c r="AC79" s="33">
        <v>373.74148773949901</v>
      </c>
      <c r="AD79" s="34">
        <v>1545576.5401069899</v>
      </c>
      <c r="AE79" s="34">
        <v>8.3175390141655292</v>
      </c>
      <c r="AF79" s="34">
        <v>13.9315784173228</v>
      </c>
      <c r="AG79" s="34">
        <v>8.1713824723295105E-12</v>
      </c>
      <c r="AH79" s="34">
        <v>1.5887515412122599</v>
      </c>
      <c r="AI79" s="39">
        <v>110940519</v>
      </c>
    </row>
    <row r="80" spans="1:35" x14ac:dyDescent="0.2">
      <c r="A80" s="38" t="s">
        <v>102</v>
      </c>
      <c r="B80" s="33">
        <v>664.07651857472297</v>
      </c>
      <c r="C80" s="33">
        <v>259.75986053891899</v>
      </c>
      <c r="D80" s="33">
        <v>923.83637911364201</v>
      </c>
      <c r="E80" s="33">
        <v>998.17928101633095</v>
      </c>
      <c r="F80" s="33">
        <v>1922.01566012997</v>
      </c>
      <c r="G80" s="33">
        <v>1099.48344298845</v>
      </c>
      <c r="H80" s="33">
        <v>300.34598009433398</v>
      </c>
      <c r="I80" s="33">
        <v>96.455275578128095</v>
      </c>
      <c r="J80" s="33">
        <v>396.80125567246199</v>
      </c>
      <c r="K80" s="33">
        <v>259.75986053891899</v>
      </c>
      <c r="L80" s="33">
        <v>363.73053848038899</v>
      </c>
      <c r="M80" s="33">
        <v>623.49039901930803</v>
      </c>
      <c r="N80" s="33">
        <v>901.72400543820299</v>
      </c>
      <c r="O80" s="33">
        <v>1525.21440445751</v>
      </c>
      <c r="P80" s="33">
        <v>543.30400871316999</v>
      </c>
      <c r="Q80" s="33">
        <v>210.50074998418501</v>
      </c>
      <c r="R80" s="33">
        <v>753.80475869735506</v>
      </c>
      <c r="S80" s="33">
        <v>644.08452470196096</v>
      </c>
      <c r="T80" s="29">
        <v>1397.88928339932</v>
      </c>
      <c r="U80" s="33">
        <v>240.392309370037</v>
      </c>
      <c r="V80" s="33">
        <v>58.013531040826201</v>
      </c>
      <c r="W80" s="33">
        <v>298.40584041086299</v>
      </c>
      <c r="X80" s="33">
        <v>210.50074998418501</v>
      </c>
      <c r="Y80" s="33">
        <v>302.91169934313302</v>
      </c>
      <c r="Z80" s="33">
        <v>513.41244932731797</v>
      </c>
      <c r="AA80" s="33">
        <v>586.07099366113505</v>
      </c>
      <c r="AB80" s="33">
        <v>1099.48344298845</v>
      </c>
      <c r="AC80" s="33">
        <v>396.80125567246199</v>
      </c>
      <c r="AD80" s="34">
        <v>1622390.1128593099</v>
      </c>
      <c r="AE80" s="34">
        <v>8.5266791988603394</v>
      </c>
      <c r="AF80" s="34">
        <v>14.281880697639901</v>
      </c>
      <c r="AG80" s="34">
        <v>1.15791163706348E-11</v>
      </c>
      <c r="AH80" s="34">
        <v>1.7622031306047801</v>
      </c>
      <c r="AI80" s="39">
        <v>113597792</v>
      </c>
    </row>
    <row r="81" spans="1:36" x14ac:dyDescent="0.2">
      <c r="A81" s="38" t="s">
        <v>103</v>
      </c>
      <c r="B81" s="33">
        <v>720.34507957211997</v>
      </c>
      <c r="C81" s="33">
        <v>282.14661087380802</v>
      </c>
      <c r="D81" s="33">
        <v>1002.49169044593</v>
      </c>
      <c r="E81" s="33">
        <v>1080.48110095625</v>
      </c>
      <c r="F81" s="33">
        <v>2082.9727914021801</v>
      </c>
      <c r="G81" s="33">
        <v>1201.3471726672401</v>
      </c>
      <c r="H81" s="33">
        <v>314.04752325421202</v>
      </c>
      <c r="I81" s="33">
        <v>99.097660704481797</v>
      </c>
      <c r="J81" s="33">
        <v>413.14518395869402</v>
      </c>
      <c r="K81" s="33">
        <v>282.14661087380802</v>
      </c>
      <c r="L81" s="33">
        <v>406.29755631790698</v>
      </c>
      <c r="M81" s="33">
        <v>688.444167191715</v>
      </c>
      <c r="N81" s="33">
        <v>981.38344025176605</v>
      </c>
      <c r="O81" s="33">
        <v>1669.82760744348</v>
      </c>
      <c r="P81" s="33">
        <v>587.86035415575896</v>
      </c>
      <c r="Q81" s="33">
        <v>230.030650910823</v>
      </c>
      <c r="R81" s="33">
        <v>817.89100506658201</v>
      </c>
      <c r="S81" s="33">
        <v>690.28509689753002</v>
      </c>
      <c r="T81" s="29">
        <v>1508.1761019641101</v>
      </c>
      <c r="U81" s="33">
        <v>248.893405599364</v>
      </c>
      <c r="V81" s="33">
        <v>57.935523697503299</v>
      </c>
      <c r="W81" s="33">
        <v>306.82892929686699</v>
      </c>
      <c r="X81" s="33">
        <v>230.030650910823</v>
      </c>
      <c r="Y81" s="33">
        <v>338.96694855639498</v>
      </c>
      <c r="Z81" s="33">
        <v>568.99759946721804</v>
      </c>
      <c r="AA81" s="33">
        <v>632.34957320002695</v>
      </c>
      <c r="AB81" s="33">
        <v>1201.3471726672401</v>
      </c>
      <c r="AC81" s="33">
        <v>413.14518395869402</v>
      </c>
      <c r="AD81" s="34">
        <v>1732056.5479520799</v>
      </c>
      <c r="AE81" s="34">
        <v>8.8924920295708993</v>
      </c>
      <c r="AF81" s="34">
        <v>14.8946040198182</v>
      </c>
      <c r="AG81" s="34">
        <v>1.8641056281801599E-11</v>
      </c>
      <c r="AH81" s="34">
        <v>1.9024780336095699</v>
      </c>
      <c r="AI81" s="39">
        <v>116287519</v>
      </c>
    </row>
    <row r="82" spans="1:36" x14ac:dyDescent="0.2">
      <c r="A82" s="38" t="s">
        <v>104</v>
      </c>
      <c r="B82" s="33">
        <v>786.52980729711305</v>
      </c>
      <c r="C82" s="33">
        <v>309.03448478643901</v>
      </c>
      <c r="D82" s="33">
        <v>1095.5642920835501</v>
      </c>
      <c r="E82" s="33">
        <v>1174.3489046605901</v>
      </c>
      <c r="F82" s="33">
        <v>2269.9131967441499</v>
      </c>
      <c r="G82" s="33">
        <v>1321.89967704624</v>
      </c>
      <c r="H82" s="33">
        <v>329.63740125592102</v>
      </c>
      <c r="I82" s="33">
        <v>102.075749378098</v>
      </c>
      <c r="J82" s="33">
        <v>431.71315063401897</v>
      </c>
      <c r="K82" s="33">
        <v>309.03448478643901</v>
      </c>
      <c r="L82" s="33">
        <v>456.892406041193</v>
      </c>
      <c r="M82" s="33">
        <v>765.92689082763195</v>
      </c>
      <c r="N82" s="33">
        <v>1072.2731552825001</v>
      </c>
      <c r="O82" s="33">
        <v>1838.20004611013</v>
      </c>
      <c r="P82" s="33">
        <v>641.27789568088497</v>
      </c>
      <c r="Q82" s="33">
        <v>253.47443488781099</v>
      </c>
      <c r="R82" s="33">
        <v>894.75233056869604</v>
      </c>
      <c r="S82" s="33">
        <v>743.65693365858499</v>
      </c>
      <c r="T82" s="29">
        <v>1638.4092642272799</v>
      </c>
      <c r="U82" s="33">
        <v>259.048085867228</v>
      </c>
      <c r="V82" s="33">
        <v>57.4615013138108</v>
      </c>
      <c r="W82" s="33">
        <v>316.50958718103902</v>
      </c>
      <c r="X82" s="33">
        <v>253.47443488781099</v>
      </c>
      <c r="Y82" s="33">
        <v>382.22980981365703</v>
      </c>
      <c r="Z82" s="33">
        <v>635.70424470146895</v>
      </c>
      <c r="AA82" s="33">
        <v>686.19543234477396</v>
      </c>
      <c r="AB82" s="33">
        <v>1321.89967704624</v>
      </c>
      <c r="AC82" s="33">
        <v>431.71315063401897</v>
      </c>
      <c r="AD82" s="34">
        <v>1891405.7503636801</v>
      </c>
      <c r="AE82" s="34">
        <v>9.5242700352529805</v>
      </c>
      <c r="AF82" s="34">
        <v>15.952809435327501</v>
      </c>
      <c r="AG82" s="34">
        <v>3.8361971206515299E-11</v>
      </c>
      <c r="AH82" s="34">
        <v>2.0012663377686701</v>
      </c>
      <c r="AI82" s="39">
        <v>119011052</v>
      </c>
      <c r="AJ82" s="43">
        <v>6.5</v>
      </c>
    </row>
    <row r="83" spans="1:36" x14ac:dyDescent="0.2">
      <c r="A83" s="38" t="s">
        <v>105</v>
      </c>
      <c r="B83" s="33">
        <v>849.58384822037704</v>
      </c>
      <c r="C83" s="33">
        <v>336.54077935236501</v>
      </c>
      <c r="D83" s="33">
        <v>1186.1246275727401</v>
      </c>
      <c r="E83" s="33">
        <v>1246.5574863986999</v>
      </c>
      <c r="F83" s="33">
        <v>2432.6821139714398</v>
      </c>
      <c r="G83" s="33">
        <v>1412.1561394857399</v>
      </c>
      <c r="H83" s="33">
        <v>344.43234860489002</v>
      </c>
      <c r="I83" s="33">
        <v>105.555680209355</v>
      </c>
      <c r="J83" s="33">
        <v>449.98802881424501</v>
      </c>
      <c r="K83" s="33">
        <v>336.54077935236501</v>
      </c>
      <c r="L83" s="33">
        <v>505.15149961548701</v>
      </c>
      <c r="M83" s="33">
        <v>841.69227896785196</v>
      </c>
      <c r="N83" s="33">
        <v>1141.00180618934</v>
      </c>
      <c r="O83" s="33">
        <v>1982.6940851572001</v>
      </c>
      <c r="P83" s="33">
        <v>690.34258251976098</v>
      </c>
      <c r="Q83" s="33">
        <v>276.80375618616898</v>
      </c>
      <c r="R83" s="33">
        <v>967.14633870593104</v>
      </c>
      <c r="S83" s="33">
        <v>770.40358698076</v>
      </c>
      <c r="T83" s="29">
        <v>1737.5499256866899</v>
      </c>
      <c r="U83" s="33">
        <v>268.17946182214803</v>
      </c>
      <c r="V83" s="33">
        <v>57.214324378804797</v>
      </c>
      <c r="W83" s="33">
        <v>325.393786200953</v>
      </c>
      <c r="X83" s="33">
        <v>276.80375618616898</v>
      </c>
      <c r="Y83" s="33">
        <v>422.16312069761301</v>
      </c>
      <c r="Z83" s="33">
        <v>698.96687688378199</v>
      </c>
      <c r="AA83" s="33">
        <v>713.18926260195599</v>
      </c>
      <c r="AB83" s="33">
        <v>1412.1561394857399</v>
      </c>
      <c r="AC83" s="33">
        <v>449.98802881424501</v>
      </c>
      <c r="AD83" s="34">
        <v>1811021.0059732201</v>
      </c>
      <c r="AE83" s="34">
        <v>8.9077111522646799</v>
      </c>
      <c r="AF83" s="34">
        <v>14.9200955024419</v>
      </c>
      <c r="AG83" s="34">
        <v>7.1946929252428302E-11</v>
      </c>
      <c r="AH83" s="34">
        <v>2.1246111092190998</v>
      </c>
      <c r="AI83" s="39">
        <v>121766164</v>
      </c>
      <c r="AJ83" s="43">
        <v>7.899166666666666</v>
      </c>
    </row>
    <row r="84" spans="1:36" x14ac:dyDescent="0.2">
      <c r="A84" s="38" t="s">
        <v>106</v>
      </c>
      <c r="B84" s="33">
        <v>911.758551427724</v>
      </c>
      <c r="C84" s="33">
        <v>365.11680042901799</v>
      </c>
      <c r="D84" s="33">
        <v>1276.8753518567401</v>
      </c>
      <c r="E84" s="33">
        <v>1305.80552062009</v>
      </c>
      <c r="F84" s="33">
        <v>2582.6808724768298</v>
      </c>
      <c r="G84" s="33">
        <v>1488.2306518180401</v>
      </c>
      <c r="H84" s="33">
        <v>357.236764188412</v>
      </c>
      <c r="I84" s="33">
        <v>109.140677799261</v>
      </c>
      <c r="J84" s="33">
        <v>466.37744198767302</v>
      </c>
      <c r="K84" s="33">
        <v>365.11680042901799</v>
      </c>
      <c r="L84" s="33">
        <v>554.52178723931195</v>
      </c>
      <c r="M84" s="33">
        <v>919.63858766832902</v>
      </c>
      <c r="N84" s="33">
        <v>1196.66484282082</v>
      </c>
      <c r="O84" s="33">
        <v>2116.3034304891498</v>
      </c>
      <c r="P84" s="33">
        <v>737.17495098617599</v>
      </c>
      <c r="Q84" s="33">
        <v>300.788459654625</v>
      </c>
      <c r="R84" s="33">
        <v>1037.9634106408</v>
      </c>
      <c r="S84" s="33">
        <v>782.51948562433802</v>
      </c>
      <c r="T84" s="29">
        <v>1820.48289626514</v>
      </c>
      <c r="U84" s="33">
        <v>275.14577417217998</v>
      </c>
      <c r="V84" s="33">
        <v>57.106470274917498</v>
      </c>
      <c r="W84" s="33">
        <v>332.25224444709801</v>
      </c>
      <c r="X84" s="33">
        <v>300.788459654625</v>
      </c>
      <c r="Y84" s="33">
        <v>462.029176813996</v>
      </c>
      <c r="Z84" s="33">
        <v>762.817636468621</v>
      </c>
      <c r="AA84" s="33">
        <v>725.41301534941999</v>
      </c>
      <c r="AB84" s="33">
        <v>1488.2306518180401</v>
      </c>
      <c r="AC84" s="33">
        <v>466.37744198767302</v>
      </c>
      <c r="AD84" s="34">
        <v>1826052.4803228001</v>
      </c>
      <c r="AE84" s="34">
        <v>8.7742184802762395</v>
      </c>
      <c r="AF84" s="34">
        <v>14.696500082597399</v>
      </c>
      <c r="AG84" s="34">
        <v>1.42470499778731E-10</v>
      </c>
      <c r="AH84" s="34">
        <v>2.1825224147470799</v>
      </c>
      <c r="AI84" s="39">
        <v>124536317</v>
      </c>
      <c r="AJ84" s="43">
        <v>6.9099999999999993</v>
      </c>
    </row>
    <row r="85" spans="1:36" x14ac:dyDescent="0.2">
      <c r="A85" s="38" t="s">
        <v>107</v>
      </c>
      <c r="B85" s="33">
        <v>963.25100301598195</v>
      </c>
      <c r="C85" s="33">
        <v>391.70151013533399</v>
      </c>
      <c r="D85" s="33">
        <v>1354.9525131513201</v>
      </c>
      <c r="E85" s="33">
        <v>1348.0558544544499</v>
      </c>
      <c r="F85" s="33">
        <v>2703.0083676057702</v>
      </c>
      <c r="G85" s="33">
        <v>1537.8254134434201</v>
      </c>
      <c r="H85" s="33">
        <v>367.34456722916201</v>
      </c>
      <c r="I85" s="33">
        <v>110.888583033017</v>
      </c>
      <c r="J85" s="33">
        <v>478.23315026217898</v>
      </c>
      <c r="K85" s="33">
        <v>391.70151013533399</v>
      </c>
      <c r="L85" s="33">
        <v>595.90643578682</v>
      </c>
      <c r="M85" s="33">
        <v>987.60794592215404</v>
      </c>
      <c r="N85" s="33">
        <v>1237.1672714214401</v>
      </c>
      <c r="O85" s="33">
        <v>2224.7752173435902</v>
      </c>
      <c r="P85" s="33">
        <v>772.31830974161801</v>
      </c>
      <c r="Q85" s="33">
        <v>322.399541706646</v>
      </c>
      <c r="R85" s="33">
        <v>1094.71785144826</v>
      </c>
      <c r="S85" s="33">
        <v>777.89873409238305</v>
      </c>
      <c r="T85" s="29">
        <v>1872.61658554065</v>
      </c>
      <c r="U85" s="33">
        <v>279.26019322976498</v>
      </c>
      <c r="V85" s="33">
        <v>55.530978867464803</v>
      </c>
      <c r="W85" s="33">
        <v>334.79117209722898</v>
      </c>
      <c r="X85" s="33">
        <v>322.399541706646</v>
      </c>
      <c r="Y85" s="33">
        <v>493.058116511854</v>
      </c>
      <c r="Z85" s="33">
        <v>815.4576582185</v>
      </c>
      <c r="AA85" s="33">
        <v>722.36775522491803</v>
      </c>
      <c r="AB85" s="33">
        <v>1537.8254134434201</v>
      </c>
      <c r="AC85" s="33">
        <v>478.23315026217898</v>
      </c>
      <c r="AD85" s="34">
        <v>1772549.14264934</v>
      </c>
      <c r="AE85" s="34">
        <v>8.3235653003913495</v>
      </c>
      <c r="AF85" s="34">
        <v>13.9416722298047</v>
      </c>
      <c r="AG85" s="34">
        <v>3.12857778634724E-10</v>
      </c>
      <c r="AH85" s="34">
        <v>1.4909745136635699</v>
      </c>
      <c r="AI85" s="39">
        <v>127301395</v>
      </c>
      <c r="AJ85" s="43">
        <v>7.5708333333333337</v>
      </c>
    </row>
    <row r="86" spans="1:36" x14ac:dyDescent="0.2">
      <c r="A86" s="38" t="s">
        <v>108</v>
      </c>
      <c r="B86" s="33">
        <v>1013.6443311366399</v>
      </c>
      <c r="C86" s="33">
        <v>416.92540359335402</v>
      </c>
      <c r="D86" s="33">
        <v>1430.5697347299999</v>
      </c>
      <c r="E86" s="33">
        <v>1392.29493480987</v>
      </c>
      <c r="F86" s="33">
        <v>2822.8646695398602</v>
      </c>
      <c r="G86" s="33">
        <v>1584.2265063519101</v>
      </c>
      <c r="H86" s="33">
        <v>378.078350460671</v>
      </c>
      <c r="I86" s="33">
        <v>113.31868740174799</v>
      </c>
      <c r="J86" s="33">
        <v>491.39703786241898</v>
      </c>
      <c r="K86" s="33">
        <v>416.92540359335402</v>
      </c>
      <c r="L86" s="33">
        <v>635.56598067596997</v>
      </c>
      <c r="M86" s="33">
        <v>1052.49138426932</v>
      </c>
      <c r="N86" s="33">
        <v>1278.9762474081199</v>
      </c>
      <c r="O86" s="33">
        <v>2331.4676316774398</v>
      </c>
      <c r="P86" s="33">
        <v>805.92069164461702</v>
      </c>
      <c r="Q86" s="33">
        <v>342.68083680641701</v>
      </c>
      <c r="R86" s="33">
        <v>1148.6015284510299</v>
      </c>
      <c r="S86" s="33">
        <v>774.74759642441904</v>
      </c>
      <c r="T86" s="29">
        <v>1923.3491248754499</v>
      </c>
      <c r="U86" s="33">
        <v>283.93284342474999</v>
      </c>
      <c r="V86" s="33">
        <v>55.189775098797099</v>
      </c>
      <c r="W86" s="33">
        <v>339.12261852354698</v>
      </c>
      <c r="X86" s="33">
        <v>342.68083680641701</v>
      </c>
      <c r="Y86" s="33">
        <v>521.98784821986601</v>
      </c>
      <c r="Z86" s="33">
        <v>864.66868502628404</v>
      </c>
      <c r="AA86" s="33">
        <v>719.55782132562194</v>
      </c>
      <c r="AB86" s="33">
        <v>1584.2265063519101</v>
      </c>
      <c r="AC86" s="33">
        <v>491.39703786241898</v>
      </c>
      <c r="AD86" s="34">
        <v>1868266.7963524</v>
      </c>
      <c r="AE86" s="34">
        <v>8.5746117205636505</v>
      </c>
      <c r="AF86" s="34">
        <v>14.3621659459222</v>
      </c>
      <c r="AG86" s="34">
        <v>9.7249039736147804E-10</v>
      </c>
      <c r="AH86" s="34">
        <v>1.44713568528346</v>
      </c>
      <c r="AI86" s="39">
        <v>130041284</v>
      </c>
      <c r="AJ86" s="43">
        <v>8.1466666666666665</v>
      </c>
    </row>
    <row r="87" spans="1:36" x14ac:dyDescent="0.2">
      <c r="A87" s="38" t="s">
        <v>109</v>
      </c>
      <c r="B87" s="33">
        <v>1067.81455032043</v>
      </c>
      <c r="C87" s="33">
        <v>441.64203762539</v>
      </c>
      <c r="D87" s="33">
        <v>1509.45658794582</v>
      </c>
      <c r="E87" s="33">
        <v>1444.4317845385399</v>
      </c>
      <c r="F87" s="33">
        <v>2953.8883724843499</v>
      </c>
      <c r="G87" s="33">
        <v>1636.9885628509001</v>
      </c>
      <c r="H87" s="33">
        <v>392.39905234873999</v>
      </c>
      <c r="I87" s="33">
        <v>116.24658688351001</v>
      </c>
      <c r="J87" s="33">
        <v>508.64563923225103</v>
      </c>
      <c r="K87" s="33">
        <v>441.64203762539</v>
      </c>
      <c r="L87" s="33">
        <v>675.41549797168602</v>
      </c>
      <c r="M87" s="33">
        <v>1117.05753559708</v>
      </c>
      <c r="N87" s="33">
        <v>1328.1851976550299</v>
      </c>
      <c r="O87" s="33">
        <v>2445.2427332521002</v>
      </c>
      <c r="P87" s="33">
        <v>842.548346471184</v>
      </c>
      <c r="Q87" s="33">
        <v>362.21599916233299</v>
      </c>
      <c r="R87" s="33">
        <v>1204.76434563352</v>
      </c>
      <c r="S87" s="33">
        <v>780.66277657785895</v>
      </c>
      <c r="T87" s="29">
        <v>1985.42712221138</v>
      </c>
      <c r="U87" s="33">
        <v>291.94456762244403</v>
      </c>
      <c r="V87" s="33">
        <v>56.493991738034602</v>
      </c>
      <c r="W87" s="33">
        <v>348.43855936047902</v>
      </c>
      <c r="X87" s="33">
        <v>362.21599916233299</v>
      </c>
      <c r="Y87" s="33">
        <v>550.60377884874003</v>
      </c>
      <c r="Z87" s="33">
        <v>912.819778011072</v>
      </c>
      <c r="AA87" s="33">
        <v>724.16878483982396</v>
      </c>
      <c r="AB87" s="33">
        <v>1636.9885628509001</v>
      </c>
      <c r="AC87" s="33">
        <v>508.64563923225103</v>
      </c>
      <c r="AD87" s="34">
        <v>2014925.73986607</v>
      </c>
      <c r="AE87" s="34">
        <v>9.04491044562916</v>
      </c>
      <c r="AF87" s="34">
        <v>15.149899379652799</v>
      </c>
      <c r="AG87" s="34">
        <v>3.57546322830386E-9</v>
      </c>
      <c r="AH87" s="34">
        <v>1.58579019494322</v>
      </c>
      <c r="AI87" s="39">
        <v>132735867</v>
      </c>
      <c r="AJ87" s="43">
        <v>5.9024999999999999</v>
      </c>
    </row>
    <row r="88" spans="1:36" x14ac:dyDescent="0.2">
      <c r="A88" s="38" t="s">
        <v>110</v>
      </c>
      <c r="B88" s="33">
        <v>1130.8886413487201</v>
      </c>
      <c r="C88" s="33">
        <v>469.86249960417399</v>
      </c>
      <c r="D88" s="33">
        <v>1600.7511409529</v>
      </c>
      <c r="E88" s="33">
        <v>1511.9270116769701</v>
      </c>
      <c r="F88" s="33">
        <v>3112.6781526298701</v>
      </c>
      <c r="G88" s="33">
        <v>1712.67467213025</v>
      </c>
      <c r="H88" s="33">
        <v>410.304030533174</v>
      </c>
      <c r="I88" s="33">
        <v>124.928927336063</v>
      </c>
      <c r="J88" s="33">
        <v>535.232957869237</v>
      </c>
      <c r="K88" s="33">
        <v>469.86249960417399</v>
      </c>
      <c r="L88" s="33">
        <v>720.58461081554901</v>
      </c>
      <c r="M88" s="33">
        <v>1190.44711041972</v>
      </c>
      <c r="N88" s="33">
        <v>1386.9980843409101</v>
      </c>
      <c r="O88" s="33">
        <v>2577.4451947606299</v>
      </c>
      <c r="P88" s="33">
        <v>887.48210223560704</v>
      </c>
      <c r="Q88" s="33">
        <v>384.85078733352401</v>
      </c>
      <c r="R88" s="33">
        <v>1272.33288956913</v>
      </c>
      <c r="S88" s="33">
        <v>807.22277788888596</v>
      </c>
      <c r="T88" s="29">
        <v>2079.5556674580198</v>
      </c>
      <c r="U88" s="33">
        <v>303.47832098301802</v>
      </c>
      <c r="V88" s="33">
        <v>63.402674344750203</v>
      </c>
      <c r="W88" s="33">
        <v>366.88099532776801</v>
      </c>
      <c r="X88" s="33">
        <v>384.85078733352401</v>
      </c>
      <c r="Y88" s="33">
        <v>584.00378125258896</v>
      </c>
      <c r="Z88" s="33">
        <v>968.85456858611201</v>
      </c>
      <c r="AA88" s="33">
        <v>743.82010354413501</v>
      </c>
      <c r="AB88" s="33">
        <v>1712.67467213025</v>
      </c>
      <c r="AC88" s="33">
        <v>535.232957869237</v>
      </c>
      <c r="AD88" s="34">
        <v>2165843.6777820401</v>
      </c>
      <c r="AE88" s="34">
        <v>9.5208625200305708</v>
      </c>
      <c r="AF88" s="34">
        <v>15.947101970000499</v>
      </c>
      <c r="AG88" s="34">
        <v>9.3781318014455894E-9</v>
      </c>
      <c r="AH88" s="34">
        <v>1.88888288380088</v>
      </c>
      <c r="AI88" s="39">
        <v>135365028</v>
      </c>
      <c r="AJ88" s="43">
        <v>3.9883333333333333</v>
      </c>
    </row>
    <row r="89" spans="1:36" x14ac:dyDescent="0.2">
      <c r="A89" s="38" t="s">
        <v>111</v>
      </c>
      <c r="B89" s="33">
        <v>1193.4359867117701</v>
      </c>
      <c r="C89" s="33">
        <v>498.79667858684502</v>
      </c>
      <c r="D89" s="33">
        <v>1692.2326652986101</v>
      </c>
      <c r="E89" s="33">
        <v>1574.6284107563199</v>
      </c>
      <c r="F89" s="33">
        <v>3266.86107605494</v>
      </c>
      <c r="G89" s="33">
        <v>1786.5172020872201</v>
      </c>
      <c r="H89" s="33">
        <v>426.731209349842</v>
      </c>
      <c r="I89" s="33">
        <v>129.113889058106</v>
      </c>
      <c r="J89" s="33">
        <v>555.84509840794897</v>
      </c>
      <c r="K89" s="33">
        <v>498.79667858684502</v>
      </c>
      <c r="L89" s="33">
        <v>766.704777361928</v>
      </c>
      <c r="M89" s="33">
        <v>1265.5014559487699</v>
      </c>
      <c r="N89" s="33">
        <v>1445.5145216982201</v>
      </c>
      <c r="O89" s="33">
        <v>2711.01597764699</v>
      </c>
      <c r="P89" s="33">
        <v>931.69041727454703</v>
      </c>
      <c r="Q89" s="33">
        <v>407.89620001034302</v>
      </c>
      <c r="R89" s="33">
        <v>1339.5866172848901</v>
      </c>
      <c r="S89" s="33">
        <v>827.18378224730895</v>
      </c>
      <c r="T89" s="29">
        <v>2166.7703995321999</v>
      </c>
      <c r="U89" s="33">
        <v>313.83624237664702</v>
      </c>
      <c r="V89" s="33">
        <v>66.416955068329401</v>
      </c>
      <c r="W89" s="33">
        <v>380.25319744497699</v>
      </c>
      <c r="X89" s="33">
        <v>407.89620001034302</v>
      </c>
      <c r="Y89" s="33">
        <v>617.85417489789995</v>
      </c>
      <c r="Z89" s="33">
        <v>1025.75037490824</v>
      </c>
      <c r="AA89" s="33">
        <v>760.76682717897995</v>
      </c>
      <c r="AB89" s="33">
        <v>1786.5172020872201</v>
      </c>
      <c r="AC89" s="33">
        <v>555.84509840794897</v>
      </c>
      <c r="AD89" s="34">
        <v>2242297.9596077399</v>
      </c>
      <c r="AE89" s="34">
        <v>9.6598151712522302</v>
      </c>
      <c r="AF89" s="34">
        <v>16.1798426585013</v>
      </c>
      <c r="AG89" s="34">
        <v>2.9135762801896101E-8</v>
      </c>
      <c r="AH89" s="34">
        <v>2.0418967466223998</v>
      </c>
      <c r="AI89" s="39">
        <v>137908653</v>
      </c>
      <c r="AJ89" s="43">
        <v>4.0808333333333326</v>
      </c>
    </row>
    <row r="90" spans="1:36" x14ac:dyDescent="0.2">
      <c r="A90" s="38" t="s">
        <v>112</v>
      </c>
      <c r="B90" s="33">
        <v>1253.9790397322699</v>
      </c>
      <c r="C90" s="33">
        <v>526.74859961894197</v>
      </c>
      <c r="D90" s="33">
        <v>1780.72763935121</v>
      </c>
      <c r="E90" s="33">
        <v>1621.9388305049699</v>
      </c>
      <c r="F90" s="33">
        <v>3402.6664698561799</v>
      </c>
      <c r="G90" s="33">
        <v>1849.4799668959599</v>
      </c>
      <c r="H90" s="33">
        <v>441.76937904760399</v>
      </c>
      <c r="I90" s="33">
        <v>130.634364197785</v>
      </c>
      <c r="J90" s="33">
        <v>572.40374324538902</v>
      </c>
      <c r="K90" s="33">
        <v>526.74859961894197</v>
      </c>
      <c r="L90" s="33">
        <v>812.20966068466396</v>
      </c>
      <c r="M90" s="33">
        <v>1338.9582603036099</v>
      </c>
      <c r="N90" s="33">
        <v>1491.3044663071901</v>
      </c>
      <c r="O90" s="33">
        <v>2830.2627266107902</v>
      </c>
      <c r="P90" s="33">
        <v>973.25629108652595</v>
      </c>
      <c r="Q90" s="33">
        <v>429.67574005886303</v>
      </c>
      <c r="R90" s="33">
        <v>1402.9320311453901</v>
      </c>
      <c r="S90" s="33">
        <v>836.88911373461303</v>
      </c>
      <c r="T90" s="29">
        <v>2239.8211448799998</v>
      </c>
      <c r="U90" s="33">
        <v>323.29240307374903</v>
      </c>
      <c r="V90" s="33">
        <v>67.048774910292494</v>
      </c>
      <c r="W90" s="33">
        <v>390.34117798404202</v>
      </c>
      <c r="X90" s="33">
        <v>429.67574005886303</v>
      </c>
      <c r="Y90" s="33">
        <v>649.96388801277703</v>
      </c>
      <c r="Z90" s="33">
        <v>1079.6396280716399</v>
      </c>
      <c r="AA90" s="33">
        <v>769.84033882432095</v>
      </c>
      <c r="AB90" s="33">
        <v>1849.4799668959599</v>
      </c>
      <c r="AC90" s="33">
        <v>572.40374324538902</v>
      </c>
      <c r="AD90" s="34">
        <v>2240952.5808319799</v>
      </c>
      <c r="AE90" s="34">
        <v>9.4677129585605204</v>
      </c>
      <c r="AF90" s="34">
        <v>15.858078367922401</v>
      </c>
      <c r="AG90" s="34">
        <v>2.0787635162943699E-7</v>
      </c>
      <c r="AH90" s="34">
        <v>2.1787136557946001</v>
      </c>
      <c r="AI90" s="39">
        <v>140346626</v>
      </c>
      <c r="AJ90" s="43">
        <v>4.1841666666666661</v>
      </c>
    </row>
    <row r="91" spans="1:36" x14ac:dyDescent="0.2">
      <c r="A91" s="38" t="s">
        <v>113</v>
      </c>
      <c r="B91" s="33">
        <v>1315.1628817803301</v>
      </c>
      <c r="C91" s="33">
        <v>557.32426367816004</v>
      </c>
      <c r="D91" s="33">
        <v>1872.48714545849</v>
      </c>
      <c r="E91" s="33">
        <v>1664.2780878450501</v>
      </c>
      <c r="F91" s="33">
        <v>3536.7652333035498</v>
      </c>
      <c r="G91" s="33">
        <v>1915.52530562118</v>
      </c>
      <c r="H91" s="33">
        <v>454.529652186644</v>
      </c>
      <c r="I91" s="33">
        <v>130.04467635798099</v>
      </c>
      <c r="J91" s="33">
        <v>584.57432854462502</v>
      </c>
      <c r="K91" s="33">
        <v>557.32426367816004</v>
      </c>
      <c r="L91" s="33">
        <v>860.63322959368702</v>
      </c>
      <c r="M91" s="33">
        <v>1417.9574932718499</v>
      </c>
      <c r="N91" s="33">
        <v>1534.23341148707</v>
      </c>
      <c r="O91" s="33">
        <v>2952.1909047589202</v>
      </c>
      <c r="P91" s="33">
        <v>1014.96531075486</v>
      </c>
      <c r="Q91" s="33">
        <v>453.55298358007502</v>
      </c>
      <c r="R91" s="33">
        <v>1468.51829433493</v>
      </c>
      <c r="S91" s="33">
        <v>843.54605447988899</v>
      </c>
      <c r="T91" s="29">
        <v>2312.0643488148198</v>
      </c>
      <c r="U91" s="33">
        <v>330.20503163654598</v>
      </c>
      <c r="V91" s="33">
        <v>66.334011557100595</v>
      </c>
      <c r="W91" s="33">
        <v>396.53904319364602</v>
      </c>
      <c r="X91" s="33">
        <v>453.55298358007502</v>
      </c>
      <c r="Y91" s="33">
        <v>684.76027911831204</v>
      </c>
      <c r="Z91" s="33">
        <v>1138.31326269839</v>
      </c>
      <c r="AA91" s="33">
        <v>777.21204292278799</v>
      </c>
      <c r="AB91" s="33">
        <v>1915.52530562118</v>
      </c>
      <c r="AC91" s="33">
        <v>584.57432854462502</v>
      </c>
      <c r="AD91" s="34">
        <v>2311766.6823862698</v>
      </c>
      <c r="AE91" s="34">
        <v>9.5848282898818606</v>
      </c>
      <c r="AF91" s="34">
        <v>16.0542423317337</v>
      </c>
      <c r="AG91" s="34">
        <v>2.9555795143016298E-6</v>
      </c>
      <c r="AH91" s="34">
        <v>2.86806022207058</v>
      </c>
      <c r="AI91" s="39">
        <v>142658831</v>
      </c>
      <c r="AJ91" s="43">
        <v>3.6366666666666667</v>
      </c>
    </row>
    <row r="92" spans="1:36" x14ac:dyDescent="0.2">
      <c r="A92" s="38" t="s">
        <v>114</v>
      </c>
      <c r="B92" s="33">
        <v>1372.8334559783</v>
      </c>
      <c r="C92" s="33">
        <v>581.34537454546899</v>
      </c>
      <c r="D92" s="33">
        <v>1954.1788305237701</v>
      </c>
      <c r="E92" s="33">
        <v>1690.37770204716</v>
      </c>
      <c r="F92" s="33">
        <v>3644.5565325709299</v>
      </c>
      <c r="G92" s="33">
        <v>1951.1881002267601</v>
      </c>
      <c r="H92" s="33">
        <v>474.40804572548097</v>
      </c>
      <c r="I92" s="33">
        <v>129.685335213869</v>
      </c>
      <c r="J92" s="33">
        <v>604.09338093935003</v>
      </c>
      <c r="K92" s="33">
        <v>581.34537454546899</v>
      </c>
      <c r="L92" s="33">
        <v>898.42541025282196</v>
      </c>
      <c r="M92" s="33">
        <v>1479.7707847982899</v>
      </c>
      <c r="N92" s="33">
        <v>1560.69236683329</v>
      </c>
      <c r="O92" s="33">
        <v>3040.4631516315799</v>
      </c>
      <c r="P92" s="33">
        <v>1052.79506857059</v>
      </c>
      <c r="Q92" s="33">
        <v>470.542772983551</v>
      </c>
      <c r="R92" s="33">
        <v>1523.3378415541399</v>
      </c>
      <c r="S92" s="33">
        <v>837.88210283530395</v>
      </c>
      <c r="T92" s="29">
        <v>2361.2199443894401</v>
      </c>
      <c r="U92" s="33">
        <v>344.64946747635599</v>
      </c>
      <c r="V92" s="33">
        <v>65.3823766863337</v>
      </c>
      <c r="W92" s="33">
        <v>410.03184416268999</v>
      </c>
      <c r="X92" s="33">
        <v>470.542772983551</v>
      </c>
      <c r="Y92" s="33">
        <v>708.14560109423303</v>
      </c>
      <c r="Z92" s="33">
        <v>1178.6883740777801</v>
      </c>
      <c r="AA92" s="33">
        <v>772.49972614897104</v>
      </c>
      <c r="AB92" s="33">
        <v>1951.1881002267601</v>
      </c>
      <c r="AC92" s="33">
        <v>604.09338093935003</v>
      </c>
      <c r="AD92" s="34">
        <v>2211204.8317024698</v>
      </c>
      <c r="AE92" s="34">
        <v>9.0055763393786901</v>
      </c>
      <c r="AF92" s="34">
        <v>15.0840161677111</v>
      </c>
      <c r="AG92" s="34">
        <v>7.8781576968193603E-5</v>
      </c>
      <c r="AH92" s="34">
        <v>3.1719867253332499</v>
      </c>
      <c r="AI92" s="39">
        <v>144825152</v>
      </c>
      <c r="AJ92" s="43">
        <v>4.6524999999999999</v>
      </c>
    </row>
    <row r="93" spans="1:36" x14ac:dyDescent="0.2">
      <c r="A93" s="38" t="s">
        <v>115</v>
      </c>
      <c r="B93" s="33">
        <v>1424.7455507454099</v>
      </c>
      <c r="C93" s="33">
        <v>607.52402633388601</v>
      </c>
      <c r="D93" s="33">
        <v>2032.2695770793</v>
      </c>
      <c r="E93" s="33">
        <v>1703.0458948349601</v>
      </c>
      <c r="F93" s="33">
        <v>3735.3154719142599</v>
      </c>
      <c r="G93" s="33">
        <v>1981.31613623979</v>
      </c>
      <c r="H93" s="33">
        <v>487.18267750670299</v>
      </c>
      <c r="I93" s="33">
        <v>132.71136903538601</v>
      </c>
      <c r="J93" s="33">
        <v>619.89404654208897</v>
      </c>
      <c r="K93" s="33">
        <v>607.52402633388601</v>
      </c>
      <c r="L93" s="33">
        <v>937.56287323871004</v>
      </c>
      <c r="M93" s="33">
        <v>1545.0868995726</v>
      </c>
      <c r="N93" s="33">
        <v>1570.33452579958</v>
      </c>
      <c r="O93" s="33">
        <v>3115.4214253721698</v>
      </c>
      <c r="P93" s="33">
        <v>1084.6235280277101</v>
      </c>
      <c r="Q93" s="33">
        <v>489.423746297722</v>
      </c>
      <c r="R93" s="33">
        <v>1574.04727432544</v>
      </c>
      <c r="S93" s="33">
        <v>826.07399829215797</v>
      </c>
      <c r="T93" s="29">
        <v>2400.12127261759</v>
      </c>
      <c r="U93" s="33">
        <v>351.81228717025198</v>
      </c>
      <c r="V93" s="33">
        <v>66.992849207550904</v>
      </c>
      <c r="W93" s="33">
        <v>418.80513637780302</v>
      </c>
      <c r="X93" s="33">
        <v>489.423746297722</v>
      </c>
      <c r="Y93" s="33">
        <v>732.81124085746103</v>
      </c>
      <c r="Z93" s="33">
        <v>1222.2349871551801</v>
      </c>
      <c r="AA93" s="33">
        <v>759.08114908460698</v>
      </c>
      <c r="AB93" s="33">
        <v>1981.31613623979</v>
      </c>
      <c r="AC93" s="33">
        <v>619.89404654208897</v>
      </c>
      <c r="AD93" s="34">
        <v>2234013.0618891702</v>
      </c>
      <c r="AE93" s="34">
        <v>8.9458021643886791</v>
      </c>
      <c r="AF93" s="34">
        <v>14.9838965764731</v>
      </c>
      <c r="AG93" s="34">
        <v>4.0434820795004402E-4</v>
      </c>
      <c r="AH93" s="34">
        <v>2.7347136121242501</v>
      </c>
      <c r="AI93" s="39">
        <v>146825475</v>
      </c>
      <c r="AJ93" s="43">
        <v>5.2441666666666658</v>
      </c>
    </row>
    <row r="94" spans="1:36" x14ac:dyDescent="0.2">
      <c r="A94" s="38" t="s">
        <v>116</v>
      </c>
      <c r="B94" s="33">
        <v>1473.60715003271</v>
      </c>
      <c r="C94" s="33">
        <v>629.66644313484801</v>
      </c>
      <c r="D94" s="33">
        <v>2103.2735931675602</v>
      </c>
      <c r="E94" s="33">
        <v>1702.9347716140801</v>
      </c>
      <c r="F94" s="33">
        <v>3806.2083647816398</v>
      </c>
      <c r="G94" s="33">
        <v>1997.3712894046901</v>
      </c>
      <c r="H94" s="33">
        <v>504.190893827916</v>
      </c>
      <c r="I94" s="33">
        <v>132.26913188686601</v>
      </c>
      <c r="J94" s="33">
        <v>636.460025714783</v>
      </c>
      <c r="K94" s="33">
        <v>629.66644313484801</v>
      </c>
      <c r="L94" s="33">
        <v>969.41625620479601</v>
      </c>
      <c r="M94" s="33">
        <v>1599.0826993396399</v>
      </c>
      <c r="N94" s="33">
        <v>1570.66563972722</v>
      </c>
      <c r="O94" s="33">
        <v>3169.7483390668599</v>
      </c>
      <c r="P94" s="33">
        <v>1113.1096921328201</v>
      </c>
      <c r="Q94" s="33">
        <v>504.25501891383999</v>
      </c>
      <c r="R94" s="33">
        <v>1617.36471104666</v>
      </c>
      <c r="S94" s="33">
        <v>809.36649287939304</v>
      </c>
      <c r="T94" s="29">
        <v>2426.7312039260501</v>
      </c>
      <c r="U94" s="33">
        <v>363.13738371353702</v>
      </c>
      <c r="V94" s="33">
        <v>66.222530807824597</v>
      </c>
      <c r="W94" s="33">
        <v>429.35991452136102</v>
      </c>
      <c r="X94" s="33">
        <v>504.25501891383999</v>
      </c>
      <c r="Y94" s="33">
        <v>749.97230841928399</v>
      </c>
      <c r="Z94" s="33">
        <v>1254.22732733312</v>
      </c>
      <c r="AA94" s="33">
        <v>743.14396207156801</v>
      </c>
      <c r="AB94" s="33">
        <v>1997.3712894046901</v>
      </c>
      <c r="AC94" s="33">
        <v>636.460025714783</v>
      </c>
      <c r="AD94" s="34">
        <v>2223582.1214970802</v>
      </c>
      <c r="AE94" s="34">
        <v>8.7599333661797196</v>
      </c>
      <c r="AF94" s="34">
        <v>14.672573030749801</v>
      </c>
      <c r="AG94" s="34">
        <v>4.2294432199842203E-3</v>
      </c>
      <c r="AH94" s="34">
        <v>2.57744395254853</v>
      </c>
      <c r="AI94" s="39">
        <v>148667180</v>
      </c>
      <c r="AJ94" s="43">
        <v>6.1433333333333335</v>
      </c>
    </row>
    <row r="95" spans="1:36" x14ac:dyDescent="0.2">
      <c r="A95" s="38" t="s">
        <v>117</v>
      </c>
      <c r="B95" s="33">
        <v>1521.4684849649</v>
      </c>
      <c r="C95" s="33">
        <v>655.52090122859897</v>
      </c>
      <c r="D95" s="33">
        <v>2176.9893861935002</v>
      </c>
      <c r="E95" s="33">
        <v>1694.9993782384299</v>
      </c>
      <c r="F95" s="33">
        <v>3871.9887644319301</v>
      </c>
      <c r="G95" s="33">
        <v>2022.1031320895499</v>
      </c>
      <c r="H95" s="33">
        <v>518.81599852613999</v>
      </c>
      <c r="I95" s="33">
        <v>131.18331581745699</v>
      </c>
      <c r="J95" s="33">
        <v>649.99931434359598</v>
      </c>
      <c r="K95" s="33">
        <v>655.52090122859897</v>
      </c>
      <c r="L95" s="33">
        <v>1002.65248643876</v>
      </c>
      <c r="M95" s="33">
        <v>1658.17338766736</v>
      </c>
      <c r="N95" s="33">
        <v>1563.81606242098</v>
      </c>
      <c r="O95" s="33">
        <v>3221.9894500883302</v>
      </c>
      <c r="P95" s="33">
        <v>1140.78168676052</v>
      </c>
      <c r="Q95" s="33">
        <v>522.30567035365596</v>
      </c>
      <c r="R95" s="33">
        <v>1663.0873571141799</v>
      </c>
      <c r="S95" s="33">
        <v>797.004846696492</v>
      </c>
      <c r="T95" s="29">
        <v>2460.0922038106701</v>
      </c>
      <c r="U95" s="33">
        <v>371.74532566119501</v>
      </c>
      <c r="V95" s="33">
        <v>66.243746059919303</v>
      </c>
      <c r="W95" s="33">
        <v>437.98907172111501</v>
      </c>
      <c r="X95" s="33">
        <v>522.30567035365596</v>
      </c>
      <c r="Y95" s="33">
        <v>769.03636109932597</v>
      </c>
      <c r="Z95" s="33">
        <v>1291.3420314529801</v>
      </c>
      <c r="AA95" s="33">
        <v>730.76110063657302</v>
      </c>
      <c r="AB95" s="33">
        <v>2022.1031320895499</v>
      </c>
      <c r="AC95" s="33">
        <v>649.99931434359598</v>
      </c>
      <c r="AD95" s="34">
        <v>2327315.5839239601</v>
      </c>
      <c r="AE95" s="34">
        <v>9.0233906254632892</v>
      </c>
      <c r="AF95" s="34">
        <v>15.1138544555885</v>
      </c>
      <c r="AG95" s="34">
        <v>9.1548277104981604E-2</v>
      </c>
      <c r="AH95" s="34">
        <v>2.8463663072649998</v>
      </c>
      <c r="AI95" s="39">
        <v>150467636</v>
      </c>
      <c r="AJ95" s="43">
        <v>5.7474999999999996</v>
      </c>
    </row>
    <row r="96" spans="1:36" x14ac:dyDescent="0.2">
      <c r="A96" s="38" t="s">
        <v>118</v>
      </c>
      <c r="B96" s="33">
        <v>1572.46019130134</v>
      </c>
      <c r="C96" s="33">
        <v>682.38666446189404</v>
      </c>
      <c r="D96" s="33">
        <v>2254.84685576323</v>
      </c>
      <c r="E96" s="33">
        <v>1692.6680105498399</v>
      </c>
      <c r="F96" s="33">
        <v>3947.5148663130699</v>
      </c>
      <c r="G96" s="33">
        <v>2062.0410106916702</v>
      </c>
      <c r="H96" s="33">
        <v>535.92888870634999</v>
      </c>
      <c r="I96" s="33">
        <v>132.55878518882301</v>
      </c>
      <c r="J96" s="33">
        <v>668.48767389517297</v>
      </c>
      <c r="K96" s="33">
        <v>682.38666446189404</v>
      </c>
      <c r="L96" s="33">
        <v>1036.5313025949899</v>
      </c>
      <c r="M96" s="33">
        <v>1718.9179670568799</v>
      </c>
      <c r="N96" s="33">
        <v>1560.10922536101</v>
      </c>
      <c r="O96" s="33">
        <v>3279.0271924178901</v>
      </c>
      <c r="P96" s="33">
        <v>1170.28840748322</v>
      </c>
      <c r="Q96" s="33">
        <v>541.05718455775695</v>
      </c>
      <c r="R96" s="33">
        <v>1711.3455920409799</v>
      </c>
      <c r="S96" s="33">
        <v>801.95726535576603</v>
      </c>
      <c r="T96" s="29">
        <v>2513.3028573967399</v>
      </c>
      <c r="U96" s="33">
        <v>382.69816483340799</v>
      </c>
      <c r="V96" s="33">
        <v>68.563681871665906</v>
      </c>
      <c r="W96" s="33">
        <v>451.26184670507399</v>
      </c>
      <c r="X96" s="33">
        <v>541.05718455775695</v>
      </c>
      <c r="Y96" s="33">
        <v>787.59024264981099</v>
      </c>
      <c r="Z96" s="33">
        <v>1328.64742720757</v>
      </c>
      <c r="AA96" s="33">
        <v>733.39358348409996</v>
      </c>
      <c r="AB96" s="33">
        <v>2062.0410106916702</v>
      </c>
      <c r="AC96" s="33">
        <v>668.48767389517297</v>
      </c>
      <c r="AD96" s="34">
        <v>2451462.9726396599</v>
      </c>
      <c r="AE96" s="34">
        <v>9.3561501053036604</v>
      </c>
      <c r="AF96" s="34">
        <v>15.6712146049798</v>
      </c>
      <c r="AG96" s="34">
        <v>2.2323247492412799</v>
      </c>
      <c r="AH96" s="34">
        <v>3.49175757162801</v>
      </c>
      <c r="AI96" s="39">
        <v>152371708</v>
      </c>
      <c r="AJ96" s="43">
        <v>5.4366666666666665</v>
      </c>
    </row>
    <row r="97" spans="1:36" x14ac:dyDescent="0.2">
      <c r="A97" s="38" t="s">
        <v>119</v>
      </c>
      <c r="B97" s="33">
        <v>1619.5193336595601</v>
      </c>
      <c r="C97" s="33">
        <v>710.95151973781901</v>
      </c>
      <c r="D97" s="33">
        <v>2330.4708533973799</v>
      </c>
      <c r="E97" s="33">
        <v>1695.5299118742901</v>
      </c>
      <c r="F97" s="33">
        <v>4026.0007652716699</v>
      </c>
      <c r="G97" s="33">
        <v>2118.58488745461</v>
      </c>
      <c r="H97" s="33">
        <v>549.01585003450998</v>
      </c>
      <c r="I97" s="33">
        <v>132.507629455981</v>
      </c>
      <c r="J97" s="33">
        <v>681.52347949049204</v>
      </c>
      <c r="K97" s="33">
        <v>710.95151973781901</v>
      </c>
      <c r="L97" s="33">
        <v>1070.50348362505</v>
      </c>
      <c r="M97" s="33">
        <v>1781.45500336287</v>
      </c>
      <c r="N97" s="33">
        <v>1563.0222824182999</v>
      </c>
      <c r="O97" s="33">
        <v>3344.4772857811799</v>
      </c>
      <c r="P97" s="33">
        <v>1194.8102354456501</v>
      </c>
      <c r="Q97" s="33">
        <v>561.43811683673698</v>
      </c>
      <c r="R97" s="33">
        <v>1756.24835228239</v>
      </c>
      <c r="S97" s="33">
        <v>819.81800445976103</v>
      </c>
      <c r="T97" s="29">
        <v>2576.0663567421502</v>
      </c>
      <c r="U97" s="33">
        <v>388.535666533506</v>
      </c>
      <c r="V97" s="33">
        <v>68.945802754029799</v>
      </c>
      <c r="W97" s="33">
        <v>457.48146928753499</v>
      </c>
      <c r="X97" s="33">
        <v>561.43811683673698</v>
      </c>
      <c r="Y97" s="33">
        <v>806.27456891214501</v>
      </c>
      <c r="Z97" s="33">
        <v>1367.7126857488799</v>
      </c>
      <c r="AA97" s="33">
        <v>750.87220170573096</v>
      </c>
      <c r="AB97" s="33">
        <v>2118.58488745461</v>
      </c>
      <c r="AC97" s="33">
        <v>681.52347949049204</v>
      </c>
      <c r="AD97" s="34">
        <v>2559739.9735195301</v>
      </c>
      <c r="AE97" s="34">
        <v>9.6191104380031796</v>
      </c>
      <c r="AF97" s="34">
        <v>16.111663695679599</v>
      </c>
      <c r="AG97" s="34">
        <v>4.4414857996969097</v>
      </c>
      <c r="AH97" s="34">
        <v>4.8403289011518202</v>
      </c>
      <c r="AI97" s="39">
        <v>154524262</v>
      </c>
      <c r="AJ97" s="43">
        <v>4.9616666666666678</v>
      </c>
    </row>
    <row r="98" spans="1:36" x14ac:dyDescent="0.2">
      <c r="A98" s="38" t="s">
        <v>120</v>
      </c>
      <c r="B98" s="33">
        <v>1666.5253716831501</v>
      </c>
      <c r="C98" s="33">
        <v>742.32896378545001</v>
      </c>
      <c r="D98" s="33">
        <v>2408.8543354685999</v>
      </c>
      <c r="E98" s="33">
        <v>1691.9361587725</v>
      </c>
      <c r="F98" s="33">
        <v>4100.7904942410996</v>
      </c>
      <c r="G98" s="33">
        <v>2175.0284770875801</v>
      </c>
      <c r="H98" s="33">
        <v>560.91698263079502</v>
      </c>
      <c r="I98" s="33">
        <v>131.16702084231699</v>
      </c>
      <c r="J98" s="33">
        <v>692.08400347311203</v>
      </c>
      <c r="K98" s="33">
        <v>742.32896378545001</v>
      </c>
      <c r="L98" s="33">
        <v>1105.6083890523601</v>
      </c>
      <c r="M98" s="33">
        <v>1847.9373528378101</v>
      </c>
      <c r="N98" s="33">
        <v>1560.76913793018</v>
      </c>
      <c r="O98" s="33">
        <v>3408.7064907679901</v>
      </c>
      <c r="P98" s="33">
        <v>1219.90407929155</v>
      </c>
      <c r="Q98" s="33">
        <v>584.39551206701196</v>
      </c>
      <c r="R98" s="33">
        <v>1804.2995913585601</v>
      </c>
      <c r="S98" s="33">
        <v>833.29842452687103</v>
      </c>
      <c r="T98" s="29">
        <v>2637.59801588544</v>
      </c>
      <c r="U98" s="33">
        <v>393.73973278437302</v>
      </c>
      <c r="V98" s="33">
        <v>68.829806013481004</v>
      </c>
      <c r="W98" s="33">
        <v>462.56953879785402</v>
      </c>
      <c r="X98" s="33">
        <v>584.39551206701196</v>
      </c>
      <c r="Y98" s="33">
        <v>826.16434650717997</v>
      </c>
      <c r="Z98" s="33">
        <v>1410.55985857419</v>
      </c>
      <c r="AA98" s="33">
        <v>764.46861851338997</v>
      </c>
      <c r="AB98" s="33">
        <v>2175.0284770875801</v>
      </c>
      <c r="AC98" s="33">
        <v>692.08400347311203</v>
      </c>
      <c r="AD98" s="34">
        <v>2614787.15280254</v>
      </c>
      <c r="AE98" s="34">
        <v>9.6768524855098494</v>
      </c>
      <c r="AF98" s="34">
        <v>16.208379546539501</v>
      </c>
      <c r="AG98" s="34">
        <v>5.2315215263277199</v>
      </c>
      <c r="AH98" s="34">
        <v>5.20510561532992</v>
      </c>
      <c r="AI98" s="39">
        <v>157070163</v>
      </c>
      <c r="AJ98" s="43">
        <v>5.809166666666667</v>
      </c>
    </row>
    <row r="99" spans="1:36" x14ac:dyDescent="0.2">
      <c r="A99" s="38" t="s">
        <v>121</v>
      </c>
      <c r="B99" s="33">
        <v>1714.8672282048799</v>
      </c>
      <c r="C99" s="33">
        <v>780.17305774978104</v>
      </c>
      <c r="D99" s="33">
        <v>2495.0402859546598</v>
      </c>
      <c r="E99" s="33">
        <v>1704.0491186905199</v>
      </c>
      <c r="F99" s="33">
        <v>4199.0894046451904</v>
      </c>
      <c r="G99" s="33">
        <v>2249.94158694013</v>
      </c>
      <c r="H99" s="33">
        <v>568.62074338756895</v>
      </c>
      <c r="I99" s="33">
        <v>131.22103413723801</v>
      </c>
      <c r="J99" s="33">
        <v>699.84177752480605</v>
      </c>
      <c r="K99" s="33">
        <v>780.17305774978104</v>
      </c>
      <c r="L99" s="33">
        <v>1146.2464848173099</v>
      </c>
      <c r="M99" s="33">
        <v>1926.41954256709</v>
      </c>
      <c r="N99" s="33">
        <v>1572.82808455329</v>
      </c>
      <c r="O99" s="33">
        <v>3499.24762712038</v>
      </c>
      <c r="P99" s="33">
        <v>1246.6152766729001</v>
      </c>
      <c r="Q99" s="33">
        <v>612.78723298969601</v>
      </c>
      <c r="R99" s="33">
        <v>1859.4025096625901</v>
      </c>
      <c r="S99" s="33">
        <v>855.37242199961702</v>
      </c>
      <c r="T99" s="29">
        <v>2714.7749316622098</v>
      </c>
      <c r="U99" s="33">
        <v>395.87675757521203</v>
      </c>
      <c r="V99" s="33">
        <v>68.956587146865601</v>
      </c>
      <c r="W99" s="33">
        <v>464.83334472207798</v>
      </c>
      <c r="X99" s="33">
        <v>612.78723298969601</v>
      </c>
      <c r="Y99" s="33">
        <v>850.73851909768598</v>
      </c>
      <c r="Z99" s="33">
        <v>1463.5257520873799</v>
      </c>
      <c r="AA99" s="33">
        <v>786.415834852751</v>
      </c>
      <c r="AB99" s="33">
        <v>2249.94158694013</v>
      </c>
      <c r="AC99" s="33">
        <v>699.84177752480605</v>
      </c>
      <c r="AD99" s="34">
        <v>2703044.0117413802</v>
      </c>
      <c r="AE99" s="34">
        <v>9.8534253760163999</v>
      </c>
      <c r="AF99" s="34">
        <v>16.504132781513899</v>
      </c>
      <c r="AG99" s="34">
        <v>5.7342020327805097</v>
      </c>
      <c r="AH99" s="34">
        <v>5.3193379968433501</v>
      </c>
      <c r="AI99" s="39">
        <v>160087317</v>
      </c>
      <c r="AJ99" s="43">
        <v>6.142500000000001</v>
      </c>
    </row>
    <row r="100" spans="1:36" x14ac:dyDescent="0.2">
      <c r="A100" s="38" t="s">
        <v>122</v>
      </c>
      <c r="B100" s="33">
        <v>1764.30467345124</v>
      </c>
      <c r="C100" s="33">
        <v>816.39503866683901</v>
      </c>
      <c r="D100" s="33">
        <v>2580.6997121180798</v>
      </c>
      <c r="E100" s="33">
        <v>1710.53033508668</v>
      </c>
      <c r="F100" s="33">
        <v>4291.23004720476</v>
      </c>
      <c r="G100" s="33">
        <v>2311.6175531744102</v>
      </c>
      <c r="H100" s="33">
        <v>581.46284994759901</v>
      </c>
      <c r="I100" s="33">
        <v>133.900154035078</v>
      </c>
      <c r="J100" s="33">
        <v>715.36300398267701</v>
      </c>
      <c r="K100" s="33">
        <v>816.39503866683901</v>
      </c>
      <c r="L100" s="33">
        <v>1182.8418235036399</v>
      </c>
      <c r="M100" s="33">
        <v>1999.23686217048</v>
      </c>
      <c r="N100" s="33">
        <v>1576.6301810515999</v>
      </c>
      <c r="O100" s="33">
        <v>3575.8670432220802</v>
      </c>
      <c r="P100" s="33">
        <v>1275.3366875863701</v>
      </c>
      <c r="Q100" s="33">
        <v>638.89687252871499</v>
      </c>
      <c r="R100" s="33">
        <v>1914.2335601150901</v>
      </c>
      <c r="S100" s="33">
        <v>872.60450488252104</v>
      </c>
      <c r="T100" s="29">
        <v>2786.8380649976102</v>
      </c>
      <c r="U100" s="33">
        <v>403.99794343848498</v>
      </c>
      <c r="V100" s="33">
        <v>71.222568384713298</v>
      </c>
      <c r="W100" s="33">
        <v>475.22051182319802</v>
      </c>
      <c r="X100" s="33">
        <v>638.89687252871499</v>
      </c>
      <c r="Y100" s="33">
        <v>871.33874414788602</v>
      </c>
      <c r="Z100" s="33">
        <v>1510.2356166766001</v>
      </c>
      <c r="AA100" s="33">
        <v>801.38193649780703</v>
      </c>
      <c r="AB100" s="33">
        <v>2311.6175531744102</v>
      </c>
      <c r="AC100" s="33">
        <v>715.36300398267701</v>
      </c>
      <c r="AD100" s="34">
        <v>2703999.4209031598</v>
      </c>
      <c r="AE100" s="34">
        <v>9.7103304304380398</v>
      </c>
      <c r="AF100" s="34">
        <v>16.264453899088199</v>
      </c>
      <c r="AG100" s="34">
        <v>5.89030646570491</v>
      </c>
      <c r="AH100" s="34">
        <v>5.0755897221394699</v>
      </c>
      <c r="AI100" s="39">
        <v>163385796</v>
      </c>
      <c r="AJ100" s="43">
        <v>8.3450000000000006</v>
      </c>
    </row>
    <row r="101" spans="1:36" x14ac:dyDescent="0.2">
      <c r="A101" s="38" t="s">
        <v>123</v>
      </c>
      <c r="B101" s="33">
        <v>1807.44520878812</v>
      </c>
      <c r="C101" s="33">
        <v>854.27757148187504</v>
      </c>
      <c r="D101" s="33">
        <v>2661.7227802699999</v>
      </c>
      <c r="E101" s="33">
        <v>1699.86665590037</v>
      </c>
      <c r="F101" s="33">
        <v>4361.5894361703604</v>
      </c>
      <c r="G101" s="33">
        <v>2364.1746886964002</v>
      </c>
      <c r="H101" s="33">
        <v>587.73143067287299</v>
      </c>
      <c r="I101" s="33">
        <v>134.20554939988901</v>
      </c>
      <c r="J101" s="33">
        <v>721.93698007276305</v>
      </c>
      <c r="K101" s="33">
        <v>854.27757148187504</v>
      </c>
      <c r="L101" s="33">
        <v>1219.7137781152501</v>
      </c>
      <c r="M101" s="33">
        <v>2073.99134959712</v>
      </c>
      <c r="N101" s="33">
        <v>1565.6611065004799</v>
      </c>
      <c r="O101" s="33">
        <v>3639.6524560976</v>
      </c>
      <c r="P101" s="33">
        <v>1297.3283109972101</v>
      </c>
      <c r="Q101" s="33">
        <v>666.54260649822504</v>
      </c>
      <c r="R101" s="33">
        <v>1963.8709174954299</v>
      </c>
      <c r="S101" s="33">
        <v>874.54374503389499</v>
      </c>
      <c r="T101" s="29">
        <v>2838.4146625293301</v>
      </c>
      <c r="U101" s="33">
        <v>404.35079970082302</v>
      </c>
      <c r="V101" s="33">
        <v>69.889174132104699</v>
      </c>
      <c r="W101" s="33">
        <v>474.239973832928</v>
      </c>
      <c r="X101" s="33">
        <v>666.54260649822504</v>
      </c>
      <c r="Y101" s="33">
        <v>892.97751129638596</v>
      </c>
      <c r="Z101" s="33">
        <v>1559.5201177946101</v>
      </c>
      <c r="AA101" s="33">
        <v>804.65457090178995</v>
      </c>
      <c r="AB101" s="33">
        <v>2364.1746886964002</v>
      </c>
      <c r="AC101" s="33">
        <v>721.93698007276305</v>
      </c>
      <c r="AD101" s="34">
        <v>2710869.6969041699</v>
      </c>
      <c r="AE101" s="34">
        <v>9.5906985987543401</v>
      </c>
      <c r="AF101" s="34">
        <v>16.064074887764001</v>
      </c>
      <c r="AG101" s="34">
        <v>6.3109765642093896</v>
      </c>
      <c r="AH101" s="34">
        <v>3.4776489904582699</v>
      </c>
      <c r="AI101" s="39">
        <v>166708710</v>
      </c>
      <c r="AJ101" s="43">
        <v>8.2554999999999996</v>
      </c>
    </row>
    <row r="102" spans="1:36" x14ac:dyDescent="0.2">
      <c r="A102" s="38" t="s">
        <v>124</v>
      </c>
      <c r="B102" s="33">
        <v>1853.8274638600301</v>
      </c>
      <c r="C102" s="33">
        <v>889.990283566269</v>
      </c>
      <c r="D102" s="33">
        <v>2743.8177474262998</v>
      </c>
      <c r="E102" s="33">
        <v>1686.1124286270599</v>
      </c>
      <c r="F102" s="33">
        <v>4429.9301760533599</v>
      </c>
      <c r="G102" s="33">
        <v>2419.65627991362</v>
      </c>
      <c r="H102" s="33">
        <v>598.76184079767802</v>
      </c>
      <c r="I102" s="33">
        <v>131.78115151608699</v>
      </c>
      <c r="J102" s="33">
        <v>730.54299231376501</v>
      </c>
      <c r="K102" s="33">
        <v>889.990283566269</v>
      </c>
      <c r="L102" s="33">
        <v>1255.0656230623499</v>
      </c>
      <c r="M102" s="33">
        <v>2145.0559066286201</v>
      </c>
      <c r="N102" s="33">
        <v>1554.33127711098</v>
      </c>
      <c r="O102" s="33">
        <v>3699.3871837396</v>
      </c>
      <c r="P102" s="33">
        <v>1322.78594551523</v>
      </c>
      <c r="Q102" s="33">
        <v>691.20772020975005</v>
      </c>
      <c r="R102" s="33">
        <v>2013.99366572498</v>
      </c>
      <c r="S102" s="33">
        <v>882.11248079151005</v>
      </c>
      <c r="T102" s="29">
        <v>2896.1061465164898</v>
      </c>
      <c r="U102" s="33">
        <v>410.977347191207</v>
      </c>
      <c r="V102" s="33">
        <v>65.472519411660997</v>
      </c>
      <c r="W102" s="33">
        <v>476.44986660286798</v>
      </c>
      <c r="X102" s="33">
        <v>691.20772020975005</v>
      </c>
      <c r="Y102" s="33">
        <v>911.80859832401904</v>
      </c>
      <c r="Z102" s="33">
        <v>1603.0163185337699</v>
      </c>
      <c r="AA102" s="33">
        <v>816.63996137984896</v>
      </c>
      <c r="AB102" s="33">
        <v>2419.65627991362</v>
      </c>
      <c r="AC102" s="33">
        <v>730.54299231376501</v>
      </c>
      <c r="AD102" s="34">
        <v>2827604.8114483799</v>
      </c>
      <c r="AE102" s="34">
        <v>9.8561403627215096</v>
      </c>
      <c r="AF102" s="34">
        <v>16.508680286505498</v>
      </c>
      <c r="AG102" s="34">
        <v>6.8862845199764902</v>
      </c>
      <c r="AH102" s="34">
        <v>3.7625686620247301</v>
      </c>
      <c r="AI102" s="39">
        <v>169799170</v>
      </c>
      <c r="AJ102" s="43">
        <v>7.8453333333333326</v>
      </c>
    </row>
    <row r="103" spans="1:36" x14ac:dyDescent="0.2">
      <c r="A103" s="38" t="s">
        <v>125</v>
      </c>
      <c r="B103" s="33">
        <v>1902.19629954173</v>
      </c>
      <c r="C103" s="33">
        <v>923.87247489290496</v>
      </c>
      <c r="D103" s="33">
        <v>2826.0687744346301</v>
      </c>
      <c r="E103" s="33">
        <v>1697.51612753322</v>
      </c>
      <c r="F103" s="33">
        <v>4523.5849019678499</v>
      </c>
      <c r="G103" s="33">
        <v>2476.8521190475399</v>
      </c>
      <c r="H103" s="33">
        <v>610.06606535666697</v>
      </c>
      <c r="I103" s="33">
        <v>131.32223781320201</v>
      </c>
      <c r="J103" s="33">
        <v>741.388303169869</v>
      </c>
      <c r="K103" s="33">
        <v>923.87247489290496</v>
      </c>
      <c r="L103" s="33">
        <v>1292.1302341850601</v>
      </c>
      <c r="M103" s="33">
        <v>2216.0027090779699</v>
      </c>
      <c r="N103" s="33">
        <v>1566.19388972001</v>
      </c>
      <c r="O103" s="33">
        <v>3782.1965987979802</v>
      </c>
      <c r="P103" s="33">
        <v>1347.86055432032</v>
      </c>
      <c r="Q103" s="33">
        <v>714.12013831432898</v>
      </c>
      <c r="R103" s="33">
        <v>2061.98069263465</v>
      </c>
      <c r="S103" s="33">
        <v>895.87882461348602</v>
      </c>
      <c r="T103" s="29">
        <v>2957.85951724813</v>
      </c>
      <c r="U103" s="33">
        <v>417.52598762267797</v>
      </c>
      <c r="V103" s="33">
        <v>63.481410577917003</v>
      </c>
      <c r="W103" s="33">
        <v>481.00739820059601</v>
      </c>
      <c r="X103" s="33">
        <v>714.12013831432898</v>
      </c>
      <c r="Y103" s="33">
        <v>930.33456669763996</v>
      </c>
      <c r="Z103" s="33">
        <v>1644.45470501197</v>
      </c>
      <c r="AA103" s="33">
        <v>832.397414035569</v>
      </c>
      <c r="AB103" s="33">
        <v>2476.8521190475399</v>
      </c>
      <c r="AC103" s="33">
        <v>741.388303169869</v>
      </c>
      <c r="AD103" s="34">
        <v>2864734.6220938298</v>
      </c>
      <c r="AE103" s="34">
        <v>9.8403179799964402</v>
      </c>
      <c r="AF103" s="34">
        <v>16.482178365046799</v>
      </c>
      <c r="AG103" s="34">
        <v>7.4918066204198501</v>
      </c>
      <c r="AH103" s="34">
        <v>3.1874150669039198</v>
      </c>
      <c r="AI103" s="39">
        <v>172460470</v>
      </c>
      <c r="AJ103" s="43">
        <v>6.832583333333333</v>
      </c>
    </row>
    <row r="104" spans="1:36" x14ac:dyDescent="0.2">
      <c r="A104" s="38" t="s">
        <v>126</v>
      </c>
      <c r="B104" s="33">
        <v>1946.2885488204399</v>
      </c>
      <c r="C104" s="33">
        <v>955.21010380119901</v>
      </c>
      <c r="D104" s="33">
        <v>2901.4986526216398</v>
      </c>
      <c r="E104" s="33">
        <v>1714.55505803498</v>
      </c>
      <c r="F104" s="33">
        <v>4616.0537106566198</v>
      </c>
      <c r="G104" s="33">
        <v>2522.3363991408501</v>
      </c>
      <c r="H104" s="33">
        <v>621.90431880584003</v>
      </c>
      <c r="I104" s="33">
        <v>129.98268431052199</v>
      </c>
      <c r="J104" s="33">
        <v>751.88700311636205</v>
      </c>
      <c r="K104" s="33">
        <v>955.21010380119901</v>
      </c>
      <c r="L104" s="33">
        <v>1324.3842300146</v>
      </c>
      <c r="M104" s="33">
        <v>2279.5943338157999</v>
      </c>
      <c r="N104" s="33">
        <v>1584.57237372446</v>
      </c>
      <c r="O104" s="33">
        <v>3864.1667075402502</v>
      </c>
      <c r="P104" s="33">
        <v>1369.81973430225</v>
      </c>
      <c r="Q104" s="33">
        <v>734.20776930541501</v>
      </c>
      <c r="R104" s="33">
        <v>2104.02750360767</v>
      </c>
      <c r="S104" s="33">
        <v>904.05170514421798</v>
      </c>
      <c r="T104" s="29">
        <v>3008.0792087518898</v>
      </c>
      <c r="U104" s="33">
        <v>424.86959140046201</v>
      </c>
      <c r="V104" s="33">
        <v>60.873218210578102</v>
      </c>
      <c r="W104" s="33">
        <v>485.74280961104</v>
      </c>
      <c r="X104" s="33">
        <v>734.20776930541501</v>
      </c>
      <c r="Y104" s="33">
        <v>944.95014290179301</v>
      </c>
      <c r="Z104" s="33">
        <v>1679.1579122072101</v>
      </c>
      <c r="AA104" s="33">
        <v>843.17848693363999</v>
      </c>
      <c r="AB104" s="33">
        <v>2522.3363991408501</v>
      </c>
      <c r="AC104" s="33">
        <v>751.88700311636205</v>
      </c>
      <c r="AD104" s="34">
        <v>2940881.96364641</v>
      </c>
      <c r="AE104" s="34">
        <v>9.9588719998910094</v>
      </c>
      <c r="AF104" s="34">
        <v>16.6807520804254</v>
      </c>
      <c r="AG104" s="34">
        <v>8.3822413499497994</v>
      </c>
      <c r="AH104" s="34">
        <v>2.8695004878043902</v>
      </c>
      <c r="AI104" s="39">
        <v>174736628</v>
      </c>
      <c r="AJ104" s="43">
        <v>7.8809999999999993</v>
      </c>
    </row>
    <row r="105" spans="1:36" x14ac:dyDescent="0.2">
      <c r="A105" s="38" t="s">
        <v>127</v>
      </c>
      <c r="B105" s="33">
        <v>1984.5644552731501</v>
      </c>
      <c r="C105" s="33">
        <v>986.03140593912599</v>
      </c>
      <c r="D105" s="33">
        <v>2970.5958612122799</v>
      </c>
      <c r="E105" s="33">
        <v>1743.60950627636</v>
      </c>
      <c r="F105" s="33">
        <v>4714.2053674886401</v>
      </c>
      <c r="G105" s="33">
        <v>2565.11484383573</v>
      </c>
      <c r="H105" s="33">
        <v>628.80886161914805</v>
      </c>
      <c r="I105" s="33">
        <v>130.30051611473399</v>
      </c>
      <c r="J105" s="33">
        <v>759.10937773388105</v>
      </c>
      <c r="K105" s="33">
        <v>986.03140593912599</v>
      </c>
      <c r="L105" s="33">
        <v>1355.755593654</v>
      </c>
      <c r="M105" s="33">
        <v>2341.7869995931301</v>
      </c>
      <c r="N105" s="33">
        <v>1613.3089901616299</v>
      </c>
      <c r="O105" s="33">
        <v>3955.09598975476</v>
      </c>
      <c r="P105" s="33">
        <v>1385.5356757392799</v>
      </c>
      <c r="Q105" s="33">
        <v>754.00912489812299</v>
      </c>
      <c r="R105" s="33">
        <v>2139.5448006373999</v>
      </c>
      <c r="S105" s="33">
        <v>910.89134463192602</v>
      </c>
      <c r="T105" s="29">
        <v>3050.4361452693201</v>
      </c>
      <c r="U105" s="33">
        <v>426.33008135670599</v>
      </c>
      <c r="V105" s="33">
        <v>58.991220076884701</v>
      </c>
      <c r="W105" s="33">
        <v>485.32130143359001</v>
      </c>
      <c r="X105" s="33">
        <v>754.00912489812299</v>
      </c>
      <c r="Y105" s="33">
        <v>959.20559438256998</v>
      </c>
      <c r="Z105" s="33">
        <v>1713.2147192806899</v>
      </c>
      <c r="AA105" s="33">
        <v>851.90012455504097</v>
      </c>
      <c r="AB105" s="33">
        <v>2565.11484383573</v>
      </c>
      <c r="AC105" s="33">
        <v>759.10937773388105</v>
      </c>
      <c r="AD105" s="34">
        <v>2974602.6992113101</v>
      </c>
      <c r="AE105" s="34">
        <v>9.9356962533077908</v>
      </c>
      <c r="AF105" s="34">
        <v>16.641933539225398</v>
      </c>
      <c r="AG105" s="34">
        <v>9.5106555385161702</v>
      </c>
      <c r="AH105" s="34">
        <v>3.0895971905930799</v>
      </c>
      <c r="AI105" s="39">
        <v>176731844</v>
      </c>
    </row>
    <row r="106" spans="1:36" x14ac:dyDescent="0.2">
      <c r="A106" s="38" t="s">
        <v>128</v>
      </c>
      <c r="B106" s="33">
        <v>2026.1068711719599</v>
      </c>
      <c r="C106" s="33">
        <v>1019.68769531405</v>
      </c>
      <c r="D106" s="33">
        <v>3045.7945664860199</v>
      </c>
      <c r="E106" s="33">
        <v>1782.5507317818301</v>
      </c>
      <c r="F106" s="33">
        <v>4828.34529826785</v>
      </c>
      <c r="G106" s="33">
        <v>2621.7560782277501</v>
      </c>
      <c r="H106" s="33">
        <v>636.23484348168097</v>
      </c>
      <c r="I106" s="33">
        <v>129.96913818470301</v>
      </c>
      <c r="J106" s="33">
        <v>766.20398166638404</v>
      </c>
      <c r="K106" s="33">
        <v>1019.68769531405</v>
      </c>
      <c r="L106" s="33">
        <v>1389.87202769028</v>
      </c>
      <c r="M106" s="33">
        <v>2409.55972300433</v>
      </c>
      <c r="N106" s="33">
        <v>1652.58159359713</v>
      </c>
      <c r="O106" s="33">
        <v>4062.1413166014599</v>
      </c>
      <c r="P106" s="33">
        <v>1404.28972054976</v>
      </c>
      <c r="Q106" s="33">
        <v>775.87973455918905</v>
      </c>
      <c r="R106" s="33">
        <v>2180.1694551089499</v>
      </c>
      <c r="S106" s="33">
        <v>927.78798531123596</v>
      </c>
      <c r="T106" s="29">
        <v>3107.9574404201799</v>
      </c>
      <c r="U106" s="33">
        <v>428.60487874116899</v>
      </c>
      <c r="V106" s="33">
        <v>57.596483451259601</v>
      </c>
      <c r="W106" s="33">
        <v>486.20136219242897</v>
      </c>
      <c r="X106" s="33">
        <v>775.87973455918905</v>
      </c>
      <c r="Y106" s="33">
        <v>975.68484180858695</v>
      </c>
      <c r="Z106" s="33">
        <v>1751.5645763677801</v>
      </c>
      <c r="AA106" s="33">
        <v>870.19150185997603</v>
      </c>
      <c r="AB106" s="33">
        <v>2621.7560782277501</v>
      </c>
      <c r="AC106" s="33">
        <v>766.20398166638404</v>
      </c>
      <c r="AD106" s="34">
        <v>3144520.7024147101</v>
      </c>
      <c r="AE106" s="34">
        <v>10.36614070179</v>
      </c>
      <c r="AF106" s="34">
        <v>17.3629124944331</v>
      </c>
      <c r="AG106" s="34">
        <v>10.720253759573099</v>
      </c>
      <c r="AH106" s="34">
        <v>3.66389579091673</v>
      </c>
      <c r="AI106" s="39">
        <v>178550319</v>
      </c>
    </row>
    <row r="107" spans="1:36" x14ac:dyDescent="0.2">
      <c r="A107" s="38" t="s">
        <v>129</v>
      </c>
      <c r="B107" s="33">
        <v>2067.3567307480098</v>
      </c>
      <c r="C107" s="33">
        <v>1051.3858136830299</v>
      </c>
      <c r="D107" s="33">
        <v>3118.7425444310502</v>
      </c>
      <c r="E107" s="33">
        <v>1818.4773641726099</v>
      </c>
      <c r="F107" s="33">
        <v>4937.2199086036499</v>
      </c>
      <c r="G107" s="33">
        <v>2678.8080913025601</v>
      </c>
      <c r="H107" s="33">
        <v>644.60616791150198</v>
      </c>
      <c r="I107" s="33">
        <v>126.85982699911899</v>
      </c>
      <c r="J107" s="33">
        <v>771.46599491062102</v>
      </c>
      <c r="K107" s="33">
        <v>1051.3858136830299</v>
      </c>
      <c r="L107" s="33">
        <v>1422.75056283651</v>
      </c>
      <c r="M107" s="33">
        <v>2474.1363765195501</v>
      </c>
      <c r="N107" s="33">
        <v>1691.6175371734901</v>
      </c>
      <c r="O107" s="33">
        <v>4165.75391369303</v>
      </c>
      <c r="P107" s="33">
        <v>1423.96235860762</v>
      </c>
      <c r="Q107" s="33">
        <v>795.79396731303905</v>
      </c>
      <c r="R107" s="33">
        <v>2219.7563259206599</v>
      </c>
      <c r="S107" s="33">
        <v>947.66673108957605</v>
      </c>
      <c r="T107" s="29">
        <v>3167.42305701023</v>
      </c>
      <c r="U107" s="33">
        <v>433.54897603605798</v>
      </c>
      <c r="V107" s="33">
        <v>55.065989671611497</v>
      </c>
      <c r="W107" s="33">
        <v>488.61496570767002</v>
      </c>
      <c r="X107" s="33">
        <v>795.79396731303905</v>
      </c>
      <c r="Y107" s="33">
        <v>990.41338257155905</v>
      </c>
      <c r="Z107" s="33">
        <v>1786.2073498846</v>
      </c>
      <c r="AA107" s="33">
        <v>892.60074141796395</v>
      </c>
      <c r="AB107" s="33">
        <v>2678.8080913025601</v>
      </c>
      <c r="AC107" s="33">
        <v>771.46599491062102</v>
      </c>
      <c r="AD107" s="34">
        <v>3243877.2932994901</v>
      </c>
      <c r="AE107" s="34">
        <v>10.560861711841699</v>
      </c>
      <c r="AF107" s="34">
        <v>17.689063176313201</v>
      </c>
      <c r="AG107" s="34">
        <v>11.709026850090799</v>
      </c>
      <c r="AH107" s="34">
        <v>4.8082567833842402</v>
      </c>
      <c r="AI107" s="39">
        <v>180296251</v>
      </c>
    </row>
    <row r="108" spans="1:36" x14ac:dyDescent="0.2">
      <c r="A108" s="38" t="s">
        <v>130</v>
      </c>
      <c r="B108" s="33">
        <v>2112.3317378726201</v>
      </c>
      <c r="C108" s="33">
        <v>1083.0469172318001</v>
      </c>
      <c r="D108" s="33">
        <v>3195.37865510442</v>
      </c>
      <c r="E108" s="33">
        <v>1846.87407324482</v>
      </c>
      <c r="F108" s="33">
        <v>5042.25272834924</v>
      </c>
      <c r="G108" s="33">
        <v>2744.3057313785898</v>
      </c>
      <c r="H108" s="33">
        <v>657.61239039925101</v>
      </c>
      <c r="I108" s="33">
        <v>119.239392245335</v>
      </c>
      <c r="J108" s="33">
        <v>776.85178264458602</v>
      </c>
      <c r="K108" s="33">
        <v>1083.0469172318001</v>
      </c>
      <c r="L108" s="33">
        <v>1454.7193474733699</v>
      </c>
      <c r="M108" s="33">
        <v>2537.7662647051702</v>
      </c>
      <c r="N108" s="33">
        <v>1727.63468099949</v>
      </c>
      <c r="O108" s="33">
        <v>4265.4009457046604</v>
      </c>
      <c r="P108" s="33">
        <v>1447.36407348123</v>
      </c>
      <c r="Q108" s="33">
        <v>815.65558016668899</v>
      </c>
      <c r="R108" s="33">
        <v>2263.0196536479202</v>
      </c>
      <c r="S108" s="33">
        <v>976.74533434737896</v>
      </c>
      <c r="T108" s="29">
        <v>3239.7649879953001</v>
      </c>
      <c r="U108" s="33">
        <v>442.55294854028699</v>
      </c>
      <c r="V108" s="33">
        <v>52.906308076416501</v>
      </c>
      <c r="W108" s="33">
        <v>495.45925661670299</v>
      </c>
      <c r="X108" s="33">
        <v>815.65558016668899</v>
      </c>
      <c r="Y108" s="33">
        <v>1004.81112494094</v>
      </c>
      <c r="Z108" s="33">
        <v>1820.4667051076301</v>
      </c>
      <c r="AA108" s="33">
        <v>923.83902627096302</v>
      </c>
      <c r="AB108" s="33">
        <v>2744.3057313785898</v>
      </c>
      <c r="AC108" s="33">
        <v>776.85178264458602</v>
      </c>
      <c r="AD108" s="34">
        <v>3372238.6550201899</v>
      </c>
      <c r="AE108" s="34">
        <v>10.8497218220301</v>
      </c>
      <c r="AF108" s="34">
        <v>18.172893461914899</v>
      </c>
      <c r="AG108" s="34">
        <v>12.769078554867001</v>
      </c>
      <c r="AH108" s="34">
        <v>5.86780564299709</v>
      </c>
      <c r="AI108" s="39">
        <v>182073842</v>
      </c>
    </row>
    <row r="109" spans="1:36" x14ac:dyDescent="0.2">
      <c r="A109" s="38" t="s">
        <v>131</v>
      </c>
      <c r="B109" s="33">
        <v>2160.3295966321898</v>
      </c>
      <c r="C109" s="33">
        <v>1116.8149656380899</v>
      </c>
      <c r="D109" s="33">
        <v>3277.1445622702799</v>
      </c>
      <c r="E109" s="33">
        <v>1904.17587066597</v>
      </c>
      <c r="F109" s="33">
        <v>5181.3204329362397</v>
      </c>
      <c r="G109" s="33">
        <v>2833.4713826375701</v>
      </c>
      <c r="H109" s="33">
        <v>672.15908551732696</v>
      </c>
      <c r="I109" s="33">
        <v>115.978169844603</v>
      </c>
      <c r="J109" s="33">
        <v>788.13725536192999</v>
      </c>
      <c r="K109" s="33">
        <v>1116.8149656380899</v>
      </c>
      <c r="L109" s="33">
        <v>1488.1705111148599</v>
      </c>
      <c r="M109" s="33">
        <v>2604.98547675295</v>
      </c>
      <c r="N109" s="33">
        <v>1788.1977008213601</v>
      </c>
      <c r="O109" s="33">
        <v>4393.1831775743103</v>
      </c>
      <c r="P109" s="33">
        <v>1473.85158718517</v>
      </c>
      <c r="Q109" s="33">
        <v>836.93174501030103</v>
      </c>
      <c r="R109" s="33">
        <v>2310.7833321954699</v>
      </c>
      <c r="S109" s="33">
        <v>1028.78743972957</v>
      </c>
      <c r="T109" s="29">
        <v>3339.5707719250399</v>
      </c>
      <c r="U109" s="33">
        <v>453.33271244746601</v>
      </c>
      <c r="V109" s="33">
        <v>52.766676840004799</v>
      </c>
      <c r="W109" s="33">
        <v>506.09938928746999</v>
      </c>
      <c r="X109" s="33">
        <v>836.93174501030103</v>
      </c>
      <c r="Y109" s="33">
        <v>1020.5188747377</v>
      </c>
      <c r="Z109" s="33">
        <v>1857.450619748</v>
      </c>
      <c r="AA109" s="33">
        <v>976.02076288956505</v>
      </c>
      <c r="AB109" s="33">
        <v>2833.4713826375701</v>
      </c>
      <c r="AC109" s="33">
        <v>788.13725536192999</v>
      </c>
      <c r="AD109" s="34">
        <v>3577655.5585622001</v>
      </c>
      <c r="AE109" s="34">
        <v>11.383181425739799</v>
      </c>
      <c r="AF109" s="34">
        <v>19.066419093582802</v>
      </c>
      <c r="AG109" s="34">
        <v>14.1831149549188</v>
      </c>
      <c r="AH109" s="34">
        <v>7.2814049417211502</v>
      </c>
      <c r="AI109" s="39">
        <v>183987291</v>
      </c>
    </row>
    <row r="110" spans="1:36" x14ac:dyDescent="0.2">
      <c r="A110" s="38" t="s">
        <v>132</v>
      </c>
      <c r="B110" s="33">
        <v>2211.5533646276099</v>
      </c>
      <c r="C110" s="33">
        <v>1153.0394519604299</v>
      </c>
      <c r="D110" s="33">
        <v>3364.59281658804</v>
      </c>
      <c r="E110" s="33">
        <v>1993.94753445273</v>
      </c>
      <c r="F110" s="33">
        <v>5358.5403510407696</v>
      </c>
      <c r="G110" s="33">
        <v>2947.6370124403902</v>
      </c>
      <c r="H110" s="33">
        <v>689.78856630769496</v>
      </c>
      <c r="I110" s="33">
        <v>116.042417278239</v>
      </c>
      <c r="J110" s="33">
        <v>805.83098358593395</v>
      </c>
      <c r="K110" s="33">
        <v>1153.0394519604299</v>
      </c>
      <c r="L110" s="33">
        <v>1521.7647983199099</v>
      </c>
      <c r="M110" s="33">
        <v>2674.8042502803401</v>
      </c>
      <c r="N110" s="33">
        <v>1877.9051171745</v>
      </c>
      <c r="O110" s="33">
        <v>4552.7093674548396</v>
      </c>
      <c r="P110" s="33">
        <v>1504.89166980298</v>
      </c>
      <c r="Q110" s="33">
        <v>860.69314310042205</v>
      </c>
      <c r="R110" s="33">
        <v>2365.5848129033998</v>
      </c>
      <c r="S110" s="33">
        <v>1103.1844677604399</v>
      </c>
      <c r="T110" s="29">
        <v>3468.7692806638402</v>
      </c>
      <c r="U110" s="33">
        <v>466.82295575336099</v>
      </c>
      <c r="V110" s="33">
        <v>54.309312470087598</v>
      </c>
      <c r="W110" s="33">
        <v>521.13226822344802</v>
      </c>
      <c r="X110" s="33">
        <v>860.69314310042205</v>
      </c>
      <c r="Y110" s="33">
        <v>1038.06871404962</v>
      </c>
      <c r="Z110" s="33">
        <v>1898.76185715004</v>
      </c>
      <c r="AA110" s="33">
        <v>1048.87515529036</v>
      </c>
      <c r="AB110" s="33">
        <v>2947.6370124403902</v>
      </c>
      <c r="AC110" s="33">
        <v>805.83098358593395</v>
      </c>
      <c r="AD110" s="34">
        <v>3762677.5042960602</v>
      </c>
      <c r="AE110" s="34">
        <v>11.847421402430699</v>
      </c>
      <c r="AF110" s="34">
        <v>19.844004341901002</v>
      </c>
      <c r="AG110" s="34">
        <v>15.991551077344401</v>
      </c>
      <c r="AH110" s="34">
        <v>8.7168001947840708</v>
      </c>
      <c r="AI110" s="39">
        <v>186110095</v>
      </c>
    </row>
    <row r="111" spans="1:36" ht="12.75" customHeight="1" x14ac:dyDescent="0.2">
      <c r="A111" s="38" t="s">
        <v>133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29"/>
      <c r="U111" s="33"/>
      <c r="V111" s="33"/>
      <c r="W111" s="33"/>
      <c r="X111" s="33"/>
      <c r="Y111" s="33"/>
      <c r="Z111" s="33"/>
      <c r="AA111" s="33"/>
      <c r="AB111" s="33"/>
      <c r="AC111" s="33"/>
      <c r="AD111" s="34">
        <v>3750270.9306966201</v>
      </c>
      <c r="AE111" s="34">
        <v>11.6931714813681</v>
      </c>
      <c r="AF111" s="34">
        <v>19.585641277118299</v>
      </c>
      <c r="AG111" s="34">
        <v>16.917658982007701</v>
      </c>
      <c r="AH111" s="34">
        <v>8.4689922817419596</v>
      </c>
      <c r="AI111" s="39">
        <v>188392937</v>
      </c>
    </row>
    <row r="112" spans="1:36" ht="12.75" customHeight="1" x14ac:dyDescent="0.2">
      <c r="A112" s="38" t="s">
        <v>134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29"/>
      <c r="U112" s="33"/>
      <c r="V112" s="33"/>
      <c r="W112" s="33"/>
      <c r="X112" s="33"/>
      <c r="Y112" s="33"/>
      <c r="Z112" s="33"/>
      <c r="AA112" s="33"/>
      <c r="AB112" s="33"/>
      <c r="AC112" s="33"/>
      <c r="AD112" s="34">
        <v>4032804.6413715398</v>
      </c>
      <c r="AE112" s="34">
        <v>12.458803967866</v>
      </c>
      <c r="AF112" s="34">
        <v>20.868048129232601</v>
      </c>
      <c r="AG112" s="34">
        <v>19.508585105533701</v>
      </c>
      <c r="AH112" s="34">
        <v>11.0827713392597</v>
      </c>
      <c r="AI112" s="39">
        <v>190755799</v>
      </c>
    </row>
    <row r="113" spans="1:35" ht="12.75" customHeight="1" x14ac:dyDescent="0.2">
      <c r="A113" s="38" t="s">
        <v>135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29"/>
      <c r="U113" s="33"/>
      <c r="V113" s="33"/>
      <c r="W113" s="33"/>
      <c r="X113" s="33"/>
      <c r="Y113" s="33"/>
      <c r="Z113" s="33"/>
      <c r="AA113" s="33"/>
      <c r="AB113" s="33"/>
      <c r="AC113" s="33"/>
      <c r="AD113" s="34">
        <v>4143013.338</v>
      </c>
      <c r="AE113" s="34">
        <v>12.688964708341301</v>
      </c>
      <c r="AF113" s="34">
        <v>21.2535590837422</v>
      </c>
      <c r="AG113" s="34">
        <v>21.2535590837422</v>
      </c>
      <c r="AH113" s="34">
        <v>12.6889627298306</v>
      </c>
      <c r="AI113" s="39">
        <v>192379287</v>
      </c>
    </row>
    <row r="114" spans="1:35" ht="12.75" customHeight="1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29"/>
      <c r="U114" s="33"/>
      <c r="V114" s="33"/>
      <c r="W114" s="33"/>
      <c r="X114" s="33"/>
      <c r="Y114" s="33"/>
      <c r="Z114" s="33"/>
      <c r="AA114" s="33"/>
      <c r="AB114" s="33"/>
      <c r="AC114" s="33"/>
      <c r="AD114" s="34"/>
      <c r="AE114" s="34"/>
      <c r="AF114" s="34"/>
      <c r="AG114" s="34"/>
      <c r="AH114" s="34"/>
    </row>
    <row r="115" spans="1:35" ht="12.75" customHeight="1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29"/>
      <c r="U115" s="33"/>
      <c r="V115" s="33"/>
      <c r="W115" s="33"/>
      <c r="X115" s="33"/>
      <c r="Y115" s="33"/>
      <c r="Z115" s="33"/>
      <c r="AA115" s="33"/>
      <c r="AB115" s="33"/>
      <c r="AC115" s="33"/>
      <c r="AD115" s="34"/>
      <c r="AE115" s="34"/>
      <c r="AF115" s="34"/>
      <c r="AG115" s="34"/>
      <c r="AH115" s="34"/>
    </row>
    <row r="116" spans="1:35" ht="12.75" customHeight="1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29"/>
      <c r="U116" s="33"/>
      <c r="V116" s="33"/>
      <c r="W116" s="33"/>
      <c r="X116" s="33"/>
      <c r="Y116" s="33"/>
      <c r="Z116" s="33"/>
      <c r="AA116" s="33"/>
      <c r="AB116" s="33"/>
      <c r="AC116" s="33"/>
      <c r="AD116" s="34"/>
      <c r="AE116" s="34"/>
      <c r="AF116" s="34"/>
      <c r="AG116" s="34"/>
      <c r="AH116" s="34"/>
    </row>
    <row r="117" spans="1:35" ht="12.75" customHeight="1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29"/>
      <c r="U117" s="33"/>
      <c r="V117" s="33"/>
      <c r="W117" s="33"/>
      <c r="X117" s="33"/>
      <c r="Y117" s="33"/>
      <c r="Z117" s="33"/>
      <c r="AA117" s="33"/>
      <c r="AB117" s="33"/>
      <c r="AC117" s="33"/>
      <c r="AD117" s="34"/>
      <c r="AE117" s="34"/>
      <c r="AF117" s="34"/>
      <c r="AG117" s="34"/>
      <c r="AH117" s="34"/>
    </row>
    <row r="118" spans="1:35" ht="12.75" customHeight="1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29"/>
      <c r="U118" s="33"/>
      <c r="V118" s="33"/>
      <c r="W118" s="33"/>
      <c r="X118" s="33"/>
      <c r="Y118" s="33"/>
      <c r="Z118" s="33"/>
      <c r="AA118" s="33"/>
      <c r="AB118" s="33"/>
      <c r="AC118" s="33"/>
      <c r="AD118" s="34"/>
      <c r="AE118" s="34"/>
      <c r="AF118" s="34"/>
      <c r="AG118" s="34"/>
      <c r="AH118" s="34"/>
    </row>
    <row r="119" spans="1:35" ht="12.75" customHeight="1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29"/>
      <c r="U119" s="33"/>
      <c r="V119" s="33"/>
      <c r="W119" s="33"/>
      <c r="X119" s="33"/>
      <c r="Y119" s="33"/>
      <c r="Z119" s="33"/>
      <c r="AA119" s="33"/>
      <c r="AB119" s="33"/>
      <c r="AC119" s="33"/>
      <c r="AD119" s="34"/>
      <c r="AE119" s="34"/>
      <c r="AF119" s="34"/>
      <c r="AG119" s="34"/>
      <c r="AH119" s="34"/>
    </row>
    <row r="120" spans="1:35" ht="12.75" customHeight="1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29"/>
      <c r="U120" s="33"/>
      <c r="V120" s="33"/>
      <c r="W120" s="33"/>
      <c r="X120" s="33"/>
      <c r="Y120" s="33"/>
      <c r="Z120" s="33"/>
      <c r="AA120" s="33"/>
      <c r="AB120" s="33"/>
      <c r="AC120" s="33"/>
      <c r="AD120" s="34"/>
      <c r="AE120" s="34"/>
      <c r="AF120" s="34"/>
      <c r="AG120" s="34"/>
      <c r="AH120" s="34"/>
    </row>
    <row r="121" spans="1:35" ht="12.75" customHeight="1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29"/>
      <c r="U121" s="33"/>
      <c r="V121" s="33"/>
      <c r="W121" s="33"/>
      <c r="X121" s="33"/>
      <c r="Y121" s="33"/>
      <c r="Z121" s="33"/>
      <c r="AA121" s="33"/>
      <c r="AB121" s="33"/>
      <c r="AC121" s="33"/>
      <c r="AD121" s="34"/>
      <c r="AE121" s="34"/>
      <c r="AF121" s="34"/>
      <c r="AG121" s="34"/>
      <c r="AH121" s="34"/>
    </row>
    <row r="122" spans="1:35" ht="12.75" customHeight="1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29"/>
      <c r="U122" s="33"/>
      <c r="V122" s="33"/>
      <c r="W122" s="33"/>
      <c r="X122" s="33"/>
      <c r="Y122" s="33"/>
      <c r="Z122" s="33"/>
      <c r="AA122" s="33"/>
      <c r="AB122" s="33"/>
      <c r="AC122" s="33"/>
      <c r="AD122" s="34"/>
      <c r="AE122" s="34"/>
      <c r="AF122" s="34"/>
      <c r="AG122" s="34"/>
      <c r="AH122" s="34"/>
    </row>
    <row r="123" spans="1:35" ht="12.75" customHeight="1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29"/>
      <c r="U123" s="33"/>
      <c r="V123" s="33"/>
      <c r="W123" s="33"/>
      <c r="X123" s="33"/>
      <c r="Y123" s="33"/>
      <c r="Z123" s="33"/>
      <c r="AA123" s="33"/>
      <c r="AB123" s="33"/>
      <c r="AC123" s="33"/>
      <c r="AD123" s="34"/>
      <c r="AE123" s="34"/>
      <c r="AF123" s="34"/>
      <c r="AG123" s="34"/>
      <c r="AH123" s="34"/>
    </row>
    <row r="124" spans="1:35" ht="12.75" customHeight="1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29"/>
      <c r="U124" s="33"/>
      <c r="V124" s="33"/>
      <c r="W124" s="33"/>
      <c r="X124" s="33"/>
      <c r="Y124" s="33"/>
      <c r="Z124" s="33"/>
      <c r="AA124" s="33"/>
      <c r="AB124" s="33"/>
      <c r="AC124" s="33"/>
      <c r="AD124" s="34"/>
      <c r="AE124" s="34"/>
      <c r="AF124" s="34"/>
      <c r="AG124" s="34"/>
      <c r="AH124" s="34"/>
    </row>
    <row r="125" spans="1:35" ht="12.75" customHeight="1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29"/>
      <c r="U125" s="33"/>
      <c r="V125" s="33"/>
      <c r="W125" s="33"/>
      <c r="X125" s="33"/>
      <c r="Y125" s="33"/>
      <c r="Z125" s="33"/>
      <c r="AA125" s="33"/>
      <c r="AB125" s="33"/>
      <c r="AC125" s="33"/>
      <c r="AD125" s="34"/>
      <c r="AE125" s="34"/>
      <c r="AF125" s="34"/>
      <c r="AG125" s="34"/>
      <c r="AH125" s="34"/>
    </row>
    <row r="126" spans="1:35" ht="12.75" customHeight="1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29"/>
      <c r="U126" s="33"/>
      <c r="V126" s="33"/>
      <c r="W126" s="33"/>
      <c r="X126" s="33"/>
      <c r="Y126" s="33"/>
      <c r="Z126" s="33"/>
      <c r="AA126" s="33"/>
      <c r="AB126" s="33"/>
      <c r="AC126" s="33"/>
      <c r="AD126" s="34"/>
      <c r="AE126" s="34"/>
      <c r="AF126" s="34"/>
      <c r="AG126" s="34"/>
      <c r="AH126" s="34"/>
    </row>
    <row r="127" spans="1:35" ht="12.75" customHeight="1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29"/>
      <c r="U127" s="33"/>
      <c r="V127" s="33"/>
      <c r="W127" s="33"/>
      <c r="X127" s="33"/>
      <c r="Y127" s="33"/>
      <c r="Z127" s="33"/>
      <c r="AA127" s="33"/>
      <c r="AB127" s="33"/>
      <c r="AC127" s="33"/>
      <c r="AD127" s="34"/>
      <c r="AE127" s="34"/>
      <c r="AF127" s="34"/>
      <c r="AG127" s="34"/>
      <c r="AH127" s="34"/>
    </row>
    <row r="128" spans="1:35" ht="12.75" customHeight="1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29"/>
      <c r="U128" s="33"/>
      <c r="V128" s="33"/>
      <c r="W128" s="33"/>
      <c r="X128" s="33"/>
      <c r="Y128" s="33"/>
      <c r="Z128" s="33"/>
      <c r="AA128" s="33"/>
      <c r="AB128" s="33"/>
      <c r="AC128" s="33"/>
      <c r="AD128" s="34"/>
      <c r="AE128" s="34"/>
      <c r="AF128" s="34"/>
      <c r="AG128" s="34"/>
      <c r="AH128" s="34"/>
    </row>
    <row r="129" spans="2:34" ht="12.75" customHeight="1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29"/>
      <c r="U129" s="33"/>
      <c r="V129" s="33"/>
      <c r="W129" s="33"/>
      <c r="X129" s="33"/>
      <c r="Y129" s="33"/>
      <c r="Z129" s="33"/>
      <c r="AA129" s="33"/>
      <c r="AB129" s="33"/>
      <c r="AC129" s="33"/>
      <c r="AD129" s="34"/>
      <c r="AE129" s="34"/>
      <c r="AF129" s="34"/>
      <c r="AG129" s="34"/>
      <c r="AH129" s="34"/>
    </row>
    <row r="130" spans="2:34" ht="12.75" customHeight="1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29"/>
      <c r="U130" s="33"/>
      <c r="V130" s="33"/>
      <c r="W130" s="33"/>
      <c r="X130" s="33"/>
      <c r="Y130" s="33"/>
      <c r="Z130" s="33"/>
      <c r="AA130" s="33"/>
      <c r="AB130" s="33"/>
      <c r="AC130" s="33"/>
      <c r="AD130" s="34"/>
      <c r="AE130" s="34"/>
      <c r="AF130" s="34"/>
      <c r="AG130" s="34"/>
      <c r="AH130" s="34"/>
    </row>
  </sheetData>
  <pageMargins left="0.75" right="0.75" top="1" bottom="1" header="0.5" footer="0.5"/>
  <pageSetup paperSize="0" fitToWidth="0" fitToHeight="0" orientation="portrait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theme="9" tint="0.39997558519241921"/>
  </sheetPr>
  <dimension ref="A1:F114"/>
  <sheetViews>
    <sheetView workbookViewId="0">
      <pane xSplit="1" ySplit="1" topLeftCell="B100" activePane="bottomRight" state="frozen"/>
      <selection pane="topRight" activeCell="B1" sqref="B1"/>
      <selection pane="bottomLeft" activeCell="A3" sqref="A3"/>
      <selection pane="bottomRight" activeCell="D102" sqref="D102"/>
    </sheetView>
  </sheetViews>
  <sheetFormatPr defaultRowHeight="15" x14ac:dyDescent="0.25"/>
  <cols>
    <col min="1" max="1" width="9.140625" style="36"/>
    <col min="2" max="21" width="30.85546875" customWidth="1"/>
  </cols>
  <sheetData>
    <row r="1" spans="1:5" s="45" customFormat="1" ht="60" x14ac:dyDescent="0.25">
      <c r="A1" s="30" t="s">
        <v>145</v>
      </c>
      <c r="B1" s="45" t="s">
        <v>267</v>
      </c>
      <c r="C1" s="45" t="s">
        <v>268</v>
      </c>
      <c r="D1" s="45" t="s">
        <v>269</v>
      </c>
      <c r="E1" s="45" t="s">
        <v>425</v>
      </c>
    </row>
    <row r="2" spans="1:5" x14ac:dyDescent="0.25">
      <c r="A2" s="38" t="s">
        <v>24</v>
      </c>
    </row>
    <row r="3" spans="1:5" x14ac:dyDescent="0.25">
      <c r="A3" s="38" t="s">
        <v>25</v>
      </c>
    </row>
    <row r="4" spans="1:5" x14ac:dyDescent="0.25">
      <c r="A4" s="38" t="s">
        <v>26</v>
      </c>
    </row>
    <row r="5" spans="1:5" x14ac:dyDescent="0.25">
      <c r="A5" s="38" t="s">
        <v>27</v>
      </c>
    </row>
    <row r="6" spans="1:5" x14ac:dyDescent="0.25">
      <c r="A6" s="38" t="s">
        <v>28</v>
      </c>
    </row>
    <row r="7" spans="1:5" x14ac:dyDescent="0.25">
      <c r="A7" s="38" t="s">
        <v>29</v>
      </c>
    </row>
    <row r="8" spans="1:5" x14ac:dyDescent="0.25">
      <c r="A8" s="38" t="s">
        <v>30</v>
      </c>
    </row>
    <row r="9" spans="1:5" x14ac:dyDescent="0.25">
      <c r="A9" s="38" t="s">
        <v>31</v>
      </c>
    </row>
    <row r="10" spans="1:5" x14ac:dyDescent="0.25">
      <c r="A10" s="38" t="s">
        <v>32</v>
      </c>
    </row>
    <row r="11" spans="1:5" x14ac:dyDescent="0.25">
      <c r="A11" s="38" t="s">
        <v>33</v>
      </c>
      <c r="B11" s="10"/>
      <c r="C11" s="10"/>
      <c r="D11" s="10"/>
      <c r="E11" s="10"/>
    </row>
    <row r="12" spans="1:5" x14ac:dyDescent="0.25">
      <c r="A12" s="38" t="s">
        <v>34</v>
      </c>
      <c r="B12" s="10"/>
      <c r="C12" s="10"/>
      <c r="D12" s="10"/>
      <c r="E12" s="10"/>
    </row>
    <row r="13" spans="1:5" x14ac:dyDescent="0.25">
      <c r="A13" s="38" t="s">
        <v>35</v>
      </c>
      <c r="B13" s="10"/>
      <c r="C13" s="10"/>
      <c r="D13" s="10"/>
      <c r="E13" s="10"/>
    </row>
    <row r="14" spans="1:5" x14ac:dyDescent="0.25">
      <c r="A14" s="38" t="s">
        <v>36</v>
      </c>
      <c r="B14" s="10"/>
      <c r="C14" s="10"/>
      <c r="D14" s="10"/>
      <c r="E14" s="10"/>
    </row>
    <row r="15" spans="1:5" x14ac:dyDescent="0.25">
      <c r="A15" s="38" t="s">
        <v>37</v>
      </c>
      <c r="B15" s="10"/>
      <c r="C15" s="10"/>
      <c r="D15" s="10"/>
      <c r="E15" s="10"/>
    </row>
    <row r="16" spans="1:5" x14ac:dyDescent="0.25">
      <c r="A16" s="38" t="s">
        <v>38</v>
      </c>
      <c r="B16" s="10"/>
      <c r="C16" s="10"/>
      <c r="D16" s="10"/>
      <c r="E16" s="10"/>
    </row>
    <row r="17" spans="1:5" x14ac:dyDescent="0.25">
      <c r="A17" s="38" t="s">
        <v>39</v>
      </c>
      <c r="B17" s="10"/>
      <c r="C17" s="10"/>
      <c r="D17" s="10"/>
      <c r="E17" s="10"/>
    </row>
    <row r="18" spans="1:5" x14ac:dyDescent="0.25">
      <c r="A18" s="38" t="s">
        <v>40</v>
      </c>
      <c r="B18" s="10"/>
      <c r="C18" s="10"/>
      <c r="D18" s="10"/>
      <c r="E18" s="10"/>
    </row>
    <row r="19" spans="1:5" x14ac:dyDescent="0.25">
      <c r="A19" s="38" t="s">
        <v>41</v>
      </c>
      <c r="B19" s="10"/>
      <c r="C19" s="10"/>
      <c r="D19" s="10"/>
      <c r="E19" s="10"/>
    </row>
    <row r="20" spans="1:5" x14ac:dyDescent="0.25">
      <c r="A20" s="38" t="s">
        <v>42</v>
      </c>
      <c r="B20" s="10"/>
      <c r="C20" s="10"/>
      <c r="D20" s="10"/>
      <c r="E20" s="10"/>
    </row>
    <row r="21" spans="1:5" x14ac:dyDescent="0.25">
      <c r="A21" s="38" t="s">
        <v>43</v>
      </c>
      <c r="B21" s="10"/>
      <c r="C21" s="10"/>
      <c r="D21" s="10"/>
      <c r="E21" s="10"/>
    </row>
    <row r="22" spans="1:5" x14ac:dyDescent="0.25">
      <c r="A22" s="38" t="s">
        <v>44</v>
      </c>
      <c r="B22" s="10"/>
      <c r="C22" s="10"/>
      <c r="D22" s="10"/>
      <c r="E22" s="10"/>
    </row>
    <row r="23" spans="1:5" x14ac:dyDescent="0.25">
      <c r="A23" s="38" t="s">
        <v>45</v>
      </c>
      <c r="B23" s="10"/>
      <c r="C23" s="10"/>
      <c r="D23" s="10"/>
      <c r="E23" s="10"/>
    </row>
    <row r="24" spans="1:5" x14ac:dyDescent="0.25">
      <c r="A24" s="38" t="s">
        <v>46</v>
      </c>
      <c r="B24" s="10"/>
      <c r="C24" s="10"/>
      <c r="D24" s="10"/>
      <c r="E24" s="10"/>
    </row>
    <row r="25" spans="1:5" x14ac:dyDescent="0.25">
      <c r="A25" s="38" t="s">
        <v>47</v>
      </c>
      <c r="B25" s="10"/>
      <c r="C25" s="10"/>
      <c r="D25" s="10"/>
      <c r="E25" s="10"/>
    </row>
    <row r="26" spans="1:5" x14ac:dyDescent="0.25">
      <c r="A26" s="38" t="s">
        <v>48</v>
      </c>
      <c r="B26" s="10"/>
      <c r="C26" s="10"/>
      <c r="D26" s="10"/>
      <c r="E26" s="10"/>
    </row>
    <row r="27" spans="1:5" x14ac:dyDescent="0.25">
      <c r="A27" s="38" t="s">
        <v>49</v>
      </c>
      <c r="B27" s="10"/>
      <c r="C27" s="10"/>
      <c r="D27" s="10"/>
      <c r="E27" s="10"/>
    </row>
    <row r="28" spans="1:5" x14ac:dyDescent="0.25">
      <c r="A28" s="38" t="s">
        <v>50</v>
      </c>
      <c r="B28" s="10"/>
      <c r="C28" s="10"/>
      <c r="D28" s="10"/>
      <c r="E28" s="10"/>
    </row>
    <row r="29" spans="1:5" x14ac:dyDescent="0.25">
      <c r="A29" s="38" t="s">
        <v>51</v>
      </c>
      <c r="B29" s="10"/>
      <c r="C29" s="10"/>
      <c r="D29" s="10"/>
      <c r="E29" s="10"/>
    </row>
    <row r="30" spans="1:5" x14ac:dyDescent="0.25">
      <c r="A30" s="38" t="s">
        <v>52</v>
      </c>
      <c r="B30" s="10"/>
      <c r="C30" s="10"/>
      <c r="D30" s="10"/>
      <c r="E30" s="10"/>
    </row>
    <row r="31" spans="1:5" x14ac:dyDescent="0.25">
      <c r="A31" s="38" t="s">
        <v>53</v>
      </c>
      <c r="B31" s="10"/>
      <c r="C31" s="10"/>
      <c r="D31" s="10"/>
      <c r="E31" s="10"/>
    </row>
    <row r="32" spans="1:5" x14ac:dyDescent="0.25">
      <c r="A32" s="38" t="s">
        <v>54</v>
      </c>
      <c r="B32" s="10"/>
      <c r="C32" s="10"/>
      <c r="D32" s="10"/>
      <c r="E32" s="10"/>
    </row>
    <row r="33" spans="1:5" x14ac:dyDescent="0.25">
      <c r="A33" s="38" t="s">
        <v>55</v>
      </c>
      <c r="B33" s="10"/>
      <c r="C33" s="10"/>
      <c r="D33" s="10"/>
      <c r="E33" s="10"/>
    </row>
    <row r="34" spans="1:5" x14ac:dyDescent="0.25">
      <c r="A34" s="38" t="s">
        <v>56</v>
      </c>
      <c r="B34" s="10"/>
      <c r="C34" s="10"/>
      <c r="D34" s="10"/>
      <c r="E34" s="10"/>
    </row>
    <row r="35" spans="1:5" x14ac:dyDescent="0.25">
      <c r="A35" s="38" t="s">
        <v>57</v>
      </c>
      <c r="B35" s="10"/>
      <c r="C35" s="10"/>
      <c r="D35" s="10"/>
      <c r="E35" s="10"/>
    </row>
    <row r="36" spans="1:5" x14ac:dyDescent="0.25">
      <c r="A36" s="38" t="s">
        <v>58</v>
      </c>
      <c r="B36" s="10"/>
      <c r="C36" s="10"/>
      <c r="D36" s="10"/>
      <c r="E36" s="10"/>
    </row>
    <row r="37" spans="1:5" x14ac:dyDescent="0.25">
      <c r="A37" s="38" t="s">
        <v>59</v>
      </c>
      <c r="B37" s="10"/>
      <c r="C37" s="10"/>
      <c r="D37" s="10"/>
      <c r="E37" s="10"/>
    </row>
    <row r="38" spans="1:5" x14ac:dyDescent="0.25">
      <c r="A38" s="38" t="s">
        <v>60</v>
      </c>
      <c r="B38" s="10"/>
      <c r="C38" s="10"/>
      <c r="D38" s="10"/>
      <c r="E38" s="10"/>
    </row>
    <row r="39" spans="1:5" x14ac:dyDescent="0.25">
      <c r="A39" s="38" t="s">
        <v>61</v>
      </c>
      <c r="B39" s="10"/>
      <c r="C39" s="10"/>
      <c r="D39" s="10"/>
      <c r="E39" s="10"/>
    </row>
    <row r="40" spans="1:5" x14ac:dyDescent="0.25">
      <c r="A40" s="38" t="s">
        <v>62</v>
      </c>
      <c r="B40" s="10"/>
      <c r="C40" s="10"/>
      <c r="D40" s="10"/>
      <c r="E40" s="10"/>
    </row>
    <row r="41" spans="1:5" x14ac:dyDescent="0.25">
      <c r="A41" s="38" t="s">
        <v>63</v>
      </c>
      <c r="B41" s="10"/>
      <c r="C41" s="10"/>
      <c r="D41" s="10"/>
      <c r="E41" s="10"/>
    </row>
    <row r="42" spans="1:5" x14ac:dyDescent="0.25">
      <c r="A42" s="38" t="s">
        <v>64</v>
      </c>
      <c r="B42" s="10"/>
      <c r="C42" s="10"/>
      <c r="D42" s="10"/>
      <c r="E42" s="10"/>
    </row>
    <row r="43" spans="1:5" x14ac:dyDescent="0.25">
      <c r="A43" s="38" t="s">
        <v>65</v>
      </c>
      <c r="B43" s="10"/>
      <c r="C43" s="10"/>
      <c r="D43" s="10"/>
      <c r="E43" s="10"/>
    </row>
    <row r="44" spans="1:5" x14ac:dyDescent="0.25">
      <c r="A44" s="38" t="s">
        <v>66</v>
      </c>
      <c r="B44" s="10"/>
      <c r="C44" s="10"/>
      <c r="D44" s="10"/>
      <c r="E44" s="10"/>
    </row>
    <row r="45" spans="1:5" x14ac:dyDescent="0.25">
      <c r="A45" s="38" t="s">
        <v>67</v>
      </c>
      <c r="B45" s="10"/>
      <c r="C45" s="10"/>
      <c r="D45" s="10"/>
      <c r="E45" s="10"/>
    </row>
    <row r="46" spans="1:5" x14ac:dyDescent="0.25">
      <c r="A46" s="38" t="s">
        <v>68</v>
      </c>
      <c r="B46" s="10"/>
      <c r="C46" s="10"/>
      <c r="D46" s="10"/>
      <c r="E46" s="10"/>
    </row>
    <row r="47" spans="1:5" x14ac:dyDescent="0.25">
      <c r="A47" s="38" t="s">
        <v>69</v>
      </c>
      <c r="B47" s="10"/>
      <c r="C47" s="10"/>
      <c r="D47" s="10"/>
      <c r="E47" s="10"/>
    </row>
    <row r="48" spans="1:5" x14ac:dyDescent="0.25">
      <c r="A48" s="38" t="s">
        <v>70</v>
      </c>
      <c r="B48" s="10"/>
      <c r="C48" s="10"/>
      <c r="D48" s="10"/>
      <c r="E48" s="10"/>
    </row>
    <row r="49" spans="1:5" x14ac:dyDescent="0.25">
      <c r="A49" s="38" t="s">
        <v>71</v>
      </c>
      <c r="B49" s="10"/>
      <c r="C49" s="10"/>
      <c r="D49" s="10"/>
      <c r="E49" s="10"/>
    </row>
    <row r="50" spans="1:5" x14ac:dyDescent="0.25">
      <c r="A50" s="38" t="s">
        <v>72</v>
      </c>
      <c r="B50" s="10"/>
      <c r="C50" s="10"/>
      <c r="D50" s="10"/>
      <c r="E50" s="10"/>
    </row>
    <row r="51" spans="1:5" x14ac:dyDescent="0.25">
      <c r="A51" s="38" t="s">
        <v>73</v>
      </c>
      <c r="B51" s="10"/>
      <c r="C51" s="10"/>
      <c r="D51" s="10"/>
      <c r="E51" s="10"/>
    </row>
    <row r="52" spans="1:5" x14ac:dyDescent="0.25">
      <c r="A52" s="38" t="s">
        <v>74</v>
      </c>
      <c r="B52" s="10"/>
      <c r="C52" s="10"/>
      <c r="D52" s="10"/>
      <c r="E52" s="10"/>
    </row>
    <row r="53" spans="1:5" x14ac:dyDescent="0.25">
      <c r="A53" s="38" t="s">
        <v>75</v>
      </c>
      <c r="B53" s="10"/>
      <c r="C53" s="10"/>
      <c r="D53" s="10"/>
      <c r="E53" s="10"/>
    </row>
    <row r="54" spans="1:5" x14ac:dyDescent="0.25">
      <c r="A54" s="38" t="s">
        <v>76</v>
      </c>
      <c r="B54" s="10"/>
      <c r="C54" s="10"/>
      <c r="D54" s="10"/>
      <c r="E54" s="10"/>
    </row>
    <row r="55" spans="1:5" x14ac:dyDescent="0.25">
      <c r="A55" s="38" t="s">
        <v>77</v>
      </c>
      <c r="B55" s="10"/>
      <c r="C55" s="10"/>
      <c r="D55" s="10"/>
      <c r="E55" s="10"/>
    </row>
    <row r="56" spans="1:5" x14ac:dyDescent="0.25">
      <c r="A56" s="38" t="s">
        <v>78</v>
      </c>
      <c r="B56" s="10"/>
      <c r="C56" s="10"/>
      <c r="D56" s="10"/>
      <c r="E56" s="10"/>
    </row>
    <row r="57" spans="1:5" x14ac:dyDescent="0.25">
      <c r="A57" s="38" t="s">
        <v>79</v>
      </c>
      <c r="B57" s="10"/>
      <c r="C57" s="10"/>
      <c r="D57" s="10"/>
      <c r="E57" s="10"/>
    </row>
    <row r="58" spans="1:5" x14ac:dyDescent="0.25">
      <c r="A58" s="38" t="s">
        <v>80</v>
      </c>
      <c r="B58" s="10"/>
      <c r="C58" s="10"/>
      <c r="D58" s="10"/>
      <c r="E58" s="10"/>
    </row>
    <row r="59" spans="1:5" x14ac:dyDescent="0.25">
      <c r="A59" s="38" t="s">
        <v>81</v>
      </c>
      <c r="B59" s="10"/>
      <c r="C59" s="10"/>
      <c r="D59" s="10"/>
      <c r="E59" s="10"/>
    </row>
    <row r="60" spans="1:5" x14ac:dyDescent="0.25">
      <c r="A60" s="38" t="s">
        <v>82</v>
      </c>
      <c r="B60" s="10"/>
      <c r="C60" s="10"/>
      <c r="D60" s="10"/>
      <c r="E60" s="10"/>
    </row>
    <row r="61" spans="1:5" x14ac:dyDescent="0.25">
      <c r="A61" s="38" t="s">
        <v>83</v>
      </c>
      <c r="B61" s="10"/>
      <c r="C61" s="10"/>
      <c r="D61" s="10"/>
      <c r="E61" s="10"/>
    </row>
    <row r="62" spans="1:5" x14ac:dyDescent="0.25">
      <c r="A62" s="38" t="s">
        <v>84</v>
      </c>
      <c r="B62" s="10"/>
      <c r="C62" s="10">
        <v>3.4157551272000002</v>
      </c>
      <c r="D62" s="10"/>
      <c r="E62" s="10"/>
    </row>
    <row r="63" spans="1:5" x14ac:dyDescent="0.25">
      <c r="A63" s="38" t="s">
        <v>85</v>
      </c>
      <c r="B63" s="10"/>
      <c r="C63" s="10"/>
      <c r="D63" s="10"/>
      <c r="E63" s="10"/>
    </row>
    <row r="64" spans="1:5" x14ac:dyDescent="0.25">
      <c r="A64" s="38" t="s">
        <v>86</v>
      </c>
      <c r="B64" s="10"/>
      <c r="C64" s="10"/>
      <c r="D64" s="10"/>
      <c r="E64" s="10"/>
    </row>
    <row r="65" spans="1:5" x14ac:dyDescent="0.25">
      <c r="A65" s="38" t="s">
        <v>87</v>
      </c>
      <c r="B65" s="10"/>
      <c r="C65" s="10"/>
      <c r="D65" s="10"/>
      <c r="E65" s="10"/>
    </row>
    <row r="66" spans="1:5" x14ac:dyDescent="0.25">
      <c r="A66" s="38" t="s">
        <v>88</v>
      </c>
      <c r="B66" s="10"/>
      <c r="C66" s="10"/>
      <c r="D66" s="10"/>
      <c r="E66" s="10"/>
    </row>
    <row r="67" spans="1:5" x14ac:dyDescent="0.25">
      <c r="A67" s="38" t="s">
        <v>89</v>
      </c>
      <c r="B67" s="10"/>
      <c r="C67" s="10"/>
      <c r="D67" s="10"/>
      <c r="E67" s="10"/>
    </row>
    <row r="68" spans="1:5" x14ac:dyDescent="0.25">
      <c r="A68" s="38" t="s">
        <v>90</v>
      </c>
      <c r="B68" s="10"/>
      <c r="C68" s="10"/>
      <c r="D68" s="10"/>
      <c r="E68" s="10"/>
    </row>
    <row r="69" spans="1:5" x14ac:dyDescent="0.25">
      <c r="A69" s="38" t="s">
        <v>91</v>
      </c>
      <c r="B69" s="10"/>
      <c r="C69" s="10"/>
      <c r="D69" s="10"/>
      <c r="E69" s="10"/>
    </row>
    <row r="70" spans="1:5" x14ac:dyDescent="0.25">
      <c r="A70" s="38" t="s">
        <v>92</v>
      </c>
      <c r="B70" s="10"/>
      <c r="C70" s="10"/>
      <c r="D70" s="10"/>
      <c r="E70" s="10"/>
    </row>
    <row r="71" spans="1:5" x14ac:dyDescent="0.25">
      <c r="A71" s="38" t="s">
        <v>93</v>
      </c>
      <c r="B71" s="10"/>
      <c r="C71" s="10"/>
      <c r="D71" s="10"/>
      <c r="E71" s="10"/>
    </row>
    <row r="72" spans="1:5" x14ac:dyDescent="0.25">
      <c r="A72" s="38" t="s">
        <v>94</v>
      </c>
      <c r="B72" s="10"/>
      <c r="C72" s="10">
        <v>2.4</v>
      </c>
      <c r="D72" s="10"/>
      <c r="E72" s="10"/>
    </row>
    <row r="73" spans="1:5" x14ac:dyDescent="0.25">
      <c r="A73" s="38" t="s">
        <v>95</v>
      </c>
      <c r="B73" s="10"/>
      <c r="C73" s="10"/>
      <c r="D73" s="10"/>
      <c r="E73" s="10"/>
    </row>
    <row r="74" spans="1:5" x14ac:dyDescent="0.25">
      <c r="A74" s="38" t="s">
        <v>96</v>
      </c>
      <c r="B74" s="10"/>
      <c r="C74" s="10"/>
      <c r="D74" s="10"/>
      <c r="E74" s="10"/>
    </row>
    <row r="75" spans="1:5" x14ac:dyDescent="0.25">
      <c r="A75" s="38" t="s">
        <v>97</v>
      </c>
      <c r="B75" s="10"/>
      <c r="C75" s="10"/>
      <c r="D75" s="10"/>
      <c r="E75" s="10"/>
    </row>
    <row r="76" spans="1:5" x14ac:dyDescent="0.25">
      <c r="A76" s="38" t="s">
        <v>98</v>
      </c>
      <c r="B76" s="10"/>
      <c r="C76" s="10"/>
      <c r="D76" s="10"/>
      <c r="E76" s="10"/>
    </row>
    <row r="77" spans="1:5" x14ac:dyDescent="0.25">
      <c r="A77" s="38" t="s">
        <v>99</v>
      </c>
      <c r="B77" s="10"/>
      <c r="C77" s="10"/>
      <c r="D77" s="10"/>
      <c r="E77" s="10"/>
    </row>
    <row r="78" spans="1:5" x14ac:dyDescent="0.25">
      <c r="A78" s="38" t="s">
        <v>100</v>
      </c>
      <c r="B78" s="10"/>
      <c r="C78" s="10"/>
      <c r="D78" s="10"/>
      <c r="E78" s="10"/>
    </row>
    <row r="79" spans="1:5" x14ac:dyDescent="0.25">
      <c r="A79" s="38" t="s">
        <v>101</v>
      </c>
      <c r="B79" s="10"/>
      <c r="C79" s="10"/>
      <c r="D79" s="10"/>
      <c r="E79" s="10"/>
    </row>
    <row r="80" spans="1:5" x14ac:dyDescent="0.25">
      <c r="A80" s="38" t="s">
        <v>102</v>
      </c>
      <c r="B80" s="10"/>
      <c r="C80" s="10"/>
      <c r="D80" s="10"/>
      <c r="E80" s="10"/>
    </row>
    <row r="81" spans="1:5" x14ac:dyDescent="0.25">
      <c r="A81" s="38" t="s">
        <v>103</v>
      </c>
      <c r="B81" s="10"/>
      <c r="C81" s="10"/>
      <c r="D81" s="10"/>
      <c r="E81" s="10"/>
    </row>
    <row r="82" spans="1:5" x14ac:dyDescent="0.25">
      <c r="A82" s="38" t="s">
        <v>104</v>
      </c>
      <c r="B82" s="10"/>
      <c r="C82" s="10">
        <v>3.6</v>
      </c>
      <c r="D82" s="10"/>
      <c r="E82" s="10"/>
    </row>
    <row r="83" spans="1:5" x14ac:dyDescent="0.25">
      <c r="A83" s="38" t="s">
        <v>105</v>
      </c>
      <c r="B83" s="10">
        <v>3.8343358451</v>
      </c>
      <c r="C83" s="10"/>
      <c r="D83" s="10"/>
      <c r="E83" s="10"/>
    </row>
    <row r="84" spans="1:5" x14ac:dyDescent="0.25">
      <c r="A84" s="38" t="s">
        <v>106</v>
      </c>
      <c r="B84" s="10">
        <v>3.8463870393000001</v>
      </c>
      <c r="C84" s="10"/>
      <c r="D84" s="10"/>
      <c r="E84" s="10"/>
    </row>
    <row r="85" spans="1:5" x14ac:dyDescent="0.25">
      <c r="A85" s="38" t="s">
        <v>107</v>
      </c>
      <c r="B85" s="10">
        <v>4.0020002779999997</v>
      </c>
      <c r="C85" s="10"/>
      <c r="D85" s="10"/>
      <c r="E85" s="10"/>
    </row>
    <row r="86" spans="1:5" x14ac:dyDescent="0.25">
      <c r="A86" s="38" t="s">
        <v>108</v>
      </c>
      <c r="B86" s="10">
        <v>4.0959388169000004</v>
      </c>
      <c r="C86" s="10"/>
      <c r="D86" s="10"/>
      <c r="E86" s="10"/>
    </row>
    <row r="87" spans="1:5" x14ac:dyDescent="0.25">
      <c r="A87" s="38" t="s">
        <v>109</v>
      </c>
      <c r="B87" s="10">
        <v>4.2861018769000001</v>
      </c>
      <c r="C87" s="10"/>
      <c r="D87" s="10"/>
      <c r="E87" s="10"/>
    </row>
    <row r="88" spans="1:5" x14ac:dyDescent="0.25">
      <c r="A88" s="38" t="s">
        <v>110</v>
      </c>
      <c r="B88" s="10">
        <v>4.3860001501000001</v>
      </c>
      <c r="C88" s="10"/>
      <c r="D88" s="10"/>
      <c r="E88" s="10"/>
    </row>
    <row r="89" spans="1:5" x14ac:dyDescent="0.25">
      <c r="A89" s="38" t="s">
        <v>111</v>
      </c>
      <c r="B89" s="10">
        <v>4.493994936</v>
      </c>
      <c r="C89" s="10"/>
      <c r="D89" s="10"/>
      <c r="E89" s="10"/>
    </row>
    <row r="90" spans="1:5" x14ac:dyDescent="0.25">
      <c r="A90" s="38" t="s">
        <v>112</v>
      </c>
      <c r="B90" s="10">
        <v>4.6236533898000003</v>
      </c>
      <c r="C90" s="10"/>
      <c r="D90" s="10"/>
      <c r="E90" s="10"/>
    </row>
    <row r="91" spans="1:5" x14ac:dyDescent="0.25">
      <c r="A91" s="38" t="s">
        <v>113</v>
      </c>
      <c r="B91" s="10">
        <v>4.6991667572000004</v>
      </c>
      <c r="C91" s="10"/>
      <c r="D91" s="10"/>
      <c r="E91" s="10"/>
    </row>
    <row r="92" spans="1:5" x14ac:dyDescent="0.25">
      <c r="A92" s="38" t="s">
        <v>114</v>
      </c>
      <c r="B92" s="10">
        <v>4.8106350587</v>
      </c>
      <c r="C92" s="10"/>
      <c r="D92" s="10"/>
      <c r="E92" s="10"/>
    </row>
    <row r="93" spans="1:5" x14ac:dyDescent="0.25">
      <c r="A93" s="38" t="s">
        <v>115</v>
      </c>
      <c r="B93" s="10"/>
      <c r="C93" s="10">
        <v>4.9000000000000004</v>
      </c>
      <c r="D93" s="10">
        <v>4.867</v>
      </c>
      <c r="E93" s="10"/>
    </row>
    <row r="94" spans="1:5" x14ac:dyDescent="0.25">
      <c r="A94" s="38" t="s">
        <v>116</v>
      </c>
      <c r="B94" s="10">
        <v>4.9498125424000001</v>
      </c>
      <c r="C94" s="10"/>
      <c r="D94" s="10"/>
      <c r="E94" s="10"/>
    </row>
    <row r="95" spans="1:5" x14ac:dyDescent="0.25">
      <c r="A95" s="38" t="s">
        <v>117</v>
      </c>
      <c r="B95" s="10">
        <v>5.0768351459999996</v>
      </c>
      <c r="C95" s="10"/>
      <c r="D95" s="10"/>
      <c r="E95" s="10"/>
    </row>
    <row r="96" spans="1:5" x14ac:dyDescent="0.25">
      <c r="A96" s="38" t="s">
        <v>118</v>
      </c>
      <c r="B96" s="10"/>
      <c r="C96" s="10"/>
      <c r="D96" s="10"/>
      <c r="E96" s="10"/>
    </row>
    <row r="97" spans="1:6" x14ac:dyDescent="0.25">
      <c r="A97" s="38" t="s">
        <v>119</v>
      </c>
      <c r="B97" s="10">
        <v>5.2412770975000003</v>
      </c>
      <c r="C97" s="10"/>
      <c r="D97" s="10"/>
      <c r="E97" s="10">
        <v>5.2</v>
      </c>
    </row>
    <row r="98" spans="1:6" x14ac:dyDescent="0.25">
      <c r="A98" s="38" t="s">
        <v>120</v>
      </c>
      <c r="B98" s="10">
        <v>5.4003969834000003</v>
      </c>
      <c r="C98" s="10"/>
      <c r="D98" s="10"/>
      <c r="E98" s="10">
        <v>5.3</v>
      </c>
    </row>
    <row r="99" spans="1:6" x14ac:dyDescent="0.25">
      <c r="A99" s="38" t="s">
        <v>121</v>
      </c>
      <c r="B99" s="10">
        <v>5.4777581747999999</v>
      </c>
      <c r="C99" s="10"/>
      <c r="D99" s="10"/>
    </row>
    <row r="100" spans="1:6" x14ac:dyDescent="0.25">
      <c r="A100" s="38" t="s">
        <v>122</v>
      </c>
      <c r="B100" s="10">
        <v>5.6182582237999998</v>
      </c>
      <c r="C100" s="10"/>
      <c r="D100" s="10"/>
      <c r="F100" t="e">
        <f t="shared" ref="F100:F109" si="0">E100/E99</f>
        <v>#DIV/0!</v>
      </c>
    </row>
    <row r="101" spans="1:6" x14ac:dyDescent="0.25">
      <c r="A101" s="38" t="s">
        <v>123</v>
      </c>
      <c r="B101" s="10">
        <v>5.7069274868999997</v>
      </c>
      <c r="C101" s="10"/>
      <c r="D101" s="10"/>
      <c r="E101" s="10">
        <v>5.8</v>
      </c>
      <c r="F101" t="e">
        <f t="shared" si="0"/>
        <v>#DIV/0!</v>
      </c>
    </row>
    <row r="102" spans="1:6" x14ac:dyDescent="0.25">
      <c r="A102" s="38" t="s">
        <v>124</v>
      </c>
      <c r="B102" s="10"/>
      <c r="C102" s="10"/>
      <c r="D102" s="10">
        <v>5.8719999999999999</v>
      </c>
      <c r="F102">
        <f t="shared" si="0"/>
        <v>0</v>
      </c>
    </row>
    <row r="103" spans="1:6" x14ac:dyDescent="0.25">
      <c r="A103" s="38" t="s">
        <v>125</v>
      </c>
      <c r="B103" s="10">
        <v>5.9573866774999997</v>
      </c>
      <c r="C103" s="10"/>
      <c r="D103" s="10"/>
      <c r="E103" s="10">
        <v>6.1</v>
      </c>
      <c r="F103" t="e">
        <f t="shared" si="0"/>
        <v>#DIV/0!</v>
      </c>
    </row>
    <row r="104" spans="1:6" x14ac:dyDescent="0.25">
      <c r="A104" s="38" t="s">
        <v>126</v>
      </c>
      <c r="B104" s="10">
        <v>6.1264530814000002</v>
      </c>
      <c r="C104" s="10"/>
      <c r="D104" s="10"/>
      <c r="E104" s="10">
        <v>6.3</v>
      </c>
      <c r="F104">
        <f t="shared" si="0"/>
        <v>1.0327868852459017</v>
      </c>
    </row>
    <row r="105" spans="1:6" x14ac:dyDescent="0.25">
      <c r="A105" s="38" t="s">
        <v>127</v>
      </c>
      <c r="B105" s="10">
        <v>6.2752707166999997</v>
      </c>
      <c r="C105" s="10"/>
      <c r="D105" s="10"/>
      <c r="E105" s="10">
        <v>6.5</v>
      </c>
      <c r="F105">
        <f t="shared" si="0"/>
        <v>1.0317460317460319</v>
      </c>
    </row>
    <row r="106" spans="1:6" x14ac:dyDescent="0.25">
      <c r="A106" s="38" t="s">
        <v>128</v>
      </c>
      <c r="B106" s="10">
        <v>6.3893070578</v>
      </c>
      <c r="C106" s="10"/>
      <c r="D106" s="10"/>
      <c r="E106" s="10">
        <v>6.6</v>
      </c>
      <c r="F106">
        <f t="shared" si="0"/>
        <v>1.0153846153846153</v>
      </c>
    </row>
    <row r="107" spans="1:6" x14ac:dyDescent="0.25">
      <c r="A107" s="38" t="s">
        <v>129</v>
      </c>
      <c r="B107" s="10">
        <v>6.5157772699000001</v>
      </c>
      <c r="C107" s="10"/>
      <c r="D107" s="10"/>
      <c r="E107" s="10">
        <v>6.7</v>
      </c>
      <c r="F107">
        <f t="shared" si="0"/>
        <v>1.0151515151515151</v>
      </c>
    </row>
    <row r="108" spans="1:6" x14ac:dyDescent="0.25">
      <c r="A108" s="38" t="s">
        <v>130</v>
      </c>
      <c r="B108" s="10">
        <v>6.7383488518999997</v>
      </c>
      <c r="C108" s="10"/>
      <c r="D108" s="10"/>
      <c r="E108" s="10">
        <v>6.9</v>
      </c>
      <c r="F108">
        <f t="shared" si="0"/>
        <v>1.0298507462686568</v>
      </c>
    </row>
    <row r="109" spans="1:6" x14ac:dyDescent="0.25">
      <c r="A109" s="38" t="s">
        <v>131</v>
      </c>
      <c r="B109" s="10">
        <v>6.8823560482000001</v>
      </c>
      <c r="C109" s="10"/>
      <c r="D109" s="10"/>
      <c r="E109" s="10">
        <v>7</v>
      </c>
      <c r="F109">
        <f t="shared" si="0"/>
        <v>1.0144927536231882</v>
      </c>
    </row>
    <row r="110" spans="1:6" x14ac:dyDescent="0.25">
      <c r="A110" s="38" t="s">
        <v>132</v>
      </c>
      <c r="E110" s="10">
        <v>7.1</v>
      </c>
      <c r="F110">
        <f t="shared" ref="F110" si="1">E110/E109</f>
        <v>1.0142857142857142</v>
      </c>
    </row>
    <row r="111" spans="1:6" x14ac:dyDescent="0.25">
      <c r="A111" s="38" t="s">
        <v>133</v>
      </c>
      <c r="E111" s="10">
        <v>7.2</v>
      </c>
      <c r="F111">
        <f>E111/E110</f>
        <v>1.0140845070422535</v>
      </c>
    </row>
    <row r="112" spans="1:6" x14ac:dyDescent="0.25">
      <c r="A112" s="38" t="s">
        <v>134</v>
      </c>
      <c r="E112" s="10">
        <v>7.2</v>
      </c>
    </row>
    <row r="113" spans="1:5" x14ac:dyDescent="0.25">
      <c r="A113" s="38" t="s">
        <v>135</v>
      </c>
      <c r="E113" s="10">
        <v>7.3</v>
      </c>
    </row>
    <row r="114" spans="1:5" x14ac:dyDescent="0.25">
      <c r="A114" s="54">
        <v>2012</v>
      </c>
      <c r="E114" s="10">
        <v>7.4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K58"/>
  <sheetViews>
    <sheetView workbookViewId="0">
      <selection sqref="A1:K1"/>
    </sheetView>
  </sheetViews>
  <sheetFormatPr defaultRowHeight="12" x14ac:dyDescent="0.2"/>
  <cols>
    <col min="1" max="1" width="7.42578125" style="12" customWidth="1"/>
    <col min="2" max="3" width="11.42578125" style="12" customWidth="1"/>
    <col min="4" max="4" width="12.5703125" style="12" customWidth="1"/>
    <col min="5" max="5" width="13.85546875" style="12" customWidth="1"/>
    <col min="6" max="6" width="10.42578125" style="12" customWidth="1"/>
    <col min="7" max="7" width="12.5703125" style="12" customWidth="1"/>
    <col min="8" max="8" width="11" style="12" bestFit="1" customWidth="1"/>
    <col min="9" max="10" width="12.42578125" style="12" customWidth="1"/>
    <col min="11" max="11" width="12.42578125" style="12" bestFit="1" customWidth="1"/>
    <col min="12" max="256" width="9.140625" style="12"/>
    <col min="257" max="257" width="7.42578125" style="12" customWidth="1"/>
    <col min="258" max="259" width="11.42578125" style="12" customWidth="1"/>
    <col min="260" max="260" width="12.5703125" style="12" customWidth="1"/>
    <col min="261" max="261" width="13.85546875" style="12" customWidth="1"/>
    <col min="262" max="262" width="10.42578125" style="12" customWidth="1"/>
    <col min="263" max="263" width="12.5703125" style="12" customWidth="1"/>
    <col min="264" max="264" width="11" style="12" bestFit="1" customWidth="1"/>
    <col min="265" max="266" width="12.42578125" style="12" customWidth="1"/>
    <col min="267" max="267" width="12.42578125" style="12" bestFit="1" customWidth="1"/>
    <col min="268" max="512" width="9.140625" style="12"/>
    <col min="513" max="513" width="7.42578125" style="12" customWidth="1"/>
    <col min="514" max="515" width="11.42578125" style="12" customWidth="1"/>
    <col min="516" max="516" width="12.5703125" style="12" customWidth="1"/>
    <col min="517" max="517" width="13.85546875" style="12" customWidth="1"/>
    <col min="518" max="518" width="10.42578125" style="12" customWidth="1"/>
    <col min="519" max="519" width="12.5703125" style="12" customWidth="1"/>
    <col min="520" max="520" width="11" style="12" bestFit="1" customWidth="1"/>
    <col min="521" max="522" width="12.42578125" style="12" customWidth="1"/>
    <col min="523" max="523" width="12.42578125" style="12" bestFit="1" customWidth="1"/>
    <col min="524" max="768" width="9.140625" style="12"/>
    <col min="769" max="769" width="7.42578125" style="12" customWidth="1"/>
    <col min="770" max="771" width="11.42578125" style="12" customWidth="1"/>
    <col min="772" max="772" width="12.5703125" style="12" customWidth="1"/>
    <col min="773" max="773" width="13.85546875" style="12" customWidth="1"/>
    <col min="774" max="774" width="10.42578125" style="12" customWidth="1"/>
    <col min="775" max="775" width="12.5703125" style="12" customWidth="1"/>
    <col min="776" max="776" width="11" style="12" bestFit="1" customWidth="1"/>
    <col min="777" max="778" width="12.42578125" style="12" customWidth="1"/>
    <col min="779" max="779" width="12.42578125" style="12" bestFit="1" customWidth="1"/>
    <col min="780" max="1024" width="9.140625" style="12"/>
    <col min="1025" max="1025" width="7.42578125" style="12" customWidth="1"/>
    <col min="1026" max="1027" width="11.42578125" style="12" customWidth="1"/>
    <col min="1028" max="1028" width="12.5703125" style="12" customWidth="1"/>
    <col min="1029" max="1029" width="13.85546875" style="12" customWidth="1"/>
    <col min="1030" max="1030" width="10.42578125" style="12" customWidth="1"/>
    <col min="1031" max="1031" width="12.5703125" style="12" customWidth="1"/>
    <col min="1032" max="1032" width="11" style="12" bestFit="1" customWidth="1"/>
    <col min="1033" max="1034" width="12.42578125" style="12" customWidth="1"/>
    <col min="1035" max="1035" width="12.42578125" style="12" bestFit="1" customWidth="1"/>
    <col min="1036" max="1280" width="9.140625" style="12"/>
    <col min="1281" max="1281" width="7.42578125" style="12" customWidth="1"/>
    <col min="1282" max="1283" width="11.42578125" style="12" customWidth="1"/>
    <col min="1284" max="1284" width="12.5703125" style="12" customWidth="1"/>
    <col min="1285" max="1285" width="13.85546875" style="12" customWidth="1"/>
    <col min="1286" max="1286" width="10.42578125" style="12" customWidth="1"/>
    <col min="1287" max="1287" width="12.5703125" style="12" customWidth="1"/>
    <col min="1288" max="1288" width="11" style="12" bestFit="1" customWidth="1"/>
    <col min="1289" max="1290" width="12.42578125" style="12" customWidth="1"/>
    <col min="1291" max="1291" width="12.42578125" style="12" bestFit="1" customWidth="1"/>
    <col min="1292" max="1536" width="9.140625" style="12"/>
    <col min="1537" max="1537" width="7.42578125" style="12" customWidth="1"/>
    <col min="1538" max="1539" width="11.42578125" style="12" customWidth="1"/>
    <col min="1540" max="1540" width="12.5703125" style="12" customWidth="1"/>
    <col min="1541" max="1541" width="13.85546875" style="12" customWidth="1"/>
    <col min="1542" max="1542" width="10.42578125" style="12" customWidth="1"/>
    <col min="1543" max="1543" width="12.5703125" style="12" customWidth="1"/>
    <col min="1544" max="1544" width="11" style="12" bestFit="1" customWidth="1"/>
    <col min="1545" max="1546" width="12.42578125" style="12" customWidth="1"/>
    <col min="1547" max="1547" width="12.42578125" style="12" bestFit="1" customWidth="1"/>
    <col min="1548" max="1792" width="9.140625" style="12"/>
    <col min="1793" max="1793" width="7.42578125" style="12" customWidth="1"/>
    <col min="1794" max="1795" width="11.42578125" style="12" customWidth="1"/>
    <col min="1796" max="1796" width="12.5703125" style="12" customWidth="1"/>
    <col min="1797" max="1797" width="13.85546875" style="12" customWidth="1"/>
    <col min="1798" max="1798" width="10.42578125" style="12" customWidth="1"/>
    <col min="1799" max="1799" width="12.5703125" style="12" customWidth="1"/>
    <col min="1800" max="1800" width="11" style="12" bestFit="1" customWidth="1"/>
    <col min="1801" max="1802" width="12.42578125" style="12" customWidth="1"/>
    <col min="1803" max="1803" width="12.42578125" style="12" bestFit="1" customWidth="1"/>
    <col min="1804" max="2048" width="9.140625" style="12"/>
    <col min="2049" max="2049" width="7.42578125" style="12" customWidth="1"/>
    <col min="2050" max="2051" width="11.42578125" style="12" customWidth="1"/>
    <col min="2052" max="2052" width="12.5703125" style="12" customWidth="1"/>
    <col min="2053" max="2053" width="13.85546875" style="12" customWidth="1"/>
    <col min="2054" max="2054" width="10.42578125" style="12" customWidth="1"/>
    <col min="2055" max="2055" width="12.5703125" style="12" customWidth="1"/>
    <col min="2056" max="2056" width="11" style="12" bestFit="1" customWidth="1"/>
    <col min="2057" max="2058" width="12.42578125" style="12" customWidth="1"/>
    <col min="2059" max="2059" width="12.42578125" style="12" bestFit="1" customWidth="1"/>
    <col min="2060" max="2304" width="9.140625" style="12"/>
    <col min="2305" max="2305" width="7.42578125" style="12" customWidth="1"/>
    <col min="2306" max="2307" width="11.42578125" style="12" customWidth="1"/>
    <col min="2308" max="2308" width="12.5703125" style="12" customWidth="1"/>
    <col min="2309" max="2309" width="13.85546875" style="12" customWidth="1"/>
    <col min="2310" max="2310" width="10.42578125" style="12" customWidth="1"/>
    <col min="2311" max="2311" width="12.5703125" style="12" customWidth="1"/>
    <col min="2312" max="2312" width="11" style="12" bestFit="1" customWidth="1"/>
    <col min="2313" max="2314" width="12.42578125" style="12" customWidth="1"/>
    <col min="2315" max="2315" width="12.42578125" style="12" bestFit="1" customWidth="1"/>
    <col min="2316" max="2560" width="9.140625" style="12"/>
    <col min="2561" max="2561" width="7.42578125" style="12" customWidth="1"/>
    <col min="2562" max="2563" width="11.42578125" style="12" customWidth="1"/>
    <col min="2564" max="2564" width="12.5703125" style="12" customWidth="1"/>
    <col min="2565" max="2565" width="13.85546875" style="12" customWidth="1"/>
    <col min="2566" max="2566" width="10.42578125" style="12" customWidth="1"/>
    <col min="2567" max="2567" width="12.5703125" style="12" customWidth="1"/>
    <col min="2568" max="2568" width="11" style="12" bestFit="1" customWidth="1"/>
    <col min="2569" max="2570" width="12.42578125" style="12" customWidth="1"/>
    <col min="2571" max="2571" width="12.42578125" style="12" bestFit="1" customWidth="1"/>
    <col min="2572" max="2816" width="9.140625" style="12"/>
    <col min="2817" max="2817" width="7.42578125" style="12" customWidth="1"/>
    <col min="2818" max="2819" width="11.42578125" style="12" customWidth="1"/>
    <col min="2820" max="2820" width="12.5703125" style="12" customWidth="1"/>
    <col min="2821" max="2821" width="13.85546875" style="12" customWidth="1"/>
    <col min="2822" max="2822" width="10.42578125" style="12" customWidth="1"/>
    <col min="2823" max="2823" width="12.5703125" style="12" customWidth="1"/>
    <col min="2824" max="2824" width="11" style="12" bestFit="1" customWidth="1"/>
    <col min="2825" max="2826" width="12.42578125" style="12" customWidth="1"/>
    <col min="2827" max="2827" width="12.42578125" style="12" bestFit="1" customWidth="1"/>
    <col min="2828" max="3072" width="9.140625" style="12"/>
    <col min="3073" max="3073" width="7.42578125" style="12" customWidth="1"/>
    <col min="3074" max="3075" width="11.42578125" style="12" customWidth="1"/>
    <col min="3076" max="3076" width="12.5703125" style="12" customWidth="1"/>
    <col min="3077" max="3077" width="13.85546875" style="12" customWidth="1"/>
    <col min="3078" max="3078" width="10.42578125" style="12" customWidth="1"/>
    <col min="3079" max="3079" width="12.5703125" style="12" customWidth="1"/>
    <col min="3080" max="3080" width="11" style="12" bestFit="1" customWidth="1"/>
    <col min="3081" max="3082" width="12.42578125" style="12" customWidth="1"/>
    <col min="3083" max="3083" width="12.42578125" style="12" bestFit="1" customWidth="1"/>
    <col min="3084" max="3328" width="9.140625" style="12"/>
    <col min="3329" max="3329" width="7.42578125" style="12" customWidth="1"/>
    <col min="3330" max="3331" width="11.42578125" style="12" customWidth="1"/>
    <col min="3332" max="3332" width="12.5703125" style="12" customWidth="1"/>
    <col min="3333" max="3333" width="13.85546875" style="12" customWidth="1"/>
    <col min="3334" max="3334" width="10.42578125" style="12" customWidth="1"/>
    <col min="3335" max="3335" width="12.5703125" style="12" customWidth="1"/>
    <col min="3336" max="3336" width="11" style="12" bestFit="1" customWidth="1"/>
    <col min="3337" max="3338" width="12.42578125" style="12" customWidth="1"/>
    <col min="3339" max="3339" width="12.42578125" style="12" bestFit="1" customWidth="1"/>
    <col min="3340" max="3584" width="9.140625" style="12"/>
    <col min="3585" max="3585" width="7.42578125" style="12" customWidth="1"/>
    <col min="3586" max="3587" width="11.42578125" style="12" customWidth="1"/>
    <col min="3588" max="3588" width="12.5703125" style="12" customWidth="1"/>
    <col min="3589" max="3589" width="13.85546875" style="12" customWidth="1"/>
    <col min="3590" max="3590" width="10.42578125" style="12" customWidth="1"/>
    <col min="3591" max="3591" width="12.5703125" style="12" customWidth="1"/>
    <col min="3592" max="3592" width="11" style="12" bestFit="1" customWidth="1"/>
    <col min="3593" max="3594" width="12.42578125" style="12" customWidth="1"/>
    <col min="3595" max="3595" width="12.42578125" style="12" bestFit="1" customWidth="1"/>
    <col min="3596" max="3840" width="9.140625" style="12"/>
    <col min="3841" max="3841" width="7.42578125" style="12" customWidth="1"/>
    <col min="3842" max="3843" width="11.42578125" style="12" customWidth="1"/>
    <col min="3844" max="3844" width="12.5703125" style="12" customWidth="1"/>
    <col min="3845" max="3845" width="13.85546875" style="12" customWidth="1"/>
    <col min="3846" max="3846" width="10.42578125" style="12" customWidth="1"/>
    <col min="3847" max="3847" width="12.5703125" style="12" customWidth="1"/>
    <col min="3848" max="3848" width="11" style="12" bestFit="1" customWidth="1"/>
    <col min="3849" max="3850" width="12.42578125" style="12" customWidth="1"/>
    <col min="3851" max="3851" width="12.42578125" style="12" bestFit="1" customWidth="1"/>
    <col min="3852" max="4096" width="9.140625" style="12"/>
    <col min="4097" max="4097" width="7.42578125" style="12" customWidth="1"/>
    <col min="4098" max="4099" width="11.42578125" style="12" customWidth="1"/>
    <col min="4100" max="4100" width="12.5703125" style="12" customWidth="1"/>
    <col min="4101" max="4101" width="13.85546875" style="12" customWidth="1"/>
    <col min="4102" max="4102" width="10.42578125" style="12" customWidth="1"/>
    <col min="4103" max="4103" width="12.5703125" style="12" customWidth="1"/>
    <col min="4104" max="4104" width="11" style="12" bestFit="1" customWidth="1"/>
    <col min="4105" max="4106" width="12.42578125" style="12" customWidth="1"/>
    <col min="4107" max="4107" width="12.42578125" style="12" bestFit="1" customWidth="1"/>
    <col min="4108" max="4352" width="9.140625" style="12"/>
    <col min="4353" max="4353" width="7.42578125" style="12" customWidth="1"/>
    <col min="4354" max="4355" width="11.42578125" style="12" customWidth="1"/>
    <col min="4356" max="4356" width="12.5703125" style="12" customWidth="1"/>
    <col min="4357" max="4357" width="13.85546875" style="12" customWidth="1"/>
    <col min="4358" max="4358" width="10.42578125" style="12" customWidth="1"/>
    <col min="4359" max="4359" width="12.5703125" style="12" customWidth="1"/>
    <col min="4360" max="4360" width="11" style="12" bestFit="1" customWidth="1"/>
    <col min="4361" max="4362" width="12.42578125" style="12" customWidth="1"/>
    <col min="4363" max="4363" width="12.42578125" style="12" bestFit="1" customWidth="1"/>
    <col min="4364" max="4608" width="9.140625" style="12"/>
    <col min="4609" max="4609" width="7.42578125" style="12" customWidth="1"/>
    <col min="4610" max="4611" width="11.42578125" style="12" customWidth="1"/>
    <col min="4612" max="4612" width="12.5703125" style="12" customWidth="1"/>
    <col min="4613" max="4613" width="13.85546875" style="12" customWidth="1"/>
    <col min="4614" max="4614" width="10.42578125" style="12" customWidth="1"/>
    <col min="4615" max="4615" width="12.5703125" style="12" customWidth="1"/>
    <col min="4616" max="4616" width="11" style="12" bestFit="1" customWidth="1"/>
    <col min="4617" max="4618" width="12.42578125" style="12" customWidth="1"/>
    <col min="4619" max="4619" width="12.42578125" style="12" bestFit="1" customWidth="1"/>
    <col min="4620" max="4864" width="9.140625" style="12"/>
    <col min="4865" max="4865" width="7.42578125" style="12" customWidth="1"/>
    <col min="4866" max="4867" width="11.42578125" style="12" customWidth="1"/>
    <col min="4868" max="4868" width="12.5703125" style="12" customWidth="1"/>
    <col min="4869" max="4869" width="13.85546875" style="12" customWidth="1"/>
    <col min="4870" max="4870" width="10.42578125" style="12" customWidth="1"/>
    <col min="4871" max="4871" width="12.5703125" style="12" customWidth="1"/>
    <col min="4872" max="4872" width="11" style="12" bestFit="1" customWidth="1"/>
    <col min="4873" max="4874" width="12.42578125" style="12" customWidth="1"/>
    <col min="4875" max="4875" width="12.42578125" style="12" bestFit="1" customWidth="1"/>
    <col min="4876" max="5120" width="9.140625" style="12"/>
    <col min="5121" max="5121" width="7.42578125" style="12" customWidth="1"/>
    <col min="5122" max="5123" width="11.42578125" style="12" customWidth="1"/>
    <col min="5124" max="5124" width="12.5703125" style="12" customWidth="1"/>
    <col min="5125" max="5125" width="13.85546875" style="12" customWidth="1"/>
    <col min="5126" max="5126" width="10.42578125" style="12" customWidth="1"/>
    <col min="5127" max="5127" width="12.5703125" style="12" customWidth="1"/>
    <col min="5128" max="5128" width="11" style="12" bestFit="1" customWidth="1"/>
    <col min="5129" max="5130" width="12.42578125" style="12" customWidth="1"/>
    <col min="5131" max="5131" width="12.42578125" style="12" bestFit="1" customWidth="1"/>
    <col min="5132" max="5376" width="9.140625" style="12"/>
    <col min="5377" max="5377" width="7.42578125" style="12" customWidth="1"/>
    <col min="5378" max="5379" width="11.42578125" style="12" customWidth="1"/>
    <col min="5380" max="5380" width="12.5703125" style="12" customWidth="1"/>
    <col min="5381" max="5381" width="13.85546875" style="12" customWidth="1"/>
    <col min="5382" max="5382" width="10.42578125" style="12" customWidth="1"/>
    <col min="5383" max="5383" width="12.5703125" style="12" customWidth="1"/>
    <col min="5384" max="5384" width="11" style="12" bestFit="1" customWidth="1"/>
    <col min="5385" max="5386" width="12.42578125" style="12" customWidth="1"/>
    <col min="5387" max="5387" width="12.42578125" style="12" bestFit="1" customWidth="1"/>
    <col min="5388" max="5632" width="9.140625" style="12"/>
    <col min="5633" max="5633" width="7.42578125" style="12" customWidth="1"/>
    <col min="5634" max="5635" width="11.42578125" style="12" customWidth="1"/>
    <col min="5636" max="5636" width="12.5703125" style="12" customWidth="1"/>
    <col min="5637" max="5637" width="13.85546875" style="12" customWidth="1"/>
    <col min="5638" max="5638" width="10.42578125" style="12" customWidth="1"/>
    <col min="5639" max="5639" width="12.5703125" style="12" customWidth="1"/>
    <col min="5640" max="5640" width="11" style="12" bestFit="1" customWidth="1"/>
    <col min="5641" max="5642" width="12.42578125" style="12" customWidth="1"/>
    <col min="5643" max="5643" width="12.42578125" style="12" bestFit="1" customWidth="1"/>
    <col min="5644" max="5888" width="9.140625" style="12"/>
    <col min="5889" max="5889" width="7.42578125" style="12" customWidth="1"/>
    <col min="5890" max="5891" width="11.42578125" style="12" customWidth="1"/>
    <col min="5892" max="5892" width="12.5703125" style="12" customWidth="1"/>
    <col min="5893" max="5893" width="13.85546875" style="12" customWidth="1"/>
    <col min="5894" max="5894" width="10.42578125" style="12" customWidth="1"/>
    <col min="5895" max="5895" width="12.5703125" style="12" customWidth="1"/>
    <col min="5896" max="5896" width="11" style="12" bestFit="1" customWidth="1"/>
    <col min="5897" max="5898" width="12.42578125" style="12" customWidth="1"/>
    <col min="5899" max="5899" width="12.42578125" style="12" bestFit="1" customWidth="1"/>
    <col min="5900" max="6144" width="9.140625" style="12"/>
    <col min="6145" max="6145" width="7.42578125" style="12" customWidth="1"/>
    <col min="6146" max="6147" width="11.42578125" style="12" customWidth="1"/>
    <col min="6148" max="6148" width="12.5703125" style="12" customWidth="1"/>
    <col min="6149" max="6149" width="13.85546875" style="12" customWidth="1"/>
    <col min="6150" max="6150" width="10.42578125" style="12" customWidth="1"/>
    <col min="6151" max="6151" width="12.5703125" style="12" customWidth="1"/>
    <col min="6152" max="6152" width="11" style="12" bestFit="1" customWidth="1"/>
    <col min="6153" max="6154" width="12.42578125" style="12" customWidth="1"/>
    <col min="6155" max="6155" width="12.42578125" style="12" bestFit="1" customWidth="1"/>
    <col min="6156" max="6400" width="9.140625" style="12"/>
    <col min="6401" max="6401" width="7.42578125" style="12" customWidth="1"/>
    <col min="6402" max="6403" width="11.42578125" style="12" customWidth="1"/>
    <col min="6404" max="6404" width="12.5703125" style="12" customWidth="1"/>
    <col min="6405" max="6405" width="13.85546875" style="12" customWidth="1"/>
    <col min="6406" max="6406" width="10.42578125" style="12" customWidth="1"/>
    <col min="6407" max="6407" width="12.5703125" style="12" customWidth="1"/>
    <col min="6408" max="6408" width="11" style="12" bestFit="1" customWidth="1"/>
    <col min="6409" max="6410" width="12.42578125" style="12" customWidth="1"/>
    <col min="6411" max="6411" width="12.42578125" style="12" bestFit="1" customWidth="1"/>
    <col min="6412" max="6656" width="9.140625" style="12"/>
    <col min="6657" max="6657" width="7.42578125" style="12" customWidth="1"/>
    <col min="6658" max="6659" width="11.42578125" style="12" customWidth="1"/>
    <col min="6660" max="6660" width="12.5703125" style="12" customWidth="1"/>
    <col min="6661" max="6661" width="13.85546875" style="12" customWidth="1"/>
    <col min="6662" max="6662" width="10.42578125" style="12" customWidth="1"/>
    <col min="6663" max="6663" width="12.5703125" style="12" customWidth="1"/>
    <col min="6664" max="6664" width="11" style="12" bestFit="1" customWidth="1"/>
    <col min="6665" max="6666" width="12.42578125" style="12" customWidth="1"/>
    <col min="6667" max="6667" width="12.42578125" style="12" bestFit="1" customWidth="1"/>
    <col min="6668" max="6912" width="9.140625" style="12"/>
    <col min="6913" max="6913" width="7.42578125" style="12" customWidth="1"/>
    <col min="6914" max="6915" width="11.42578125" style="12" customWidth="1"/>
    <col min="6916" max="6916" width="12.5703125" style="12" customWidth="1"/>
    <col min="6917" max="6917" width="13.85546875" style="12" customWidth="1"/>
    <col min="6918" max="6918" width="10.42578125" style="12" customWidth="1"/>
    <col min="6919" max="6919" width="12.5703125" style="12" customWidth="1"/>
    <col min="6920" max="6920" width="11" style="12" bestFit="1" customWidth="1"/>
    <col min="6921" max="6922" width="12.42578125" style="12" customWidth="1"/>
    <col min="6923" max="6923" width="12.42578125" style="12" bestFit="1" customWidth="1"/>
    <col min="6924" max="7168" width="9.140625" style="12"/>
    <col min="7169" max="7169" width="7.42578125" style="12" customWidth="1"/>
    <col min="7170" max="7171" width="11.42578125" style="12" customWidth="1"/>
    <col min="7172" max="7172" width="12.5703125" style="12" customWidth="1"/>
    <col min="7173" max="7173" width="13.85546875" style="12" customWidth="1"/>
    <col min="7174" max="7174" width="10.42578125" style="12" customWidth="1"/>
    <col min="7175" max="7175" width="12.5703125" style="12" customWidth="1"/>
    <col min="7176" max="7176" width="11" style="12" bestFit="1" customWidth="1"/>
    <col min="7177" max="7178" width="12.42578125" style="12" customWidth="1"/>
    <col min="7179" max="7179" width="12.42578125" style="12" bestFit="1" customWidth="1"/>
    <col min="7180" max="7424" width="9.140625" style="12"/>
    <col min="7425" max="7425" width="7.42578125" style="12" customWidth="1"/>
    <col min="7426" max="7427" width="11.42578125" style="12" customWidth="1"/>
    <col min="7428" max="7428" width="12.5703125" style="12" customWidth="1"/>
    <col min="7429" max="7429" width="13.85546875" style="12" customWidth="1"/>
    <col min="7430" max="7430" width="10.42578125" style="12" customWidth="1"/>
    <col min="7431" max="7431" width="12.5703125" style="12" customWidth="1"/>
    <col min="7432" max="7432" width="11" style="12" bestFit="1" customWidth="1"/>
    <col min="7433" max="7434" width="12.42578125" style="12" customWidth="1"/>
    <col min="7435" max="7435" width="12.42578125" style="12" bestFit="1" customWidth="1"/>
    <col min="7436" max="7680" width="9.140625" style="12"/>
    <col min="7681" max="7681" width="7.42578125" style="12" customWidth="1"/>
    <col min="7682" max="7683" width="11.42578125" style="12" customWidth="1"/>
    <col min="7684" max="7684" width="12.5703125" style="12" customWidth="1"/>
    <col min="7685" max="7685" width="13.85546875" style="12" customWidth="1"/>
    <col min="7686" max="7686" width="10.42578125" style="12" customWidth="1"/>
    <col min="7687" max="7687" width="12.5703125" style="12" customWidth="1"/>
    <col min="7688" max="7688" width="11" style="12" bestFit="1" customWidth="1"/>
    <col min="7689" max="7690" width="12.42578125" style="12" customWidth="1"/>
    <col min="7691" max="7691" width="12.42578125" style="12" bestFit="1" customWidth="1"/>
    <col min="7692" max="7936" width="9.140625" style="12"/>
    <col min="7937" max="7937" width="7.42578125" style="12" customWidth="1"/>
    <col min="7938" max="7939" width="11.42578125" style="12" customWidth="1"/>
    <col min="7940" max="7940" width="12.5703125" style="12" customWidth="1"/>
    <col min="7941" max="7941" width="13.85546875" style="12" customWidth="1"/>
    <col min="7942" max="7942" width="10.42578125" style="12" customWidth="1"/>
    <col min="7943" max="7943" width="12.5703125" style="12" customWidth="1"/>
    <col min="7944" max="7944" width="11" style="12" bestFit="1" customWidth="1"/>
    <col min="7945" max="7946" width="12.42578125" style="12" customWidth="1"/>
    <col min="7947" max="7947" width="12.42578125" style="12" bestFit="1" customWidth="1"/>
    <col min="7948" max="8192" width="9.140625" style="12"/>
    <col min="8193" max="8193" width="7.42578125" style="12" customWidth="1"/>
    <col min="8194" max="8195" width="11.42578125" style="12" customWidth="1"/>
    <col min="8196" max="8196" width="12.5703125" style="12" customWidth="1"/>
    <col min="8197" max="8197" width="13.85546875" style="12" customWidth="1"/>
    <col min="8198" max="8198" width="10.42578125" style="12" customWidth="1"/>
    <col min="8199" max="8199" width="12.5703125" style="12" customWidth="1"/>
    <col min="8200" max="8200" width="11" style="12" bestFit="1" customWidth="1"/>
    <col min="8201" max="8202" width="12.42578125" style="12" customWidth="1"/>
    <col min="8203" max="8203" width="12.42578125" style="12" bestFit="1" customWidth="1"/>
    <col min="8204" max="8448" width="9.140625" style="12"/>
    <col min="8449" max="8449" width="7.42578125" style="12" customWidth="1"/>
    <col min="8450" max="8451" width="11.42578125" style="12" customWidth="1"/>
    <col min="8452" max="8452" width="12.5703125" style="12" customWidth="1"/>
    <col min="8453" max="8453" width="13.85546875" style="12" customWidth="1"/>
    <col min="8454" max="8454" width="10.42578125" style="12" customWidth="1"/>
    <col min="8455" max="8455" width="12.5703125" style="12" customWidth="1"/>
    <col min="8456" max="8456" width="11" style="12" bestFit="1" customWidth="1"/>
    <col min="8457" max="8458" width="12.42578125" style="12" customWidth="1"/>
    <col min="8459" max="8459" width="12.42578125" style="12" bestFit="1" customWidth="1"/>
    <col min="8460" max="8704" width="9.140625" style="12"/>
    <col min="8705" max="8705" width="7.42578125" style="12" customWidth="1"/>
    <col min="8706" max="8707" width="11.42578125" style="12" customWidth="1"/>
    <col min="8708" max="8708" width="12.5703125" style="12" customWidth="1"/>
    <col min="8709" max="8709" width="13.85546875" style="12" customWidth="1"/>
    <col min="8710" max="8710" width="10.42578125" style="12" customWidth="1"/>
    <col min="8711" max="8711" width="12.5703125" style="12" customWidth="1"/>
    <col min="8712" max="8712" width="11" style="12" bestFit="1" customWidth="1"/>
    <col min="8713" max="8714" width="12.42578125" style="12" customWidth="1"/>
    <col min="8715" max="8715" width="12.42578125" style="12" bestFit="1" customWidth="1"/>
    <col min="8716" max="8960" width="9.140625" style="12"/>
    <col min="8961" max="8961" width="7.42578125" style="12" customWidth="1"/>
    <col min="8962" max="8963" width="11.42578125" style="12" customWidth="1"/>
    <col min="8964" max="8964" width="12.5703125" style="12" customWidth="1"/>
    <col min="8965" max="8965" width="13.85546875" style="12" customWidth="1"/>
    <col min="8966" max="8966" width="10.42578125" style="12" customWidth="1"/>
    <col min="8967" max="8967" width="12.5703125" style="12" customWidth="1"/>
    <col min="8968" max="8968" width="11" style="12" bestFit="1" customWidth="1"/>
    <col min="8969" max="8970" width="12.42578125" style="12" customWidth="1"/>
    <col min="8971" max="8971" width="12.42578125" style="12" bestFit="1" customWidth="1"/>
    <col min="8972" max="9216" width="9.140625" style="12"/>
    <col min="9217" max="9217" width="7.42578125" style="12" customWidth="1"/>
    <col min="9218" max="9219" width="11.42578125" style="12" customWidth="1"/>
    <col min="9220" max="9220" width="12.5703125" style="12" customWidth="1"/>
    <col min="9221" max="9221" width="13.85546875" style="12" customWidth="1"/>
    <col min="9222" max="9222" width="10.42578125" style="12" customWidth="1"/>
    <col min="9223" max="9223" width="12.5703125" style="12" customWidth="1"/>
    <col min="9224" max="9224" width="11" style="12" bestFit="1" customWidth="1"/>
    <col min="9225" max="9226" width="12.42578125" style="12" customWidth="1"/>
    <col min="9227" max="9227" width="12.42578125" style="12" bestFit="1" customWidth="1"/>
    <col min="9228" max="9472" width="9.140625" style="12"/>
    <col min="9473" max="9473" width="7.42578125" style="12" customWidth="1"/>
    <col min="9474" max="9475" width="11.42578125" style="12" customWidth="1"/>
    <col min="9476" max="9476" width="12.5703125" style="12" customWidth="1"/>
    <col min="9477" max="9477" width="13.85546875" style="12" customWidth="1"/>
    <col min="9478" max="9478" width="10.42578125" style="12" customWidth="1"/>
    <col min="9479" max="9479" width="12.5703125" style="12" customWidth="1"/>
    <col min="9480" max="9480" width="11" style="12" bestFit="1" customWidth="1"/>
    <col min="9481" max="9482" width="12.42578125" style="12" customWidth="1"/>
    <col min="9483" max="9483" width="12.42578125" style="12" bestFit="1" customWidth="1"/>
    <col min="9484" max="9728" width="9.140625" style="12"/>
    <col min="9729" max="9729" width="7.42578125" style="12" customWidth="1"/>
    <col min="9730" max="9731" width="11.42578125" style="12" customWidth="1"/>
    <col min="9732" max="9732" width="12.5703125" style="12" customWidth="1"/>
    <col min="9733" max="9733" width="13.85546875" style="12" customWidth="1"/>
    <col min="9734" max="9734" width="10.42578125" style="12" customWidth="1"/>
    <col min="9735" max="9735" width="12.5703125" style="12" customWidth="1"/>
    <col min="9736" max="9736" width="11" style="12" bestFit="1" customWidth="1"/>
    <col min="9737" max="9738" width="12.42578125" style="12" customWidth="1"/>
    <col min="9739" max="9739" width="12.42578125" style="12" bestFit="1" customWidth="1"/>
    <col min="9740" max="9984" width="9.140625" style="12"/>
    <col min="9985" max="9985" width="7.42578125" style="12" customWidth="1"/>
    <col min="9986" max="9987" width="11.42578125" style="12" customWidth="1"/>
    <col min="9988" max="9988" width="12.5703125" style="12" customWidth="1"/>
    <col min="9989" max="9989" width="13.85546875" style="12" customWidth="1"/>
    <col min="9990" max="9990" width="10.42578125" style="12" customWidth="1"/>
    <col min="9991" max="9991" width="12.5703125" style="12" customWidth="1"/>
    <col min="9992" max="9992" width="11" style="12" bestFit="1" customWidth="1"/>
    <col min="9993" max="9994" width="12.42578125" style="12" customWidth="1"/>
    <col min="9995" max="9995" width="12.42578125" style="12" bestFit="1" customWidth="1"/>
    <col min="9996" max="10240" width="9.140625" style="12"/>
    <col min="10241" max="10241" width="7.42578125" style="12" customWidth="1"/>
    <col min="10242" max="10243" width="11.42578125" style="12" customWidth="1"/>
    <col min="10244" max="10244" width="12.5703125" style="12" customWidth="1"/>
    <col min="10245" max="10245" width="13.85546875" style="12" customWidth="1"/>
    <col min="10246" max="10246" width="10.42578125" style="12" customWidth="1"/>
    <col min="10247" max="10247" width="12.5703125" style="12" customWidth="1"/>
    <col min="10248" max="10248" width="11" style="12" bestFit="1" customWidth="1"/>
    <col min="10249" max="10250" width="12.42578125" style="12" customWidth="1"/>
    <col min="10251" max="10251" width="12.42578125" style="12" bestFit="1" customWidth="1"/>
    <col min="10252" max="10496" width="9.140625" style="12"/>
    <col min="10497" max="10497" width="7.42578125" style="12" customWidth="1"/>
    <col min="10498" max="10499" width="11.42578125" style="12" customWidth="1"/>
    <col min="10500" max="10500" width="12.5703125" style="12" customWidth="1"/>
    <col min="10501" max="10501" width="13.85546875" style="12" customWidth="1"/>
    <col min="10502" max="10502" width="10.42578125" style="12" customWidth="1"/>
    <col min="10503" max="10503" width="12.5703125" style="12" customWidth="1"/>
    <col min="10504" max="10504" width="11" style="12" bestFit="1" customWidth="1"/>
    <col min="10505" max="10506" width="12.42578125" style="12" customWidth="1"/>
    <col min="10507" max="10507" width="12.42578125" style="12" bestFit="1" customWidth="1"/>
    <col min="10508" max="10752" width="9.140625" style="12"/>
    <col min="10753" max="10753" width="7.42578125" style="12" customWidth="1"/>
    <col min="10754" max="10755" width="11.42578125" style="12" customWidth="1"/>
    <col min="10756" max="10756" width="12.5703125" style="12" customWidth="1"/>
    <col min="10757" max="10757" width="13.85546875" style="12" customWidth="1"/>
    <col min="10758" max="10758" width="10.42578125" style="12" customWidth="1"/>
    <col min="10759" max="10759" width="12.5703125" style="12" customWidth="1"/>
    <col min="10760" max="10760" width="11" style="12" bestFit="1" customWidth="1"/>
    <col min="10761" max="10762" width="12.42578125" style="12" customWidth="1"/>
    <col min="10763" max="10763" width="12.42578125" style="12" bestFit="1" customWidth="1"/>
    <col min="10764" max="11008" width="9.140625" style="12"/>
    <col min="11009" max="11009" width="7.42578125" style="12" customWidth="1"/>
    <col min="11010" max="11011" width="11.42578125" style="12" customWidth="1"/>
    <col min="11012" max="11012" width="12.5703125" style="12" customWidth="1"/>
    <col min="11013" max="11013" width="13.85546875" style="12" customWidth="1"/>
    <col min="11014" max="11014" width="10.42578125" style="12" customWidth="1"/>
    <col min="11015" max="11015" width="12.5703125" style="12" customWidth="1"/>
    <col min="11016" max="11016" width="11" style="12" bestFit="1" customWidth="1"/>
    <col min="11017" max="11018" width="12.42578125" style="12" customWidth="1"/>
    <col min="11019" max="11019" width="12.42578125" style="12" bestFit="1" customWidth="1"/>
    <col min="11020" max="11264" width="9.140625" style="12"/>
    <col min="11265" max="11265" width="7.42578125" style="12" customWidth="1"/>
    <col min="11266" max="11267" width="11.42578125" style="12" customWidth="1"/>
    <col min="11268" max="11268" width="12.5703125" style="12" customWidth="1"/>
    <col min="11269" max="11269" width="13.85546875" style="12" customWidth="1"/>
    <col min="11270" max="11270" width="10.42578125" style="12" customWidth="1"/>
    <col min="11271" max="11271" width="12.5703125" style="12" customWidth="1"/>
    <col min="11272" max="11272" width="11" style="12" bestFit="1" customWidth="1"/>
    <col min="11273" max="11274" width="12.42578125" style="12" customWidth="1"/>
    <col min="11275" max="11275" width="12.42578125" style="12" bestFit="1" customWidth="1"/>
    <col min="11276" max="11520" width="9.140625" style="12"/>
    <col min="11521" max="11521" width="7.42578125" style="12" customWidth="1"/>
    <col min="11522" max="11523" width="11.42578125" style="12" customWidth="1"/>
    <col min="11524" max="11524" width="12.5703125" style="12" customWidth="1"/>
    <col min="11525" max="11525" width="13.85546875" style="12" customWidth="1"/>
    <col min="11526" max="11526" width="10.42578125" style="12" customWidth="1"/>
    <col min="11527" max="11527" width="12.5703125" style="12" customWidth="1"/>
    <col min="11528" max="11528" width="11" style="12" bestFit="1" customWidth="1"/>
    <col min="11529" max="11530" width="12.42578125" style="12" customWidth="1"/>
    <col min="11531" max="11531" width="12.42578125" style="12" bestFit="1" customWidth="1"/>
    <col min="11532" max="11776" width="9.140625" style="12"/>
    <col min="11777" max="11777" width="7.42578125" style="12" customWidth="1"/>
    <col min="11778" max="11779" width="11.42578125" style="12" customWidth="1"/>
    <col min="11780" max="11780" width="12.5703125" style="12" customWidth="1"/>
    <col min="11781" max="11781" width="13.85546875" style="12" customWidth="1"/>
    <col min="11782" max="11782" width="10.42578125" style="12" customWidth="1"/>
    <col min="11783" max="11783" width="12.5703125" style="12" customWidth="1"/>
    <col min="11784" max="11784" width="11" style="12" bestFit="1" customWidth="1"/>
    <col min="11785" max="11786" width="12.42578125" style="12" customWidth="1"/>
    <col min="11787" max="11787" width="12.42578125" style="12" bestFit="1" customWidth="1"/>
    <col min="11788" max="12032" width="9.140625" style="12"/>
    <col min="12033" max="12033" width="7.42578125" style="12" customWidth="1"/>
    <col min="12034" max="12035" width="11.42578125" style="12" customWidth="1"/>
    <col min="12036" max="12036" width="12.5703125" style="12" customWidth="1"/>
    <col min="12037" max="12037" width="13.85546875" style="12" customWidth="1"/>
    <col min="12038" max="12038" width="10.42578125" style="12" customWidth="1"/>
    <col min="12039" max="12039" width="12.5703125" style="12" customWidth="1"/>
    <col min="12040" max="12040" width="11" style="12" bestFit="1" customWidth="1"/>
    <col min="12041" max="12042" width="12.42578125" style="12" customWidth="1"/>
    <col min="12043" max="12043" width="12.42578125" style="12" bestFit="1" customWidth="1"/>
    <col min="12044" max="12288" width="9.140625" style="12"/>
    <col min="12289" max="12289" width="7.42578125" style="12" customWidth="1"/>
    <col min="12290" max="12291" width="11.42578125" style="12" customWidth="1"/>
    <col min="12292" max="12292" width="12.5703125" style="12" customWidth="1"/>
    <col min="12293" max="12293" width="13.85546875" style="12" customWidth="1"/>
    <col min="12294" max="12294" width="10.42578125" style="12" customWidth="1"/>
    <col min="12295" max="12295" width="12.5703125" style="12" customWidth="1"/>
    <col min="12296" max="12296" width="11" style="12" bestFit="1" customWidth="1"/>
    <col min="12297" max="12298" width="12.42578125" style="12" customWidth="1"/>
    <col min="12299" max="12299" width="12.42578125" style="12" bestFit="1" customWidth="1"/>
    <col min="12300" max="12544" width="9.140625" style="12"/>
    <col min="12545" max="12545" width="7.42578125" style="12" customWidth="1"/>
    <col min="12546" max="12547" width="11.42578125" style="12" customWidth="1"/>
    <col min="12548" max="12548" width="12.5703125" style="12" customWidth="1"/>
    <col min="12549" max="12549" width="13.85546875" style="12" customWidth="1"/>
    <col min="12550" max="12550" width="10.42578125" style="12" customWidth="1"/>
    <col min="12551" max="12551" width="12.5703125" style="12" customWidth="1"/>
    <col min="12552" max="12552" width="11" style="12" bestFit="1" customWidth="1"/>
    <col min="12553" max="12554" width="12.42578125" style="12" customWidth="1"/>
    <col min="12555" max="12555" width="12.42578125" style="12" bestFit="1" customWidth="1"/>
    <col min="12556" max="12800" width="9.140625" style="12"/>
    <col min="12801" max="12801" width="7.42578125" style="12" customWidth="1"/>
    <col min="12802" max="12803" width="11.42578125" style="12" customWidth="1"/>
    <col min="12804" max="12804" width="12.5703125" style="12" customWidth="1"/>
    <col min="12805" max="12805" width="13.85546875" style="12" customWidth="1"/>
    <col min="12806" max="12806" width="10.42578125" style="12" customWidth="1"/>
    <col min="12807" max="12807" width="12.5703125" style="12" customWidth="1"/>
    <col min="12808" max="12808" width="11" style="12" bestFit="1" customWidth="1"/>
    <col min="12809" max="12810" width="12.42578125" style="12" customWidth="1"/>
    <col min="12811" max="12811" width="12.42578125" style="12" bestFit="1" customWidth="1"/>
    <col min="12812" max="13056" width="9.140625" style="12"/>
    <col min="13057" max="13057" width="7.42578125" style="12" customWidth="1"/>
    <col min="13058" max="13059" width="11.42578125" style="12" customWidth="1"/>
    <col min="13060" max="13060" width="12.5703125" style="12" customWidth="1"/>
    <col min="13061" max="13061" width="13.85546875" style="12" customWidth="1"/>
    <col min="13062" max="13062" width="10.42578125" style="12" customWidth="1"/>
    <col min="13063" max="13063" width="12.5703125" style="12" customWidth="1"/>
    <col min="13064" max="13064" width="11" style="12" bestFit="1" customWidth="1"/>
    <col min="13065" max="13066" width="12.42578125" style="12" customWidth="1"/>
    <col min="13067" max="13067" width="12.42578125" style="12" bestFit="1" customWidth="1"/>
    <col min="13068" max="13312" width="9.140625" style="12"/>
    <col min="13313" max="13313" width="7.42578125" style="12" customWidth="1"/>
    <col min="13314" max="13315" width="11.42578125" style="12" customWidth="1"/>
    <col min="13316" max="13316" width="12.5703125" style="12" customWidth="1"/>
    <col min="13317" max="13317" width="13.85546875" style="12" customWidth="1"/>
    <col min="13318" max="13318" width="10.42578125" style="12" customWidth="1"/>
    <col min="13319" max="13319" width="12.5703125" style="12" customWidth="1"/>
    <col min="13320" max="13320" width="11" style="12" bestFit="1" customWidth="1"/>
    <col min="13321" max="13322" width="12.42578125" style="12" customWidth="1"/>
    <col min="13323" max="13323" width="12.42578125" style="12" bestFit="1" customWidth="1"/>
    <col min="13324" max="13568" width="9.140625" style="12"/>
    <col min="13569" max="13569" width="7.42578125" style="12" customWidth="1"/>
    <col min="13570" max="13571" width="11.42578125" style="12" customWidth="1"/>
    <col min="13572" max="13572" width="12.5703125" style="12" customWidth="1"/>
    <col min="13573" max="13573" width="13.85546875" style="12" customWidth="1"/>
    <col min="13574" max="13574" width="10.42578125" style="12" customWidth="1"/>
    <col min="13575" max="13575" width="12.5703125" style="12" customWidth="1"/>
    <col min="13576" max="13576" width="11" style="12" bestFit="1" customWidth="1"/>
    <col min="13577" max="13578" width="12.42578125" style="12" customWidth="1"/>
    <col min="13579" max="13579" width="12.42578125" style="12" bestFit="1" customWidth="1"/>
    <col min="13580" max="13824" width="9.140625" style="12"/>
    <col min="13825" max="13825" width="7.42578125" style="12" customWidth="1"/>
    <col min="13826" max="13827" width="11.42578125" style="12" customWidth="1"/>
    <col min="13828" max="13828" width="12.5703125" style="12" customWidth="1"/>
    <col min="13829" max="13829" width="13.85546875" style="12" customWidth="1"/>
    <col min="13830" max="13830" width="10.42578125" style="12" customWidth="1"/>
    <col min="13831" max="13831" width="12.5703125" style="12" customWidth="1"/>
    <col min="13832" max="13832" width="11" style="12" bestFit="1" customWidth="1"/>
    <col min="13833" max="13834" width="12.42578125" style="12" customWidth="1"/>
    <col min="13835" max="13835" width="12.42578125" style="12" bestFit="1" customWidth="1"/>
    <col min="13836" max="14080" width="9.140625" style="12"/>
    <col min="14081" max="14081" width="7.42578125" style="12" customWidth="1"/>
    <col min="14082" max="14083" width="11.42578125" style="12" customWidth="1"/>
    <col min="14084" max="14084" width="12.5703125" style="12" customWidth="1"/>
    <col min="14085" max="14085" width="13.85546875" style="12" customWidth="1"/>
    <col min="14086" max="14086" width="10.42578125" style="12" customWidth="1"/>
    <col min="14087" max="14087" width="12.5703125" style="12" customWidth="1"/>
    <col min="14088" max="14088" width="11" style="12" bestFit="1" customWidth="1"/>
    <col min="14089" max="14090" width="12.42578125" style="12" customWidth="1"/>
    <col min="14091" max="14091" width="12.42578125" style="12" bestFit="1" customWidth="1"/>
    <col min="14092" max="14336" width="9.140625" style="12"/>
    <col min="14337" max="14337" width="7.42578125" style="12" customWidth="1"/>
    <col min="14338" max="14339" width="11.42578125" style="12" customWidth="1"/>
    <col min="14340" max="14340" width="12.5703125" style="12" customWidth="1"/>
    <col min="14341" max="14341" width="13.85546875" style="12" customWidth="1"/>
    <col min="14342" max="14342" width="10.42578125" style="12" customWidth="1"/>
    <col min="14343" max="14343" width="12.5703125" style="12" customWidth="1"/>
    <col min="14344" max="14344" width="11" style="12" bestFit="1" customWidth="1"/>
    <col min="14345" max="14346" width="12.42578125" style="12" customWidth="1"/>
    <col min="14347" max="14347" width="12.42578125" style="12" bestFit="1" customWidth="1"/>
    <col min="14348" max="14592" width="9.140625" style="12"/>
    <col min="14593" max="14593" width="7.42578125" style="12" customWidth="1"/>
    <col min="14594" max="14595" width="11.42578125" style="12" customWidth="1"/>
    <col min="14596" max="14596" width="12.5703125" style="12" customWidth="1"/>
    <col min="14597" max="14597" width="13.85546875" style="12" customWidth="1"/>
    <col min="14598" max="14598" width="10.42578125" style="12" customWidth="1"/>
    <col min="14599" max="14599" width="12.5703125" style="12" customWidth="1"/>
    <col min="14600" max="14600" width="11" style="12" bestFit="1" customWidth="1"/>
    <col min="14601" max="14602" width="12.42578125" style="12" customWidth="1"/>
    <col min="14603" max="14603" width="12.42578125" style="12" bestFit="1" customWidth="1"/>
    <col min="14604" max="14848" width="9.140625" style="12"/>
    <col min="14849" max="14849" width="7.42578125" style="12" customWidth="1"/>
    <col min="14850" max="14851" width="11.42578125" style="12" customWidth="1"/>
    <col min="14852" max="14852" width="12.5703125" style="12" customWidth="1"/>
    <col min="14853" max="14853" width="13.85546875" style="12" customWidth="1"/>
    <col min="14854" max="14854" width="10.42578125" style="12" customWidth="1"/>
    <col min="14855" max="14855" width="12.5703125" style="12" customWidth="1"/>
    <col min="14856" max="14856" width="11" style="12" bestFit="1" customWidth="1"/>
    <col min="14857" max="14858" width="12.42578125" style="12" customWidth="1"/>
    <col min="14859" max="14859" width="12.42578125" style="12" bestFit="1" customWidth="1"/>
    <col min="14860" max="15104" width="9.140625" style="12"/>
    <col min="15105" max="15105" width="7.42578125" style="12" customWidth="1"/>
    <col min="15106" max="15107" width="11.42578125" style="12" customWidth="1"/>
    <col min="15108" max="15108" width="12.5703125" style="12" customWidth="1"/>
    <col min="15109" max="15109" width="13.85546875" style="12" customWidth="1"/>
    <col min="15110" max="15110" width="10.42578125" style="12" customWidth="1"/>
    <col min="15111" max="15111" width="12.5703125" style="12" customWidth="1"/>
    <col min="15112" max="15112" width="11" style="12" bestFit="1" customWidth="1"/>
    <col min="15113" max="15114" width="12.42578125" style="12" customWidth="1"/>
    <col min="15115" max="15115" width="12.42578125" style="12" bestFit="1" customWidth="1"/>
    <col min="15116" max="15360" width="9.140625" style="12"/>
    <col min="15361" max="15361" width="7.42578125" style="12" customWidth="1"/>
    <col min="15362" max="15363" width="11.42578125" style="12" customWidth="1"/>
    <col min="15364" max="15364" width="12.5703125" style="12" customWidth="1"/>
    <col min="15365" max="15365" width="13.85546875" style="12" customWidth="1"/>
    <col min="15366" max="15366" width="10.42578125" style="12" customWidth="1"/>
    <col min="15367" max="15367" width="12.5703125" style="12" customWidth="1"/>
    <col min="15368" max="15368" width="11" style="12" bestFit="1" customWidth="1"/>
    <col min="15369" max="15370" width="12.42578125" style="12" customWidth="1"/>
    <col min="15371" max="15371" width="12.42578125" style="12" bestFit="1" customWidth="1"/>
    <col min="15372" max="15616" width="9.140625" style="12"/>
    <col min="15617" max="15617" width="7.42578125" style="12" customWidth="1"/>
    <col min="15618" max="15619" width="11.42578125" style="12" customWidth="1"/>
    <col min="15620" max="15620" width="12.5703125" style="12" customWidth="1"/>
    <col min="15621" max="15621" width="13.85546875" style="12" customWidth="1"/>
    <col min="15622" max="15622" width="10.42578125" style="12" customWidth="1"/>
    <col min="15623" max="15623" width="12.5703125" style="12" customWidth="1"/>
    <col min="15624" max="15624" width="11" style="12" bestFit="1" customWidth="1"/>
    <col min="15625" max="15626" width="12.42578125" style="12" customWidth="1"/>
    <col min="15627" max="15627" width="12.42578125" style="12" bestFit="1" customWidth="1"/>
    <col min="15628" max="15872" width="9.140625" style="12"/>
    <col min="15873" max="15873" width="7.42578125" style="12" customWidth="1"/>
    <col min="15874" max="15875" width="11.42578125" style="12" customWidth="1"/>
    <col min="15876" max="15876" width="12.5703125" style="12" customWidth="1"/>
    <col min="15877" max="15877" width="13.85546875" style="12" customWidth="1"/>
    <col min="15878" max="15878" width="10.42578125" style="12" customWidth="1"/>
    <col min="15879" max="15879" width="12.5703125" style="12" customWidth="1"/>
    <col min="15880" max="15880" width="11" style="12" bestFit="1" customWidth="1"/>
    <col min="15881" max="15882" width="12.42578125" style="12" customWidth="1"/>
    <col min="15883" max="15883" width="12.42578125" style="12" bestFit="1" customWidth="1"/>
    <col min="15884" max="16128" width="9.140625" style="12"/>
    <col min="16129" max="16129" width="7.42578125" style="12" customWidth="1"/>
    <col min="16130" max="16131" width="11.42578125" style="12" customWidth="1"/>
    <col min="16132" max="16132" width="12.5703125" style="12" customWidth="1"/>
    <col min="16133" max="16133" width="13.85546875" style="12" customWidth="1"/>
    <col min="16134" max="16134" width="10.42578125" style="12" customWidth="1"/>
    <col min="16135" max="16135" width="12.5703125" style="12" customWidth="1"/>
    <col min="16136" max="16136" width="11" style="12" bestFit="1" customWidth="1"/>
    <col min="16137" max="16138" width="12.42578125" style="12" customWidth="1"/>
    <col min="16139" max="16139" width="12.42578125" style="12" bestFit="1" customWidth="1"/>
    <col min="16140" max="16384" width="9.140625" style="12"/>
  </cols>
  <sheetData>
    <row r="1" spans="1:11" s="19" customFormat="1" ht="15.75" customHeight="1" x14ac:dyDescent="0.2">
      <c r="A1" s="129" t="s">
        <v>173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1" ht="12.75" customHeight="1" x14ac:dyDescent="0.2">
      <c r="A2" s="130" t="s">
        <v>174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x14ac:dyDescent="0.2">
      <c r="A3" s="131" t="s">
        <v>175</v>
      </c>
      <c r="B3" s="133" t="s">
        <v>176</v>
      </c>
      <c r="C3" s="134"/>
      <c r="D3" s="134"/>
      <c r="E3" s="135"/>
      <c r="F3" s="133" t="s">
        <v>177</v>
      </c>
      <c r="G3" s="134"/>
      <c r="H3" s="135"/>
      <c r="I3" s="136" t="s">
        <v>178</v>
      </c>
      <c r="J3" s="136"/>
      <c r="K3" s="136"/>
    </row>
    <row r="4" spans="1:11" ht="36" x14ac:dyDescent="0.2">
      <c r="A4" s="132"/>
      <c r="B4" s="13" t="s">
        <v>179</v>
      </c>
      <c r="C4" s="13" t="s">
        <v>180</v>
      </c>
      <c r="D4" s="13" t="s">
        <v>181</v>
      </c>
      <c r="E4" s="13" t="s">
        <v>178</v>
      </c>
      <c r="F4" s="13" t="s">
        <v>182</v>
      </c>
      <c r="G4" s="13" t="s">
        <v>181</v>
      </c>
      <c r="H4" s="13" t="s">
        <v>178</v>
      </c>
      <c r="I4" s="13" t="s">
        <v>182</v>
      </c>
      <c r="J4" s="13" t="s">
        <v>181</v>
      </c>
      <c r="K4" s="13" t="s">
        <v>178</v>
      </c>
    </row>
    <row r="5" spans="1:11" x14ac:dyDescent="0.2">
      <c r="A5" s="14">
        <v>1950</v>
      </c>
      <c r="B5" s="15">
        <v>57856.439728603975</v>
      </c>
      <c r="C5" s="15">
        <v>30650.450234013628</v>
      </c>
      <c r="D5" s="15">
        <v>35707.633155617921</v>
      </c>
      <c r="E5" s="16">
        <v>124214.52311823552</v>
      </c>
      <c r="F5" s="16">
        <v>23876.130538720747</v>
      </c>
      <c r="G5" s="17">
        <v>4573.2464267374944</v>
      </c>
      <c r="H5" s="17">
        <v>28449.376965458243</v>
      </c>
      <c r="I5" s="17">
        <v>112383.02050133835</v>
      </c>
      <c r="J5" s="17">
        <v>40280.879582355417</v>
      </c>
      <c r="K5" s="17">
        <v>152663.90008369376</v>
      </c>
    </row>
    <row r="6" spans="1:11" x14ac:dyDescent="0.2">
      <c r="A6" s="14">
        <v>1951</v>
      </c>
      <c r="B6" s="15">
        <v>60910.159251347592</v>
      </c>
      <c r="C6" s="15">
        <v>34930.161575781785</v>
      </c>
      <c r="D6" s="15">
        <v>41778.828150135436</v>
      </c>
      <c r="E6" s="16">
        <v>137619.14897726482</v>
      </c>
      <c r="F6" s="16">
        <v>27152.232802455022</v>
      </c>
      <c r="G6" s="17">
        <v>4767.7852984237534</v>
      </c>
      <c r="H6" s="17">
        <v>31920.018100878777</v>
      </c>
      <c r="I6" s="17">
        <v>122992.55362958441</v>
      </c>
      <c r="J6" s="17">
        <v>46546.61344855919</v>
      </c>
      <c r="K6" s="17">
        <v>169539.1670781436</v>
      </c>
    </row>
    <row r="7" spans="1:11" x14ac:dyDescent="0.2">
      <c r="A7" s="14">
        <v>1952</v>
      </c>
      <c r="B7" s="15">
        <v>64361.283485456355</v>
      </c>
      <c r="C7" s="15">
        <v>40006.436989466922</v>
      </c>
      <c r="D7" s="15">
        <v>46181.623839352251</v>
      </c>
      <c r="E7" s="16">
        <v>150549.34431427554</v>
      </c>
      <c r="F7" s="16">
        <v>30391.691541499204</v>
      </c>
      <c r="G7" s="17">
        <v>4924.5562823934488</v>
      </c>
      <c r="H7" s="17">
        <v>35316.247823892656</v>
      </c>
      <c r="I7" s="17">
        <v>134759.41201642249</v>
      </c>
      <c r="J7" s="17">
        <v>51106.180121745696</v>
      </c>
      <c r="K7" s="17">
        <v>185865.5921381682</v>
      </c>
    </row>
    <row r="8" spans="1:11" x14ac:dyDescent="0.2">
      <c r="A8" s="14">
        <v>1953</v>
      </c>
      <c r="B8" s="15">
        <v>67749.046119760009</v>
      </c>
      <c r="C8" s="15">
        <v>45002.728083857699</v>
      </c>
      <c r="D8" s="15">
        <v>49972.303906585803</v>
      </c>
      <c r="E8" s="16">
        <v>162724.0781102035</v>
      </c>
      <c r="F8" s="16">
        <v>33935.925574848123</v>
      </c>
      <c r="G8" s="17">
        <v>5018.1634285168384</v>
      </c>
      <c r="H8" s="17">
        <v>38954.089003364963</v>
      </c>
      <c r="I8" s="17">
        <v>146687.69977846585</v>
      </c>
      <c r="J8" s="17">
        <v>54990.467335102643</v>
      </c>
      <c r="K8" s="17">
        <v>201678.16711356846</v>
      </c>
    </row>
    <row r="9" spans="1:11" x14ac:dyDescent="0.2">
      <c r="A9" s="14">
        <v>1954</v>
      </c>
      <c r="B9" s="15">
        <v>71068.158178186</v>
      </c>
      <c r="C9" s="15">
        <v>49788.910794608229</v>
      </c>
      <c r="D9" s="15">
        <v>53903.395920319526</v>
      </c>
      <c r="E9" s="16">
        <v>174760.46489311376</v>
      </c>
      <c r="F9" s="16">
        <v>36996.344267057691</v>
      </c>
      <c r="G9" s="17">
        <v>5574.7718236572509</v>
      </c>
      <c r="H9" s="17">
        <v>42571.116090714946</v>
      </c>
      <c r="I9" s="17">
        <v>157853.41323985191</v>
      </c>
      <c r="J9" s="17">
        <v>59478.167743976781</v>
      </c>
      <c r="K9" s="17">
        <v>217331.58098382867</v>
      </c>
    </row>
    <row r="10" spans="1:11" x14ac:dyDescent="0.2">
      <c r="A10" s="14">
        <v>1955</v>
      </c>
      <c r="B10" s="15">
        <v>74951.138088998312</v>
      </c>
      <c r="C10" s="15">
        <v>55337.283340649607</v>
      </c>
      <c r="D10" s="15">
        <v>57013.498355787837</v>
      </c>
      <c r="E10" s="16">
        <v>187301.91978543575</v>
      </c>
      <c r="F10" s="16">
        <v>39762.409103981161</v>
      </c>
      <c r="G10" s="17">
        <v>6127.4261393532797</v>
      </c>
      <c r="H10" s="17">
        <v>45889.835243334441</v>
      </c>
      <c r="I10" s="17">
        <v>170050.83053362908</v>
      </c>
      <c r="J10" s="17">
        <v>63140.924495141116</v>
      </c>
      <c r="K10" s="17">
        <v>233191.75502877019</v>
      </c>
    </row>
    <row r="11" spans="1:11" x14ac:dyDescent="0.2">
      <c r="A11" s="14">
        <v>1956</v>
      </c>
      <c r="B11" s="15">
        <v>79036.556377351342</v>
      </c>
      <c r="C11" s="15">
        <v>61210.140969374785</v>
      </c>
      <c r="D11" s="15">
        <v>61165.166180288492</v>
      </c>
      <c r="E11" s="16">
        <v>201411.86352701462</v>
      </c>
      <c r="F11" s="16">
        <v>44045.648220093237</v>
      </c>
      <c r="G11" s="17">
        <v>6411.4756844202784</v>
      </c>
      <c r="H11" s="17">
        <v>50457.123904513515</v>
      </c>
      <c r="I11" s="17">
        <v>184292.34556681936</v>
      </c>
      <c r="J11" s="17">
        <v>67576.64186470877</v>
      </c>
      <c r="K11" s="17">
        <v>251868.9874315281</v>
      </c>
    </row>
    <row r="12" spans="1:11" x14ac:dyDescent="0.2">
      <c r="A12" s="14">
        <v>1957</v>
      </c>
      <c r="B12" s="15">
        <v>83207.540695423086</v>
      </c>
      <c r="C12" s="15">
        <v>67319.311516860835</v>
      </c>
      <c r="D12" s="15">
        <v>65708.198320605879</v>
      </c>
      <c r="E12" s="16">
        <v>216235.05053288981</v>
      </c>
      <c r="F12" s="16">
        <v>50344.345826254736</v>
      </c>
      <c r="G12" s="17">
        <v>6760.9658808899567</v>
      </c>
      <c r="H12" s="17">
        <v>57105.31170714469</v>
      </c>
      <c r="I12" s="17">
        <v>200871.19803853869</v>
      </c>
      <c r="J12" s="17">
        <v>72469.164201495834</v>
      </c>
      <c r="K12" s="17">
        <v>273340.36224003456</v>
      </c>
    </row>
    <row r="13" spans="1:11" x14ac:dyDescent="0.2">
      <c r="A13" s="14">
        <v>1958</v>
      </c>
      <c r="B13" s="15">
        <v>88417.746141628289</v>
      </c>
      <c r="C13" s="15">
        <v>74965.615088839084</v>
      </c>
      <c r="D13" s="15">
        <v>70431.609406503747</v>
      </c>
      <c r="E13" s="16">
        <v>233814.97063697112</v>
      </c>
      <c r="F13" s="16">
        <v>56669.873046696222</v>
      </c>
      <c r="G13" s="17">
        <v>7226.8585215442054</v>
      </c>
      <c r="H13" s="17">
        <v>63896.73156824043</v>
      </c>
      <c r="I13" s="17">
        <v>220053.2342771636</v>
      </c>
      <c r="J13" s="17">
        <v>77658.467928047947</v>
      </c>
      <c r="K13" s="17">
        <v>297711.70220521156</v>
      </c>
    </row>
    <row r="14" spans="1:11" x14ac:dyDescent="0.2">
      <c r="A14" s="14">
        <v>1959</v>
      </c>
      <c r="B14" s="15">
        <v>93671.477317965677</v>
      </c>
      <c r="C14" s="15">
        <v>82766.989856969973</v>
      </c>
      <c r="D14" s="15">
        <v>75677.993482001228</v>
      </c>
      <c r="E14" s="16">
        <v>252116.46065693686</v>
      </c>
      <c r="F14" s="16">
        <v>63615.950404184099</v>
      </c>
      <c r="G14" s="17">
        <v>7665.4920336617797</v>
      </c>
      <c r="H14" s="17">
        <v>71281.442437845879</v>
      </c>
      <c r="I14" s="17">
        <v>240054.41757911973</v>
      </c>
      <c r="J14" s="17">
        <v>83343.485515663007</v>
      </c>
      <c r="K14" s="17">
        <v>323397.90309478273</v>
      </c>
    </row>
    <row r="15" spans="1:11" x14ac:dyDescent="0.2">
      <c r="A15" s="14">
        <v>1960</v>
      </c>
      <c r="B15" s="15">
        <v>96967.739380998348</v>
      </c>
      <c r="C15" s="15">
        <v>87980.391821508747</v>
      </c>
      <c r="D15" s="15">
        <v>80727.412533142968</v>
      </c>
      <c r="E15" s="16">
        <v>265675.54373565008</v>
      </c>
      <c r="F15" s="16">
        <v>71941.68538175759</v>
      </c>
      <c r="G15" s="17">
        <v>7698.9597839850376</v>
      </c>
      <c r="H15" s="17">
        <v>79640.645165742622</v>
      </c>
      <c r="I15" s="17">
        <v>256889.81658426468</v>
      </c>
      <c r="J15" s="17">
        <v>88426.372317128</v>
      </c>
      <c r="K15" s="17">
        <v>345316.18890139268</v>
      </c>
    </row>
    <row r="16" spans="1:11" x14ac:dyDescent="0.2">
      <c r="A16" s="14">
        <v>1961</v>
      </c>
      <c r="B16" s="15">
        <v>99706.370238744625</v>
      </c>
      <c r="C16" s="15">
        <v>92401.828064865957</v>
      </c>
      <c r="D16" s="15">
        <v>85462.89920868873</v>
      </c>
      <c r="E16" s="16">
        <v>277571.09751229931</v>
      </c>
      <c r="F16" s="16">
        <v>80963.637990215124</v>
      </c>
      <c r="G16" s="17">
        <v>7660.1237947260179</v>
      </c>
      <c r="H16" s="17">
        <v>88623.761784941147</v>
      </c>
      <c r="I16" s="17">
        <v>273071.83629382571</v>
      </c>
      <c r="J16" s="17">
        <v>93123.023003414753</v>
      </c>
      <c r="K16" s="17">
        <v>366194.85929724044</v>
      </c>
    </row>
    <row r="17" spans="1:11" x14ac:dyDescent="0.2">
      <c r="A17" s="14">
        <v>1962</v>
      </c>
      <c r="B17" s="15">
        <v>103864.05181394317</v>
      </c>
      <c r="C17" s="15">
        <v>98536.679270092587</v>
      </c>
      <c r="D17" s="15">
        <v>90068.395873097412</v>
      </c>
      <c r="E17" s="16">
        <v>292469.12695713318</v>
      </c>
      <c r="F17" s="16">
        <v>89854.242524402347</v>
      </c>
      <c r="G17" s="17">
        <v>7815.8353688491825</v>
      </c>
      <c r="H17" s="17">
        <v>97670.077893251524</v>
      </c>
      <c r="I17" s="17">
        <v>292254.9736084381</v>
      </c>
      <c r="J17" s="17">
        <v>97884.231241946589</v>
      </c>
      <c r="K17" s="17">
        <v>390139.20485038467</v>
      </c>
    </row>
    <row r="18" spans="1:11" x14ac:dyDescent="0.2">
      <c r="A18" s="14">
        <v>1963</v>
      </c>
      <c r="B18" s="15">
        <v>108855.86848673043</v>
      </c>
      <c r="C18" s="15">
        <v>105196.66793589434</v>
      </c>
      <c r="D18" s="15">
        <v>94067.576404637293</v>
      </c>
      <c r="E18" s="16">
        <v>308120.11282726208</v>
      </c>
      <c r="F18" s="16">
        <v>97914.822113921837</v>
      </c>
      <c r="G18" s="17">
        <v>8244.5392312971053</v>
      </c>
      <c r="H18" s="17">
        <v>106159.36134521895</v>
      </c>
      <c r="I18" s="17">
        <v>311967.35853654658</v>
      </c>
      <c r="J18" s="17">
        <v>102312.1156359344</v>
      </c>
      <c r="K18" s="17">
        <v>414279.47417248099</v>
      </c>
    </row>
    <row r="19" spans="1:11" x14ac:dyDescent="0.2">
      <c r="A19" s="14">
        <v>1964</v>
      </c>
      <c r="B19" s="15">
        <v>114061.22983567479</v>
      </c>
      <c r="C19" s="15">
        <v>111597.2351498073</v>
      </c>
      <c r="D19" s="15">
        <v>97249.472535927984</v>
      </c>
      <c r="E19" s="16">
        <v>322907.93752141006</v>
      </c>
      <c r="F19" s="16">
        <v>107110.3716152596</v>
      </c>
      <c r="G19" s="17">
        <v>9020.15011796613</v>
      </c>
      <c r="H19" s="17">
        <v>116130.52173322573</v>
      </c>
      <c r="I19" s="17">
        <v>332768.83660074172</v>
      </c>
      <c r="J19" s="17">
        <v>106269.62265389411</v>
      </c>
      <c r="K19" s="17">
        <v>439038.45925463585</v>
      </c>
    </row>
    <row r="20" spans="1:11" x14ac:dyDescent="0.2">
      <c r="A20" s="14">
        <v>1965</v>
      </c>
      <c r="B20" s="15">
        <v>120306.95331481176</v>
      </c>
      <c r="C20" s="15">
        <v>119442.13753247574</v>
      </c>
      <c r="D20" s="15">
        <v>102396.3216679183</v>
      </c>
      <c r="E20" s="16">
        <v>342145.4125152058</v>
      </c>
      <c r="F20" s="16">
        <v>116625.01415862597</v>
      </c>
      <c r="G20" s="17">
        <v>9962.5405740604729</v>
      </c>
      <c r="H20" s="17">
        <v>126587.55473268645</v>
      </c>
      <c r="I20" s="17">
        <v>356374.10500591347</v>
      </c>
      <c r="J20" s="17">
        <v>112358.86224197877</v>
      </c>
      <c r="K20" s="17">
        <v>468732.96724789223</v>
      </c>
    </row>
    <row r="21" spans="1:11" x14ac:dyDescent="0.2">
      <c r="A21" s="14">
        <v>1966</v>
      </c>
      <c r="B21" s="15">
        <v>127544.24077668742</v>
      </c>
      <c r="C21" s="15">
        <v>128634.69143990582</v>
      </c>
      <c r="D21" s="15">
        <v>108802.41015401921</v>
      </c>
      <c r="E21" s="16">
        <v>364981.34237061243</v>
      </c>
      <c r="F21" s="16">
        <v>125727.00369319806</v>
      </c>
      <c r="G21" s="17">
        <v>11127.258809602288</v>
      </c>
      <c r="H21" s="17">
        <v>136854.26250280035</v>
      </c>
      <c r="I21" s="17">
        <v>381905.93590979127</v>
      </c>
      <c r="J21" s="17">
        <v>119929.66896362149</v>
      </c>
      <c r="K21" s="17">
        <v>501835.60487341275</v>
      </c>
    </row>
    <row r="22" spans="1:11" x14ac:dyDescent="0.2">
      <c r="A22" s="14">
        <v>1967</v>
      </c>
      <c r="B22" s="15">
        <v>136286.81630604086</v>
      </c>
      <c r="C22" s="15">
        <v>140277.28465096169</v>
      </c>
      <c r="D22" s="15">
        <v>116685.96475368325</v>
      </c>
      <c r="E22" s="16">
        <v>393250.0657106858</v>
      </c>
      <c r="F22" s="16">
        <v>134774.68897740898</v>
      </c>
      <c r="G22" s="17">
        <v>12669.327840415195</v>
      </c>
      <c r="H22" s="17">
        <v>147444.01681782419</v>
      </c>
      <c r="I22" s="17">
        <v>411338.78993441153</v>
      </c>
      <c r="J22" s="17">
        <v>129355.29259409844</v>
      </c>
      <c r="K22" s="17">
        <v>540694.08252851001</v>
      </c>
    </row>
    <row r="23" spans="1:11" x14ac:dyDescent="0.2">
      <c r="A23" s="14">
        <v>1968</v>
      </c>
      <c r="B23" s="15">
        <v>145812.24067545496</v>
      </c>
      <c r="C23" s="15">
        <v>154251.62867033578</v>
      </c>
      <c r="D23" s="15">
        <v>127229.233495283</v>
      </c>
      <c r="E23" s="16">
        <v>427293.10284107371</v>
      </c>
      <c r="F23" s="16">
        <v>145772.63599964656</v>
      </c>
      <c r="G23" s="17">
        <v>14409.567231549874</v>
      </c>
      <c r="H23" s="17">
        <v>160182.20323119644</v>
      </c>
      <c r="I23" s="17">
        <v>445836.50534543727</v>
      </c>
      <c r="J23" s="17">
        <v>141638.80072683288</v>
      </c>
      <c r="K23" s="17">
        <v>587475.30607227015</v>
      </c>
    </row>
    <row r="24" spans="1:11" x14ac:dyDescent="0.2">
      <c r="A24" s="14">
        <v>1969</v>
      </c>
      <c r="B24" s="15">
        <v>155120.55815417459</v>
      </c>
      <c r="C24" s="15">
        <v>168811.7494413344</v>
      </c>
      <c r="D24" s="15">
        <v>139916.87355250304</v>
      </c>
      <c r="E24" s="16">
        <v>463849.18114801205</v>
      </c>
      <c r="F24" s="16">
        <v>157925.7212036557</v>
      </c>
      <c r="G24" s="17">
        <v>16070.165807857913</v>
      </c>
      <c r="H24" s="17">
        <v>173995.88701151361</v>
      </c>
      <c r="I24" s="17">
        <v>481858.02879916469</v>
      </c>
      <c r="J24" s="17">
        <v>155987.03936036094</v>
      </c>
      <c r="K24" s="17">
        <v>637845.06815952563</v>
      </c>
    </row>
    <row r="25" spans="1:11" x14ac:dyDescent="0.2">
      <c r="A25" s="14">
        <v>1970</v>
      </c>
      <c r="B25" s="15">
        <v>165449.35239499941</v>
      </c>
      <c r="C25" s="15">
        <v>185203.55441220046</v>
      </c>
      <c r="D25" s="15">
        <v>156694.94002694447</v>
      </c>
      <c r="E25" s="16">
        <v>507347.84683414432</v>
      </c>
      <c r="F25" s="16">
        <v>169823.60669942712</v>
      </c>
      <c r="G25" s="17">
        <v>17212.298143986496</v>
      </c>
      <c r="H25" s="17">
        <v>187035.90484341362</v>
      </c>
      <c r="I25" s="17">
        <v>520476.513506627</v>
      </c>
      <c r="J25" s="17">
        <v>173907.23817093097</v>
      </c>
      <c r="K25" s="17">
        <v>694383.75167755794</v>
      </c>
    </row>
    <row r="26" spans="1:11" x14ac:dyDescent="0.2">
      <c r="A26" s="14">
        <v>1971</v>
      </c>
      <c r="B26" s="15">
        <v>177824.00991237647</v>
      </c>
      <c r="C26" s="15">
        <v>205772.98787064716</v>
      </c>
      <c r="D26" s="15">
        <v>177248.87110332842</v>
      </c>
      <c r="E26" s="16">
        <v>560845.86888635205</v>
      </c>
      <c r="F26" s="16">
        <v>182200.83639017394</v>
      </c>
      <c r="G26" s="17">
        <v>18391.188252450702</v>
      </c>
      <c r="H26" s="17">
        <v>200592.02464262463</v>
      </c>
      <c r="I26" s="17">
        <v>565797.83417319763</v>
      </c>
      <c r="J26" s="17">
        <v>195640.05935577911</v>
      </c>
      <c r="K26" s="17">
        <v>761437.89352897671</v>
      </c>
    </row>
    <row r="27" spans="1:11" x14ac:dyDescent="0.2">
      <c r="A27" s="14">
        <v>1972</v>
      </c>
      <c r="B27" s="15">
        <v>193209.423976925</v>
      </c>
      <c r="C27" s="15">
        <v>232983.83237586866</v>
      </c>
      <c r="D27" s="15">
        <v>202432.34458627229</v>
      </c>
      <c r="E27" s="16">
        <v>628625.60093906592</v>
      </c>
      <c r="F27" s="16">
        <v>194885.57636421229</v>
      </c>
      <c r="G27" s="17">
        <v>20318.082113078286</v>
      </c>
      <c r="H27" s="17">
        <v>215203.65847729059</v>
      </c>
      <c r="I27" s="17">
        <v>621078.83271700598</v>
      </c>
      <c r="J27" s="17">
        <v>222750.42669935059</v>
      </c>
      <c r="K27" s="17">
        <v>843829.25941635657</v>
      </c>
    </row>
    <row r="28" spans="1:11" x14ac:dyDescent="0.2">
      <c r="A28" s="14">
        <v>1973</v>
      </c>
      <c r="B28" s="15">
        <v>210838.60034107312</v>
      </c>
      <c r="C28" s="15">
        <v>265099.04090443737</v>
      </c>
      <c r="D28" s="15">
        <v>234351.9106946328</v>
      </c>
      <c r="E28" s="16">
        <v>710289.55194014334</v>
      </c>
      <c r="F28" s="16">
        <v>209140.61575651634</v>
      </c>
      <c r="G28" s="17">
        <v>22367.844508508566</v>
      </c>
      <c r="H28" s="17">
        <v>231508.46026502491</v>
      </c>
      <c r="I28" s="17">
        <v>685078.25700202677</v>
      </c>
      <c r="J28" s="17">
        <v>256719.75520314137</v>
      </c>
      <c r="K28" s="17">
        <v>941798.01220516814</v>
      </c>
    </row>
    <row r="29" spans="1:11" x14ac:dyDescent="0.2">
      <c r="A29" s="14">
        <v>1974</v>
      </c>
      <c r="B29" s="15">
        <v>229668.48475290672</v>
      </c>
      <c r="C29" s="15">
        <v>299788.45825423941</v>
      </c>
      <c r="D29" s="15">
        <v>272113.73446567846</v>
      </c>
      <c r="E29" s="16">
        <v>801570.67747282458</v>
      </c>
      <c r="F29" s="16">
        <v>224941.88347636137</v>
      </c>
      <c r="G29" s="17">
        <v>23900.302570069798</v>
      </c>
      <c r="H29" s="17">
        <v>248842.18604643116</v>
      </c>
      <c r="I29" s="17">
        <v>754398.82648350752</v>
      </c>
      <c r="J29" s="17">
        <v>296014.03703574825</v>
      </c>
      <c r="K29" s="17">
        <v>1050412.8635192558</v>
      </c>
    </row>
    <row r="30" spans="1:11" x14ac:dyDescent="0.2">
      <c r="A30" s="14">
        <v>1975</v>
      </c>
      <c r="B30" s="15">
        <v>249644.99947575654</v>
      </c>
      <c r="C30" s="15">
        <v>336980.63910442428</v>
      </c>
      <c r="D30" s="15">
        <v>311667.30274168844</v>
      </c>
      <c r="E30" s="16">
        <v>898292.94132186926</v>
      </c>
      <c r="F30" s="16">
        <v>242680.4013777186</v>
      </c>
      <c r="G30" s="17">
        <v>25416.599421874438</v>
      </c>
      <c r="H30" s="17">
        <v>268097.00079959305</v>
      </c>
      <c r="I30" s="17">
        <v>829306.03995789937</v>
      </c>
      <c r="J30" s="17">
        <v>337083.90216356289</v>
      </c>
      <c r="K30" s="17">
        <v>1166389.9421214622</v>
      </c>
    </row>
    <row r="31" spans="1:11" x14ac:dyDescent="0.2">
      <c r="A31" s="14">
        <v>1976</v>
      </c>
      <c r="B31" s="15">
        <v>271191.75740014098</v>
      </c>
      <c r="C31" s="15">
        <v>377170.56211424968</v>
      </c>
      <c r="D31" s="15">
        <v>346239.03066309355</v>
      </c>
      <c r="E31" s="16">
        <v>994601.35017748422</v>
      </c>
      <c r="F31" s="16">
        <v>259913.44248452436</v>
      </c>
      <c r="G31" s="17">
        <v>26795.738048277115</v>
      </c>
      <c r="H31" s="17">
        <v>286709.18053280149</v>
      </c>
      <c r="I31" s="17">
        <v>908275.761998915</v>
      </c>
      <c r="J31" s="17">
        <v>373034.76871137065</v>
      </c>
      <c r="K31" s="17">
        <v>1281310.5307102858</v>
      </c>
    </row>
    <row r="32" spans="1:11" x14ac:dyDescent="0.2">
      <c r="A32" s="14">
        <v>1977</v>
      </c>
      <c r="B32" s="15">
        <v>294105.7943510398</v>
      </c>
      <c r="C32" s="15">
        <v>419903.44729332114</v>
      </c>
      <c r="D32" s="15">
        <v>377497.71340724605</v>
      </c>
      <c r="E32" s="16">
        <v>1091506.955051607</v>
      </c>
      <c r="F32" s="16">
        <v>274998.34471723053</v>
      </c>
      <c r="G32" s="17">
        <v>27646.840043393746</v>
      </c>
      <c r="H32" s="17">
        <v>302645.18476062425</v>
      </c>
      <c r="I32" s="17">
        <v>989007.58636159147</v>
      </c>
      <c r="J32" s="17">
        <v>405144.55345063977</v>
      </c>
      <c r="K32" s="17">
        <v>1394152.1398122313</v>
      </c>
    </row>
    <row r="33" spans="1:11" x14ac:dyDescent="0.2">
      <c r="A33" s="14">
        <v>1978</v>
      </c>
      <c r="B33" s="15">
        <v>318909.56228989654</v>
      </c>
      <c r="C33" s="15">
        <v>465991.75583238504</v>
      </c>
      <c r="D33" s="15">
        <v>409682.55528049264</v>
      </c>
      <c r="E33" s="16">
        <v>1194583.8734027743</v>
      </c>
      <c r="F33" s="16">
        <v>286867.33489747724</v>
      </c>
      <c r="G33" s="17">
        <v>27956.259333388807</v>
      </c>
      <c r="H33" s="17">
        <v>314823.59423086606</v>
      </c>
      <c r="I33" s="17">
        <v>1071768.6530197589</v>
      </c>
      <c r="J33" s="17">
        <v>437638.81461388146</v>
      </c>
      <c r="K33" s="17">
        <v>1509407.4676336404</v>
      </c>
    </row>
    <row r="34" spans="1:11" x14ac:dyDescent="0.2">
      <c r="A34" s="14">
        <v>1979</v>
      </c>
      <c r="B34" s="15">
        <v>347429.78814571665</v>
      </c>
      <c r="C34" s="15">
        <v>518682.03068223165</v>
      </c>
      <c r="D34" s="15">
        <v>444560.39486427919</v>
      </c>
      <c r="E34" s="16">
        <v>1310672.2136922274</v>
      </c>
      <c r="F34" s="16">
        <v>296715.19806581119</v>
      </c>
      <c r="G34" s="17">
        <v>27772.488161473739</v>
      </c>
      <c r="H34" s="17">
        <v>324487.68622728495</v>
      </c>
      <c r="I34" s="17">
        <v>1162827.0168937594</v>
      </c>
      <c r="J34" s="17">
        <v>472332.88302575296</v>
      </c>
      <c r="K34" s="17">
        <v>1635159.8999195124</v>
      </c>
    </row>
    <row r="35" spans="1:11" x14ac:dyDescent="0.2">
      <c r="A35" s="14">
        <v>1980</v>
      </c>
      <c r="B35" s="15">
        <v>377381.84722044255</v>
      </c>
      <c r="C35" s="15">
        <v>571972.87801605044</v>
      </c>
      <c r="D35" s="15">
        <v>472154.46147568221</v>
      </c>
      <c r="E35" s="16">
        <v>1421509.1867121751</v>
      </c>
      <c r="F35" s="16">
        <v>307031.65384309879</v>
      </c>
      <c r="G35" s="17">
        <v>27589.386878543184</v>
      </c>
      <c r="H35" s="17">
        <v>334621.04072164197</v>
      </c>
      <c r="I35" s="17">
        <v>1256386.3790795917</v>
      </c>
      <c r="J35" s="17">
        <v>499743.8483542254</v>
      </c>
      <c r="K35" s="17">
        <v>1756130.227433817</v>
      </c>
    </row>
    <row r="36" spans="1:11" x14ac:dyDescent="0.2">
      <c r="A36" s="14">
        <v>1981</v>
      </c>
      <c r="B36" s="15">
        <v>406614.03826075053</v>
      </c>
      <c r="C36" s="15">
        <v>621172.38416283135</v>
      </c>
      <c r="D36" s="15">
        <v>483779.67782384966</v>
      </c>
      <c r="E36" s="16">
        <v>1511566.1002474315</v>
      </c>
      <c r="F36" s="16">
        <v>315817.97888422583</v>
      </c>
      <c r="G36" s="17">
        <v>27530.769407351603</v>
      </c>
      <c r="H36" s="17">
        <v>343348.74829157745</v>
      </c>
      <c r="I36" s="17">
        <v>1343604.4013078078</v>
      </c>
      <c r="J36" s="17">
        <v>511310.44723120128</v>
      </c>
      <c r="K36" s="17">
        <v>1854914.848539009</v>
      </c>
    </row>
    <row r="37" spans="1:11" x14ac:dyDescent="0.2">
      <c r="A37" s="14">
        <v>1982</v>
      </c>
      <c r="B37" s="15">
        <v>434005.76141556742</v>
      </c>
      <c r="C37" s="15">
        <v>663573.41475842055</v>
      </c>
      <c r="D37" s="15">
        <v>485118.29614901333</v>
      </c>
      <c r="E37" s="16">
        <v>1582697.4723230014</v>
      </c>
      <c r="F37" s="16">
        <v>321630.96485845093</v>
      </c>
      <c r="G37" s="17">
        <v>27133.735129187658</v>
      </c>
      <c r="H37" s="17">
        <v>348764.69998763857</v>
      </c>
      <c r="I37" s="17">
        <v>1419210.141032439</v>
      </c>
      <c r="J37" s="17">
        <v>512252.03127820097</v>
      </c>
      <c r="K37" s="17">
        <v>1931462.1723106399</v>
      </c>
    </row>
    <row r="38" spans="1:11" x14ac:dyDescent="0.2">
      <c r="A38" s="14">
        <v>1983</v>
      </c>
      <c r="B38" s="15">
        <v>459347.94574696029</v>
      </c>
      <c r="C38" s="15">
        <v>699560.68288331025</v>
      </c>
      <c r="D38" s="15">
        <v>480843.95857892866</v>
      </c>
      <c r="E38" s="16">
        <v>1639752.5872091991</v>
      </c>
      <c r="F38" s="16">
        <v>325941.00871568825</v>
      </c>
      <c r="G38" s="17">
        <v>26675.258490066757</v>
      </c>
      <c r="H38" s="17">
        <v>352616.26720575499</v>
      </c>
      <c r="I38" s="17">
        <v>1484849.6373459587</v>
      </c>
      <c r="J38" s="17">
        <v>507519.21706899541</v>
      </c>
      <c r="K38" s="17">
        <v>1992368.8544149541</v>
      </c>
    </row>
    <row r="39" spans="1:11" x14ac:dyDescent="0.2">
      <c r="A39" s="14">
        <v>1984</v>
      </c>
      <c r="B39" s="15">
        <v>483656.12412821682</v>
      </c>
      <c r="C39" s="15">
        <v>734474.87313747336</v>
      </c>
      <c r="D39" s="15">
        <v>479157.73575345794</v>
      </c>
      <c r="E39" s="16">
        <v>1697288.7330191482</v>
      </c>
      <c r="F39" s="16">
        <v>333738.8287293131</v>
      </c>
      <c r="G39" s="17">
        <v>26690.228499725898</v>
      </c>
      <c r="H39" s="17">
        <v>360429.05722903903</v>
      </c>
      <c r="I39" s="17">
        <v>1551869.8259950033</v>
      </c>
      <c r="J39" s="17">
        <v>505847.9642531838</v>
      </c>
      <c r="K39" s="17">
        <v>2057717.7902481873</v>
      </c>
    </row>
    <row r="40" spans="1:11" x14ac:dyDescent="0.2">
      <c r="A40" s="14">
        <v>1985</v>
      </c>
      <c r="B40" s="15">
        <v>509468.92035819462</v>
      </c>
      <c r="C40" s="15">
        <v>772252.90096938401</v>
      </c>
      <c r="D40" s="15">
        <v>487636.55304915819</v>
      </c>
      <c r="E40" s="16">
        <v>1769358.374376737</v>
      </c>
      <c r="F40" s="16">
        <v>346177.1918734191</v>
      </c>
      <c r="G40" s="17">
        <v>28458.681370688464</v>
      </c>
      <c r="H40" s="17">
        <v>374635.87324410758</v>
      </c>
      <c r="I40" s="17">
        <v>1627899.0132009978</v>
      </c>
      <c r="J40" s="17">
        <v>516095.23441984667</v>
      </c>
      <c r="K40" s="17">
        <v>2143994.2476208447</v>
      </c>
    </row>
    <row r="41" spans="1:11" x14ac:dyDescent="0.2">
      <c r="A41" s="14">
        <v>1986</v>
      </c>
      <c r="B41" s="15">
        <v>538087.91106482467</v>
      </c>
      <c r="C41" s="15">
        <v>814199.42602911545</v>
      </c>
      <c r="D41" s="15">
        <v>500520.13898430369</v>
      </c>
      <c r="E41" s="16">
        <v>1852807.4760782437</v>
      </c>
      <c r="F41" s="16">
        <v>358906.35571290576</v>
      </c>
      <c r="G41" s="17">
        <v>30774.272039202799</v>
      </c>
      <c r="H41" s="17">
        <v>389680.62775210856</v>
      </c>
      <c r="I41" s="17">
        <v>1711193.6928068458</v>
      </c>
      <c r="J41" s="17">
        <v>531294.41102350643</v>
      </c>
      <c r="K41" s="17">
        <v>2242488.1038303524</v>
      </c>
    </row>
    <row r="42" spans="1:11" x14ac:dyDescent="0.2">
      <c r="A42" s="14">
        <v>1987</v>
      </c>
      <c r="B42" s="15">
        <v>566029.34947324707</v>
      </c>
      <c r="C42" s="15">
        <v>855077.63783940137</v>
      </c>
      <c r="D42" s="15">
        <v>508281.53355829243</v>
      </c>
      <c r="E42" s="16">
        <v>1929388.5208709408</v>
      </c>
      <c r="F42" s="16">
        <v>370133.60659779049</v>
      </c>
      <c r="G42" s="17">
        <v>31685.47026873229</v>
      </c>
      <c r="H42" s="17">
        <v>401819.07686652278</v>
      </c>
      <c r="I42" s="17">
        <v>1791240.5939104389</v>
      </c>
      <c r="J42" s="17">
        <v>539967.00382702472</v>
      </c>
      <c r="K42" s="17">
        <v>2331207.5977374637</v>
      </c>
    </row>
    <row r="43" spans="1:11" x14ac:dyDescent="0.2">
      <c r="A43" s="14">
        <v>1988</v>
      </c>
      <c r="B43" s="15">
        <v>594252.80411447585</v>
      </c>
      <c r="C43" s="15">
        <v>896195.82125999709</v>
      </c>
      <c r="D43" s="15">
        <v>512363.61564833217</v>
      </c>
      <c r="E43" s="16">
        <v>2002812.2410228052</v>
      </c>
      <c r="F43" s="16">
        <v>378344.37474948261</v>
      </c>
      <c r="G43" s="17">
        <v>31968.325954665313</v>
      </c>
      <c r="H43" s="17">
        <v>410312.70070414792</v>
      </c>
      <c r="I43" s="17">
        <v>1868793.0001239555</v>
      </c>
      <c r="J43" s="17">
        <v>544331.94160299748</v>
      </c>
      <c r="K43" s="17">
        <v>2413124.9417269533</v>
      </c>
    </row>
    <row r="44" spans="1:11" x14ac:dyDescent="0.2">
      <c r="A44" s="14">
        <v>1989</v>
      </c>
      <c r="B44" s="15">
        <v>619901.63193990907</v>
      </c>
      <c r="C44" s="15">
        <v>932452.74845082429</v>
      </c>
      <c r="D44" s="15">
        <v>510631.71614941861</v>
      </c>
      <c r="E44" s="16">
        <v>2062986.0965401521</v>
      </c>
      <c r="F44" s="16">
        <v>388050.21972712188</v>
      </c>
      <c r="G44" s="17">
        <v>32577.969357343682</v>
      </c>
      <c r="H44" s="17">
        <v>420628.18908446556</v>
      </c>
      <c r="I44" s="17">
        <v>1940404.6001178552</v>
      </c>
      <c r="J44" s="17">
        <v>543209.68550676224</v>
      </c>
      <c r="K44" s="17">
        <v>2483614.2856246177</v>
      </c>
    </row>
    <row r="45" spans="1:11" x14ac:dyDescent="0.2">
      <c r="A45" s="14">
        <v>1990</v>
      </c>
      <c r="B45" s="15">
        <v>641980.00562643004</v>
      </c>
      <c r="C45" s="15">
        <v>961580.8807915058</v>
      </c>
      <c r="D45" s="15">
        <v>502390.78165377729</v>
      </c>
      <c r="E45" s="16">
        <v>2105951.6680717133</v>
      </c>
      <c r="F45" s="16">
        <v>399212.66084664606</v>
      </c>
      <c r="G45" s="17">
        <v>32950.682606378978</v>
      </c>
      <c r="H45" s="17">
        <v>432163.34345302504</v>
      </c>
      <c r="I45" s="17">
        <v>2002773.547264582</v>
      </c>
      <c r="J45" s="17">
        <v>535341.46426015627</v>
      </c>
      <c r="K45" s="17">
        <v>2538115.0115247383</v>
      </c>
    </row>
    <row r="46" spans="1:11" x14ac:dyDescent="0.2">
      <c r="A46" s="14">
        <v>1991</v>
      </c>
      <c r="B46" s="15">
        <v>662497.87531152158</v>
      </c>
      <c r="C46" s="15">
        <v>986395.23154288903</v>
      </c>
      <c r="D46" s="15">
        <v>491402.36612633878</v>
      </c>
      <c r="E46" s="16">
        <v>2140295.4729807493</v>
      </c>
      <c r="F46" s="16">
        <v>408985.1207179334</v>
      </c>
      <c r="G46" s="17">
        <v>32530.016643380473</v>
      </c>
      <c r="H46" s="17">
        <v>441515.13736131386</v>
      </c>
      <c r="I46" s="17">
        <v>2057878.227572344</v>
      </c>
      <c r="J46" s="17">
        <v>523932.38276971923</v>
      </c>
      <c r="K46" s="17">
        <v>2581810.610342063</v>
      </c>
    </row>
    <row r="47" spans="1:11" x14ac:dyDescent="0.2">
      <c r="A47" s="14">
        <v>1992</v>
      </c>
      <c r="B47" s="15">
        <v>682889.76893438096</v>
      </c>
      <c r="C47" s="15">
        <v>1008409.1389075713</v>
      </c>
      <c r="D47" s="15">
        <v>480158.34090678941</v>
      </c>
      <c r="E47" s="16">
        <v>2171457.2487487416</v>
      </c>
      <c r="F47" s="16">
        <v>419108.23539356189</v>
      </c>
      <c r="G47" s="17">
        <v>32497.945390217959</v>
      </c>
      <c r="H47" s="17">
        <v>451606.18078377983</v>
      </c>
      <c r="I47" s="17">
        <v>2110407.1432355139</v>
      </c>
      <c r="J47" s="17">
        <v>512656.28629700735</v>
      </c>
      <c r="K47" s="17">
        <v>2623063.4295325214</v>
      </c>
    </row>
    <row r="48" spans="1:11" x14ac:dyDescent="0.2">
      <c r="A48" s="14">
        <v>1993</v>
      </c>
      <c r="B48" s="15">
        <v>706671.54488485935</v>
      </c>
      <c r="C48" s="15">
        <v>1032559.2884678806</v>
      </c>
      <c r="D48" s="15">
        <v>476077.13588451175</v>
      </c>
      <c r="E48" s="16">
        <v>2215307.9692372517</v>
      </c>
      <c r="F48" s="16">
        <v>428977.21529758465</v>
      </c>
      <c r="G48" s="17">
        <v>32973.965572936846</v>
      </c>
      <c r="H48" s="17">
        <v>461951.18087052152</v>
      </c>
      <c r="I48" s="17">
        <v>2168208.0486503243</v>
      </c>
      <c r="J48" s="17">
        <v>509051.10145744862</v>
      </c>
      <c r="K48" s="17">
        <v>2677259.150107773</v>
      </c>
    </row>
    <row r="49" spans="1:11" x14ac:dyDescent="0.2">
      <c r="A49" s="14">
        <v>1994</v>
      </c>
      <c r="B49" s="15">
        <v>733673.80543429428</v>
      </c>
      <c r="C49" s="15">
        <v>1058612.4488897822</v>
      </c>
      <c r="D49" s="15">
        <v>483291.94846092479</v>
      </c>
      <c r="E49" s="16">
        <v>2275578.2027850011</v>
      </c>
      <c r="F49" s="16">
        <v>436729.24657671561</v>
      </c>
      <c r="G49" s="17">
        <v>33400.297404233817</v>
      </c>
      <c r="H49" s="17">
        <v>470129.54398094944</v>
      </c>
      <c r="I49" s="17">
        <v>2229015.500900792</v>
      </c>
      <c r="J49" s="17">
        <v>516692.24586515862</v>
      </c>
      <c r="K49" s="17">
        <v>2745707.7467659507</v>
      </c>
    </row>
    <row r="50" spans="1:11" x14ac:dyDescent="0.2">
      <c r="A50" s="14">
        <v>1995</v>
      </c>
      <c r="B50" s="15">
        <v>763463.15376423392</v>
      </c>
      <c r="C50" s="15">
        <v>1085590.8332081293</v>
      </c>
      <c r="D50" s="15">
        <v>492934.29297998088</v>
      </c>
      <c r="E50" s="16">
        <v>2341988.279952344</v>
      </c>
      <c r="F50" s="16">
        <v>442563.13272365369</v>
      </c>
      <c r="G50" s="17">
        <v>33565.276302122948</v>
      </c>
      <c r="H50" s="17">
        <v>476128.40902577667</v>
      </c>
      <c r="I50" s="17">
        <v>2291617.1196960169</v>
      </c>
      <c r="J50" s="17">
        <v>526499.5692821038</v>
      </c>
      <c r="K50" s="17">
        <v>2818116.6889781207</v>
      </c>
    </row>
    <row r="51" spans="1:11" x14ac:dyDescent="0.2">
      <c r="A51" s="14">
        <v>1996</v>
      </c>
      <c r="B51" s="15">
        <v>797674.2901627298</v>
      </c>
      <c r="C51" s="15">
        <v>1115267.0758587853</v>
      </c>
      <c r="D51" s="15">
        <v>503105.10818870499</v>
      </c>
      <c r="E51" s="16">
        <v>2416046.4742102199</v>
      </c>
      <c r="F51" s="16">
        <v>447877.05188877636</v>
      </c>
      <c r="G51" s="17">
        <v>33714.351591968865</v>
      </c>
      <c r="H51" s="17">
        <v>481591.40348074521</v>
      </c>
      <c r="I51" s="17">
        <v>2360818.4179102913</v>
      </c>
      <c r="J51" s="17">
        <v>536819.45978067385</v>
      </c>
      <c r="K51" s="17">
        <v>2897637.8776909653</v>
      </c>
    </row>
    <row r="52" spans="1:11" x14ac:dyDescent="0.2">
      <c r="A52" s="14">
        <v>1997</v>
      </c>
      <c r="B52" s="15">
        <v>834996.25632391195</v>
      </c>
      <c r="C52" s="15">
        <v>1146578.5513853026</v>
      </c>
      <c r="D52" s="15">
        <v>513245.73422379163</v>
      </c>
      <c r="E52" s="16">
        <v>2494820.5419330061</v>
      </c>
      <c r="F52" s="16">
        <v>452953.78460795165</v>
      </c>
      <c r="G52" s="17">
        <v>34346.438522665594</v>
      </c>
      <c r="H52" s="17">
        <v>487300.22313061723</v>
      </c>
      <c r="I52" s="17">
        <v>2434528.5923171663</v>
      </c>
      <c r="J52" s="17">
        <v>547592.17274645728</v>
      </c>
      <c r="K52" s="17">
        <v>2982120.7650636239</v>
      </c>
    </row>
    <row r="53" spans="1:11" x14ac:dyDescent="0.2">
      <c r="A53" s="14">
        <v>1998</v>
      </c>
      <c r="B53" s="15">
        <v>871003.27788836043</v>
      </c>
      <c r="C53" s="15">
        <v>1175131.8624644843</v>
      </c>
      <c r="D53" s="15">
        <v>514842.90785663761</v>
      </c>
      <c r="E53" s="16">
        <v>2560978.0482094823</v>
      </c>
      <c r="F53" s="16">
        <v>458840.0751077719</v>
      </c>
      <c r="G53" s="17">
        <v>34773.40745557411</v>
      </c>
      <c r="H53" s="17">
        <v>493613.48256334604</v>
      </c>
      <c r="I53" s="17">
        <v>2504975.2154606166</v>
      </c>
      <c r="J53" s="17">
        <v>549616.31531221175</v>
      </c>
      <c r="K53" s="17">
        <v>3054591.5307728285</v>
      </c>
    </row>
    <row r="54" spans="1:11" x14ac:dyDescent="0.2">
      <c r="A54" s="14">
        <v>1999</v>
      </c>
      <c r="B54" s="15">
        <v>906208.53237259341</v>
      </c>
      <c r="C54" s="15">
        <v>1202684.6521404155</v>
      </c>
      <c r="D54" s="15">
        <v>511705.41401736066</v>
      </c>
      <c r="E54" s="16">
        <v>2620598.5985303698</v>
      </c>
      <c r="F54" s="16">
        <v>463784.14944770886</v>
      </c>
      <c r="G54" s="17">
        <v>34636.811219895717</v>
      </c>
      <c r="H54" s="17">
        <v>498420.96066760458</v>
      </c>
      <c r="I54" s="17">
        <v>2572677.333960718</v>
      </c>
      <c r="J54" s="17">
        <v>546342.22523725638</v>
      </c>
      <c r="K54" s="17">
        <v>3119019.5591979744</v>
      </c>
    </row>
    <row r="55" spans="1:11" x14ac:dyDescent="0.2">
      <c r="A55" s="14">
        <v>2000</v>
      </c>
      <c r="B55" s="15">
        <v>941118.1318650808</v>
      </c>
      <c r="C55" s="15">
        <v>1231269.6862563698</v>
      </c>
      <c r="D55" s="15">
        <v>510594.33099166706</v>
      </c>
      <c r="E55" s="16">
        <v>2682982.1491131177</v>
      </c>
      <c r="F55" s="16">
        <v>468197.99206462433</v>
      </c>
      <c r="G55" s="17">
        <v>34590.44960143244</v>
      </c>
      <c r="H55" s="17">
        <v>502788.44166605675</v>
      </c>
      <c r="I55" s="17">
        <v>2640585.810186075</v>
      </c>
      <c r="J55" s="17">
        <v>545184.78059309954</v>
      </c>
      <c r="K55" s="17">
        <v>3185770.5907791746</v>
      </c>
    </row>
    <row r="57" spans="1:11" x14ac:dyDescent="0.2">
      <c r="A57" s="18" t="s">
        <v>183</v>
      </c>
    </row>
    <row r="58" spans="1:11" x14ac:dyDescent="0.2">
      <c r="A58" s="18" t="s">
        <v>184</v>
      </c>
    </row>
  </sheetData>
  <mergeCells count="6">
    <mergeCell ref="A1:K1"/>
    <mergeCell ref="A2:K2"/>
    <mergeCell ref="A3:A4"/>
    <mergeCell ref="B3:E3"/>
    <mergeCell ref="F3:H3"/>
    <mergeCell ref="I3:K3"/>
  </mergeCells>
  <printOptions horizontalCentered="1"/>
  <pageMargins left="0.78740157480314965" right="0.78740157480314965" top="0.78740157480314965" bottom="0.39370078740157483" header="0.51181102362204722" footer="0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9" tint="0.59999389629810485"/>
  </sheetPr>
  <dimension ref="A1:I7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7" sqref="D7"/>
    </sheetView>
  </sheetViews>
  <sheetFormatPr defaultRowHeight="15" x14ac:dyDescent="0.25"/>
  <cols>
    <col min="1" max="1" width="13.5703125" customWidth="1"/>
    <col min="2" max="2" width="32.7109375" customWidth="1"/>
    <col min="3" max="3" width="32.7109375" style="5" customWidth="1"/>
    <col min="4" max="53" width="32.7109375" customWidth="1"/>
  </cols>
  <sheetData>
    <row r="1" spans="1:9" x14ac:dyDescent="0.25">
      <c r="A1" t="s">
        <v>2</v>
      </c>
      <c r="B1" s="2" t="s">
        <v>172</v>
      </c>
      <c r="C1" s="4" t="s">
        <v>172</v>
      </c>
      <c r="D1" s="2" t="s">
        <v>172</v>
      </c>
      <c r="E1" s="2" t="s">
        <v>172</v>
      </c>
      <c r="F1" s="2" t="s">
        <v>172</v>
      </c>
      <c r="G1" s="2" t="s">
        <v>172</v>
      </c>
      <c r="H1" s="2" t="s">
        <v>172</v>
      </c>
      <c r="I1" s="2" t="s">
        <v>172</v>
      </c>
    </row>
    <row r="2" spans="1:9" x14ac:dyDescent="0.25">
      <c r="A2" t="s">
        <v>11</v>
      </c>
      <c r="B2" s="2" t="s">
        <v>12</v>
      </c>
      <c r="C2" s="4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</row>
    <row r="3" spans="1:9" x14ac:dyDescent="0.25">
      <c r="A3" t="s">
        <v>3</v>
      </c>
      <c r="B3" s="2" t="s">
        <v>186</v>
      </c>
      <c r="C3" s="4" t="s">
        <v>196</v>
      </c>
      <c r="D3" s="2" t="s">
        <v>198</v>
      </c>
      <c r="E3" s="2" t="s">
        <v>213</v>
      </c>
      <c r="F3" s="2" t="s">
        <v>207</v>
      </c>
      <c r="G3" s="2" t="s">
        <v>207</v>
      </c>
      <c r="H3" s="2" t="s">
        <v>207</v>
      </c>
      <c r="I3" s="2" t="s">
        <v>224</v>
      </c>
    </row>
    <row r="4" spans="1:9" x14ac:dyDescent="0.25">
      <c r="A4" t="s">
        <v>7</v>
      </c>
      <c r="B4" s="2" t="s">
        <v>194</v>
      </c>
      <c r="C4" s="4" t="s">
        <v>194</v>
      </c>
      <c r="D4" s="2" t="s">
        <v>194</v>
      </c>
      <c r="E4" s="2" t="s">
        <v>214</v>
      </c>
      <c r="F4" s="2" t="s">
        <v>217</v>
      </c>
      <c r="G4" s="2" t="s">
        <v>219</v>
      </c>
      <c r="H4" s="2" t="s">
        <v>144</v>
      </c>
      <c r="I4" s="2" t="s">
        <v>226</v>
      </c>
    </row>
    <row r="5" spans="1:9" x14ac:dyDescent="0.25">
      <c r="A5" t="s">
        <v>189</v>
      </c>
      <c r="B5" s="2" t="s">
        <v>195</v>
      </c>
      <c r="C5" s="4" t="s">
        <v>197</v>
      </c>
      <c r="D5" s="2" t="s">
        <v>195</v>
      </c>
      <c r="E5" s="2" t="s">
        <v>215</v>
      </c>
      <c r="F5" s="2" t="s">
        <v>216</v>
      </c>
      <c r="G5" s="2" t="s">
        <v>218</v>
      </c>
      <c r="H5" s="2" t="s">
        <v>193</v>
      </c>
      <c r="I5" s="2" t="s">
        <v>225</v>
      </c>
    </row>
    <row r="6" spans="1:9" x14ac:dyDescent="0.25">
      <c r="A6">
        <v>1947</v>
      </c>
      <c r="C6" s="24">
        <f t="shared" ref="C6:C52" si="0">C7/(1+B7/100)</f>
        <v>1.5601851864854879E-15</v>
      </c>
      <c r="E6" s="9">
        <v>1.3554588334402168E-12</v>
      </c>
    </row>
    <row r="7" spans="1:9" x14ac:dyDescent="0.25">
      <c r="A7">
        <f>A6+1</f>
        <v>1948</v>
      </c>
      <c r="B7" s="11">
        <v>5.9</v>
      </c>
      <c r="C7" s="24">
        <f t="shared" si="0"/>
        <v>1.6522361124881315E-15</v>
      </c>
      <c r="D7" s="10">
        <v>9.6999999999999993</v>
      </c>
      <c r="E7" s="9">
        <v>1.5326180376500596E-12</v>
      </c>
      <c r="G7" s="10">
        <v>7.1</v>
      </c>
      <c r="H7" s="10">
        <v>7.1</v>
      </c>
    </row>
    <row r="8" spans="1:9" x14ac:dyDescent="0.25">
      <c r="A8">
        <f>A7+1</f>
        <v>1949</v>
      </c>
      <c r="B8" s="11">
        <v>8.3000000000000007</v>
      </c>
      <c r="C8" s="24">
        <f t="shared" si="0"/>
        <v>1.7893717098246463E-15</v>
      </c>
      <c r="D8" s="10">
        <v>7.7</v>
      </c>
      <c r="E8" s="9">
        <v>1.7402037074687338E-12</v>
      </c>
      <c r="G8" s="10">
        <v>5.2</v>
      </c>
      <c r="H8" s="10">
        <v>5.2</v>
      </c>
    </row>
    <row r="9" spans="1:9" x14ac:dyDescent="0.25">
      <c r="A9">
        <f t="shared" ref="A9:A71" si="1">A8+1</f>
        <v>1950</v>
      </c>
      <c r="B9" s="11">
        <v>9.1999999999999993</v>
      </c>
      <c r="C9" s="24">
        <f t="shared" si="0"/>
        <v>1.9539939071285141E-15</v>
      </c>
      <c r="D9" s="10">
        <v>6.8</v>
      </c>
      <c r="E9" s="9">
        <v>1.9714296715567367E-12</v>
      </c>
      <c r="G9" s="10">
        <v>4.3</v>
      </c>
      <c r="H9" s="10">
        <v>4.3</v>
      </c>
    </row>
    <row r="10" spans="1:9" x14ac:dyDescent="0.25">
      <c r="A10">
        <f t="shared" si="1"/>
        <v>1951</v>
      </c>
      <c r="B10" s="11">
        <v>18.100000000000001</v>
      </c>
      <c r="C10" s="24">
        <f t="shared" si="0"/>
        <v>2.3076668043187753E-15</v>
      </c>
      <c r="D10" s="10">
        <v>4.9000000000000004</v>
      </c>
      <c r="E10" s="9">
        <v>2.3747375299054256E-12</v>
      </c>
      <c r="G10" s="10">
        <v>1.9</v>
      </c>
      <c r="H10" s="10">
        <v>1.9</v>
      </c>
    </row>
    <row r="11" spans="1:9" x14ac:dyDescent="0.25">
      <c r="A11">
        <f t="shared" si="1"/>
        <v>1952</v>
      </c>
      <c r="B11" s="11">
        <v>9.3000000000000007</v>
      </c>
      <c r="C11" s="24">
        <f t="shared" si="0"/>
        <v>2.5222798171204215E-15</v>
      </c>
      <c r="D11" s="10">
        <v>7.3</v>
      </c>
      <c r="E11" s="9">
        <v>2.7136647205398226E-12</v>
      </c>
      <c r="G11" s="10">
        <v>4.2</v>
      </c>
      <c r="H11" s="10">
        <v>4.2</v>
      </c>
    </row>
    <row r="12" spans="1:9" x14ac:dyDescent="0.25">
      <c r="A12">
        <f t="shared" si="1"/>
        <v>1953</v>
      </c>
      <c r="B12" s="11">
        <v>13.8</v>
      </c>
      <c r="C12" s="24">
        <f t="shared" si="0"/>
        <v>2.8703544318830396E-15</v>
      </c>
      <c r="D12" s="10">
        <v>4.7</v>
      </c>
      <c r="E12" s="9">
        <v>3.1447096443651395E-12</v>
      </c>
      <c r="G12" s="10">
        <v>1.7</v>
      </c>
      <c r="H12" s="10">
        <v>1.7</v>
      </c>
    </row>
    <row r="13" spans="1:9" x14ac:dyDescent="0.25">
      <c r="A13">
        <f t="shared" si="1"/>
        <v>1954</v>
      </c>
      <c r="B13" s="11">
        <v>27.1</v>
      </c>
      <c r="C13" s="24">
        <f t="shared" si="0"/>
        <v>3.6482204829233432E-15</v>
      </c>
      <c r="D13" s="10">
        <v>7.8</v>
      </c>
      <c r="E13" s="9">
        <v>4.18839022397033E-12</v>
      </c>
      <c r="G13" s="10">
        <v>4.7</v>
      </c>
      <c r="H13" s="10">
        <v>4.7</v>
      </c>
    </row>
    <row r="14" spans="1:9" x14ac:dyDescent="0.25">
      <c r="A14">
        <f t="shared" si="1"/>
        <v>1955</v>
      </c>
      <c r="B14" s="11">
        <v>11.8</v>
      </c>
      <c r="C14" s="24">
        <f t="shared" si="0"/>
        <v>4.0787104999082983E-15</v>
      </c>
      <c r="D14" s="10">
        <v>8.8000000000000007</v>
      </c>
      <c r="E14" s="9">
        <v>4.9338753510624607E-12</v>
      </c>
      <c r="G14" s="10">
        <v>5.6</v>
      </c>
      <c r="H14" s="10">
        <v>5.6</v>
      </c>
    </row>
    <row r="15" spans="1:9" x14ac:dyDescent="0.25">
      <c r="A15">
        <f t="shared" si="1"/>
        <v>1956</v>
      </c>
      <c r="B15" s="11">
        <v>22.6</v>
      </c>
      <c r="C15" s="24">
        <f t="shared" si="0"/>
        <v>5.0004990728875741E-15</v>
      </c>
      <c r="D15" s="10">
        <v>2.9</v>
      </c>
      <c r="E15" s="9">
        <v>6.048740966324401E-12</v>
      </c>
      <c r="G15" s="10">
        <v>-0.1</v>
      </c>
      <c r="H15" s="10">
        <v>-0.1</v>
      </c>
    </row>
    <row r="16" spans="1:9" x14ac:dyDescent="0.25">
      <c r="A16">
        <f t="shared" si="1"/>
        <v>1957</v>
      </c>
      <c r="B16" s="11">
        <v>12.7</v>
      </c>
      <c r="C16" s="24">
        <f t="shared" si="0"/>
        <v>5.635562455144296E-15</v>
      </c>
      <c r="D16" s="10">
        <v>7.7</v>
      </c>
      <c r="E16" s="9">
        <v>7.1285510581856244E-12</v>
      </c>
      <c r="G16" s="10">
        <v>4.5</v>
      </c>
      <c r="H16" s="10">
        <v>4.5</v>
      </c>
    </row>
    <row r="17" spans="1:8" x14ac:dyDescent="0.25">
      <c r="A17">
        <f t="shared" si="1"/>
        <v>1958</v>
      </c>
      <c r="B17" s="11">
        <v>12.4</v>
      </c>
      <c r="C17" s="24">
        <f t="shared" si="0"/>
        <v>6.3343721995821893E-15</v>
      </c>
      <c r="D17" s="10">
        <v>10.8</v>
      </c>
      <c r="E17" s="9">
        <v>8.6098781078931325E-12</v>
      </c>
      <c r="G17" s="10">
        <v>7.6</v>
      </c>
      <c r="H17" s="10">
        <v>7.6</v>
      </c>
    </row>
    <row r="18" spans="1:8" x14ac:dyDescent="0.25">
      <c r="A18">
        <f t="shared" si="1"/>
        <v>1959</v>
      </c>
      <c r="B18" s="11">
        <v>35.9</v>
      </c>
      <c r="C18" s="24">
        <f t="shared" si="0"/>
        <v>8.6084118192321948E-15</v>
      </c>
      <c r="D18" s="10">
        <v>9.8000000000000007</v>
      </c>
      <c r="E18" s="9">
        <v>1.2465026933554646E-11</v>
      </c>
      <c r="G18" s="10">
        <v>6.6</v>
      </c>
      <c r="H18" s="10">
        <v>6.6</v>
      </c>
    </row>
    <row r="19" spans="1:8" x14ac:dyDescent="0.25">
      <c r="A19">
        <f t="shared" si="1"/>
        <v>1960</v>
      </c>
      <c r="B19" s="11">
        <v>25.4</v>
      </c>
      <c r="C19" s="24">
        <f t="shared" si="0"/>
        <v>1.0794948421317173E-14</v>
      </c>
      <c r="D19" s="10">
        <v>9.4</v>
      </c>
      <c r="E19" s="9">
        <v>1.6598026054636912E-11</v>
      </c>
      <c r="G19" s="10">
        <v>6.2</v>
      </c>
      <c r="H19" s="10">
        <v>6.2</v>
      </c>
    </row>
    <row r="20" spans="1:8" x14ac:dyDescent="0.25">
      <c r="A20">
        <f t="shared" si="1"/>
        <v>1961</v>
      </c>
      <c r="B20" s="11">
        <v>34.700000000000003</v>
      </c>
      <c r="C20" s="24">
        <f t="shared" si="0"/>
        <v>1.4540795523514233E-14</v>
      </c>
      <c r="D20" s="10">
        <v>8.6</v>
      </c>
      <c r="E20" s="9">
        <v>2.3558058925970212E-11</v>
      </c>
      <c r="G20" s="10">
        <v>5.6</v>
      </c>
      <c r="H20" s="10">
        <v>5.6</v>
      </c>
    </row>
    <row r="21" spans="1:8" x14ac:dyDescent="0.25">
      <c r="A21">
        <f t="shared" si="1"/>
        <v>1962</v>
      </c>
      <c r="B21" s="11">
        <v>50.1</v>
      </c>
      <c r="C21" s="24">
        <f t="shared" si="0"/>
        <v>2.1825734080794861E-14</v>
      </c>
      <c r="D21" s="10">
        <v>6.6</v>
      </c>
      <c r="E21" s="9">
        <v>3.6635342671128571E-11</v>
      </c>
      <c r="G21" s="10">
        <v>3.6</v>
      </c>
      <c r="H21" s="10">
        <v>3.6</v>
      </c>
    </row>
    <row r="22" spans="1:8" x14ac:dyDescent="0.25">
      <c r="A22">
        <f t="shared" si="1"/>
        <v>1963</v>
      </c>
      <c r="B22" s="11">
        <v>78.400000000000006</v>
      </c>
      <c r="C22" s="24">
        <f t="shared" si="0"/>
        <v>3.8937109600138031E-14</v>
      </c>
      <c r="D22" s="10">
        <v>0.6</v>
      </c>
      <c r="E22" s="9">
        <v>6.3857201094496137E-11</v>
      </c>
      <c r="G22" s="10">
        <v>-2.2000000000000002</v>
      </c>
      <c r="H22" s="10">
        <v>-2.2000000000000002</v>
      </c>
    </row>
    <row r="23" spans="1:8" x14ac:dyDescent="0.25">
      <c r="A23">
        <f t="shared" si="1"/>
        <v>1964</v>
      </c>
      <c r="B23" s="11">
        <v>89.9</v>
      </c>
      <c r="C23" s="24">
        <f t="shared" si="0"/>
        <v>7.3941571130662124E-14</v>
      </c>
      <c r="D23" s="10">
        <v>3.4</v>
      </c>
      <c r="E23" s="9">
        <v>1.2156248937061215E-10</v>
      </c>
      <c r="G23" s="10">
        <v>0.5</v>
      </c>
      <c r="H23" s="10">
        <v>0.5</v>
      </c>
    </row>
    <row r="24" spans="1:8" x14ac:dyDescent="0.25">
      <c r="A24">
        <f t="shared" si="1"/>
        <v>1965</v>
      </c>
      <c r="B24" s="11">
        <v>58.2</v>
      </c>
      <c r="C24" s="24">
        <f t="shared" si="0"/>
        <v>1.1697556552870749E-13</v>
      </c>
      <c r="D24" s="10">
        <v>2.4</v>
      </c>
      <c r="E24" s="9">
        <v>1.9222906978768418E-10</v>
      </c>
      <c r="G24" s="10">
        <v>-0.5</v>
      </c>
      <c r="H24" s="10">
        <v>-0.5</v>
      </c>
    </row>
    <row r="25" spans="1:8" x14ac:dyDescent="0.25">
      <c r="A25">
        <f t="shared" si="1"/>
        <v>1966</v>
      </c>
      <c r="B25" s="11">
        <v>37.9</v>
      </c>
      <c r="C25" s="24">
        <f t="shared" si="0"/>
        <v>1.6130930486408761E-13</v>
      </c>
      <c r="D25" s="10">
        <v>6.7</v>
      </c>
      <c r="E25" s="9">
        <v>2.7497968078445372E-10</v>
      </c>
      <c r="G25" s="10">
        <v>3.6</v>
      </c>
      <c r="H25" s="10">
        <v>3.6</v>
      </c>
    </row>
    <row r="26" spans="1:8" x14ac:dyDescent="0.25">
      <c r="A26">
        <f t="shared" si="1"/>
        <v>1967</v>
      </c>
      <c r="B26" s="11">
        <v>26.5</v>
      </c>
      <c r="C26" s="24">
        <f t="shared" si="0"/>
        <v>2.0405627065307085E-13</v>
      </c>
      <c r="D26" s="10">
        <v>4.2</v>
      </c>
      <c r="E26" s="9">
        <v>3.5248638179755776E-10</v>
      </c>
      <c r="G26" s="10">
        <v>1.3</v>
      </c>
      <c r="H26" s="10">
        <v>1.3</v>
      </c>
    </row>
    <row r="27" spans="1:8" x14ac:dyDescent="0.25">
      <c r="A27">
        <f t="shared" si="1"/>
        <v>1968</v>
      </c>
      <c r="B27" s="11">
        <v>26.7</v>
      </c>
      <c r="C27" s="24">
        <f t="shared" si="0"/>
        <v>2.5853929491744075E-13</v>
      </c>
      <c r="D27" s="10">
        <v>9.8000000000000007</v>
      </c>
      <c r="E27" s="9">
        <v>4.7696097632521611E-10</v>
      </c>
      <c r="G27" s="10">
        <v>6.7</v>
      </c>
      <c r="H27" s="10">
        <v>6.7</v>
      </c>
    </row>
    <row r="28" spans="1:8" x14ac:dyDescent="0.25">
      <c r="A28">
        <f t="shared" si="1"/>
        <v>1969</v>
      </c>
      <c r="B28" s="11">
        <v>20.100000000000001</v>
      </c>
      <c r="C28" s="24">
        <f t="shared" si="0"/>
        <v>3.1050569319584634E-13</v>
      </c>
      <c r="D28" s="10">
        <v>9.5</v>
      </c>
      <c r="E28" s="9">
        <v>6.1005190625032567E-10</v>
      </c>
      <c r="G28" s="10">
        <v>6.4</v>
      </c>
      <c r="H28" s="10">
        <v>6.4</v>
      </c>
    </row>
    <row r="29" spans="1:8" x14ac:dyDescent="0.25">
      <c r="A29">
        <f t="shared" si="1"/>
        <v>1970</v>
      </c>
      <c r="B29" s="11">
        <v>16.399999999999999</v>
      </c>
      <c r="C29" s="24">
        <f t="shared" si="0"/>
        <v>3.6142862687996511E-13</v>
      </c>
      <c r="D29" s="10">
        <v>10.4</v>
      </c>
      <c r="E29" s="9">
        <v>7.6211251133192662E-10</v>
      </c>
      <c r="F29" s="9">
        <v>2.1254231876818808E-8</v>
      </c>
      <c r="G29" s="10">
        <v>7.4</v>
      </c>
      <c r="H29" s="10">
        <v>7.4</v>
      </c>
    </row>
    <row r="30" spans="1:8" x14ac:dyDescent="0.25">
      <c r="A30">
        <f t="shared" si="1"/>
        <v>1971</v>
      </c>
      <c r="B30" s="11">
        <v>19.399999999999999</v>
      </c>
      <c r="C30" s="24">
        <f t="shared" si="0"/>
        <v>4.3154578049467833E-13</v>
      </c>
      <c r="D30" s="10">
        <v>11.3</v>
      </c>
      <c r="E30" s="9">
        <v>9.8645559925754808E-10</v>
      </c>
      <c r="F30" s="9">
        <v>2.304388030923899E-8</v>
      </c>
      <c r="G30" s="10">
        <v>8.4</v>
      </c>
      <c r="H30" s="10">
        <v>8.4</v>
      </c>
    </row>
    <row r="31" spans="1:8" x14ac:dyDescent="0.25">
      <c r="A31">
        <f t="shared" si="1"/>
        <v>1972</v>
      </c>
      <c r="B31" s="11">
        <v>19.899999999999999</v>
      </c>
      <c r="C31" s="24">
        <f t="shared" si="0"/>
        <v>5.1742339081311934E-13</v>
      </c>
      <c r="D31" s="10">
        <v>11.9</v>
      </c>
      <c r="E31" s="9">
        <v>1.2894183779043405E-9</v>
      </c>
      <c r="F31" s="9">
        <v>2.5128811931312708E-8</v>
      </c>
      <c r="G31" s="10">
        <v>9</v>
      </c>
      <c r="H31" s="10">
        <v>9</v>
      </c>
    </row>
    <row r="32" spans="1:8" x14ac:dyDescent="0.25">
      <c r="A32">
        <f t="shared" si="1"/>
        <v>1973</v>
      </c>
      <c r="B32" s="11">
        <v>29.6</v>
      </c>
      <c r="C32" s="24">
        <f t="shared" si="0"/>
        <v>6.7058071449380271E-13</v>
      </c>
      <c r="D32" s="10">
        <v>14</v>
      </c>
      <c r="E32" s="9">
        <v>1.8558189599808781E-9</v>
      </c>
      <c r="F32" s="9">
        <v>2.7910944710922716E-8</v>
      </c>
      <c r="G32" s="10">
        <v>11.1</v>
      </c>
      <c r="H32" s="10">
        <v>11.1</v>
      </c>
    </row>
    <row r="33" spans="1:8" x14ac:dyDescent="0.25">
      <c r="A33">
        <f t="shared" si="1"/>
        <v>1974</v>
      </c>
      <c r="B33" s="11">
        <v>34.6</v>
      </c>
      <c r="C33" s="24">
        <f t="shared" si="0"/>
        <v>9.0260164170865845E-13</v>
      </c>
      <c r="D33" s="10">
        <v>8.1999999999999993</v>
      </c>
      <c r="E33" s="9">
        <v>2.6342113745890477E-9</v>
      </c>
      <c r="F33" s="9">
        <v>2.9432394691027496E-8</v>
      </c>
      <c r="G33" s="10">
        <v>5.5</v>
      </c>
      <c r="H33" s="10">
        <v>5.5</v>
      </c>
    </row>
    <row r="34" spans="1:8" x14ac:dyDescent="0.25">
      <c r="A34">
        <f t="shared" si="1"/>
        <v>1975</v>
      </c>
      <c r="B34" s="11">
        <v>33.9</v>
      </c>
      <c r="C34" s="24">
        <f t="shared" si="0"/>
        <v>1.2085835982478937E-12</v>
      </c>
      <c r="D34" s="10">
        <v>5.2</v>
      </c>
      <c r="E34" s="9">
        <v>3.6191740786896421E-9</v>
      </c>
      <c r="F34" s="9">
        <v>3.0193148879643324E-8</v>
      </c>
      <c r="G34" s="10">
        <v>2.6</v>
      </c>
      <c r="H34" s="10">
        <v>2.6</v>
      </c>
    </row>
    <row r="35" spans="1:8" x14ac:dyDescent="0.25">
      <c r="A35">
        <f t="shared" si="1"/>
        <v>1976</v>
      </c>
      <c r="B35" s="11">
        <v>41.2</v>
      </c>
      <c r="C35" s="24">
        <f t="shared" si="0"/>
        <v>1.7065200407260257E-12</v>
      </c>
      <c r="D35" s="10">
        <v>10.3</v>
      </c>
      <c r="E35" s="9">
        <v>5.4987857157360752E-9</v>
      </c>
      <c r="F35" s="9">
        <v>3.2487768997729179E-8</v>
      </c>
      <c r="G35" s="10">
        <v>7.6</v>
      </c>
      <c r="H35" s="10">
        <v>7.6</v>
      </c>
    </row>
    <row r="36" spans="1:8" x14ac:dyDescent="0.25">
      <c r="A36">
        <f t="shared" si="1"/>
        <v>1977</v>
      </c>
      <c r="B36" s="11">
        <v>45.4</v>
      </c>
      <c r="C36" s="24">
        <f t="shared" si="0"/>
        <v>2.4812801392156414E-12</v>
      </c>
      <c r="D36" s="10">
        <v>4.9000000000000004</v>
      </c>
      <c r="E36" s="9">
        <v>8.1912770523063551E-9</v>
      </c>
      <c r="F36" s="9">
        <v>3.3284811919384873E-8</v>
      </c>
      <c r="G36" s="10">
        <v>2.5</v>
      </c>
      <c r="H36" s="10">
        <v>2.5</v>
      </c>
    </row>
    <row r="37" spans="1:8" x14ac:dyDescent="0.25">
      <c r="A37">
        <f t="shared" si="1"/>
        <v>1978</v>
      </c>
      <c r="B37" s="11">
        <v>38.200000000000003</v>
      </c>
      <c r="C37" s="24">
        <f t="shared" si="0"/>
        <v>3.429129152396017E-12</v>
      </c>
      <c r="D37" s="10">
        <v>5</v>
      </c>
      <c r="E37" s="9">
        <v>1.1609871067181098E-8</v>
      </c>
      <c r="F37" s="9">
        <v>3.4129276816979943E-8</v>
      </c>
      <c r="G37" s="10">
        <v>2.5</v>
      </c>
      <c r="H37" s="10">
        <v>2.5</v>
      </c>
    </row>
    <row r="38" spans="1:8" x14ac:dyDescent="0.25">
      <c r="A38">
        <f t="shared" si="1"/>
        <v>1979</v>
      </c>
      <c r="B38" s="11">
        <v>54.4</v>
      </c>
      <c r="C38" s="24">
        <f t="shared" si="0"/>
        <v>5.2945754112994504E-12</v>
      </c>
      <c r="D38" s="10">
        <v>6.8</v>
      </c>
      <c r="E38" s="9">
        <v>1.8698780128206427E-8</v>
      </c>
      <c r="F38" s="9">
        <v>3.5609135144572554E-8</v>
      </c>
      <c r="G38" s="10">
        <v>4.3</v>
      </c>
      <c r="H38" s="10">
        <v>4.3</v>
      </c>
    </row>
    <row r="39" spans="1:8" x14ac:dyDescent="0.25">
      <c r="A39">
        <f t="shared" si="1"/>
        <v>1980</v>
      </c>
      <c r="B39" s="11">
        <v>90.4</v>
      </c>
      <c r="C39" s="24">
        <f t="shared" si="0"/>
        <v>1.0080871583114153E-11</v>
      </c>
      <c r="D39" s="10">
        <v>9.1999999999999993</v>
      </c>
      <c r="E39" s="9">
        <v>3.8361825281994305E-8</v>
      </c>
      <c r="F39" s="9">
        <v>3.8361825281994305E-8</v>
      </c>
      <c r="G39" s="10">
        <v>6.8</v>
      </c>
      <c r="H39" s="10">
        <v>6.8</v>
      </c>
    </row>
    <row r="40" spans="1:8" x14ac:dyDescent="0.25">
      <c r="A40">
        <f t="shared" si="1"/>
        <v>1981</v>
      </c>
      <c r="B40" s="11">
        <v>100.6</v>
      </c>
      <c r="C40" s="24">
        <f t="shared" si="0"/>
        <v>2.0222228395726994E-11</v>
      </c>
      <c r="D40" s="10">
        <v>-4.3</v>
      </c>
      <c r="E40" s="9">
        <v>7.2081927284132752E-8</v>
      </c>
      <c r="F40" s="9">
        <v>3.5945908798268778E-8</v>
      </c>
      <c r="G40" s="10">
        <v>-6.3</v>
      </c>
      <c r="H40" s="10">
        <v>-6.3</v>
      </c>
    </row>
    <row r="41" spans="1:8" x14ac:dyDescent="0.25">
      <c r="A41">
        <f t="shared" si="1"/>
        <v>1982</v>
      </c>
      <c r="B41" s="11">
        <v>101</v>
      </c>
      <c r="C41" s="24">
        <f t="shared" si="0"/>
        <v>4.0646679075411257E-11</v>
      </c>
      <c r="D41" s="10">
        <v>0.8</v>
      </c>
      <c r="E41" s="9">
        <v>1.4301936814458022E-7</v>
      </c>
      <c r="F41" s="9">
        <v>3.5477055413997943E-8</v>
      </c>
      <c r="G41" s="10">
        <v>-1.3</v>
      </c>
      <c r="H41" s="10">
        <v>-1.3</v>
      </c>
    </row>
    <row r="42" spans="1:8" x14ac:dyDescent="0.25">
      <c r="A42">
        <f t="shared" si="1"/>
        <v>1983</v>
      </c>
      <c r="B42" s="11">
        <v>131.5</v>
      </c>
      <c r="C42" s="24">
        <f t="shared" si="0"/>
        <v>9.4097062059577064E-11</v>
      </c>
      <c r="D42" s="10">
        <v>-2.9</v>
      </c>
      <c r="E42" s="9">
        <v>3.1468279018118815E-7</v>
      </c>
      <c r="F42" s="9">
        <v>3.3721325767961081E-8</v>
      </c>
      <c r="G42" s="10">
        <v>-4.9000000000000004</v>
      </c>
      <c r="H42" s="10">
        <v>-4.9000000000000004</v>
      </c>
    </row>
    <row r="43" spans="1:8" x14ac:dyDescent="0.25">
      <c r="A43">
        <f t="shared" si="1"/>
        <v>1984</v>
      </c>
      <c r="B43" s="11">
        <v>201.7</v>
      </c>
      <c r="C43" s="24">
        <f t="shared" si="0"/>
        <v>2.8389083623374401E-10</v>
      </c>
      <c r="D43" s="10">
        <v>5.4</v>
      </c>
      <c r="E43" s="9">
        <v>9.804535942720496E-7</v>
      </c>
      <c r="F43" s="9">
        <v>3.4819730016152975E-8</v>
      </c>
      <c r="G43" s="10">
        <v>3.3</v>
      </c>
      <c r="H43" s="10">
        <v>3.3</v>
      </c>
    </row>
    <row r="44" spans="1:8" x14ac:dyDescent="0.25">
      <c r="A44">
        <f t="shared" si="1"/>
        <v>1985</v>
      </c>
      <c r="B44" s="11">
        <v>248.5</v>
      </c>
      <c r="C44" s="24">
        <f t="shared" si="0"/>
        <v>9.8935956427459777E-10</v>
      </c>
      <c r="D44" s="10">
        <v>7.8</v>
      </c>
      <c r="E44" s="9">
        <v>3.6124100166502187E-6</v>
      </c>
      <c r="F44" s="9">
        <v>3.6807659949875719E-8</v>
      </c>
      <c r="G44" s="10">
        <v>5.7</v>
      </c>
      <c r="H44" s="10">
        <v>5.7</v>
      </c>
    </row>
    <row r="45" spans="1:8" x14ac:dyDescent="0.25">
      <c r="A45">
        <f t="shared" si="1"/>
        <v>1986</v>
      </c>
      <c r="B45" s="11">
        <v>149.1</v>
      </c>
      <c r="C45" s="24">
        <f t="shared" si="0"/>
        <v>2.4644946746080226E-9</v>
      </c>
      <c r="D45" s="10">
        <v>7.5</v>
      </c>
      <c r="E45" s="9">
        <v>9.4889585454328736E-6</v>
      </c>
      <c r="F45" s="9">
        <v>3.8801429522137723E-8</v>
      </c>
      <c r="G45" s="10">
        <v>5.4</v>
      </c>
      <c r="H45" s="10">
        <v>5.4</v>
      </c>
    </row>
    <row r="46" spans="1:8" x14ac:dyDescent="0.25">
      <c r="A46">
        <f t="shared" si="1"/>
        <v>1987</v>
      </c>
      <c r="B46" s="11">
        <v>206.1</v>
      </c>
      <c r="C46" s="24">
        <f t="shared" si="0"/>
        <v>7.5438181989751575E-9</v>
      </c>
      <c r="D46" s="10">
        <v>3.5</v>
      </c>
      <c r="E46" s="9">
        <v>2.9520223826940345E-5</v>
      </c>
      <c r="F46" s="9">
        <v>3.942133112967798E-8</v>
      </c>
      <c r="G46" s="10">
        <v>1.6</v>
      </c>
      <c r="H46" s="10">
        <v>1.6</v>
      </c>
    </row>
    <row r="47" spans="1:8" x14ac:dyDescent="0.25">
      <c r="A47">
        <f t="shared" si="1"/>
        <v>1988</v>
      </c>
      <c r="B47" s="11">
        <v>628</v>
      </c>
      <c r="C47" s="24">
        <f t="shared" si="0"/>
        <v>5.4918996488539145E-8</v>
      </c>
      <c r="D47" s="10">
        <v>-0.1</v>
      </c>
      <c r="E47" s="11">
        <v>2.1091061354237378E-4</v>
      </c>
      <c r="F47" s="9">
        <v>3.8690794369561559E-8</v>
      </c>
      <c r="G47" s="10">
        <v>-1.9</v>
      </c>
      <c r="H47" s="10">
        <v>-1.9</v>
      </c>
    </row>
    <row r="48" spans="1:8" x14ac:dyDescent="0.25">
      <c r="A48">
        <f t="shared" si="1"/>
        <v>1989</v>
      </c>
      <c r="B48" s="11">
        <v>1304.5</v>
      </c>
      <c r="C48" s="24">
        <f t="shared" si="0"/>
        <v>7.7133730568153228E-7</v>
      </c>
      <c r="D48" s="10">
        <v>3.2</v>
      </c>
      <c r="E48" s="11">
        <v>3.003177577486184E-3</v>
      </c>
      <c r="F48" s="9">
        <v>3.9227616138940676E-8</v>
      </c>
      <c r="G48" s="10">
        <v>1.4</v>
      </c>
      <c r="H48" s="10">
        <v>1.4</v>
      </c>
    </row>
    <row r="49" spans="1:9" x14ac:dyDescent="0.25">
      <c r="A49">
        <f t="shared" si="1"/>
        <v>1990</v>
      </c>
      <c r="B49" s="11">
        <v>2595.6</v>
      </c>
      <c r="C49" s="24">
        <f t="shared" si="0"/>
        <v>2.0792168411951384E-5</v>
      </c>
      <c r="D49" s="10">
        <v>-4.3</v>
      </c>
      <c r="E49" s="23"/>
      <c r="F49" s="9">
        <v>3.6969606704924793E-8</v>
      </c>
      <c r="G49" s="10">
        <v>-5.9</v>
      </c>
      <c r="H49" s="10">
        <v>-5.9</v>
      </c>
    </row>
    <row r="50" spans="1:9" x14ac:dyDescent="0.25">
      <c r="A50">
        <f t="shared" si="1"/>
        <v>1991</v>
      </c>
      <c r="B50" s="11">
        <v>416.7</v>
      </c>
      <c r="C50" s="24">
        <f t="shared" si="0"/>
        <v>1.0743313418455279E-4</v>
      </c>
      <c r="D50" s="10">
        <v>1</v>
      </c>
      <c r="E50" s="23"/>
      <c r="G50" s="10">
        <v>-0.6</v>
      </c>
      <c r="H50" s="10">
        <v>-0.6</v>
      </c>
    </row>
    <row r="51" spans="1:9" x14ac:dyDescent="0.25">
      <c r="A51">
        <f t="shared" si="1"/>
        <v>1992</v>
      </c>
      <c r="B51" s="11">
        <v>969</v>
      </c>
      <c r="C51" s="24">
        <f t="shared" si="0"/>
        <v>1.1484602044328693E-3</v>
      </c>
      <c r="D51" s="10">
        <v>-0.5</v>
      </c>
      <c r="E51" s="23"/>
      <c r="G51" s="10">
        <v>-2.1</v>
      </c>
      <c r="H51" s="10">
        <v>-2.1</v>
      </c>
    </row>
    <row r="52" spans="1:9" x14ac:dyDescent="0.25">
      <c r="A52">
        <f t="shared" si="1"/>
        <v>1993</v>
      </c>
      <c r="B52" s="11">
        <v>1996.2</v>
      </c>
      <c r="C52" s="24">
        <f t="shared" si="0"/>
        <v>2.4074022805321806E-2</v>
      </c>
      <c r="D52" s="10">
        <v>4.9000000000000004</v>
      </c>
      <c r="E52" s="23"/>
      <c r="G52" s="10">
        <v>3.4</v>
      </c>
      <c r="H52" s="10">
        <v>3.4</v>
      </c>
    </row>
    <row r="53" spans="1:9" x14ac:dyDescent="0.25">
      <c r="A53">
        <f t="shared" si="1"/>
        <v>1994</v>
      </c>
      <c r="B53" s="11">
        <v>2240.1999999999998</v>
      </c>
      <c r="C53" s="24">
        <f>C54/(1+B54/100)</f>
        <v>0.56338028169014087</v>
      </c>
      <c r="D53" s="10">
        <v>5.9</v>
      </c>
      <c r="E53" s="23"/>
      <c r="G53" s="10">
        <v>4.3</v>
      </c>
      <c r="H53" s="10">
        <v>4.3</v>
      </c>
    </row>
    <row r="54" spans="1:9" x14ac:dyDescent="0.25">
      <c r="A54">
        <f t="shared" si="1"/>
        <v>1995</v>
      </c>
      <c r="B54" s="11">
        <v>77.5</v>
      </c>
      <c r="C54" s="24">
        <f>1</f>
        <v>1</v>
      </c>
      <c r="D54" s="10">
        <v>4.2</v>
      </c>
      <c r="E54" s="23"/>
      <c r="G54" s="10">
        <v>2.8</v>
      </c>
      <c r="H54" s="10">
        <v>2.8</v>
      </c>
    </row>
    <row r="55" spans="1:9" x14ac:dyDescent="0.25">
      <c r="A55">
        <f t="shared" si="1"/>
        <v>1996</v>
      </c>
      <c r="B55" s="11">
        <v>17.100000000000001</v>
      </c>
      <c r="C55" s="24">
        <f>C54*(1+B55/100)</f>
        <v>1.171</v>
      </c>
      <c r="D55" s="10">
        <v>2.2000000000000002</v>
      </c>
      <c r="E55" s="23"/>
      <c r="G55" s="10">
        <v>0.6</v>
      </c>
      <c r="H55" s="10">
        <v>0.6</v>
      </c>
    </row>
    <row r="56" spans="1:9" x14ac:dyDescent="0.25">
      <c r="A56">
        <f t="shared" si="1"/>
        <v>1997</v>
      </c>
      <c r="B56" s="11">
        <v>7.6</v>
      </c>
      <c r="C56" s="24">
        <f t="shared" ref="C56:C70" si="2">C55*(1+B56/100)</f>
        <v>1.2599960000000001</v>
      </c>
      <c r="D56" s="10">
        <v>3.4</v>
      </c>
      <c r="E56" s="23"/>
      <c r="G56" s="10">
        <v>1.8</v>
      </c>
      <c r="H56" s="10">
        <v>1.8</v>
      </c>
    </row>
    <row r="57" spans="1:9" x14ac:dyDescent="0.25">
      <c r="A57">
        <f t="shared" si="1"/>
        <v>1998</v>
      </c>
      <c r="B57" s="11">
        <v>4.2</v>
      </c>
      <c r="C57" s="24">
        <f t="shared" si="2"/>
        <v>1.3129158320000001</v>
      </c>
      <c r="D57" s="10">
        <v>0</v>
      </c>
      <c r="E57" s="23"/>
      <c r="G57" s="10">
        <v>-1.5</v>
      </c>
      <c r="H57" s="10">
        <v>-1.5</v>
      </c>
    </row>
    <row r="58" spans="1:9" x14ac:dyDescent="0.25">
      <c r="A58">
        <f t="shared" si="1"/>
        <v>1999</v>
      </c>
      <c r="B58" s="11">
        <v>8.5</v>
      </c>
      <c r="C58" s="24">
        <f t="shared" si="2"/>
        <v>1.42451367772</v>
      </c>
      <c r="D58" s="10">
        <v>0.3</v>
      </c>
      <c r="E58" s="23"/>
      <c r="G58" s="10">
        <v>-1.2</v>
      </c>
      <c r="H58" s="10">
        <v>-1.2</v>
      </c>
    </row>
    <row r="59" spans="1:9" x14ac:dyDescent="0.25">
      <c r="A59">
        <f t="shared" si="1"/>
        <v>2000</v>
      </c>
      <c r="B59" s="11">
        <v>6.2</v>
      </c>
      <c r="C59" s="24">
        <f t="shared" si="2"/>
        <v>1.5128335257386401</v>
      </c>
      <c r="D59" s="10">
        <v>4.3</v>
      </c>
      <c r="G59" s="10">
        <v>2.8</v>
      </c>
      <c r="H59" s="10">
        <v>2.8</v>
      </c>
    </row>
    <row r="60" spans="1:9" x14ac:dyDescent="0.25">
      <c r="A60">
        <f t="shared" si="1"/>
        <v>2001</v>
      </c>
      <c r="B60" s="11">
        <v>9</v>
      </c>
      <c r="C60" s="24">
        <f t="shared" si="2"/>
        <v>1.6489885430551179</v>
      </c>
      <c r="D60" s="10">
        <v>1.3</v>
      </c>
      <c r="G60" s="10">
        <v>-0.2</v>
      </c>
      <c r="H60" s="10">
        <v>-0.2</v>
      </c>
      <c r="I60">
        <v>76163</v>
      </c>
    </row>
    <row r="61" spans="1:9" x14ac:dyDescent="0.25">
      <c r="A61">
        <f t="shared" si="1"/>
        <v>2002</v>
      </c>
      <c r="B61" s="11">
        <v>10.6</v>
      </c>
      <c r="C61" s="24">
        <f t="shared" si="2"/>
        <v>1.8237813286189606</v>
      </c>
      <c r="D61" s="10">
        <v>2.7</v>
      </c>
      <c r="G61" s="10">
        <v>1.2</v>
      </c>
      <c r="H61" s="10">
        <v>1.2</v>
      </c>
      <c r="I61">
        <v>79007</v>
      </c>
    </row>
    <row r="62" spans="1:9" x14ac:dyDescent="0.25">
      <c r="A62">
        <f t="shared" si="1"/>
        <v>2003</v>
      </c>
      <c r="B62" s="11">
        <v>13.7</v>
      </c>
      <c r="C62" s="24">
        <f t="shared" si="2"/>
        <v>2.073639370639758</v>
      </c>
      <c r="D62" s="10">
        <v>1.1000000000000001</v>
      </c>
      <c r="G62" s="10">
        <v>-0.2</v>
      </c>
      <c r="H62" s="10">
        <v>-0.2</v>
      </c>
      <c r="I62">
        <v>80147</v>
      </c>
    </row>
    <row r="63" spans="1:9" x14ac:dyDescent="0.25">
      <c r="A63">
        <f t="shared" si="1"/>
        <v>2004</v>
      </c>
      <c r="B63" s="11">
        <v>8</v>
      </c>
      <c r="C63" s="24">
        <f t="shared" si="2"/>
        <v>2.2395305202909386</v>
      </c>
      <c r="D63" s="10">
        <v>5.7</v>
      </c>
      <c r="G63" s="10">
        <v>4.3</v>
      </c>
      <c r="H63" s="10">
        <v>4.3</v>
      </c>
      <c r="I63">
        <v>84419</v>
      </c>
    </row>
    <row r="64" spans="1:9" x14ac:dyDescent="0.25">
      <c r="A64">
        <f t="shared" si="1"/>
        <v>2005</v>
      </c>
      <c r="B64" s="11">
        <v>7.2</v>
      </c>
      <c r="C64" s="24">
        <f t="shared" si="2"/>
        <v>2.4007767177518864</v>
      </c>
      <c r="D64" s="10">
        <v>3.2</v>
      </c>
      <c r="G64" s="10">
        <v>1.9</v>
      </c>
      <c r="H64" s="10">
        <v>1.9</v>
      </c>
      <c r="I64">
        <v>86840</v>
      </c>
    </row>
    <row r="65" spans="1:9" x14ac:dyDescent="0.25">
      <c r="A65">
        <f t="shared" si="1"/>
        <v>2006</v>
      </c>
      <c r="B65" s="11">
        <v>6.2</v>
      </c>
      <c r="C65" s="24">
        <f t="shared" si="2"/>
        <v>2.5496248742525034</v>
      </c>
      <c r="D65" s="10">
        <v>4</v>
      </c>
      <c r="G65" s="10">
        <v>2.7</v>
      </c>
      <c r="H65" s="10">
        <v>2.7</v>
      </c>
      <c r="I65">
        <v>88725</v>
      </c>
    </row>
    <row r="66" spans="1:9" x14ac:dyDescent="0.25">
      <c r="A66">
        <f t="shared" si="1"/>
        <v>2007</v>
      </c>
      <c r="B66" s="11">
        <v>5.9</v>
      </c>
      <c r="C66" s="24">
        <f t="shared" si="2"/>
        <v>2.7000527418334008</v>
      </c>
      <c r="D66" s="10">
        <v>6.1</v>
      </c>
      <c r="G66" s="10">
        <v>4.9000000000000004</v>
      </c>
      <c r="H66" s="10">
        <v>4.9000000000000004</v>
      </c>
      <c r="I66">
        <v>89899</v>
      </c>
    </row>
    <row r="67" spans="1:9" x14ac:dyDescent="0.25">
      <c r="A67">
        <f t="shared" si="1"/>
        <v>2008</v>
      </c>
      <c r="B67" s="11">
        <v>8.3000000000000007</v>
      </c>
      <c r="C67" s="24">
        <f t="shared" si="2"/>
        <v>2.9241571194055731</v>
      </c>
      <c r="D67" s="10">
        <v>5.2</v>
      </c>
      <c r="G67" s="10">
        <v>4.0999999999999996</v>
      </c>
      <c r="H67" s="10">
        <v>4.0999999999999996</v>
      </c>
      <c r="I67">
        <v>92395</v>
      </c>
    </row>
    <row r="68" spans="1:9" x14ac:dyDescent="0.25">
      <c r="A68">
        <f t="shared" si="1"/>
        <v>2009</v>
      </c>
      <c r="B68" s="11">
        <v>7.2</v>
      </c>
      <c r="C68" s="24">
        <f t="shared" si="2"/>
        <v>3.1346964320027744</v>
      </c>
      <c r="D68" s="10">
        <v>-0.3</v>
      </c>
      <c r="G68" s="10">
        <v>-1.3</v>
      </c>
      <c r="H68" s="10">
        <v>-1.3</v>
      </c>
      <c r="I68">
        <v>92689</v>
      </c>
    </row>
    <row r="69" spans="1:9" x14ac:dyDescent="0.25">
      <c r="A69">
        <f t="shared" si="1"/>
        <v>2010</v>
      </c>
      <c r="B69" s="11">
        <v>8.1999999999999993</v>
      </c>
      <c r="C69" s="24">
        <f t="shared" si="2"/>
        <v>3.3917415394270023</v>
      </c>
      <c r="D69" s="10">
        <v>7.5</v>
      </c>
      <c r="G69" s="10">
        <v>6.5</v>
      </c>
      <c r="H69" s="10">
        <v>6.5</v>
      </c>
    </row>
    <row r="70" spans="1:9" x14ac:dyDescent="0.25">
      <c r="A70">
        <f t="shared" si="1"/>
        <v>2011</v>
      </c>
      <c r="B70" s="11">
        <v>7</v>
      </c>
      <c r="C70" s="24">
        <f t="shared" si="2"/>
        <v>3.6291634471868925</v>
      </c>
      <c r="D70" s="10">
        <v>2.7</v>
      </c>
      <c r="G70" s="10">
        <v>1.8</v>
      </c>
      <c r="H70" s="10">
        <v>1.8</v>
      </c>
    </row>
    <row r="71" spans="1:9" x14ac:dyDescent="0.25">
      <c r="A71">
        <f t="shared" si="1"/>
        <v>2012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>
    <tabColor theme="9" tint="0.39997558519241921"/>
  </sheetPr>
  <dimension ref="A1:J68"/>
  <sheetViews>
    <sheetView workbookViewId="0">
      <pane xSplit="1" ySplit="7" topLeftCell="B38" activePane="bottomRight" state="frozen"/>
      <selection pane="topRight" activeCell="B1" sqref="B1"/>
      <selection pane="bottomLeft" activeCell="A7" sqref="A7"/>
      <selection pane="bottomRight" activeCell="E55" sqref="E55"/>
    </sheetView>
  </sheetViews>
  <sheetFormatPr defaultRowHeight="15" x14ac:dyDescent="0.25"/>
  <cols>
    <col min="1" max="1" width="11.7109375" bestFit="1" customWidth="1"/>
    <col min="2" max="7" width="17.140625" customWidth="1"/>
    <col min="8" max="13" width="14.28515625" customWidth="1"/>
  </cols>
  <sheetData>
    <row r="1" spans="1:10" x14ac:dyDescent="0.25">
      <c r="A1" t="s">
        <v>276</v>
      </c>
      <c r="B1" t="s">
        <v>277</v>
      </c>
      <c r="C1" t="s">
        <v>277</v>
      </c>
      <c r="D1" t="s">
        <v>277</v>
      </c>
      <c r="E1" t="s">
        <v>277</v>
      </c>
      <c r="F1" t="s">
        <v>277</v>
      </c>
      <c r="G1" t="s">
        <v>277</v>
      </c>
    </row>
    <row r="2" spans="1:10" x14ac:dyDescent="0.25">
      <c r="A2" t="s">
        <v>278</v>
      </c>
      <c r="B2" t="s">
        <v>279</v>
      </c>
      <c r="C2" t="s">
        <v>280</v>
      </c>
      <c r="D2" t="s">
        <v>287</v>
      </c>
      <c r="E2" t="s">
        <v>288</v>
      </c>
      <c r="F2" t="s">
        <v>299</v>
      </c>
      <c r="G2" t="s">
        <v>290</v>
      </c>
    </row>
    <row r="3" spans="1:10" x14ac:dyDescent="0.25">
      <c r="A3" t="s">
        <v>11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</row>
    <row r="4" spans="1:10" x14ac:dyDescent="0.25">
      <c r="A4" t="s">
        <v>3</v>
      </c>
      <c r="B4" s="2" t="s">
        <v>281</v>
      </c>
      <c r="C4" s="2" t="s">
        <v>282</v>
      </c>
      <c r="D4" s="2" t="s">
        <v>291</v>
      </c>
      <c r="E4" s="2" t="s">
        <v>292</v>
      </c>
      <c r="F4" s="2" t="s">
        <v>300</v>
      </c>
      <c r="G4" s="2" t="s">
        <v>293</v>
      </c>
    </row>
    <row r="5" spans="1:10" x14ac:dyDescent="0.25">
      <c r="A5" t="s">
        <v>289</v>
      </c>
      <c r="B5" s="49" t="s">
        <v>294</v>
      </c>
      <c r="C5" s="49" t="s">
        <v>295</v>
      </c>
      <c r="D5" s="49" t="s">
        <v>296</v>
      </c>
      <c r="E5" s="49" t="s">
        <v>297</v>
      </c>
      <c r="F5" s="49" t="s">
        <v>301</v>
      </c>
      <c r="G5" s="49" t="s">
        <v>298</v>
      </c>
    </row>
    <row r="6" spans="1:10" x14ac:dyDescent="0.25">
      <c r="A6" t="s">
        <v>283</v>
      </c>
      <c r="B6" s="2" t="s">
        <v>284</v>
      </c>
      <c r="C6" s="2" t="s">
        <v>284</v>
      </c>
      <c r="D6" s="2" t="s">
        <v>284</v>
      </c>
      <c r="E6" s="2" t="s">
        <v>284</v>
      </c>
      <c r="F6" s="2" t="s">
        <v>284</v>
      </c>
      <c r="G6" s="2" t="s">
        <v>284</v>
      </c>
    </row>
    <row r="7" spans="1:10" x14ac:dyDescent="0.25">
      <c r="A7" t="s">
        <v>285</v>
      </c>
      <c r="B7" s="2" t="s">
        <v>286</v>
      </c>
      <c r="C7" s="2" t="s">
        <v>286</v>
      </c>
      <c r="D7" s="2" t="s">
        <v>7</v>
      </c>
      <c r="E7" s="2" t="s">
        <v>7</v>
      </c>
      <c r="F7" s="2" t="s">
        <v>286</v>
      </c>
      <c r="G7" s="2" t="s">
        <v>286</v>
      </c>
    </row>
    <row r="8" spans="1:10" x14ac:dyDescent="0.25">
      <c r="A8">
        <v>1970</v>
      </c>
      <c r="B8" s="48">
        <v>-0.86052918772869902</v>
      </c>
      <c r="C8" s="48">
        <v>1.71774591078977E-11</v>
      </c>
      <c r="D8" s="48">
        <v>3.0705744849325784E-11</v>
      </c>
      <c r="E8" s="48">
        <v>2.6680463267126399E-12</v>
      </c>
      <c r="F8" s="48">
        <v>9.2819064934079824E-11</v>
      </c>
      <c r="G8" s="48">
        <v>34.789150399964861</v>
      </c>
    </row>
    <row r="9" spans="1:10" x14ac:dyDescent="0.25">
      <c r="A9">
        <v>1971</v>
      </c>
      <c r="B9" s="48">
        <v>-1.6661912280773099</v>
      </c>
      <c r="C9" s="48">
        <v>2.2462025295322299E-11</v>
      </c>
      <c r="D9" s="48">
        <v>3.6888402698429604E-11</v>
      </c>
      <c r="E9" s="48">
        <v>3.06962178343085E-12</v>
      </c>
      <c r="F9" s="48">
        <v>1.251624220932612E-10</v>
      </c>
      <c r="G9" s="48">
        <v>40.774541922024625</v>
      </c>
    </row>
    <row r="10" spans="1:10" x14ac:dyDescent="0.25">
      <c r="A10">
        <v>1972</v>
      </c>
      <c r="B10" s="48">
        <v>-1.7259607946955999</v>
      </c>
      <c r="C10" s="48">
        <v>2.9766532988473302E-11</v>
      </c>
      <c r="D10" s="48">
        <v>4.2980895428396396E-11</v>
      </c>
      <c r="E10" s="48">
        <v>3.4489857826541601E-12</v>
      </c>
      <c r="F10" s="48">
        <v>1.6174343808739118E-10</v>
      </c>
      <c r="G10" s="48">
        <v>46.895942250861303</v>
      </c>
    </row>
    <row r="11" spans="1:10" x14ac:dyDescent="0.25">
      <c r="A11">
        <v>1973</v>
      </c>
      <c r="B11" s="48">
        <v>-2.2105146467165402</v>
      </c>
      <c r="C11" s="48">
        <v>4.4950647370978203E-11</v>
      </c>
      <c r="D11" s="48">
        <v>4.841648585966099E-11</v>
      </c>
      <c r="E11" s="48">
        <v>3.56230027590174E-12</v>
      </c>
      <c r="F11" s="48">
        <v>2.0683989243597197E-10</v>
      </c>
      <c r="G11" s="48">
        <v>58.06357589650797</v>
      </c>
    </row>
    <row r="12" spans="1:10" x14ac:dyDescent="0.25">
      <c r="A12">
        <v>1974</v>
      </c>
      <c r="B12" s="48">
        <v>-7.6492464570696903</v>
      </c>
      <c r="C12" s="48">
        <v>6.1342002837613697E-11</v>
      </c>
      <c r="D12" s="48">
        <v>6.1773606140444926E-11</v>
      </c>
      <c r="E12" s="48">
        <v>3.9378404269979703E-12</v>
      </c>
      <c r="F12" s="48">
        <v>2.8962615726908086E-10</v>
      </c>
      <c r="G12" s="48">
        <v>73.549490549031376</v>
      </c>
    </row>
    <row r="13" spans="1:10" x14ac:dyDescent="0.25">
      <c r="A13">
        <v>1975</v>
      </c>
      <c r="B13" s="48">
        <v>-7.0825804145294899</v>
      </c>
      <c r="C13" s="48">
        <v>7.9402777904970499E-11</v>
      </c>
      <c r="D13" s="48">
        <v>7.9638901626609168E-11</v>
      </c>
      <c r="E13" s="48">
        <v>4.7111997014048001E-12</v>
      </c>
      <c r="F13" s="48">
        <v>3.8895082781215625E-10</v>
      </c>
      <c r="G13" s="48">
        <v>82.558764744397848</v>
      </c>
    </row>
    <row r="14" spans="1:10" x14ac:dyDescent="0.25">
      <c r="A14">
        <v>1976</v>
      </c>
      <c r="B14" s="48">
        <v>-6.4963953220934396</v>
      </c>
      <c r="C14" s="48">
        <v>1.14558885157042E-10</v>
      </c>
      <c r="D14" s="48">
        <v>1.1309332349335835E-10</v>
      </c>
      <c r="E14" s="48">
        <v>6.1575319583514399E-12</v>
      </c>
      <c r="F14" s="48">
        <v>6.063796437661653E-10</v>
      </c>
      <c r="G14" s="48">
        <v>98.477709554350682</v>
      </c>
    </row>
    <row r="15" spans="1:10" x14ac:dyDescent="0.25">
      <c r="A15">
        <v>1977</v>
      </c>
      <c r="B15" s="48">
        <v>-5.0076657591950999</v>
      </c>
      <c r="C15" s="48">
        <v>1.7768754778858596E-10</v>
      </c>
      <c r="D15" s="48">
        <v>1.6246292414348317E-10</v>
      </c>
      <c r="E15" s="48">
        <v>8.1785427866603103E-12</v>
      </c>
      <c r="F15" s="48">
        <v>9.1122926513711046E-10</v>
      </c>
      <c r="G15" s="48">
        <v>111.41706889684303</v>
      </c>
    </row>
    <row r="16" spans="1:10" x14ac:dyDescent="0.25">
      <c r="A16">
        <v>1978</v>
      </c>
      <c r="B16" s="48">
        <v>-7.0991868546307604</v>
      </c>
      <c r="C16" s="48">
        <v>2.6153737840879998E-10</v>
      </c>
      <c r="D16" s="48">
        <v>2.2454856442027761E-10</v>
      </c>
      <c r="E16" s="48">
        <v>1.04499084105154E-11</v>
      </c>
      <c r="F16" s="48">
        <v>1.3220683913856984E-9</v>
      </c>
      <c r="G16" s="48">
        <v>126.5148305084994</v>
      </c>
    </row>
    <row r="17" spans="1:7" x14ac:dyDescent="0.25">
      <c r="A17">
        <v>1979</v>
      </c>
      <c r="B17" s="48">
        <v>-10.882375508685101</v>
      </c>
      <c r="C17" s="48">
        <v>4.03246209370199E-10</v>
      </c>
      <c r="D17" s="48">
        <v>3.4646903783827634E-10</v>
      </c>
      <c r="E17" s="48">
        <v>1.52053848997225E-11</v>
      </c>
      <c r="F17" s="48">
        <v>2.1788360880123314E-9</v>
      </c>
      <c r="G17" s="48">
        <v>143.29371485046033</v>
      </c>
    </row>
    <row r="18" spans="1:7" x14ac:dyDescent="0.25">
      <c r="A18">
        <v>1980</v>
      </c>
      <c r="B18" s="48">
        <v>-12.807001576662399</v>
      </c>
      <c r="C18" s="48">
        <v>8.0860148021056498E-10</v>
      </c>
      <c r="D18" s="48">
        <v>6.557129979218932E-10</v>
      </c>
      <c r="E18" s="48">
        <v>3.0235668312570697E-11</v>
      </c>
      <c r="F18" s="48">
        <v>4.5025455939511811E-9</v>
      </c>
      <c r="G18" s="48">
        <v>148.91503463408532</v>
      </c>
    </row>
    <row r="19" spans="1:7" x14ac:dyDescent="0.25">
      <c r="A19">
        <v>1981</v>
      </c>
      <c r="B19" s="48">
        <v>-11.735012267933101</v>
      </c>
      <c r="C19" s="48">
        <v>1.6563614840395599E-9</v>
      </c>
      <c r="D19" s="48">
        <v>1.3589307919680401E-9</v>
      </c>
      <c r="E19" s="48">
        <v>5.2124899813440601E-11</v>
      </c>
      <c r="F19" s="48">
        <v>8.9207273648535409E-9</v>
      </c>
      <c r="G19" s="48">
        <v>171.14138150445513</v>
      </c>
    </row>
    <row r="20" spans="1:7" x14ac:dyDescent="0.25">
      <c r="A20">
        <v>1982</v>
      </c>
      <c r="B20" s="48">
        <v>-16.3109831884051</v>
      </c>
      <c r="C20" s="48">
        <v>2.8125972647877199E-9</v>
      </c>
      <c r="D20" s="48">
        <v>2.7831004897037527E-9</v>
      </c>
      <c r="E20" s="48">
        <v>1.00445418377507E-10</v>
      </c>
      <c r="F20" s="48">
        <v>1.8378545937413152E-8</v>
      </c>
      <c r="G20" s="48">
        <v>182.97047525194745</v>
      </c>
    </row>
    <row r="21" spans="1:7" x14ac:dyDescent="0.25">
      <c r="A21">
        <v>1983</v>
      </c>
      <c r="B21" s="48">
        <v>-6.8370022696651898</v>
      </c>
      <c r="C21" s="48">
        <v>5.6549873036838399E-9</v>
      </c>
      <c r="D21" s="48">
        <v>6.6842167829023522E-9</v>
      </c>
      <c r="E21" s="48">
        <v>2.9065212179583202E-10</v>
      </c>
      <c r="F21" s="48">
        <v>4.2639274603783022E-8</v>
      </c>
      <c r="G21" s="48">
        <v>146.70209300496657</v>
      </c>
    </row>
    <row r="22" spans="1:7" x14ac:dyDescent="0.25">
      <c r="A22">
        <v>1984</v>
      </c>
      <c r="B22" s="48">
        <v>3.9643728802531197E-2</v>
      </c>
      <c r="C22" s="48">
        <v>1.98361586043788E-8</v>
      </c>
      <c r="D22" s="48">
        <v>2.0899649660122931E-8</v>
      </c>
      <c r="E22" s="48">
        <v>9.61671024190411E-10</v>
      </c>
      <c r="F22" s="48">
        <v>1.4039673927261757E-7</v>
      </c>
      <c r="G22" s="48">
        <v>145.99248156698022</v>
      </c>
    </row>
    <row r="23" spans="1:7" x14ac:dyDescent="0.25">
      <c r="A23">
        <v>1985</v>
      </c>
      <c r="B23" s="48">
        <v>-0.227949404482502</v>
      </c>
      <c r="C23" s="48">
        <v>9.0471873340723298E-8</v>
      </c>
      <c r="D23" s="48">
        <v>6.9358188091832505E-8</v>
      </c>
      <c r="E23" s="48">
        <v>2.1692374502151301E-9</v>
      </c>
      <c r="F23" s="48">
        <v>5.0273604052098079E-7</v>
      </c>
      <c r="G23" s="48">
        <v>231.75703539099553</v>
      </c>
    </row>
    <row r="24" spans="1:7" x14ac:dyDescent="0.25">
      <c r="A24">
        <v>1986</v>
      </c>
      <c r="B24" s="48">
        <v>-5.65100026620809</v>
      </c>
      <c r="C24" s="48">
        <v>2.26249292545455E-7</v>
      </c>
      <c r="D24" s="48">
        <v>1.7081803164994648E-7</v>
      </c>
      <c r="E24" s="48">
        <v>4.9529090909090904E-9</v>
      </c>
      <c r="F24" s="48">
        <v>1.3315701818181845E-6</v>
      </c>
      <c r="G24" s="48">
        <v>268.84607760361274</v>
      </c>
    </row>
    <row r="25" spans="1:7" x14ac:dyDescent="0.25">
      <c r="A25">
        <v>1987</v>
      </c>
      <c r="B25" s="48">
        <v>-1.43500006595884</v>
      </c>
      <c r="C25" s="48">
        <v>9.1513339727272698E-7</v>
      </c>
      <c r="D25" s="48">
        <v>5.1945784205234656E-7</v>
      </c>
      <c r="E25" s="48">
        <v>1.4336181818181801E-8</v>
      </c>
      <c r="F25" s="48">
        <v>4.1951094545454389E-6</v>
      </c>
      <c r="G25" s="48">
        <v>292.62390138112011</v>
      </c>
    </row>
    <row r="26" spans="1:7" x14ac:dyDescent="0.25">
      <c r="A26">
        <v>1988</v>
      </c>
      <c r="B26" s="48">
        <v>4.1730002004074001</v>
      </c>
      <c r="C26" s="48">
        <v>7.5656267647272694E-6</v>
      </c>
      <c r="D26" s="48">
        <v>3.8890716032365155E-6</v>
      </c>
      <c r="E26" s="48">
        <v>9.6331272727272704E-8</v>
      </c>
      <c r="F26" s="48">
        <v>3.1490909090909104E-5</v>
      </c>
      <c r="G26" s="48">
        <v>326.90224263998118</v>
      </c>
    </row>
    <row r="27" spans="1:7" x14ac:dyDescent="0.25">
      <c r="A27">
        <v>1989</v>
      </c>
      <c r="B27" s="48">
        <v>1.0340000513123599</v>
      </c>
      <c r="C27" s="48">
        <v>1.15574674909091E-4</v>
      </c>
      <c r="D27" s="48">
        <v>5.5343570020277075E-5</v>
      </c>
      <c r="E27" s="48">
        <v>1.0305454545454501E-6</v>
      </c>
      <c r="F27" s="48">
        <v>4.6247272727272648E-4</v>
      </c>
      <c r="G27" s="48">
        <v>448.76499647141969</v>
      </c>
    </row>
    <row r="28" spans="1:7" x14ac:dyDescent="0.25">
      <c r="A28">
        <v>1990</v>
      </c>
      <c r="B28" s="48">
        <v>-3.7850001775777504</v>
      </c>
      <c r="C28" s="48">
        <v>2.2349943636363599E-3</v>
      </c>
      <c r="D28" s="48">
        <v>1.4421718049189391E-3</v>
      </c>
      <c r="E28" s="48">
        <v>2.4836363636363599E-5</v>
      </c>
      <c r="F28" s="48">
        <v>1.1549E-2</v>
      </c>
      <c r="G28" s="48">
        <v>465.00366032210906</v>
      </c>
    </row>
    <row r="29" spans="1:7" x14ac:dyDescent="0.25">
      <c r="A29">
        <v>1991</v>
      </c>
      <c r="B29" s="48">
        <v>-1.4047000156915601</v>
      </c>
      <c r="C29" s="48">
        <v>1.1710542884727299E-2</v>
      </c>
      <c r="D29" s="48">
        <v>7.451282779245047E-3</v>
      </c>
      <c r="E29" s="48">
        <v>1.4785818181818199E-4</v>
      </c>
      <c r="F29" s="48">
        <v>6.0285818181818204E-2</v>
      </c>
      <c r="G29" s="48">
        <v>407.72730626398726</v>
      </c>
    </row>
    <row r="30" spans="1:7" x14ac:dyDescent="0.25">
      <c r="A30">
        <v>1992</v>
      </c>
      <c r="B30" s="48">
        <v>6.1450002940717097</v>
      </c>
      <c r="C30" s="48">
        <v>0.131446561454545</v>
      </c>
      <c r="D30" s="48">
        <v>7.9593684446654614E-2</v>
      </c>
      <c r="E30" s="48">
        <v>1.64101818181818E-3</v>
      </c>
      <c r="F30" s="48">
        <v>0.64095890909090902</v>
      </c>
      <c r="G30" s="48">
        <v>390.58611061868498</v>
      </c>
    </row>
    <row r="31" spans="1:7" x14ac:dyDescent="0.25">
      <c r="A31">
        <v>1993</v>
      </c>
      <c r="B31" s="48">
        <v>-0.592279827258679</v>
      </c>
      <c r="C31" s="48">
        <v>2.9196852523099799</v>
      </c>
      <c r="D31" s="48">
        <v>1.6725373187556802</v>
      </c>
      <c r="E31" s="48">
        <v>3.21632727272727E-2</v>
      </c>
      <c r="F31" s="48">
        <v>14.0970909090909</v>
      </c>
      <c r="G31" s="48">
        <v>438.29777611957184</v>
      </c>
    </row>
    <row r="32" spans="1:7" x14ac:dyDescent="0.25">
      <c r="A32">
        <v>1994</v>
      </c>
      <c r="B32" s="48">
        <v>-1.6809169632221701</v>
      </c>
      <c r="C32" s="48">
        <v>76.256894110240296</v>
      </c>
      <c r="D32" s="48">
        <v>39.332967153255943</v>
      </c>
      <c r="E32" s="48">
        <v>0.63900000000000001</v>
      </c>
      <c r="F32" s="48">
        <v>349.20499999999998</v>
      </c>
      <c r="G32" s="48">
        <v>546.48669796557112</v>
      </c>
    </row>
    <row r="33" spans="1:7" x14ac:dyDescent="0.25">
      <c r="A33">
        <v>1995</v>
      </c>
      <c r="B33" s="48">
        <v>-18.383714000000001</v>
      </c>
      <c r="C33" s="48">
        <v>110.475049952167</v>
      </c>
      <c r="D33" s="48">
        <v>76.118382351794992</v>
      </c>
      <c r="E33" s="48">
        <v>0.91672500000000001</v>
      </c>
      <c r="F33" s="48">
        <v>705.64099999999996</v>
      </c>
      <c r="G33" s="48">
        <v>769.74119828738174</v>
      </c>
    </row>
    <row r="34" spans="1:7" x14ac:dyDescent="0.25">
      <c r="A34">
        <v>1996</v>
      </c>
      <c r="B34" s="48">
        <v>-22.970800000000001</v>
      </c>
      <c r="C34" s="48">
        <v>120.73419635666701</v>
      </c>
      <c r="D34" s="48">
        <v>89.123044168287549</v>
      </c>
      <c r="E34" s="48">
        <v>1.0046583333333301</v>
      </c>
      <c r="F34" s="48">
        <v>843.96563200000003</v>
      </c>
      <c r="G34" s="48">
        <v>840.052387959425</v>
      </c>
    </row>
    <row r="35" spans="1:7" x14ac:dyDescent="0.25">
      <c r="A35">
        <v>1997</v>
      </c>
      <c r="B35" s="48">
        <v>-30.300899999999999</v>
      </c>
      <c r="C35" s="48">
        <v>131.00583466750001</v>
      </c>
      <c r="D35" s="48">
        <v>95.936059680775344</v>
      </c>
      <c r="E35" s="48">
        <v>1.0775916666666701</v>
      </c>
      <c r="F35" s="48">
        <v>939.14661899999999</v>
      </c>
      <c r="G35" s="48">
        <v>871.5236467121872</v>
      </c>
    </row>
    <row r="36" spans="1:7" x14ac:dyDescent="0.25">
      <c r="A36">
        <v>1998</v>
      </c>
      <c r="B36" s="48">
        <v>-33.291699999999999</v>
      </c>
      <c r="C36" s="48">
        <v>128.13266966124601</v>
      </c>
      <c r="D36" s="48">
        <v>100</v>
      </c>
      <c r="E36" s="48">
        <v>1.1601057121971601</v>
      </c>
      <c r="F36" s="48">
        <v>979.27574900000002</v>
      </c>
      <c r="G36" s="48">
        <v>844.12630564961137</v>
      </c>
    </row>
    <row r="37" spans="1:7" x14ac:dyDescent="0.25">
      <c r="A37">
        <v>1999</v>
      </c>
      <c r="B37" s="48">
        <v>-25.334499999999998</v>
      </c>
      <c r="C37" s="48">
        <v>128.441257329579</v>
      </c>
      <c r="D37" s="48">
        <v>108.47819307167276</v>
      </c>
      <c r="E37" s="48">
        <v>1.81455030375263</v>
      </c>
      <c r="F37" s="48">
        <v>1064.999714</v>
      </c>
      <c r="G37" s="48">
        <v>586.9221215843387</v>
      </c>
    </row>
    <row r="38" spans="1:7" x14ac:dyDescent="0.25">
      <c r="A38">
        <v>2000</v>
      </c>
      <c r="B38" s="48">
        <v>-24.225000000000001</v>
      </c>
      <c r="C38" s="48">
        <v>170.90851963881101</v>
      </c>
      <c r="D38" s="48">
        <v>115.17923805742373</v>
      </c>
      <c r="E38" s="48">
        <v>1.8306907063442499</v>
      </c>
      <c r="F38" s="48">
        <v>1179.4820010000001</v>
      </c>
      <c r="G38" s="48">
        <v>644.2825087342776</v>
      </c>
    </row>
    <row r="39" spans="1:7" x14ac:dyDescent="0.25">
      <c r="A39">
        <v>2001</v>
      </c>
      <c r="B39" s="48">
        <v>-23.2151</v>
      </c>
      <c r="C39" s="48">
        <v>180.22900412023199</v>
      </c>
      <c r="D39" s="48">
        <v>125.50861703371845</v>
      </c>
      <c r="E39" s="48">
        <v>2.3486864962790399</v>
      </c>
      <c r="F39" s="48">
        <v>1302.135998</v>
      </c>
      <c r="G39" s="48">
        <v>554.4103055315976</v>
      </c>
    </row>
    <row r="40" spans="1:7" x14ac:dyDescent="0.25">
      <c r="A40">
        <v>2002</v>
      </c>
      <c r="B40" s="48">
        <v>-7.6368999999999998</v>
      </c>
      <c r="C40" s="48">
        <v>217.03400823895498</v>
      </c>
      <c r="D40" s="48">
        <v>138.75419735453832</v>
      </c>
      <c r="E40" s="48">
        <v>2.92225847674387</v>
      </c>
      <c r="F40" s="48">
        <v>1477.8220040000001</v>
      </c>
      <c r="G40" s="48">
        <v>505.71228238737626</v>
      </c>
    </row>
    <row r="41" spans="1:7" x14ac:dyDescent="0.25">
      <c r="A41">
        <v>2003</v>
      </c>
      <c r="B41" s="48">
        <v>4.1775000000000002</v>
      </c>
      <c r="C41" s="48">
        <v>280.95452662500003</v>
      </c>
      <c r="D41" s="48">
        <v>157.8004597700801</v>
      </c>
      <c r="E41" s="48">
        <v>3.0782833333333302</v>
      </c>
      <c r="F41" s="48">
        <v>1699.9479980000001</v>
      </c>
      <c r="G41" s="48">
        <v>552.23896370812793</v>
      </c>
    </row>
    <row r="42" spans="1:7" x14ac:dyDescent="0.25">
      <c r="A42">
        <v>2004</v>
      </c>
      <c r="B42" s="48">
        <v>11.6792</v>
      </c>
      <c r="C42" s="48">
        <v>366.505365933333</v>
      </c>
      <c r="D42" s="48">
        <v>170.4841790296714</v>
      </c>
      <c r="E42" s="48">
        <v>2.9259166666666698</v>
      </c>
      <c r="F42" s="48">
        <v>1941.4979989999999</v>
      </c>
      <c r="G42" s="48">
        <v>663.55204887357161</v>
      </c>
    </row>
    <row r="43" spans="1:7" x14ac:dyDescent="0.25">
      <c r="A43">
        <v>2005</v>
      </c>
      <c r="B43" s="48">
        <v>13.983700000000001</v>
      </c>
      <c r="C43" s="48">
        <v>382.02898870916698</v>
      </c>
      <c r="D43" s="48">
        <v>182.77532374840735</v>
      </c>
      <c r="E43" s="48">
        <v>2.43519166666667</v>
      </c>
      <c r="F43" s="48">
        <v>2147.2389990000001</v>
      </c>
      <c r="G43" s="48">
        <v>881.75359188017251</v>
      </c>
    </row>
    <row r="44" spans="1:7" x14ac:dyDescent="0.25">
      <c r="A44">
        <v>2006</v>
      </c>
      <c r="B44" s="48">
        <v>13.642458439568101</v>
      </c>
      <c r="C44" s="48">
        <v>426.70645637982597</v>
      </c>
      <c r="D44" s="48">
        <v>194.01578770538524</v>
      </c>
      <c r="E44" s="48">
        <v>2.1755211138298098</v>
      </c>
      <c r="F44" s="48">
        <v>2369.4839999999999</v>
      </c>
      <c r="G44" s="48">
        <v>1089.1569771201787</v>
      </c>
    </row>
    <row r="45" spans="1:7" x14ac:dyDescent="0.25">
      <c r="A45">
        <v>2007</v>
      </c>
      <c r="B45" s="48">
        <v>1.5507097201976801</v>
      </c>
      <c r="C45" s="48">
        <v>490.78172453177501</v>
      </c>
      <c r="D45" s="48">
        <v>205.40172244048432</v>
      </c>
      <c r="E45" s="48">
        <v>1.9479613059947301</v>
      </c>
      <c r="F45" s="48">
        <v>2661.3440009999999</v>
      </c>
      <c r="G45" s="48">
        <v>1366.2201568428893</v>
      </c>
    </row>
    <row r="46" spans="1:7" x14ac:dyDescent="0.25">
      <c r="A46">
        <v>2008</v>
      </c>
      <c r="B46" s="48">
        <v>-28.192403490121301</v>
      </c>
      <c r="C46" s="48">
        <v>575.70015292713799</v>
      </c>
      <c r="D46" s="48">
        <v>222.51683294164039</v>
      </c>
      <c r="E46" s="48">
        <v>1.8372626544952599</v>
      </c>
      <c r="F46" s="48">
        <v>3032.203004</v>
      </c>
      <c r="G46" s="48">
        <v>1650.3916827466451</v>
      </c>
    </row>
    <row r="47" spans="1:7" x14ac:dyDescent="0.25">
      <c r="A47">
        <v>2009</v>
      </c>
      <c r="B47" s="48">
        <v>-24.3021168</v>
      </c>
      <c r="C47" s="48">
        <v>529.31993620903995</v>
      </c>
      <c r="D47" s="48">
        <v>238.50861190091405</v>
      </c>
      <c r="E47" s="48">
        <v>1.99678333333333</v>
      </c>
      <c r="F47" s="48">
        <v>3239.4039990000001</v>
      </c>
      <c r="G47" s="48">
        <v>1622.3112167068728</v>
      </c>
    </row>
    <row r="48" spans="1:7" x14ac:dyDescent="0.25">
      <c r="A48">
        <v>2010</v>
      </c>
      <c r="B48" s="48">
        <v>-47.272930051580005</v>
      </c>
      <c r="C48" s="48">
        <v>679.84424727808801</v>
      </c>
      <c r="D48" s="48">
        <v>258.13419383895723</v>
      </c>
      <c r="E48" s="48">
        <v>1.75931666666667</v>
      </c>
      <c r="F48" s="48">
        <v>3770.0848719999999</v>
      </c>
      <c r="G48" s="48">
        <v>2142.9256844039787</v>
      </c>
    </row>
    <row r="49" spans="1:7" x14ac:dyDescent="0.25">
      <c r="A49">
        <v>2011</v>
      </c>
      <c r="B49" s="48">
        <v>-52.479846501940003</v>
      </c>
      <c r="C49" s="48">
        <v>764.56034679016</v>
      </c>
      <c r="D49" s="48">
        <v>276.12237134019716</v>
      </c>
      <c r="E49" s="48">
        <v>1.66192083333333</v>
      </c>
      <c r="F49" s="48">
        <v>4143.0133379999997</v>
      </c>
      <c r="G49" s="48">
        <v>2492.906554213127</v>
      </c>
    </row>
    <row r="50" spans="1:7" x14ac:dyDescent="0.25">
      <c r="A50">
        <v>2012</v>
      </c>
      <c r="B50" s="48">
        <v>-62.341216613273303</v>
      </c>
      <c r="C50" s="48">
        <v>785.21579492261401</v>
      </c>
      <c r="D50" s="48">
        <v>292.66612608291223</v>
      </c>
      <c r="E50" s="48">
        <v>1.83747717850493</v>
      </c>
      <c r="F50" s="48">
        <v>4455.9779052875992</v>
      </c>
      <c r="G50" s="48">
        <v>2425.0521080828998</v>
      </c>
    </row>
    <row r="51" spans="1:7" x14ac:dyDescent="0.25">
      <c r="A51">
        <v>2013</v>
      </c>
      <c r="B51" s="48">
        <v>-70.067742494937391</v>
      </c>
      <c r="C51" s="48">
        <v>879.08016061749299</v>
      </c>
      <c r="D51" s="48">
        <v>308.84395564328946</v>
      </c>
      <c r="E51" s="48">
        <v>1.95222107764499</v>
      </c>
      <c r="F51" s="48">
        <v>4888.1057993987897</v>
      </c>
      <c r="G51" s="48">
        <v>2503.8689805026729</v>
      </c>
    </row>
    <row r="52" spans="1:7" x14ac:dyDescent="0.25">
      <c r="A52">
        <v>2014</v>
      </c>
      <c r="B52" s="48">
        <v>-89.626529589659</v>
      </c>
      <c r="C52" s="48">
        <v>957.10577622303401</v>
      </c>
      <c r="D52" s="48">
        <v>325.11316951630516</v>
      </c>
      <c r="E52" s="48">
        <v>1.9966205008501099</v>
      </c>
      <c r="F52" s="48">
        <v>5361.54249887487</v>
      </c>
      <c r="G52" s="48">
        <v>2685.3087487542389</v>
      </c>
    </row>
    <row r="53" spans="1:7" x14ac:dyDescent="0.25">
      <c r="A53">
        <v>2015</v>
      </c>
      <c r="B53" s="48">
        <v>-95.358414160235</v>
      </c>
      <c r="C53" s="48">
        <v>1066.22179506676</v>
      </c>
      <c r="D53" s="48">
        <v>340.9532964845252</v>
      </c>
      <c r="E53" s="48">
        <v>2.0454591495431602</v>
      </c>
      <c r="F53" s="48">
        <v>5859.1021459070707</v>
      </c>
      <c r="G53" s="48">
        <v>2864.4434904581999</v>
      </c>
    </row>
    <row r="54" spans="1:7" x14ac:dyDescent="0.25">
      <c r="A54">
        <v>2016</v>
      </c>
      <c r="B54" s="48">
        <v>-100.391102774746</v>
      </c>
      <c r="C54" s="48">
        <v>1190.0095933148898</v>
      </c>
      <c r="D54" s="48">
        <v>357.5778456124072</v>
      </c>
      <c r="E54" s="48">
        <v>2.09539822291379</v>
      </c>
      <c r="F54" s="48">
        <v>6397.2897790283096</v>
      </c>
      <c r="G54" s="48">
        <v>3053.0186143483766</v>
      </c>
    </row>
    <row r="55" spans="1:7" x14ac:dyDescent="0.25">
      <c r="A55">
        <v>2017</v>
      </c>
      <c r="B55" s="48">
        <v>-108.08284153365199</v>
      </c>
      <c r="C55" s="48">
        <v>1335.0623046501</v>
      </c>
      <c r="D55" s="48">
        <v>375.01176851846208</v>
      </c>
      <c r="E55" s="48">
        <v>2.1469822411787498</v>
      </c>
      <c r="F55" s="48">
        <v>6986.8339312799699</v>
      </c>
      <c r="G55" s="48">
        <v>3254.2579054794669</v>
      </c>
    </row>
    <row r="56" spans="1:7" x14ac:dyDescent="0.25">
      <c r="A56">
        <v>2018</v>
      </c>
    </row>
    <row r="57" spans="1:7" x14ac:dyDescent="0.25">
      <c r="A57">
        <v>2019</v>
      </c>
    </row>
    <row r="58" spans="1:7" x14ac:dyDescent="0.25">
      <c r="A58">
        <v>2020</v>
      </c>
    </row>
    <row r="59" spans="1:7" x14ac:dyDescent="0.25">
      <c r="A59">
        <v>2021</v>
      </c>
    </row>
    <row r="60" spans="1:7" x14ac:dyDescent="0.25">
      <c r="A60">
        <v>2022</v>
      </c>
    </row>
    <row r="61" spans="1:7" x14ac:dyDescent="0.25">
      <c r="A61">
        <v>2023</v>
      </c>
    </row>
    <row r="62" spans="1:7" x14ac:dyDescent="0.25">
      <c r="A62">
        <v>2024</v>
      </c>
    </row>
    <row r="63" spans="1:7" x14ac:dyDescent="0.25">
      <c r="A63">
        <v>2025</v>
      </c>
    </row>
    <row r="64" spans="1:7" x14ac:dyDescent="0.25">
      <c r="A64">
        <v>2026</v>
      </c>
    </row>
    <row r="65" spans="1:1" x14ac:dyDescent="0.25">
      <c r="A65">
        <v>2027</v>
      </c>
    </row>
    <row r="66" spans="1:1" x14ac:dyDescent="0.25">
      <c r="A66">
        <v>2028</v>
      </c>
    </row>
    <row r="67" spans="1:1" x14ac:dyDescent="0.25">
      <c r="A67">
        <v>2029</v>
      </c>
    </row>
    <row r="68" spans="1:1" x14ac:dyDescent="0.25">
      <c r="A68">
        <v>2030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R52"/>
  <sheetViews>
    <sheetView workbookViewId="0">
      <pane xSplit="1" ySplit="5" topLeftCell="C33" activePane="bottomRight" state="frozen"/>
      <selection pane="topRight" activeCell="B1" sqref="B1"/>
      <selection pane="bottomLeft" activeCell="A6" sqref="A6"/>
      <selection pane="bottomRight" activeCell="G48" sqref="G48"/>
    </sheetView>
  </sheetViews>
  <sheetFormatPr defaultRowHeight="15" x14ac:dyDescent="0.25"/>
  <cols>
    <col min="2" max="12" width="37.42578125" customWidth="1"/>
    <col min="13" max="42" width="32.7109375" customWidth="1"/>
  </cols>
  <sheetData>
    <row r="1" spans="1:18" s="21" customFormat="1" x14ac:dyDescent="0.25">
      <c r="A1" t="s">
        <v>2</v>
      </c>
      <c r="G1" s="21" t="s">
        <v>271</v>
      </c>
      <c r="H1" s="21" t="s">
        <v>265</v>
      </c>
      <c r="I1" s="21" t="s">
        <v>253</v>
      </c>
      <c r="J1" s="21" t="s">
        <v>254</v>
      </c>
      <c r="O1" s="6" t="s">
        <v>272</v>
      </c>
      <c r="P1" s="21" t="s">
        <v>302</v>
      </c>
      <c r="Q1" s="21" t="s">
        <v>302</v>
      </c>
      <c r="R1" s="21" t="s">
        <v>265</v>
      </c>
    </row>
    <row r="2" spans="1:18" x14ac:dyDescent="0.25">
      <c r="A2" t="s">
        <v>11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  <c r="O2" s="47" t="s">
        <v>12</v>
      </c>
      <c r="P2" s="2" t="s">
        <v>12</v>
      </c>
      <c r="Q2" s="2" t="s">
        <v>12</v>
      </c>
      <c r="R2" s="2" t="s">
        <v>12</v>
      </c>
    </row>
    <row r="3" spans="1:18" x14ac:dyDescent="0.25">
      <c r="A3" t="s">
        <v>3</v>
      </c>
      <c r="B3" s="21" t="s">
        <v>199</v>
      </c>
      <c r="C3" s="21" t="s">
        <v>5</v>
      </c>
      <c r="D3" s="21" t="s">
        <v>239</v>
      </c>
      <c r="E3" s="21" t="s">
        <v>258</v>
      </c>
      <c r="F3" s="21" t="s">
        <v>220</v>
      </c>
      <c r="G3" s="21" t="s">
        <v>224</v>
      </c>
      <c r="H3" s="21" t="s">
        <v>264</v>
      </c>
      <c r="I3" s="21" t="s">
        <v>252</v>
      </c>
      <c r="J3" s="21" t="s">
        <v>255</v>
      </c>
      <c r="K3" s="21" t="s">
        <v>1</v>
      </c>
      <c r="L3" s="21" t="s">
        <v>241</v>
      </c>
      <c r="M3" s="21" t="s">
        <v>20</v>
      </c>
      <c r="N3" s="21" t="s">
        <v>250</v>
      </c>
      <c r="O3" s="6" t="s">
        <v>273</v>
      </c>
      <c r="P3" s="21" t="s">
        <v>304</v>
      </c>
      <c r="Q3" s="21" t="s">
        <v>305</v>
      </c>
      <c r="R3" s="21" t="s">
        <v>310</v>
      </c>
    </row>
    <row r="4" spans="1:18" x14ac:dyDescent="0.25">
      <c r="A4" t="s">
        <v>7</v>
      </c>
      <c r="B4" s="2" t="s">
        <v>227</v>
      </c>
      <c r="C4" s="2" t="s">
        <v>240</v>
      </c>
      <c r="D4" s="2" t="s">
        <v>227</v>
      </c>
      <c r="E4" s="2" t="s">
        <v>9</v>
      </c>
      <c r="F4" s="2" t="s">
        <v>228</v>
      </c>
      <c r="G4" s="2" t="s">
        <v>307</v>
      </c>
      <c r="H4" s="2"/>
      <c r="O4" s="6" t="s">
        <v>274</v>
      </c>
      <c r="R4" s="2"/>
    </row>
    <row r="5" spans="1:18" x14ac:dyDescent="0.25">
      <c r="A5" t="s">
        <v>275</v>
      </c>
      <c r="B5" s="2" t="s">
        <v>248</v>
      </c>
      <c r="C5" s="2" t="s">
        <v>242</v>
      </c>
      <c r="D5" s="2" t="s">
        <v>243</v>
      </c>
      <c r="E5" s="2" t="s">
        <v>259</v>
      </c>
      <c r="F5" s="2" t="s">
        <v>244</v>
      </c>
      <c r="G5" s="2" t="s">
        <v>245</v>
      </c>
      <c r="H5" s="2" t="s">
        <v>266</v>
      </c>
      <c r="I5" s="2" t="s">
        <v>256</v>
      </c>
      <c r="J5" s="2" t="s">
        <v>257</v>
      </c>
      <c r="K5" s="2" t="s">
        <v>246</v>
      </c>
      <c r="L5" s="2" t="s">
        <v>247</v>
      </c>
      <c r="M5" s="2" t="s">
        <v>249</v>
      </c>
      <c r="N5" s="2" t="s">
        <v>251</v>
      </c>
      <c r="O5" s="6" t="s">
        <v>270</v>
      </c>
      <c r="P5" s="2" t="s">
        <v>303</v>
      </c>
      <c r="Q5" s="2" t="s">
        <v>306</v>
      </c>
      <c r="R5" s="2" t="s">
        <v>311</v>
      </c>
    </row>
    <row r="6" spans="1:18" x14ac:dyDescent="0.25">
      <c r="A6">
        <v>1970</v>
      </c>
      <c r="B6" s="41" t="e">
        <f>#REF!</f>
        <v>#REF!</v>
      </c>
      <c r="C6" s="41">
        <f>Labor!H76/1000000</f>
        <v>95.326792999999995</v>
      </c>
      <c r="D6" s="41" t="e">
        <f>K!#REF!</f>
        <v>#REF!</v>
      </c>
      <c r="E6" s="41" t="e">
        <f>K!#REF!/100</f>
        <v>#REF!</v>
      </c>
      <c r="F6" s="41">
        <f>T!B76/1000</f>
        <v>1953.97</v>
      </c>
      <c r="G6" s="42" t="e">
        <v>#N/A</v>
      </c>
      <c r="H6" s="41" t="e">
        <v>#N/A</v>
      </c>
      <c r="I6" s="41">
        <f>IPEA2!C72</f>
        <v>2.4</v>
      </c>
      <c r="J6" s="41">
        <v>2.4809999999999999</v>
      </c>
      <c r="K6" s="41">
        <f>Labor!F76</f>
        <v>31.494428586852479</v>
      </c>
      <c r="L6" s="41">
        <f>Labor!L76</f>
        <v>51.63856119623442</v>
      </c>
      <c r="M6" s="41" t="e">
        <f>K!#REF!</f>
        <v>#REF!</v>
      </c>
      <c r="N6" s="41" t="e">
        <f>K!#REF!/100</f>
        <v>#REF!</v>
      </c>
      <c r="O6" s="8">
        <v>45986.925158860904</v>
      </c>
      <c r="P6" s="11">
        <f>WEO!C8/WEO!F8</f>
        <v>0.18506391030869732</v>
      </c>
      <c r="Q6" s="11">
        <f>WEO!B8/WEO!G8</f>
        <v>-2.4735562031131642E-2</v>
      </c>
      <c r="R6" s="22" t="e">
        <f>100*(1-H6)</f>
        <v>#N/A</v>
      </c>
    </row>
    <row r="7" spans="1:18" x14ac:dyDescent="0.25">
      <c r="A7">
        <f>A6+1</f>
        <v>1971</v>
      </c>
      <c r="B7" s="41" t="e">
        <f>#REF!</f>
        <v>#REF!</v>
      </c>
      <c r="C7" s="41">
        <f>Labor!H77/1000000</f>
        <v>97.728960999999998</v>
      </c>
      <c r="D7" s="41" t="e">
        <f>K!#REF!</f>
        <v>#REF!</v>
      </c>
      <c r="E7" s="41" t="e">
        <f>K!#REF!/100</f>
        <v>#REF!</v>
      </c>
      <c r="F7" s="41">
        <f>T!B77/1000</f>
        <v>1996.32</v>
      </c>
      <c r="G7" s="42" t="e">
        <v>#N/A</v>
      </c>
      <c r="H7" s="41" t="e">
        <v>#N/A</v>
      </c>
      <c r="I7" s="42" t="e">
        <v>#N/A</v>
      </c>
      <c r="J7" s="1" t="e">
        <v>#N/A</v>
      </c>
      <c r="K7" s="41">
        <f>Labor!F77</f>
        <v>32.615889171364763</v>
      </c>
      <c r="L7" s="41">
        <f>Labor!L77</f>
        <v>53.257622508124442</v>
      </c>
      <c r="M7" s="41" t="e">
        <f>K!#REF!</f>
        <v>#REF!</v>
      </c>
      <c r="N7" s="41" t="e">
        <f>K!#REF!/100</f>
        <v>#REF!</v>
      </c>
      <c r="O7" s="8">
        <v>51579</v>
      </c>
      <c r="P7" s="11">
        <f>WEO!C9/WEO!F9</f>
        <v>0.17946301229761569</v>
      </c>
      <c r="Q7" s="11">
        <f>WEO!B9/WEO!G9</f>
        <v>-4.0863518007477756E-2</v>
      </c>
      <c r="R7" s="22" t="e">
        <f t="shared" ref="R7:R47" si="0">100*(1-H7)</f>
        <v>#N/A</v>
      </c>
    </row>
    <row r="8" spans="1:18" x14ac:dyDescent="0.25">
      <c r="A8">
        <f t="shared" ref="A8:A15" si="1">A7+1</f>
        <v>1972</v>
      </c>
      <c r="B8" s="41" t="e">
        <f>#REF!</f>
        <v>#REF!</v>
      </c>
      <c r="C8" s="41">
        <f>Labor!H78/1000000</f>
        <v>100.143598</v>
      </c>
      <c r="D8" s="41" t="e">
        <f>K!#REF!</f>
        <v>#REF!</v>
      </c>
      <c r="E8" s="41" t="e">
        <f>K!#REF!/100</f>
        <v>#REF!</v>
      </c>
      <c r="F8" s="41">
        <f>T!B78/1000</f>
        <v>2028.37</v>
      </c>
      <c r="G8" s="42" t="e">
        <v>#N/A</v>
      </c>
      <c r="H8" s="41" t="e">
        <v>#N/A</v>
      </c>
      <c r="I8" s="42" t="e">
        <v>#N/A</v>
      </c>
      <c r="J8" s="1" t="e">
        <v>#N/A</v>
      </c>
      <c r="K8" s="41">
        <f>Labor!F78</f>
        <v>33.748462494947361</v>
      </c>
      <c r="L8" s="41">
        <f>Labor!L78</f>
        <v>54.914964149759825</v>
      </c>
      <c r="M8" s="41" t="e">
        <f>K!#REF!</f>
        <v>#REF!</v>
      </c>
      <c r="N8" s="41" t="e">
        <f>K!#REF!/100</f>
        <v>#REF!</v>
      </c>
      <c r="O8" s="8">
        <v>57156</v>
      </c>
      <c r="P8" s="11">
        <f>WEO!C10/WEO!F10</f>
        <v>0.18403549065397154</v>
      </c>
      <c r="Q8" s="11">
        <f>WEO!B10/WEO!G10</f>
        <v>-3.680405407919702E-2</v>
      </c>
      <c r="R8" s="22" t="e">
        <f t="shared" si="0"/>
        <v>#N/A</v>
      </c>
    </row>
    <row r="9" spans="1:18" x14ac:dyDescent="0.25">
      <c r="A9">
        <f t="shared" si="1"/>
        <v>1973</v>
      </c>
      <c r="B9" s="41" t="e">
        <f>#REF!</f>
        <v>#REF!</v>
      </c>
      <c r="C9" s="41">
        <f>Labor!H79/1000000</f>
        <v>102.584278</v>
      </c>
      <c r="D9" s="41" t="e">
        <f>K!#REF!</f>
        <v>#REF!</v>
      </c>
      <c r="E9" s="41" t="e">
        <f>K!#REF!/100</f>
        <v>#REF!</v>
      </c>
      <c r="F9" s="41">
        <f>T!B79/1000</f>
        <v>2058.61</v>
      </c>
      <c r="G9" s="42" t="e">
        <v>#N/A</v>
      </c>
      <c r="H9" s="41" t="e">
        <v>#N/A</v>
      </c>
      <c r="I9" s="42" t="e">
        <v>#N/A</v>
      </c>
      <c r="J9" s="1" t="e">
        <v>#N/A</v>
      </c>
      <c r="K9" s="41">
        <f>Labor!F79</f>
        <v>34.916226158919279</v>
      </c>
      <c r="L9" s="41">
        <f>Labor!L79</f>
        <v>56.621796281736643</v>
      </c>
      <c r="M9" s="41" t="e">
        <f>K!#REF!</f>
        <v>#REF!</v>
      </c>
      <c r="N9" s="41" t="e">
        <f>K!#REF!/100</f>
        <v>#REF!</v>
      </c>
      <c r="O9" s="8">
        <v>64727</v>
      </c>
      <c r="P9" s="11">
        <f>WEO!C11/WEO!F11</f>
        <v>0.21732097634353989</v>
      </c>
      <c r="Q9" s="11">
        <f>WEO!B11/WEO!G11</f>
        <v>-3.8070590944252948E-2</v>
      </c>
      <c r="R9" s="22" t="e">
        <f t="shared" si="0"/>
        <v>#N/A</v>
      </c>
    </row>
    <row r="10" spans="1:18" x14ac:dyDescent="0.25">
      <c r="A10">
        <f t="shared" si="1"/>
        <v>1974</v>
      </c>
      <c r="B10" s="41" t="e">
        <f>#REF!</f>
        <v>#REF!</v>
      </c>
      <c r="C10" s="41">
        <f>Labor!H80/1000000</f>
        <v>105.069367</v>
      </c>
      <c r="D10" s="41" t="e">
        <f>K!#REF!</f>
        <v>#REF!</v>
      </c>
      <c r="E10" s="41" t="e">
        <f>K!#REF!/100</f>
        <v>#REF!</v>
      </c>
      <c r="F10" s="41">
        <f>T!B80/1000</f>
        <v>2100.4299999999998</v>
      </c>
      <c r="G10" s="42" t="e">
        <v>#N/A</v>
      </c>
      <c r="H10" s="41" t="e">
        <v>#N/A</v>
      </c>
      <c r="I10" s="42" t="e">
        <v>#N/A</v>
      </c>
      <c r="J10" s="1" t="e">
        <v>#N/A</v>
      </c>
      <c r="K10" s="41">
        <f>Labor!F80</f>
        <v>36.111771670566981</v>
      </c>
      <c r="L10" s="41">
        <f>Labor!L80</f>
        <v>58.39499335394278</v>
      </c>
      <c r="M10" s="41" t="e">
        <f>K!#REF!</f>
        <v>#REF!</v>
      </c>
      <c r="N10" s="41" t="e">
        <f>K!#REF!/100</f>
        <v>#REF!</v>
      </c>
      <c r="O10" s="8">
        <v>71698</v>
      </c>
      <c r="P10" s="11">
        <f>WEO!C12/WEO!F12</f>
        <v>0.21179717818312635</v>
      </c>
      <c r="Q10" s="11">
        <f>WEO!B12/WEO!G12</f>
        <v>-0.10400135201440125</v>
      </c>
      <c r="R10" s="22" t="e">
        <f t="shared" si="0"/>
        <v>#N/A</v>
      </c>
    </row>
    <row r="11" spans="1:18" x14ac:dyDescent="0.25">
      <c r="A11">
        <f t="shared" si="1"/>
        <v>1975</v>
      </c>
      <c r="B11" s="41" t="e">
        <f>#REF!</f>
        <v>#REF!</v>
      </c>
      <c r="C11" s="41">
        <f>Labor!H81/1000000</f>
        <v>107.6121</v>
      </c>
      <c r="D11" s="41" t="e">
        <f>K!#REF!</f>
        <v>#REF!</v>
      </c>
      <c r="E11" s="41" t="e">
        <f>K!#REF!/100</f>
        <v>#REF!</v>
      </c>
      <c r="F11" s="41">
        <f>T!B81/1000</f>
        <v>2134.16</v>
      </c>
      <c r="G11" s="41">
        <v>48.179062349893343</v>
      </c>
      <c r="H11" s="41" t="e">
        <v>#N/A</v>
      </c>
      <c r="I11" s="42" t="e">
        <v>#N/A</v>
      </c>
      <c r="J11" s="42">
        <v>2.3849999999999998</v>
      </c>
      <c r="K11" s="41">
        <f>Labor!F81</f>
        <v>37.358250569620274</v>
      </c>
      <c r="L11" s="41">
        <f>Labor!L81</f>
        <v>60.244126259339922</v>
      </c>
      <c r="M11" s="41" t="e">
        <f>K!#REF!</f>
        <v>#REF!</v>
      </c>
      <c r="N11" s="41" t="e">
        <f>K!#REF!/100</f>
        <v>#REF!</v>
      </c>
      <c r="O11" s="8">
        <v>78936</v>
      </c>
      <c r="P11" s="11">
        <f>WEO!C13/WEO!F13</f>
        <v>0.20414605710343947</v>
      </c>
      <c r="Q11" s="11">
        <f>WEO!B13/WEO!G13</f>
        <v>-8.5788352532371062E-2</v>
      </c>
      <c r="R11" s="22" t="e">
        <f t="shared" si="0"/>
        <v>#N/A</v>
      </c>
    </row>
    <row r="12" spans="1:18" x14ac:dyDescent="0.25">
      <c r="A12">
        <f t="shared" si="1"/>
        <v>1976</v>
      </c>
      <c r="B12" s="41" t="e">
        <f>#REF!</f>
        <v>#REF!</v>
      </c>
      <c r="C12" s="41">
        <f>Labor!H82/1000000</f>
        <v>110.213082</v>
      </c>
      <c r="D12" s="41" t="e">
        <f>K!#REF!</f>
        <v>#REF!</v>
      </c>
      <c r="E12" s="41" t="e">
        <f>K!#REF!/100</f>
        <v>#REF!</v>
      </c>
      <c r="F12" s="41">
        <f>T!B82/1000</f>
        <v>2160.0700000000002</v>
      </c>
      <c r="G12" s="41">
        <v>48.866253680292253</v>
      </c>
      <c r="H12" s="41" t="e">
        <v>#N/A</v>
      </c>
      <c r="I12" s="42" t="e">
        <v>#N/A</v>
      </c>
      <c r="J12" s="1" t="e">
        <v>#N/A</v>
      </c>
      <c r="K12" s="41">
        <f>Labor!F82</f>
        <v>38.648254363365616</v>
      </c>
      <c r="L12" s="41">
        <f>Labor!L82</f>
        <v>62.173943426387197</v>
      </c>
      <c r="M12" s="41" t="e">
        <f>K!#REF!</f>
        <v>#REF!</v>
      </c>
      <c r="N12" s="41" t="e">
        <f>K!#REF!/100</f>
        <v>#REF!</v>
      </c>
      <c r="O12" s="8">
        <v>90033</v>
      </c>
      <c r="P12" s="11">
        <f>WEO!C14/WEO!F14</f>
        <v>0.18892270928741578</v>
      </c>
      <c r="Q12" s="11">
        <f>WEO!B14/WEO!G14</f>
        <v>-6.5968180530316098E-2</v>
      </c>
      <c r="R12" s="22" t="e">
        <f t="shared" si="0"/>
        <v>#N/A</v>
      </c>
    </row>
    <row r="13" spans="1:18" x14ac:dyDescent="0.25">
      <c r="A13">
        <f t="shared" si="1"/>
        <v>1977</v>
      </c>
      <c r="B13" s="41" t="e">
        <f>#REF!</f>
        <v>#REF!</v>
      </c>
      <c r="C13" s="41">
        <f>Labor!H83/1000000</f>
        <v>112.867867</v>
      </c>
      <c r="D13" s="41" t="e">
        <f>K!#REF!</f>
        <v>#REF!</v>
      </c>
      <c r="E13" s="41" t="e">
        <f>K!#REF!/100</f>
        <v>#REF!</v>
      </c>
      <c r="F13" s="41">
        <f>T!B83/1000</f>
        <v>2185.5</v>
      </c>
      <c r="G13" s="41">
        <v>46.406983234607132</v>
      </c>
      <c r="H13" s="41" t="e">
        <v>#N/A</v>
      </c>
      <c r="I13" s="42" t="e">
        <v>#N/A</v>
      </c>
      <c r="J13" s="1" t="e">
        <v>#N/A</v>
      </c>
      <c r="K13" s="41">
        <f>Labor!F83</f>
        <v>39.96974425114351</v>
      </c>
      <c r="L13" s="41">
        <f>Labor!L83</f>
        <v>64.172380524019559</v>
      </c>
      <c r="M13" s="41" t="e">
        <f>K!#REF!</f>
        <v>#REF!</v>
      </c>
      <c r="N13" s="41" t="e">
        <f>K!#REF!/100</f>
        <v>#REF!</v>
      </c>
      <c r="O13" s="8">
        <v>101010</v>
      </c>
      <c r="P13" s="11">
        <f>WEO!C15/WEO!F15</f>
        <v>0.19499763076842111</v>
      </c>
      <c r="Q13" s="11">
        <f>WEO!B15/WEO!G15</f>
        <v>-4.4945229746005198E-2</v>
      </c>
      <c r="R13" s="22" t="e">
        <f t="shared" si="0"/>
        <v>#N/A</v>
      </c>
    </row>
    <row r="14" spans="1:18" x14ac:dyDescent="0.25">
      <c r="A14">
        <f t="shared" si="1"/>
        <v>1978</v>
      </c>
      <c r="B14" s="41" t="e">
        <f>#REF!</f>
        <v>#REF!</v>
      </c>
      <c r="C14" s="41">
        <f>Labor!H84/1000000</f>
        <v>115.577669</v>
      </c>
      <c r="D14" s="41" t="e">
        <f>K!#REF!</f>
        <v>#REF!</v>
      </c>
      <c r="E14" s="41" t="e">
        <f>K!#REF!/100</f>
        <v>#REF!</v>
      </c>
      <c r="F14" s="41">
        <f>T!B84/1000</f>
        <v>2200.39</v>
      </c>
      <c r="G14" s="41">
        <v>45.129615884131724</v>
      </c>
      <c r="H14" s="41" t="e">
        <v>#N/A</v>
      </c>
      <c r="I14" s="42" t="e">
        <v>#N/A</v>
      </c>
      <c r="J14" s="1" t="e">
        <v>#N/A</v>
      </c>
      <c r="K14" s="41">
        <f>Labor!F84</f>
        <v>41.338463279970227</v>
      </c>
      <c r="L14" s="41">
        <f>Labor!L84</f>
        <v>66.211766487715352</v>
      </c>
      <c r="M14" s="41" t="e">
        <f>K!#REF!</f>
        <v>#REF!</v>
      </c>
      <c r="N14" s="41" t="e">
        <f>K!#REF!/100</f>
        <v>#REF!</v>
      </c>
      <c r="O14" s="8">
        <v>112729</v>
      </c>
      <c r="P14" s="11">
        <f>WEO!C16/WEO!F16</f>
        <v>0.19782439404263727</v>
      </c>
      <c r="Q14" s="11">
        <f>WEO!B16/WEO!G16</f>
        <v>-5.6113475598845539E-2</v>
      </c>
      <c r="R14" s="22" t="e">
        <f t="shared" si="0"/>
        <v>#N/A</v>
      </c>
    </row>
    <row r="15" spans="1:18" x14ac:dyDescent="0.25">
      <c r="A15">
        <f t="shared" si="1"/>
        <v>1979</v>
      </c>
      <c r="B15" s="41" t="e">
        <f>#REF!</f>
        <v>#REF!</v>
      </c>
      <c r="C15" s="41">
        <f>Labor!H85/1000000</f>
        <v>118.342626</v>
      </c>
      <c r="D15" s="41" t="e">
        <f>K!#REF!</f>
        <v>#REF!</v>
      </c>
      <c r="E15" s="41" t="e">
        <f>K!#REF!/100</f>
        <v>#REF!</v>
      </c>
      <c r="F15" s="41">
        <f>T!B85/1000</f>
        <v>2225.13</v>
      </c>
      <c r="G15" s="41">
        <v>43.878167653885747</v>
      </c>
      <c r="H15" s="41" t="e">
        <v>#N/A</v>
      </c>
      <c r="I15" s="42" t="e">
        <v>#N/A</v>
      </c>
      <c r="J15" s="1" t="e">
        <v>#N/A</v>
      </c>
      <c r="K15" s="41">
        <f>Labor!F85</f>
        <v>42.722925355813217</v>
      </c>
      <c r="L15" s="41">
        <f>Labor!L85</f>
        <v>68.254617112875835</v>
      </c>
      <c r="M15" s="41" t="e">
        <f>K!#REF!</f>
        <v>#REF!</v>
      </c>
      <c r="N15" s="41" t="e">
        <f>K!#REF!/100</f>
        <v>#REF!</v>
      </c>
      <c r="O15" s="8">
        <v>126775</v>
      </c>
      <c r="P15" s="11">
        <f>WEO!C17/WEO!F17</f>
        <v>0.18507413732901085</v>
      </c>
      <c r="Q15" s="11">
        <f>WEO!B17/WEO!G17</f>
        <v>-7.5944541741009522E-2</v>
      </c>
      <c r="R15" s="22" t="e">
        <f t="shared" si="0"/>
        <v>#N/A</v>
      </c>
    </row>
    <row r="16" spans="1:18" x14ac:dyDescent="0.25">
      <c r="A16">
        <f t="shared" ref="A16:A22" si="2">A15+1</f>
        <v>1980</v>
      </c>
      <c r="B16" s="41" t="e">
        <f>#REF!</f>
        <v>#REF!</v>
      </c>
      <c r="C16" s="41">
        <f>Labor!H86/1000000</f>
        <v>121.159761</v>
      </c>
      <c r="D16" s="41" t="e">
        <f>K!#REF!</f>
        <v>#REF!</v>
      </c>
      <c r="E16" s="41" t="e">
        <f>K!#REF!/100</f>
        <v>#REF!</v>
      </c>
      <c r="F16" s="41">
        <f>T!B86/1000</f>
        <v>2242.7800000000002</v>
      </c>
      <c r="G16" s="41">
        <v>44.955622328154654</v>
      </c>
      <c r="H16" s="41">
        <f>Labor!Z86/100</f>
        <v>6.5000000000000002E-2</v>
      </c>
      <c r="I16" s="41">
        <f>IPEA2!C82</f>
        <v>3.6</v>
      </c>
      <c r="J16" s="42">
        <v>2.5670000000000002</v>
      </c>
      <c r="K16" s="41">
        <f>Labor!F86</f>
        <v>44.137021402510378</v>
      </c>
      <c r="L16" s="41">
        <f>Labor!L86</f>
        <v>70.273782152841903</v>
      </c>
      <c r="M16" s="41" t="e">
        <f>K!#REF!</f>
        <v>#REF!</v>
      </c>
      <c r="N16" s="41" t="e">
        <f>K!#REF!/100</f>
        <v>#REF!</v>
      </c>
      <c r="O16" s="8">
        <v>139381</v>
      </c>
      <c r="P16" s="11">
        <f>WEO!C18/WEO!F18</f>
        <v>0.17958762734059994</v>
      </c>
      <c r="Q16" s="11">
        <f>WEO!B18/WEO!G18</f>
        <v>-8.6002072310105024E-2</v>
      </c>
      <c r="R16" s="22">
        <f t="shared" si="0"/>
        <v>93.5</v>
      </c>
    </row>
    <row r="17" spans="1:18" x14ac:dyDescent="0.25">
      <c r="A17">
        <f t="shared" si="2"/>
        <v>1981</v>
      </c>
      <c r="B17" s="41" t="e">
        <f>#REF!</f>
        <v>#REF!</v>
      </c>
      <c r="C17" s="41">
        <f>Labor!H87/1000000</f>
        <v>124.030908</v>
      </c>
      <c r="D17" s="41" t="e">
        <f>K!#REF!</f>
        <v>#REF!</v>
      </c>
      <c r="E17" s="41" t="e">
        <f>K!#REF!/100</f>
        <v>#REF!</v>
      </c>
      <c r="F17" s="41">
        <f>T!B87/1000</f>
        <v>2258.2399999999998</v>
      </c>
      <c r="G17" s="41">
        <v>42.915315965820206</v>
      </c>
      <c r="H17" s="41">
        <f>Labor!Z87/100</f>
        <v>7.8991666666666654E-2</v>
      </c>
      <c r="I17" s="41">
        <f>IPEA2!B83</f>
        <v>3.8343358451</v>
      </c>
      <c r="J17" s="1" t="e">
        <v>#N/A</v>
      </c>
      <c r="K17" s="41">
        <f>Labor!F87</f>
        <v>45.720586720029786</v>
      </c>
      <c r="L17" s="41">
        <f>Labor!L87</f>
        <v>72.26058272770041</v>
      </c>
      <c r="M17" s="41" t="e">
        <f>K!#REF!</f>
        <v>#REF!</v>
      </c>
      <c r="N17" s="41" t="e">
        <f>K!#REF!/100</f>
        <v>#REF!</v>
      </c>
      <c r="O17" s="8">
        <v>142186</v>
      </c>
      <c r="P17" s="11">
        <f>WEO!C19/WEO!F19</f>
        <v>0.18567560875869832</v>
      </c>
      <c r="Q17" s="11">
        <f>WEO!B19/WEO!G19</f>
        <v>-6.8569110315541165E-2</v>
      </c>
      <c r="R17" s="22">
        <f t="shared" si="0"/>
        <v>92.100833333333327</v>
      </c>
    </row>
    <row r="18" spans="1:18" x14ac:dyDescent="0.25">
      <c r="A18">
        <f t="shared" si="2"/>
        <v>1982</v>
      </c>
      <c r="B18" s="41" t="e">
        <f>#REF!</f>
        <v>#REF!</v>
      </c>
      <c r="C18" s="41">
        <f>Labor!H88/1000000</f>
        <v>126.947365</v>
      </c>
      <c r="D18" s="41" t="e">
        <f>K!#REF!</f>
        <v>#REF!</v>
      </c>
      <c r="E18" s="41" t="e">
        <f>K!#REF!/100</f>
        <v>#REF!</v>
      </c>
      <c r="F18" s="41">
        <f>T!B88/1000</f>
        <v>2281.36</v>
      </c>
      <c r="G18" s="41">
        <v>42.438097859490966</v>
      </c>
      <c r="H18" s="41">
        <f>Labor!Z88/100</f>
        <v>6.9099999999999995E-2</v>
      </c>
      <c r="I18" s="41">
        <f>IPEA2!B84</f>
        <v>3.8463870393000001</v>
      </c>
      <c r="J18" s="1" t="e">
        <v>#N/A</v>
      </c>
      <c r="K18" s="41">
        <f>Labor!F88</f>
        <v>47.316190838208705</v>
      </c>
      <c r="L18" s="41">
        <f>Labor!L88</f>
        <v>74.222064325200193</v>
      </c>
      <c r="M18" s="41" t="e">
        <f>K!#REF!</f>
        <v>#REF!</v>
      </c>
      <c r="N18" s="41" t="e">
        <f>K!#REF!/100</f>
        <v>#REF!</v>
      </c>
      <c r="O18" s="8">
        <v>152088</v>
      </c>
      <c r="P18" s="11">
        <f>WEO!C20/WEO!F20</f>
        <v>0.1530369853178713</v>
      </c>
      <c r="Q18" s="11">
        <f>WEO!B20/WEO!G20</f>
        <v>-8.9145438169437638E-2</v>
      </c>
      <c r="R18" s="22">
        <f t="shared" si="0"/>
        <v>93.09</v>
      </c>
    </row>
    <row r="19" spans="1:18" x14ac:dyDescent="0.25">
      <c r="A19">
        <f t="shared" si="2"/>
        <v>1983</v>
      </c>
      <c r="B19" s="41" t="e">
        <f>#REF!</f>
        <v>#REF!</v>
      </c>
      <c r="C19" s="41">
        <f>Labor!H89/1000000</f>
        <v>129.88232099999999</v>
      </c>
      <c r="D19" s="41" t="e">
        <f>K!#REF!</f>
        <v>#REF!</v>
      </c>
      <c r="E19" s="41" t="e">
        <f>K!#REF!/100</f>
        <v>#REF!</v>
      </c>
      <c r="F19" s="41">
        <f>T!B89/1000</f>
        <v>2288.21</v>
      </c>
      <c r="G19" s="41">
        <v>41.430462394711043</v>
      </c>
      <c r="H19" s="41">
        <f>Labor!Z89/100</f>
        <v>7.5708333333333336E-2</v>
      </c>
      <c r="I19" s="41">
        <f>IPEA2!B85</f>
        <v>4.0020002779999997</v>
      </c>
      <c r="J19" s="1" t="e">
        <v>#N/A</v>
      </c>
      <c r="K19" s="41">
        <f>Labor!F89</f>
        <v>48.944207112009359</v>
      </c>
      <c r="L19" s="41">
        <f>Labor!L89</f>
        <v>76.166685551726701</v>
      </c>
      <c r="M19" s="41" t="e">
        <f>K!#REF!</f>
        <v>#REF!</v>
      </c>
      <c r="N19" s="41" t="e">
        <f>K!#REF!/100</f>
        <v>#REF!</v>
      </c>
      <c r="O19" s="8">
        <v>162492</v>
      </c>
      <c r="P19" s="11">
        <f>WEO!C21/WEO!F21</f>
        <v>0.13262390967556753</v>
      </c>
      <c r="Q19" s="11">
        <f>WEO!B21/WEO!G21</f>
        <v>-4.6604667524639369E-2</v>
      </c>
      <c r="R19" s="22">
        <f t="shared" si="0"/>
        <v>92.42916666666666</v>
      </c>
    </row>
    <row r="20" spans="1:18" x14ac:dyDescent="0.25">
      <c r="A20">
        <f t="shared" si="2"/>
        <v>1984</v>
      </c>
      <c r="B20" s="41" t="e">
        <f>#REF!</f>
        <v>#REF!</v>
      </c>
      <c r="C20" s="41">
        <f>Labor!H90/1000000</f>
        <v>132.80068399999999</v>
      </c>
      <c r="D20" s="41" t="e">
        <f>K!#REF!</f>
        <v>#REF!</v>
      </c>
      <c r="E20" s="41" t="e">
        <f>K!#REF!/100</f>
        <v>#REF!</v>
      </c>
      <c r="F20" s="41">
        <f>T!B90/1000</f>
        <v>2299.2399999999998</v>
      </c>
      <c r="G20" s="41">
        <v>43.181073660799008</v>
      </c>
      <c r="H20" s="41">
        <f>Labor!Z90/100</f>
        <v>8.1466666666666659E-2</v>
      </c>
      <c r="I20" s="41">
        <f>IPEA2!B86</f>
        <v>4.0959388169000004</v>
      </c>
      <c r="J20" s="1" t="e">
        <v>#N/A</v>
      </c>
      <c r="K20" s="41">
        <f>Labor!F90</f>
        <v>50.576853693755986</v>
      </c>
      <c r="L20" s="41">
        <f>Labor!L90</f>
        <v>78.109490052148232</v>
      </c>
      <c r="M20" s="41" t="e">
        <f>K!#REF!</f>
        <v>#REF!</v>
      </c>
      <c r="N20" s="41" t="e">
        <f>K!#REF!/100</f>
        <v>#REF!</v>
      </c>
      <c r="O20" s="8">
        <v>179388</v>
      </c>
      <c r="P20" s="11">
        <f>WEO!C22/WEO!F22</f>
        <v>0.14128646225794197</v>
      </c>
      <c r="Q20" s="11">
        <f>WEO!B22/WEO!G22</f>
        <v>2.7154637264209362E-4</v>
      </c>
      <c r="R20" s="22">
        <f t="shared" si="0"/>
        <v>91.853333333333325</v>
      </c>
    </row>
    <row r="21" spans="1:18" x14ac:dyDescent="0.25">
      <c r="A21">
        <f t="shared" si="2"/>
        <v>1985</v>
      </c>
      <c r="B21" s="41" t="e">
        <f>#REF!</f>
        <v>#REF!</v>
      </c>
      <c r="C21" s="41">
        <f>Labor!H91/1000000</f>
        <v>135.67628099999999</v>
      </c>
      <c r="D21" s="41" t="e">
        <f>K!#REF!</f>
        <v>#REF!</v>
      </c>
      <c r="E21" s="41" t="e">
        <f>K!#REF!/100</f>
        <v>#REF!</v>
      </c>
      <c r="F21" s="41">
        <f>T!B91/1000</f>
        <v>2310.41</v>
      </c>
      <c r="G21" s="41">
        <v>45.276526157603904</v>
      </c>
      <c r="H21" s="41">
        <f>Labor!Z91/100</f>
        <v>5.9025000000000001E-2</v>
      </c>
      <c r="I21" s="41">
        <f>IPEA2!B87</f>
        <v>4.2861018769000001</v>
      </c>
      <c r="J21" s="42">
        <v>3.2440000000000002</v>
      </c>
      <c r="K21" s="41">
        <f>Labor!F91</f>
        <v>52.235430000000001</v>
      </c>
      <c r="L21" s="41">
        <f>Labor!L91</f>
        <v>80.06324316558829</v>
      </c>
      <c r="M21" s="41" t="e">
        <f>K!#REF!</f>
        <v>#REF!</v>
      </c>
      <c r="N21" s="41" t="e">
        <f>K!#REF!/100</f>
        <v>#REF!</v>
      </c>
      <c r="O21" s="8">
        <v>193682</v>
      </c>
      <c r="P21" s="11">
        <f>WEO!C23/WEO!F23</f>
        <v>0.17995899646854066</v>
      </c>
      <c r="Q21" s="11">
        <f>WEO!B23/WEO!G23</f>
        <v>-9.8357059192585167E-4</v>
      </c>
      <c r="R21" s="22">
        <f t="shared" si="0"/>
        <v>94.097499999999997</v>
      </c>
    </row>
    <row r="22" spans="1:18" x14ac:dyDescent="0.25">
      <c r="A22">
        <f t="shared" si="2"/>
        <v>1986</v>
      </c>
      <c r="B22" s="41" t="e">
        <f>#REF!</f>
        <v>#REF!</v>
      </c>
      <c r="C22" s="41">
        <f>Labor!H92/1000000</f>
        <v>138.49946399999999</v>
      </c>
      <c r="D22" s="41" t="e">
        <f>K!#REF!</f>
        <v>#REF!</v>
      </c>
      <c r="E22" s="41" t="e">
        <f>K!#REF!/100</f>
        <v>#REF!</v>
      </c>
      <c r="F22" s="41">
        <f>T!B92/1000</f>
        <v>2340.5500000000002</v>
      </c>
      <c r="G22" s="41">
        <v>46.023970284860837</v>
      </c>
      <c r="H22" s="41">
        <f>Labor!Z92/100</f>
        <v>3.9883333333333333E-2</v>
      </c>
      <c r="I22" s="41">
        <f>IPEA2!B88</f>
        <v>4.3860001501000001</v>
      </c>
      <c r="J22" s="1" t="e">
        <v>#N/A</v>
      </c>
      <c r="K22" s="41">
        <f>Labor!F92</f>
        <v>53.918819999999997</v>
      </c>
      <c r="L22" s="41">
        <f>Labor!L92</f>
        <v>82.027622086302671</v>
      </c>
      <c r="M22" s="41" t="e">
        <f>K!#REF!</f>
        <v>#REF!</v>
      </c>
      <c r="N22" s="41" t="e">
        <f>K!#REF!/100</f>
        <v>#REF!</v>
      </c>
      <c r="O22" s="8">
        <v>202128</v>
      </c>
      <c r="P22" s="11">
        <f>WEO!C24/WEO!F24</f>
        <v>0.16991165440226685</v>
      </c>
      <c r="Q22" s="11">
        <f>WEO!B24/WEO!G24</f>
        <v>-2.1019463317370535E-2</v>
      </c>
      <c r="R22" s="22">
        <f t="shared" si="0"/>
        <v>96.011666666666656</v>
      </c>
    </row>
    <row r="23" spans="1:18" x14ac:dyDescent="0.25">
      <c r="A23">
        <f t="shared" ref="A23:A48" si="3">A22+1</f>
        <v>1987</v>
      </c>
      <c r="B23" s="41" t="e">
        <f>#REF!</f>
        <v>#REF!</v>
      </c>
      <c r="C23" s="41">
        <f>Labor!H93/1000000</f>
        <v>141.27348799999999</v>
      </c>
      <c r="D23" s="41" t="e">
        <f>K!#REF!</f>
        <v>#REF!</v>
      </c>
      <c r="E23" s="41" t="e">
        <f>K!#REF!/100</f>
        <v>#REF!</v>
      </c>
      <c r="F23" s="41">
        <f>T!B93/1000</f>
        <v>2357.91</v>
      </c>
      <c r="G23" s="41">
        <v>45.270635614594504</v>
      </c>
      <c r="H23" s="41">
        <f>Labor!Z93/100</f>
        <v>4.0808333333333328E-2</v>
      </c>
      <c r="I23" s="41">
        <f>IPEA2!B89</f>
        <v>4.493994936</v>
      </c>
      <c r="J23" s="1" t="e">
        <v>#N/A</v>
      </c>
      <c r="K23" s="41">
        <f>Labor!F93</f>
        <v>56.650570000000002</v>
      </c>
      <c r="L23" s="41">
        <f>Labor!L93</f>
        <v>84.003227745631122</v>
      </c>
      <c r="M23" s="41" t="e">
        <f>K!#REF!</f>
        <v>#REF!</v>
      </c>
      <c r="N23" s="41" t="e">
        <f>K!#REF!/100</f>
        <v>#REF!</v>
      </c>
      <c r="O23" s="8">
        <v>203331</v>
      </c>
      <c r="P23" s="11">
        <f>WEO!C25/WEO!F25</f>
        <v>0.21814291312022185</v>
      </c>
      <c r="Q23" s="11">
        <f>WEO!B25/WEO!G25</f>
        <v>-4.9039058641004952E-3</v>
      </c>
      <c r="R23" s="22">
        <f t="shared" si="0"/>
        <v>95.919166666666669</v>
      </c>
    </row>
    <row r="24" spans="1:18" x14ac:dyDescent="0.25">
      <c r="A24">
        <f t="shared" si="3"/>
        <v>1988</v>
      </c>
      <c r="B24" s="41" t="e">
        <f>#REF!</f>
        <v>#REF!</v>
      </c>
      <c r="C24" s="41">
        <f>Labor!H94/1000000</f>
        <v>144.001542</v>
      </c>
      <c r="D24" s="41" t="e">
        <f>K!#REF!</f>
        <v>#REF!</v>
      </c>
      <c r="E24" s="41" t="e">
        <f>K!#REF!/100</f>
        <v>#REF!</v>
      </c>
      <c r="F24" s="41">
        <f>T!B94/1000</f>
        <v>2376.87</v>
      </c>
      <c r="G24" s="41">
        <v>45.406832748288807</v>
      </c>
      <c r="H24" s="41">
        <f>Labor!Z94/100</f>
        <v>4.1841666666666659E-2</v>
      </c>
      <c r="I24" s="41">
        <f>IPEA2!B90</f>
        <v>4.6236533898000003</v>
      </c>
      <c r="J24" s="1" t="e">
        <v>#N/A</v>
      </c>
      <c r="K24" s="41">
        <f>Labor!F94</f>
        <v>58.084609999999998</v>
      </c>
      <c r="L24" s="41">
        <f>Labor!L94</f>
        <v>86.00547230668613</v>
      </c>
      <c r="M24" s="41" t="e">
        <f>K!#REF!</f>
        <v>#REF!</v>
      </c>
      <c r="N24" s="41" t="e">
        <f>K!#REF!/100</f>
        <v>#REF!</v>
      </c>
      <c r="O24" s="8">
        <v>214947</v>
      </c>
      <c r="P24" s="11">
        <f>WEO!C26/WEO!F26</f>
        <v>0.24024796308314067</v>
      </c>
      <c r="Q24" s="11">
        <f>WEO!B26/WEO!G26</f>
        <v>1.276528471235709E-2</v>
      </c>
      <c r="R24" s="22">
        <f t="shared" si="0"/>
        <v>95.81583333333333</v>
      </c>
    </row>
    <row r="25" spans="1:18" x14ac:dyDescent="0.25">
      <c r="A25">
        <f t="shared" si="3"/>
        <v>1989</v>
      </c>
      <c r="B25" s="41" t="e">
        <f>#REF!</f>
        <v>#REF!</v>
      </c>
      <c r="C25" s="41">
        <f>Labor!H95/1000000</f>
        <v>146.691981</v>
      </c>
      <c r="D25" s="41" t="e">
        <f>K!#REF!</f>
        <v>#REF!</v>
      </c>
      <c r="E25" s="41" t="e">
        <f>K!#REF!/100</f>
        <v>#REF!</v>
      </c>
      <c r="F25" s="41">
        <f>T!B95/1000</f>
        <v>2394.3200000000002</v>
      </c>
      <c r="G25" s="41">
        <v>43.881863916049724</v>
      </c>
      <c r="H25" s="41">
        <f>Labor!Z95/100</f>
        <v>3.6366666666666665E-2</v>
      </c>
      <c r="I25" s="41">
        <f>IPEA2!B91</f>
        <v>4.6991667572000004</v>
      </c>
      <c r="J25" s="1" t="e">
        <v>#N/A</v>
      </c>
      <c r="K25" s="41">
        <f>Labor!F95</f>
        <v>59.420160000000003</v>
      </c>
      <c r="L25" s="41">
        <f>Labor!L95</f>
        <v>88.053762086541937</v>
      </c>
      <c r="M25" s="41" t="e">
        <f>K!#REF!</f>
        <v>#REF!</v>
      </c>
      <c r="N25" s="41" t="e">
        <f>K!#REF!/100</f>
        <v>#REF!</v>
      </c>
      <c r="O25" s="8">
        <v>221523</v>
      </c>
      <c r="P25" s="11">
        <f>WEO!C27/WEO!F27</f>
        <v>0.24990592545997861</v>
      </c>
      <c r="Q25" s="11">
        <f>WEO!B27/WEO!G27</f>
        <v>2.3041013881264509E-3</v>
      </c>
      <c r="R25" s="22">
        <f t="shared" si="0"/>
        <v>96.36333333333333</v>
      </c>
    </row>
    <row r="26" spans="1:18" x14ac:dyDescent="0.25">
      <c r="A26">
        <f t="shared" si="3"/>
        <v>1990</v>
      </c>
      <c r="B26" s="41" t="e">
        <f>#REF!</f>
        <v>#REF!</v>
      </c>
      <c r="C26" s="41">
        <f>Labor!H96/1000000</f>
        <v>149.35214500000001</v>
      </c>
      <c r="D26" s="41" t="e">
        <f>K!#REF!</f>
        <v>#REF!</v>
      </c>
      <c r="E26" s="41" t="e">
        <f>K!#REF!/100</f>
        <v>#REF!</v>
      </c>
      <c r="F26" s="41">
        <f>T!B96/1000</f>
        <v>2416.08</v>
      </c>
      <c r="G26" s="41">
        <v>41.627161389708746</v>
      </c>
      <c r="H26" s="41">
        <f>Labor!Z96/100</f>
        <v>4.6524999999999997E-2</v>
      </c>
      <c r="I26" s="41">
        <f>IPEA2!B92</f>
        <v>4.8106350587</v>
      </c>
      <c r="J26" s="42">
        <v>3.7509999999999999</v>
      </c>
      <c r="K26" s="41">
        <f>Labor!F96</f>
        <v>62.668102573753295</v>
      </c>
      <c r="L26" s="41">
        <f>Labor!L96</f>
        <v>90.162071203931447</v>
      </c>
      <c r="M26" s="41" t="e">
        <f>K!#REF!</f>
        <v>#REF!</v>
      </c>
      <c r="N26" s="41" t="e">
        <f>K!#REF!/100</f>
        <v>#REF!</v>
      </c>
      <c r="O26" s="8">
        <v>222820</v>
      </c>
      <c r="P26" s="11">
        <f>WEO!C28/WEO!F28</f>
        <v>0.19352276072702052</v>
      </c>
      <c r="Q26" s="11">
        <f>WEO!B28/WEO!G28</f>
        <v>-8.1397212550023204E-3</v>
      </c>
      <c r="R26" s="22">
        <f t="shared" si="0"/>
        <v>95.347499999999997</v>
      </c>
    </row>
    <row r="27" spans="1:18" x14ac:dyDescent="0.25">
      <c r="A27">
        <f t="shared" si="3"/>
        <v>1991</v>
      </c>
      <c r="B27" s="41" t="e">
        <f>#REF!</f>
        <v>#REF!</v>
      </c>
      <c r="C27" s="41">
        <f>Labor!H97/1000000</f>
        <v>151.97657699999999</v>
      </c>
      <c r="D27" s="41" t="e">
        <f>K!#REF!</f>
        <v>#REF!</v>
      </c>
      <c r="E27" s="41" t="e">
        <f>K!#REF!/100</f>
        <v>#REF!</v>
      </c>
      <c r="F27" s="41">
        <f>T!B97/1000</f>
        <v>2449.41</v>
      </c>
      <c r="G27" s="41">
        <v>40.348332248276826</v>
      </c>
      <c r="H27" s="41">
        <f>Labor!Z97/100</f>
        <v>5.2441666666666657E-2</v>
      </c>
      <c r="I27" s="41">
        <f>IPEA2!C93</f>
        <v>4.9000000000000004</v>
      </c>
      <c r="J27" s="1" t="e">
        <v>#N/A</v>
      </c>
      <c r="K27" s="41">
        <f>Labor!F97</f>
        <v>66.474564550996305</v>
      </c>
      <c r="L27" s="41">
        <f>Labor!L97</f>
        <v>92.329908253181657</v>
      </c>
      <c r="M27" s="41" t="e">
        <f>K!#REF!</f>
        <v>#REF!</v>
      </c>
      <c r="N27" s="41" t="e">
        <f>K!#REF!/100</f>
        <v>#REF!</v>
      </c>
      <c r="O27" s="8">
        <v>234366</v>
      </c>
      <c r="P27" s="11">
        <f>WEO!C29/WEO!F29</f>
        <v>0.19425037658789079</v>
      </c>
      <c r="Q27" s="11">
        <f>WEO!B29/WEO!G29</f>
        <v>-3.4451948498687812E-3</v>
      </c>
      <c r="R27" s="22">
        <f t="shared" si="0"/>
        <v>94.755833333333342</v>
      </c>
    </row>
    <row r="28" spans="1:18" x14ac:dyDescent="0.25">
      <c r="A28">
        <f t="shared" si="3"/>
        <v>1992</v>
      </c>
      <c r="B28" s="41" t="e">
        <f>#REF!</f>
        <v>#REF!</v>
      </c>
      <c r="C28" s="41">
        <f>Labor!H98/1000000</f>
        <v>154.564278</v>
      </c>
      <c r="D28" s="41" t="e">
        <f>K!#REF!</f>
        <v>#REF!</v>
      </c>
      <c r="E28" s="41" t="e">
        <f>K!#REF!/100</f>
        <v>#REF!</v>
      </c>
      <c r="F28" s="41">
        <f>T!B98/1000</f>
        <v>2467.09</v>
      </c>
      <c r="G28" s="41">
        <v>40.52212353498475</v>
      </c>
      <c r="H28" s="41">
        <f>Labor!Z98/100</f>
        <v>6.1433333333333333E-2</v>
      </c>
      <c r="I28" s="41">
        <f>IPEA2!B94</f>
        <v>4.9498125424000001</v>
      </c>
      <c r="J28" s="1" t="e">
        <v>#N/A</v>
      </c>
      <c r="K28" s="41">
        <f>Labor!F98</f>
        <v>70.430282478368596</v>
      </c>
      <c r="L28" s="41">
        <f>Labor!L98</f>
        <v>94.55272217226586</v>
      </c>
      <c r="M28" s="41" t="e">
        <f>K!#REF!</f>
        <v>#REF!</v>
      </c>
      <c r="N28" s="41" t="e">
        <f>K!#REF!/100</f>
        <v>#REF!</v>
      </c>
      <c r="O28" s="8">
        <v>241730</v>
      </c>
      <c r="P28" s="11">
        <f>WEO!C30/WEO!F30</f>
        <v>0.20507798486018322</v>
      </c>
      <c r="Q28" s="11">
        <f>WEO!B30/WEO!G30</f>
        <v>1.5732767057021261E-2</v>
      </c>
      <c r="R28" s="22">
        <f t="shared" si="0"/>
        <v>93.856666666666669</v>
      </c>
    </row>
    <row r="29" spans="1:18" x14ac:dyDescent="0.25">
      <c r="A29">
        <f t="shared" si="3"/>
        <v>1993</v>
      </c>
      <c r="B29" s="41" t="e">
        <f>#REF!</f>
        <v>#REF!</v>
      </c>
      <c r="C29" s="41">
        <f>Labor!H99/1000000</f>
        <v>157.13268199999999</v>
      </c>
      <c r="D29" s="41" t="e">
        <f>K!#REF!</f>
        <v>#REF!</v>
      </c>
      <c r="E29" s="41" t="e">
        <f>K!#REF!/100</f>
        <v>#REF!</v>
      </c>
      <c r="F29" s="41">
        <f>T!B99/1000</f>
        <v>2494.63</v>
      </c>
      <c r="G29" s="41">
        <v>41.135563617578718</v>
      </c>
      <c r="H29" s="41">
        <f>Labor!Z99/100</f>
        <v>5.7474999999999998E-2</v>
      </c>
      <c r="I29" s="41">
        <f>IPEA2!B95</f>
        <v>5.0768351459999996</v>
      </c>
      <c r="J29" s="1" t="e">
        <v>#N/A</v>
      </c>
      <c r="K29" s="41">
        <f>Labor!F99</f>
        <v>71.936129631766704</v>
      </c>
      <c r="L29" s="41">
        <f>Labor!L99</f>
        <v>96.83382338150335</v>
      </c>
      <c r="M29" s="41" t="e">
        <f>K!#REF!</f>
        <v>#REF!</v>
      </c>
      <c r="N29" s="41" t="e">
        <f>K!#REF!/100</f>
        <v>#REF!</v>
      </c>
      <c r="O29" s="8">
        <v>251973</v>
      </c>
      <c r="P29" s="11">
        <f>WEO!C31/WEO!F31</f>
        <v>0.20711260721367269</v>
      </c>
      <c r="Q29" s="11">
        <f>WEO!B31/WEO!G31</f>
        <v>-1.3513183491423862E-3</v>
      </c>
      <c r="R29" s="22">
        <f t="shared" si="0"/>
        <v>94.252500000000012</v>
      </c>
    </row>
    <row r="30" spans="1:18" x14ac:dyDescent="0.25">
      <c r="A30">
        <f t="shared" si="3"/>
        <v>1994</v>
      </c>
      <c r="B30" s="41" t="e">
        <f>#REF!</f>
        <v>#REF!</v>
      </c>
      <c r="C30" s="41">
        <f>Labor!H100/1000000</f>
        <v>159.70512299999999</v>
      </c>
      <c r="D30" s="41" t="e">
        <f>K!#REF!</f>
        <v>#REF!</v>
      </c>
      <c r="E30" s="41" t="e">
        <f>K!#REF!/100</f>
        <v>#REF!</v>
      </c>
      <c r="F30" s="41">
        <f>T!B100/1000</f>
        <v>2514.1799999999998</v>
      </c>
      <c r="G30" s="41">
        <v>41.713938229614669</v>
      </c>
      <c r="H30" s="41">
        <f>Labor!Z100/100</f>
        <v>5.4366666666666667E-2</v>
      </c>
      <c r="I30" s="42" t="e">
        <v>#N/A</v>
      </c>
      <c r="J30" s="1" t="e">
        <v>#N/A</v>
      </c>
      <c r="K30" s="41">
        <f>Labor!F100</f>
        <v>73.79913512232379</v>
      </c>
      <c r="L30" s="41">
        <f>Labor!L100</f>
        <v>99.175633711993811</v>
      </c>
      <c r="M30" s="41" t="e">
        <f>K!#REF!</f>
        <v>#REF!</v>
      </c>
      <c r="N30" s="41" t="e">
        <f>K!#REF!/100</f>
        <v>#REF!</v>
      </c>
      <c r="O30" s="8">
        <v>260041</v>
      </c>
      <c r="P30" s="11">
        <f>WEO!C32/WEO!F32</f>
        <v>0.21837285866536935</v>
      </c>
      <c r="Q30" s="11">
        <f>WEO!B32/WEO!G32</f>
        <v>-3.0758607107543331E-3</v>
      </c>
      <c r="R30" s="22">
        <f t="shared" si="0"/>
        <v>94.563333333333333</v>
      </c>
    </row>
    <row r="31" spans="1:18" x14ac:dyDescent="0.25">
      <c r="A31">
        <f t="shared" si="3"/>
        <v>1995</v>
      </c>
      <c r="B31" s="41" t="e">
        <f>#REF!</f>
        <v>#REF!</v>
      </c>
      <c r="C31" s="41">
        <f>Labor!H101/1000000</f>
        <v>162.29661200000001</v>
      </c>
      <c r="D31" s="41" t="e">
        <f>K!#REF!</f>
        <v>#REF!</v>
      </c>
      <c r="E31" s="41" t="e">
        <f>K!#REF!/100</f>
        <v>#REF!</v>
      </c>
      <c r="F31" s="41">
        <f>T!B101/1000</f>
        <v>2584.7199999999998</v>
      </c>
      <c r="G31" s="41">
        <v>42.076853240586793</v>
      </c>
      <c r="H31" s="41">
        <f>Labor!Z101/100</f>
        <v>4.9616666666666677E-2</v>
      </c>
      <c r="I31" s="41">
        <f>IPEA2!B97</f>
        <v>5.2412770975000003</v>
      </c>
      <c r="J31" s="42">
        <v>4.6340000000000003</v>
      </c>
      <c r="K31" s="41">
        <f>Labor!F101</f>
        <v>75.713097893010897</v>
      </c>
      <c r="L31" s="41">
        <f>Labor!L101</f>
        <v>101.57441642168045</v>
      </c>
      <c r="M31" s="41" t="e">
        <f>K!#REF!</f>
        <v>#REF!</v>
      </c>
      <c r="N31" s="41" t="e">
        <f>K!#REF!/100</f>
        <v>#REF!</v>
      </c>
      <c r="O31" s="8">
        <v>275601</v>
      </c>
      <c r="P31" s="11">
        <f>WEO!C33/WEO!F33</f>
        <v>0.15655985118802196</v>
      </c>
      <c r="Q31" s="11">
        <f>WEO!B33/WEO!G33</f>
        <v>-2.3882980462657358E-2</v>
      </c>
      <c r="R31" s="22">
        <f t="shared" si="0"/>
        <v>95.038333333333341</v>
      </c>
    </row>
    <row r="32" spans="1:18" x14ac:dyDescent="0.25">
      <c r="A32">
        <f t="shared" si="3"/>
        <v>1996</v>
      </c>
      <c r="B32" s="41" t="e">
        <f>#REF!</f>
        <v>#REF!</v>
      </c>
      <c r="C32" s="41">
        <f>Labor!H102/1000000</f>
        <v>164.91330600000001</v>
      </c>
      <c r="D32" s="41" t="e">
        <f>K!#REF!</f>
        <v>#REF!</v>
      </c>
      <c r="E32" s="41" t="e">
        <f>K!#REF!/100</f>
        <v>#REF!</v>
      </c>
      <c r="F32" s="41">
        <f>T!B102/1000</f>
        <v>2590.19</v>
      </c>
      <c r="G32" s="41">
        <v>41.339809169491232</v>
      </c>
      <c r="H32" s="41">
        <f>Labor!Z102/100</f>
        <v>5.8091666666666673E-2</v>
      </c>
      <c r="I32" s="41">
        <f>IPEA2!B98</f>
        <v>5.4003969834000003</v>
      </c>
      <c r="J32" s="1" t="e">
        <v>#N/A</v>
      </c>
      <c r="K32" s="41">
        <f>Labor!F102</f>
        <v>75.214718916930195</v>
      </c>
      <c r="L32" s="41">
        <f>Labor!L102</f>
        <v>104.03591431587738</v>
      </c>
      <c r="M32" s="41" t="e">
        <f>K!#REF!</f>
        <v>#REF!</v>
      </c>
      <c r="N32" s="41" t="e">
        <f>K!#REF!/100</f>
        <v>#REF!</v>
      </c>
      <c r="O32" s="8">
        <v>291281</v>
      </c>
      <c r="P32" s="11">
        <f>WEO!C34/WEO!F34</f>
        <v>0.14305582097052386</v>
      </c>
      <c r="Q32" s="11">
        <f>WEO!B34/WEO!G34</f>
        <v>-2.734448509312434E-2</v>
      </c>
      <c r="R32" s="22">
        <f t="shared" si="0"/>
        <v>94.19083333333333</v>
      </c>
    </row>
    <row r="33" spans="1:18" x14ac:dyDescent="0.25">
      <c r="A33">
        <f t="shared" si="3"/>
        <v>1997</v>
      </c>
      <c r="B33" s="41" t="e">
        <f>#REF!</f>
        <v>#REF!</v>
      </c>
      <c r="C33" s="41">
        <f>Labor!H103/1000000</f>
        <v>167.545164</v>
      </c>
      <c r="D33" s="41" t="e">
        <f>K!#REF!</f>
        <v>#REF!</v>
      </c>
      <c r="E33" s="41" t="e">
        <f>K!#REF!/100</f>
        <v>#REF!</v>
      </c>
      <c r="F33" s="41">
        <f>T!B103/1000</f>
        <v>2595.66</v>
      </c>
      <c r="G33" s="41">
        <v>41.622224083582331</v>
      </c>
      <c r="H33" s="41">
        <f>Labor!Z103/100</f>
        <v>6.1425000000000007E-2</v>
      </c>
      <c r="I33" s="41">
        <f>IPEA2!B99</f>
        <v>5.4777581747999999</v>
      </c>
      <c r="J33" s="1" t="e">
        <v>#N/A</v>
      </c>
      <c r="K33" s="41">
        <f>Labor!F103</f>
        <v>77.855410401232405</v>
      </c>
      <c r="L33" s="41">
        <f>Labor!L103</f>
        <v>106.54501487058776</v>
      </c>
      <c r="M33" s="41" t="e">
        <f>K!#REF!</f>
        <v>#REF!</v>
      </c>
      <c r="N33" s="41" t="e">
        <f>K!#REF!/100</f>
        <v>#REF!</v>
      </c>
      <c r="O33" s="8">
        <v>308100</v>
      </c>
      <c r="P33" s="11">
        <f>WEO!C35/WEO!F35</f>
        <v>0.13949454964443631</v>
      </c>
      <c r="Q33" s="11">
        <f>WEO!B35/WEO!G35</f>
        <v>-3.4767731333865459E-2</v>
      </c>
      <c r="R33" s="22">
        <f t="shared" si="0"/>
        <v>93.857499999999987</v>
      </c>
    </row>
    <row r="34" spans="1:18" x14ac:dyDescent="0.25">
      <c r="A34">
        <f t="shared" si="3"/>
        <v>1998</v>
      </c>
      <c r="B34" s="41" t="e">
        <f>#REF!</f>
        <v>#REF!</v>
      </c>
      <c r="C34" s="41">
        <f>Labor!H104/1000000</f>
        <v>170.17063999999999</v>
      </c>
      <c r="D34" s="41" t="e">
        <f>K!#REF!</f>
        <v>#REF!</v>
      </c>
      <c r="E34" s="41" t="e">
        <f>K!#REF!/100</f>
        <v>#REF!</v>
      </c>
      <c r="F34" s="41">
        <f>T!B104/1000</f>
        <v>2601.12</v>
      </c>
      <c r="G34" s="41">
        <v>40.989753958676928</v>
      </c>
      <c r="H34" s="41">
        <f>Labor!Z104/100</f>
        <v>8.345000000000001E-2</v>
      </c>
      <c r="I34" s="41">
        <f>IPEA2!B100</f>
        <v>5.6182582237999998</v>
      </c>
      <c r="J34" s="1" t="e">
        <v>#N/A</v>
      </c>
      <c r="K34" s="41">
        <f>Labor!F104</f>
        <v>79.721407556937606</v>
      </c>
      <c r="L34" s="41">
        <f>Labor!L104</f>
        <v>109.05102706511506</v>
      </c>
      <c r="M34" s="41" t="e">
        <f>K!#REF!</f>
        <v>#REF!</v>
      </c>
      <c r="N34" s="41" t="e">
        <f>K!#REF!/100</f>
        <v>#REF!</v>
      </c>
      <c r="O34" s="8">
        <v>321948</v>
      </c>
      <c r="P34" s="11">
        <f>WEO!C36/WEO!F36</f>
        <v>0.13084432019488926</v>
      </c>
      <c r="Q34" s="11">
        <f>WEO!B36/WEO!G36</f>
        <v>-3.9439240048774242E-2</v>
      </c>
      <c r="R34" s="22">
        <f t="shared" si="0"/>
        <v>91.655000000000001</v>
      </c>
    </row>
    <row r="35" spans="1:18" x14ac:dyDescent="0.25">
      <c r="A35">
        <f t="shared" si="3"/>
        <v>1999</v>
      </c>
      <c r="B35" s="41" t="e">
        <f>#REF!</f>
        <v>#REF!</v>
      </c>
      <c r="C35" s="41">
        <f>Labor!H105/1000000</f>
        <v>172.759243</v>
      </c>
      <c r="D35" s="41" t="e">
        <f>K!#REF!</f>
        <v>#REF!</v>
      </c>
      <c r="E35" s="41" t="e">
        <f>K!#REF!/100</f>
        <v>#REF!</v>
      </c>
      <c r="F35" s="41">
        <f>T!B105/1000</f>
        <v>2607.59</v>
      </c>
      <c r="G35" s="41">
        <v>39.747850885242265</v>
      </c>
      <c r="H35" s="41">
        <f>Labor!Z105/100</f>
        <v>8.255499999999999E-2</v>
      </c>
      <c r="I35" s="41">
        <f>IPEA2!B101</f>
        <v>5.7069274868999997</v>
      </c>
      <c r="J35" s="41" t="e">
        <v>#N/A</v>
      </c>
      <c r="K35" s="41">
        <f>Labor!F105</f>
        <v>82.402536416475797</v>
      </c>
      <c r="L35" s="41">
        <f>Labor!L105</f>
        <v>111.48723266136955</v>
      </c>
      <c r="M35" s="41" t="e">
        <f>K!#REF!</f>
        <v>#REF!</v>
      </c>
      <c r="N35" s="41" t="e">
        <f>K!#REF!/100</f>
        <v>#REF!</v>
      </c>
      <c r="O35" s="8">
        <v>334716</v>
      </c>
      <c r="P35" s="11">
        <f>WEO!C37/WEO!F37</f>
        <v>0.1206021519453469</v>
      </c>
      <c r="Q35" s="11">
        <f>WEO!B37/WEO!G37</f>
        <v>-4.3165011282266887E-2</v>
      </c>
      <c r="R35" s="22">
        <f t="shared" si="0"/>
        <v>91.744500000000002</v>
      </c>
    </row>
    <row r="36" spans="1:18" x14ac:dyDescent="0.25">
      <c r="A36">
        <f t="shared" si="3"/>
        <v>2000</v>
      </c>
      <c r="B36" s="41" t="e">
        <f>#REF!</f>
        <v>#REF!</v>
      </c>
      <c r="C36" s="41">
        <f>Labor!H106/1000000</f>
        <v>175.287587</v>
      </c>
      <c r="D36" s="41" t="e">
        <f>K!#REF!</f>
        <v>#REF!</v>
      </c>
      <c r="E36" s="41" t="e">
        <f>K!#REF!/100</f>
        <v>#REF!</v>
      </c>
      <c r="F36" s="41">
        <f>T!B106/1000</f>
        <v>2614.06</v>
      </c>
      <c r="G36" s="41">
        <v>41.054489716732007</v>
      </c>
      <c r="H36" s="41">
        <f>Labor!Z106/100</f>
        <v>7.8453333333333319E-2</v>
      </c>
      <c r="I36" s="41">
        <f>IPEA2!D102</f>
        <v>5.8719999999999999</v>
      </c>
      <c r="J36" s="42">
        <v>5.5670000000000002</v>
      </c>
      <c r="K36" s="41">
        <f>Labor!F106</f>
        <v>83.713964081267591</v>
      </c>
      <c r="L36" s="41">
        <f>Labor!L106</f>
        <v>113.80592460647136</v>
      </c>
      <c r="M36" s="41" t="e">
        <f>K!#REF!</f>
        <v>#REF!</v>
      </c>
      <c r="N36" s="41" t="e">
        <f>K!#REF!/100</f>
        <v>#REF!</v>
      </c>
      <c r="O36" s="8">
        <v>349153</v>
      </c>
      <c r="P36" s="11">
        <f>WEO!C38/WEO!F38</f>
        <v>0.14490133761592772</v>
      </c>
      <c r="Q36" s="11">
        <f>WEO!B38/WEO!G38</f>
        <v>-3.7599965343760644E-2</v>
      </c>
      <c r="R36" s="22">
        <f t="shared" si="0"/>
        <v>92.154666666666671</v>
      </c>
    </row>
    <row r="37" spans="1:18" x14ac:dyDescent="0.25">
      <c r="A37">
        <f t="shared" si="3"/>
        <v>2001</v>
      </c>
      <c r="B37" s="41" t="e">
        <f>#REF!</f>
        <v>#REF!</v>
      </c>
      <c r="C37" s="41">
        <f>Labor!H107/1000000</f>
        <v>177.75067000000001</v>
      </c>
      <c r="D37" s="41" t="e">
        <f>K!#REF!</f>
        <v>#REF!</v>
      </c>
      <c r="E37" s="41" t="e">
        <f>K!#REF!/100</f>
        <v>#REF!</v>
      </c>
      <c r="F37" s="41">
        <f>T!B107/1000</f>
        <v>2634.65</v>
      </c>
      <c r="G37" s="41">
        <v>41.369063047247067</v>
      </c>
      <c r="H37" s="41">
        <f>Labor!Z107/100</f>
        <v>6.8325833333333336E-2</v>
      </c>
      <c r="I37" s="41">
        <f>IPEA2!B103</f>
        <v>5.9573866774999997</v>
      </c>
      <c r="J37" s="1" t="e">
        <v>#N/A</v>
      </c>
      <c r="K37" s="41">
        <f>Labor!F107</f>
        <v>84.941647460110104</v>
      </c>
      <c r="L37" s="41">
        <f>Labor!L107</f>
        <v>115.98644428417714</v>
      </c>
      <c r="M37" s="41" t="e">
        <f>K!#REF!</f>
        <v>#REF!</v>
      </c>
      <c r="N37" s="41" t="e">
        <f>K!#REF!/100</f>
        <v>#REF!</v>
      </c>
      <c r="O37" s="8">
        <v>328208</v>
      </c>
      <c r="P37" s="11">
        <f>WEO!C39/WEO!F39</f>
        <v>0.13841027695805397</v>
      </c>
      <c r="Q37" s="11">
        <f>WEO!B39/WEO!G39</f>
        <v>-4.1873500128645963E-2</v>
      </c>
      <c r="R37" s="22">
        <f t="shared" si="0"/>
        <v>93.167416666666668</v>
      </c>
    </row>
    <row r="38" spans="1:18" x14ac:dyDescent="0.25">
      <c r="A38">
        <f t="shared" si="3"/>
        <v>2002</v>
      </c>
      <c r="B38" s="41" t="e">
        <f>#REF!</f>
        <v>#REF!</v>
      </c>
      <c r="C38" s="41">
        <f>Labor!H108/1000000</f>
        <v>180.15102099999999</v>
      </c>
      <c r="D38" s="41" t="e">
        <f>K!#REF!</f>
        <v>#REF!</v>
      </c>
      <c r="E38" s="41" t="e">
        <f>K!#REF!/100</f>
        <v>#REF!</v>
      </c>
      <c r="F38" s="41">
        <f>T!B108/1000</f>
        <v>2636</v>
      </c>
      <c r="G38" s="41">
        <v>41.982051709614836</v>
      </c>
      <c r="H38" s="41">
        <f>Labor!Z108/100</f>
        <v>0.11683333333333336</v>
      </c>
      <c r="I38" s="41">
        <f>IPEA2!B104</f>
        <v>6.1264530814000002</v>
      </c>
      <c r="J38" s="1" t="e">
        <v>#N/A</v>
      </c>
      <c r="K38" s="41">
        <f>Labor!F108</f>
        <v>87.753933310000008</v>
      </c>
      <c r="L38" s="41">
        <f>Labor!L108</f>
        <v>118.03494895919999</v>
      </c>
      <c r="M38" s="41" t="e">
        <f>K!#REF!</f>
        <v>#REF!</v>
      </c>
      <c r="N38" s="41" t="e">
        <f>K!#REF!/100</f>
        <v>#REF!</v>
      </c>
      <c r="O38" s="8">
        <v>345988</v>
      </c>
      <c r="P38" s="11">
        <f>WEO!C40/WEO!F40</f>
        <v>0.14686072318013405</v>
      </c>
      <c r="Q38" s="11">
        <f>WEO!B40/WEO!G40</f>
        <v>-1.5101274511165866E-2</v>
      </c>
      <c r="R38" s="22">
        <f t="shared" si="0"/>
        <v>88.316666666666663</v>
      </c>
    </row>
    <row r="39" spans="1:18" x14ac:dyDescent="0.25">
      <c r="A39">
        <f t="shared" si="3"/>
        <v>2003</v>
      </c>
      <c r="B39" s="41" t="e">
        <f>#REF!</f>
        <v>#REF!</v>
      </c>
      <c r="C39" s="41">
        <f>Labor!H109/1000000</f>
        <v>182.48214899999999</v>
      </c>
      <c r="D39" s="41" t="e">
        <f>K!#REF!</f>
        <v>#REF!</v>
      </c>
      <c r="E39" s="41" t="e">
        <f>K!#REF!/100</f>
        <v>#REF!</v>
      </c>
      <c r="F39" s="41">
        <f>T!B109/1000</f>
        <v>2638</v>
      </c>
      <c r="G39" s="41">
        <v>41.695281846148895</v>
      </c>
      <c r="H39" s="41">
        <f>Labor!Z109/100</f>
        <v>0.12316666666666669</v>
      </c>
      <c r="I39" s="41">
        <f>IPEA2!B105</f>
        <v>6.2752707166999997</v>
      </c>
      <c r="J39" s="41" t="e">
        <v>#N/A</v>
      </c>
      <c r="K39" s="41">
        <f>Labor!F109</f>
        <v>89.379564139999999</v>
      </c>
      <c r="L39" s="41">
        <f>Labor!L109</f>
        <v>120.00026118240001</v>
      </c>
      <c r="M39" s="41" t="e">
        <f>K!#REF!</f>
        <v>#REF!</v>
      </c>
      <c r="N39" s="41" t="e">
        <f>K!#REF!/100</f>
        <v>#REF!</v>
      </c>
      <c r="O39" s="8">
        <v>365290</v>
      </c>
      <c r="P39" s="11">
        <f>WEO!C41/WEO!F41</f>
        <v>0.16527242418917806</v>
      </c>
      <c r="Q39" s="11">
        <f>WEO!B41/WEO!G41</f>
        <v>7.5646600014408136E-3</v>
      </c>
      <c r="R39" s="22">
        <f t="shared" si="0"/>
        <v>87.683333333333337</v>
      </c>
    </row>
    <row r="40" spans="1:18" x14ac:dyDescent="0.25">
      <c r="A40">
        <f t="shared" si="3"/>
        <v>2004</v>
      </c>
      <c r="B40" s="41" t="e">
        <f>#REF!</f>
        <v>#REF!</v>
      </c>
      <c r="C40" s="41">
        <f>Labor!H110/1000000</f>
        <v>184.73845800000001</v>
      </c>
      <c r="D40" s="41" t="e">
        <f>K!#REF!</f>
        <v>#REF!</v>
      </c>
      <c r="E40" s="41" t="e">
        <f>K!#REF!/100</f>
        <v>#REF!</v>
      </c>
      <c r="F40" s="41">
        <f>T!B110/1000</f>
        <v>2645</v>
      </c>
      <c r="G40" s="41">
        <v>42.129933473473372</v>
      </c>
      <c r="H40" s="41">
        <f>Labor!Z110/100</f>
        <v>0.11475000000000002</v>
      </c>
      <c r="I40" s="41">
        <f>IPEA2!B106</f>
        <v>6.3893070578</v>
      </c>
      <c r="J40" s="42">
        <v>6.5979999999999999</v>
      </c>
      <c r="K40" s="41">
        <f>Labor!F110</f>
        <v>92.014900159999996</v>
      </c>
      <c r="L40" s="41">
        <f>Labor!L110</f>
        <v>121.89043458840003</v>
      </c>
      <c r="M40" s="41" t="e">
        <f>K!#REF!</f>
        <v>#REF!</v>
      </c>
      <c r="N40" s="41" t="e">
        <f>K!#REF!/100</f>
        <v>#REF!</v>
      </c>
      <c r="O40" s="8">
        <v>387859</v>
      </c>
      <c r="P40" s="11">
        <f>WEO!C42/WEO!F42</f>
        <v>0.18877452674280765</v>
      </c>
      <c r="Q40" s="11">
        <f>WEO!B42/WEO!G42</f>
        <v>1.7601030725210329E-2</v>
      </c>
      <c r="R40" s="22">
        <f t="shared" si="0"/>
        <v>88.524999999999991</v>
      </c>
    </row>
    <row r="41" spans="1:18" x14ac:dyDescent="0.25">
      <c r="A41">
        <f t="shared" si="3"/>
        <v>2005</v>
      </c>
      <c r="B41" s="41" t="e">
        <f>#REF!</f>
        <v>#REF!</v>
      </c>
      <c r="C41" s="41">
        <f>Labor!H111/1000000</f>
        <v>186.917361</v>
      </c>
      <c r="D41" s="41" t="e">
        <f>K!#REF!</f>
        <v>#REF!</v>
      </c>
      <c r="E41" s="41" t="e">
        <f>K!#REF!/100</f>
        <v>#REF!</v>
      </c>
      <c r="F41" s="41">
        <f>T!B111/1000</f>
        <v>2645</v>
      </c>
      <c r="G41" s="41">
        <v>42.240224851269744</v>
      </c>
      <c r="H41" s="41">
        <f>Labor!Z111/100</f>
        <v>9.8249999999999976E-2</v>
      </c>
      <c r="I41" s="41">
        <f>IPEA2!B107</f>
        <v>6.5157772699000001</v>
      </c>
      <c r="J41" s="1" t="e">
        <v>#N/A</v>
      </c>
      <c r="K41" s="41">
        <f>Labor!F111</f>
        <v>94.507062640000001</v>
      </c>
      <c r="L41" s="41">
        <f>Labor!L111</f>
        <v>123.7766764542</v>
      </c>
      <c r="M41" s="41" t="e">
        <f>K!#REF!</f>
        <v>#REF!</v>
      </c>
      <c r="N41" s="41" t="e">
        <f>K!#REF!/100</f>
        <v>#REF!</v>
      </c>
      <c r="O41" s="8">
        <v>403423</v>
      </c>
      <c r="P41" s="11">
        <f>WEO!C43/WEO!F43</f>
        <v>0.17791637953999687</v>
      </c>
      <c r="Q41" s="11">
        <f>WEO!B43/WEO!G43</f>
        <v>1.5858965734613463E-2</v>
      </c>
      <c r="R41" s="22">
        <f t="shared" si="0"/>
        <v>90.175000000000011</v>
      </c>
    </row>
    <row r="42" spans="1:18" x14ac:dyDescent="0.25">
      <c r="A42">
        <f t="shared" si="3"/>
        <v>2006</v>
      </c>
      <c r="B42" s="41" t="e">
        <f>#REF!</f>
        <v>#REF!</v>
      </c>
      <c r="C42" s="41">
        <f>Labor!H112/1000000</f>
        <v>189.01241200000001</v>
      </c>
      <c r="D42" s="41" t="e">
        <f>K!#REF!</f>
        <v>#REF!</v>
      </c>
      <c r="E42" s="41" t="e">
        <f>K!#REF!/100</f>
        <v>#REF!</v>
      </c>
      <c r="F42" s="41">
        <f>T!B112/1000</f>
        <v>2645</v>
      </c>
      <c r="G42" s="41">
        <v>41.341940331259664</v>
      </c>
      <c r="H42" s="41">
        <f>Labor!Z112/100</f>
        <v>9.9749999999999991E-2</v>
      </c>
      <c r="I42" s="41">
        <f>IPEA2!B108</f>
        <v>6.7383488518999997</v>
      </c>
      <c r="J42" s="41" t="e">
        <v>#N/A</v>
      </c>
      <c r="K42" s="41">
        <f>Labor!F112</f>
        <v>95.610276470000002</v>
      </c>
      <c r="L42" s="41">
        <f>Labor!L112</f>
        <v>125.6365502564</v>
      </c>
      <c r="M42" s="41" t="e">
        <f>K!#REF!</f>
        <v>#REF!</v>
      </c>
      <c r="N42" s="41" t="e">
        <f>K!#REF!/100</f>
        <v>#REF!</v>
      </c>
      <c r="O42" s="8">
        <v>419895</v>
      </c>
      <c r="P42" s="11">
        <f>WEO!C44/WEO!F44</f>
        <v>0.18008412649328967</v>
      </c>
      <c r="Q42" s="11">
        <f>WEO!B44/WEO!G44</f>
        <v>1.2525704490862181E-2</v>
      </c>
      <c r="R42" s="22">
        <f t="shared" si="0"/>
        <v>90.025000000000006</v>
      </c>
    </row>
    <row r="43" spans="1:18" x14ac:dyDescent="0.25">
      <c r="A43">
        <f t="shared" si="3"/>
        <v>2007</v>
      </c>
      <c r="B43" s="41" t="e">
        <f>#REF!</f>
        <v>#REF!</v>
      </c>
      <c r="C43" s="41">
        <f>Labor!H113/1000000</f>
        <v>191.02663699999999</v>
      </c>
      <c r="D43" s="41" t="e">
        <f>K!#REF!</f>
        <v>#REF!</v>
      </c>
      <c r="E43" s="41" t="e">
        <f>K!#REF!/100</f>
        <v>#REF!</v>
      </c>
      <c r="F43" s="41">
        <f>T!B113/1000</f>
        <v>2645</v>
      </c>
      <c r="G43" s="41">
        <v>41.314999999999998</v>
      </c>
      <c r="H43" s="41">
        <f>Labor!Z113/100</f>
        <v>9.2916666666666675E-2</v>
      </c>
      <c r="I43" s="41">
        <f>IPEA2!B109</f>
        <v>6.8823560482000001</v>
      </c>
      <c r="J43" s="41" t="e">
        <v>#N/A</v>
      </c>
      <c r="K43" s="41">
        <f>Labor!F113</f>
        <v>96.51474503</v>
      </c>
      <c r="L43" s="41">
        <f>Labor!L113</f>
        <v>127.4720748701</v>
      </c>
      <c r="M43" s="41" t="e">
        <f>K!#REF!</f>
        <v>#REF!</v>
      </c>
      <c r="N43" s="41" t="e">
        <f>K!#REF!/100</f>
        <v>#REF!</v>
      </c>
      <c r="O43" s="8">
        <v>445763</v>
      </c>
      <c r="P43" s="11">
        <f>WEO!C45/WEO!F45</f>
        <v>0.1844112314482321</v>
      </c>
      <c r="Q43" s="11">
        <f>WEO!B45/WEO!G45</f>
        <v>1.1350364818076728E-3</v>
      </c>
      <c r="R43" s="22">
        <f t="shared" si="0"/>
        <v>90.708333333333329</v>
      </c>
    </row>
    <row r="44" spans="1:18" x14ac:dyDescent="0.25">
      <c r="A44">
        <f t="shared" si="3"/>
        <v>2008</v>
      </c>
      <c r="B44" s="41" t="e">
        <f>#REF!</f>
        <v>#REF!</v>
      </c>
      <c r="C44" s="41">
        <f>Labor!H114/1000000</f>
        <v>192.979029</v>
      </c>
      <c r="D44" s="41" t="e">
        <f>K!#REF!</f>
        <v>#REF!</v>
      </c>
      <c r="E44" s="41" t="e">
        <f>K!#REF!/100</f>
        <v>#REF!</v>
      </c>
      <c r="F44" s="41">
        <f>T!B114/1000</f>
        <v>2647</v>
      </c>
      <c r="G44" s="41">
        <v>41.650842640332833</v>
      </c>
      <c r="H44" s="41">
        <f>Labor!Z114/100</f>
        <v>7.8916666666666649E-2</v>
      </c>
      <c r="I44" s="41">
        <f>IPEA2!E110</f>
        <v>7.1</v>
      </c>
      <c r="J44" s="41" t="e">
        <v>#N/A</v>
      </c>
      <c r="K44" s="41">
        <f>Labor!F114</f>
        <v>98.22729305</v>
      </c>
      <c r="L44" s="41">
        <f>Labor!L114</f>
        <v>129.29594943000001</v>
      </c>
      <c r="M44" s="41" t="e">
        <f>K!#REF!</f>
        <v>#REF!</v>
      </c>
      <c r="N44" s="41" t="e">
        <f>K!#REF!/100</f>
        <v>#REF!</v>
      </c>
      <c r="O44" s="8">
        <v>463369</v>
      </c>
      <c r="P44" s="11">
        <f>WEO!C46/WEO!F46</f>
        <v>0.18986200863454392</v>
      </c>
      <c r="Q44" s="11">
        <f>WEO!B46/WEO!G46</f>
        <v>-1.7082250101504645E-2</v>
      </c>
      <c r="R44" s="22">
        <f t="shared" si="0"/>
        <v>92.108333333333334</v>
      </c>
    </row>
    <row r="45" spans="1:18" x14ac:dyDescent="0.25">
      <c r="A45">
        <f t="shared" si="3"/>
        <v>2009</v>
      </c>
      <c r="B45" s="41" t="e">
        <f>#REF!</f>
        <v>#REF!</v>
      </c>
      <c r="C45" s="41">
        <f>Labor!H115/1000000</f>
        <v>194.895996</v>
      </c>
      <c r="D45" s="41" t="e">
        <f>K!#REF!</f>
        <v>#REF!</v>
      </c>
      <c r="E45" s="41" t="e">
        <f>K!#REF!/100</f>
        <v>#REF!</v>
      </c>
      <c r="F45" s="41">
        <f>T!B115/1000</f>
        <v>2645</v>
      </c>
      <c r="G45" s="41">
        <v>39.737867438461123</v>
      </c>
      <c r="H45" s="41">
        <f>Labor!Z115/100</f>
        <v>8.083333333333334E-2</v>
      </c>
      <c r="I45" s="41">
        <f>IPEA2!E111</f>
        <v>7.2</v>
      </c>
      <c r="J45" s="42" t="e">
        <v>#N/A</v>
      </c>
      <c r="K45" s="41">
        <f>Labor!F115</f>
        <v>99.958636589999998</v>
      </c>
      <c r="L45" s="41">
        <f>Labor!L115</f>
        <v>131.1065365092</v>
      </c>
      <c r="M45" s="41" t="e">
        <f>K!#REF!</f>
        <v>#REF!</v>
      </c>
      <c r="N45" s="41" t="e">
        <f>K!#REF!/100</f>
        <v>#REF!</v>
      </c>
      <c r="O45" s="8">
        <v>466468</v>
      </c>
      <c r="P45" s="11">
        <f>WEO!C47/WEO!F47</f>
        <v>0.16340040833821293</v>
      </c>
      <c r="Q45" s="11">
        <f>WEO!B47/WEO!G47</f>
        <v>-1.4979935138050042E-2</v>
      </c>
      <c r="R45" s="22">
        <f t="shared" si="0"/>
        <v>91.916666666666671</v>
      </c>
    </row>
    <row r="46" spans="1:18" x14ac:dyDescent="0.25">
      <c r="A46">
        <f t="shared" si="3"/>
        <v>2010</v>
      </c>
      <c r="B46" s="41" t="e">
        <f>#REF!</f>
        <v>#REF!</v>
      </c>
      <c r="C46" s="41">
        <f>Labor!H116/1000000</f>
        <v>196.796269</v>
      </c>
      <c r="D46" s="41" t="e">
        <f>K!#REF!</f>
        <v>#REF!</v>
      </c>
      <c r="E46" s="41" t="e">
        <f>K!#REF!/100</f>
        <v>#REF!</v>
      </c>
      <c r="F46" s="42">
        <f>F45</f>
        <v>2645</v>
      </c>
      <c r="G46" s="41">
        <v>40.377462523868729</v>
      </c>
      <c r="H46" s="41">
        <f>Labor!Z116/100</f>
        <v>6.7416666666666666E-2</v>
      </c>
      <c r="I46" s="41">
        <f>IPEA2!E112</f>
        <v>7.2</v>
      </c>
      <c r="J46" s="42">
        <v>7.1779999999999999</v>
      </c>
      <c r="K46" s="41">
        <f>Labor!F116</f>
        <v>101.58644601</v>
      </c>
      <c r="L46" s="41">
        <f>Labor!L116</f>
        <v>132.9358797095</v>
      </c>
      <c r="M46" s="41" t="e">
        <f>K!#REF!</f>
        <v>#REF!</v>
      </c>
      <c r="N46" s="41" t="e">
        <f>K!#REF!/100</f>
        <v>#REF!</v>
      </c>
      <c r="O46" s="8" t="e">
        <v>#N/A</v>
      </c>
      <c r="P46" s="11">
        <f>WEO!C48/WEO!F48</f>
        <v>0.18032597948317169</v>
      </c>
      <c r="Q46" s="11">
        <f>WEO!B48/WEO!G48</f>
        <v>-2.2059995078517261E-2</v>
      </c>
      <c r="R46" s="22">
        <f t="shared" si="0"/>
        <v>93.258333333333326</v>
      </c>
    </row>
    <row r="47" spans="1:18" x14ac:dyDescent="0.25">
      <c r="A47">
        <f t="shared" si="3"/>
        <v>2011</v>
      </c>
      <c r="B47" s="41" t="e">
        <f>#REF!</f>
        <v>#REF!</v>
      </c>
      <c r="C47" s="41">
        <f>Labor!H117/1000000</f>
        <v>198.686688</v>
      </c>
      <c r="D47" s="41" t="e">
        <f>K!#REF!</f>
        <v>#REF!</v>
      </c>
      <c r="E47" s="41" t="e">
        <f>K!#REF!/100</f>
        <v>#REF!</v>
      </c>
      <c r="F47" s="42">
        <f>F46</f>
        <v>2645</v>
      </c>
      <c r="G47" s="41">
        <v>39.838905914861044</v>
      </c>
      <c r="H47" s="41">
        <f>Labor!Z117/100</f>
        <v>5.9750000000000004E-2</v>
      </c>
      <c r="I47" s="41">
        <f>IPEA2!E113</f>
        <v>7.3</v>
      </c>
      <c r="J47" s="41" t="e">
        <v>#N/A</v>
      </c>
      <c r="K47" s="41">
        <f>Labor!F117</f>
        <v>103.11113228000001</v>
      </c>
      <c r="L47" s="41">
        <f>Labor!L117</f>
        <v>134.74931180159999</v>
      </c>
      <c r="M47" s="41" t="e">
        <f>K!#REF!</f>
        <v>#REF!</v>
      </c>
      <c r="N47" s="41" t="e">
        <f>K!#REF!/100</f>
        <v>#REF!</v>
      </c>
      <c r="O47" s="8" t="e">
        <v>#N/A</v>
      </c>
      <c r="P47" s="11">
        <f>WEO!C49/WEO!F49</f>
        <v>0.18454209156836657</v>
      </c>
      <c r="Q47" s="11">
        <f>WEO!B49/WEO!G49</f>
        <v>-2.1051670153157825E-2</v>
      </c>
      <c r="R47" s="22">
        <f t="shared" si="0"/>
        <v>94.025000000000006</v>
      </c>
    </row>
    <row r="48" spans="1:18" x14ac:dyDescent="0.25">
      <c r="A48">
        <f t="shared" si="3"/>
        <v>2012</v>
      </c>
      <c r="B48" s="41" t="e">
        <f>#REF!</f>
        <v>#REF!</v>
      </c>
      <c r="C48" s="41">
        <f>Labor!H118/1000000</f>
        <v>200.56098299999999</v>
      </c>
      <c r="D48" s="41" t="e">
        <f>K!#REF!</f>
        <v>#REF!</v>
      </c>
      <c r="E48" s="41" t="e">
        <f>K!#REF!/100</f>
        <v>#REF!</v>
      </c>
      <c r="F48" s="42">
        <f>F47</f>
        <v>2645</v>
      </c>
      <c r="G48" s="41">
        <v>39.838905914861044</v>
      </c>
      <c r="H48" s="41">
        <f>Labor!Z118/100</f>
        <v>5.5083333333333331E-2</v>
      </c>
      <c r="I48" s="41">
        <f>IPEA2!E114</f>
        <v>7.4</v>
      </c>
      <c r="J48" s="41" t="e">
        <v>#N/A</v>
      </c>
      <c r="K48" s="41">
        <f>Labor!F118</f>
        <v>105.07299876001527</v>
      </c>
      <c r="L48" s="41">
        <f>Labor!L118</f>
        <v>136.02045867059999</v>
      </c>
      <c r="M48" s="41" t="e">
        <f>K!#REF!</f>
        <v>#REF!</v>
      </c>
      <c r="N48" s="41" t="e">
        <f>K!#REF!/100</f>
        <v>#REF!</v>
      </c>
      <c r="O48" s="8" t="e">
        <v>#N/A</v>
      </c>
      <c r="P48" s="11">
        <f>WEO!C50/WEO!F50</f>
        <v>0.17621626758760472</v>
      </c>
      <c r="Q48" s="11">
        <f>WEO!B50/WEO!G50</f>
        <v>-2.5707165798823397E-2</v>
      </c>
      <c r="R48" s="22">
        <f t="shared" ref="R48" si="4">100*(1-H48)</f>
        <v>94.49166666666666</v>
      </c>
    </row>
    <row r="49" spans="8:17" x14ac:dyDescent="0.25">
      <c r="H49" s="11"/>
      <c r="I49" s="41"/>
      <c r="J49" s="41"/>
      <c r="P49" s="11"/>
    </row>
    <row r="52" spans="8:17" x14ac:dyDescent="0.25">
      <c r="P52" s="11">
        <f>AVERAGE(P6:P47)</f>
        <v>0.17982567472361838</v>
      </c>
      <c r="Q52" s="11">
        <f>AVERAGE(Q6:Q47)</f>
        <v>-2.7596764814150115E-2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3"/>
  <sheetViews>
    <sheetView workbookViewId="0">
      <pane xSplit="1" ySplit="5" topLeftCell="B120" activePane="bottomRight" state="frozen"/>
      <selection pane="topRight" activeCell="B1" sqref="B1"/>
      <selection pane="bottomLeft" activeCell="A6" sqref="A6"/>
      <selection pane="bottomRight" activeCell="C121" sqref="C121"/>
    </sheetView>
  </sheetViews>
  <sheetFormatPr defaultRowHeight="15" x14ac:dyDescent="0.25"/>
  <cols>
    <col min="1" max="2" width="13.7109375" customWidth="1"/>
    <col min="3" max="4" width="32.7109375" style="61" customWidth="1"/>
    <col min="5" max="5" width="14" style="61" customWidth="1"/>
    <col min="6" max="93" width="32.7109375" customWidth="1"/>
  </cols>
  <sheetData>
    <row r="1" spans="1:7" x14ac:dyDescent="0.25">
      <c r="A1" t="s">
        <v>2</v>
      </c>
      <c r="C1" s="60" t="s">
        <v>236</v>
      </c>
      <c r="D1" s="60" t="s">
        <v>236</v>
      </c>
      <c r="E1" s="60"/>
      <c r="F1" s="60" t="s">
        <v>452</v>
      </c>
      <c r="G1" s="60" t="s">
        <v>452</v>
      </c>
    </row>
    <row r="2" spans="1:7" s="2" customFormat="1" ht="18.75" customHeight="1" x14ac:dyDescent="0.25">
      <c r="A2" t="s">
        <v>11</v>
      </c>
      <c r="B2"/>
      <c r="D2" s="60" t="s">
        <v>12</v>
      </c>
      <c r="E2" s="60"/>
      <c r="F2" s="60" t="s">
        <v>12</v>
      </c>
      <c r="G2" s="60" t="s">
        <v>12</v>
      </c>
    </row>
    <row r="3" spans="1:7" s="2" customFormat="1" x14ac:dyDescent="0.25">
      <c r="A3" t="s">
        <v>3</v>
      </c>
      <c r="B3"/>
      <c r="C3" s="74" t="s">
        <v>438</v>
      </c>
      <c r="D3" s="76" t="s">
        <v>441</v>
      </c>
      <c r="E3" s="76"/>
      <c r="F3" s="74" t="s">
        <v>467</v>
      </c>
      <c r="G3" s="74" t="s">
        <v>438</v>
      </c>
    </row>
    <row r="4" spans="1:7" s="2" customFormat="1" x14ac:dyDescent="0.25">
      <c r="A4" t="s">
        <v>7</v>
      </c>
      <c r="B4"/>
      <c r="C4" s="60" t="s">
        <v>439</v>
      </c>
      <c r="D4" s="60" t="s">
        <v>436</v>
      </c>
      <c r="E4" s="60"/>
      <c r="F4" s="60" t="s">
        <v>468</v>
      </c>
      <c r="G4" s="60" t="s">
        <v>468</v>
      </c>
    </row>
    <row r="5" spans="1:7" s="2" customFormat="1" ht="75" x14ac:dyDescent="0.25">
      <c r="A5" t="s">
        <v>189</v>
      </c>
      <c r="B5"/>
      <c r="C5" s="75" t="s">
        <v>440</v>
      </c>
      <c r="D5" s="75" t="s">
        <v>437</v>
      </c>
      <c r="E5" s="75"/>
    </row>
    <row r="6" spans="1:7" x14ac:dyDescent="0.25">
      <c r="A6">
        <v>1900</v>
      </c>
    </row>
    <row r="7" spans="1:7" x14ac:dyDescent="0.25">
      <c r="A7">
        <f>A6+1</f>
        <v>1901</v>
      </c>
    </row>
    <row r="8" spans="1:7" x14ac:dyDescent="0.25">
      <c r="A8">
        <f t="shared" ref="A8:A71" si="0">A7+1</f>
        <v>1902</v>
      </c>
    </row>
    <row r="9" spans="1:7" x14ac:dyDescent="0.25">
      <c r="A9">
        <f t="shared" si="0"/>
        <v>1903</v>
      </c>
    </row>
    <row r="10" spans="1:7" x14ac:dyDescent="0.25">
      <c r="A10">
        <f t="shared" si="0"/>
        <v>1904</v>
      </c>
    </row>
    <row r="11" spans="1:7" x14ac:dyDescent="0.25">
      <c r="A11">
        <f t="shared" si="0"/>
        <v>1905</v>
      </c>
    </row>
    <row r="12" spans="1:7" x14ac:dyDescent="0.25">
      <c r="A12">
        <f t="shared" si="0"/>
        <v>1906</v>
      </c>
    </row>
    <row r="13" spans="1:7" x14ac:dyDescent="0.25">
      <c r="A13">
        <f t="shared" si="0"/>
        <v>1907</v>
      </c>
    </row>
    <row r="14" spans="1:7" x14ac:dyDescent="0.25">
      <c r="A14">
        <f t="shared" si="0"/>
        <v>1908</v>
      </c>
    </row>
    <row r="15" spans="1:7" x14ac:dyDescent="0.25">
      <c r="A15">
        <f t="shared" si="0"/>
        <v>1909</v>
      </c>
    </row>
    <row r="16" spans="1:7" x14ac:dyDescent="0.25">
      <c r="A16">
        <f t="shared" si="0"/>
        <v>1910</v>
      </c>
    </row>
    <row r="17" spans="1:1" x14ac:dyDescent="0.25">
      <c r="A17">
        <f t="shared" si="0"/>
        <v>1911</v>
      </c>
    </row>
    <row r="18" spans="1:1" x14ac:dyDescent="0.25">
      <c r="A18">
        <f t="shared" si="0"/>
        <v>1912</v>
      </c>
    </row>
    <row r="19" spans="1:1" x14ac:dyDescent="0.25">
      <c r="A19">
        <f t="shared" si="0"/>
        <v>1913</v>
      </c>
    </row>
    <row r="20" spans="1:1" x14ac:dyDescent="0.25">
      <c r="A20">
        <f t="shared" si="0"/>
        <v>1914</v>
      </c>
    </row>
    <row r="21" spans="1:1" x14ac:dyDescent="0.25">
      <c r="A21">
        <f t="shared" si="0"/>
        <v>1915</v>
      </c>
    </row>
    <row r="22" spans="1:1" x14ac:dyDescent="0.25">
      <c r="A22">
        <f t="shared" si="0"/>
        <v>1916</v>
      </c>
    </row>
    <row r="23" spans="1:1" x14ac:dyDescent="0.25">
      <c r="A23">
        <f t="shared" si="0"/>
        <v>1917</v>
      </c>
    </row>
    <row r="24" spans="1:1" x14ac:dyDescent="0.25">
      <c r="A24">
        <f t="shared" si="0"/>
        <v>1918</v>
      </c>
    </row>
    <row r="25" spans="1:1" x14ac:dyDescent="0.25">
      <c r="A25">
        <f t="shared" si="0"/>
        <v>1919</v>
      </c>
    </row>
    <row r="26" spans="1:1" x14ac:dyDescent="0.25">
      <c r="A26">
        <f t="shared" si="0"/>
        <v>1920</v>
      </c>
    </row>
    <row r="27" spans="1:1" x14ac:dyDescent="0.25">
      <c r="A27">
        <f t="shared" si="0"/>
        <v>1921</v>
      </c>
    </row>
    <row r="28" spans="1:1" x14ac:dyDescent="0.25">
      <c r="A28">
        <f t="shared" si="0"/>
        <v>1922</v>
      </c>
    </row>
    <row r="29" spans="1:1" x14ac:dyDescent="0.25">
      <c r="A29">
        <f t="shared" si="0"/>
        <v>1923</v>
      </c>
    </row>
    <row r="30" spans="1:1" x14ac:dyDescent="0.25">
      <c r="A30">
        <f t="shared" si="0"/>
        <v>1924</v>
      </c>
    </row>
    <row r="31" spans="1:1" x14ac:dyDescent="0.25">
      <c r="A31">
        <f t="shared" si="0"/>
        <v>1925</v>
      </c>
    </row>
    <row r="32" spans="1:1" x14ac:dyDescent="0.25">
      <c r="A32">
        <f t="shared" si="0"/>
        <v>1926</v>
      </c>
    </row>
    <row r="33" spans="1:5" x14ac:dyDescent="0.25">
      <c r="A33">
        <f t="shared" si="0"/>
        <v>1927</v>
      </c>
    </row>
    <row r="34" spans="1:5" x14ac:dyDescent="0.25">
      <c r="A34">
        <f t="shared" si="0"/>
        <v>1928</v>
      </c>
    </row>
    <row r="35" spans="1:5" x14ac:dyDescent="0.25">
      <c r="A35">
        <f t="shared" si="0"/>
        <v>1929</v>
      </c>
    </row>
    <row r="36" spans="1:5" x14ac:dyDescent="0.25">
      <c r="A36">
        <f t="shared" si="0"/>
        <v>1930</v>
      </c>
    </row>
    <row r="37" spans="1:5" x14ac:dyDescent="0.25">
      <c r="A37">
        <f t="shared" si="0"/>
        <v>1931</v>
      </c>
    </row>
    <row r="38" spans="1:5" x14ac:dyDescent="0.25">
      <c r="A38">
        <f t="shared" si="0"/>
        <v>1932</v>
      </c>
    </row>
    <row r="39" spans="1:5" x14ac:dyDescent="0.25">
      <c r="A39">
        <f t="shared" si="0"/>
        <v>1933</v>
      </c>
    </row>
    <row r="40" spans="1:5" x14ac:dyDescent="0.25">
      <c r="A40">
        <f t="shared" si="0"/>
        <v>1934</v>
      </c>
    </row>
    <row r="41" spans="1:5" x14ac:dyDescent="0.25">
      <c r="A41">
        <f t="shared" si="0"/>
        <v>1935</v>
      </c>
    </row>
    <row r="42" spans="1:5" x14ac:dyDescent="0.25">
      <c r="A42">
        <f t="shared" si="0"/>
        <v>1936</v>
      </c>
    </row>
    <row r="43" spans="1:5" x14ac:dyDescent="0.25">
      <c r="A43">
        <f t="shared" si="0"/>
        <v>1937</v>
      </c>
    </row>
    <row r="44" spans="1:5" x14ac:dyDescent="0.25">
      <c r="A44">
        <f t="shared" si="0"/>
        <v>1938</v>
      </c>
    </row>
    <row r="45" spans="1:5" x14ac:dyDescent="0.25">
      <c r="A45">
        <f t="shared" si="0"/>
        <v>1939</v>
      </c>
    </row>
    <row r="46" spans="1:5" x14ac:dyDescent="0.25">
      <c r="A46">
        <f t="shared" si="0"/>
        <v>1940</v>
      </c>
      <c r="D46" s="72">
        <v>0.92600000000000005</v>
      </c>
      <c r="E46" s="72"/>
    </row>
    <row r="47" spans="1:5" x14ac:dyDescent="0.25">
      <c r="A47">
        <f t="shared" si="0"/>
        <v>1941</v>
      </c>
      <c r="D47" s="72">
        <v>0.93500000000000005</v>
      </c>
      <c r="E47" s="72"/>
    </row>
    <row r="48" spans="1:5" x14ac:dyDescent="0.25">
      <c r="A48">
        <f t="shared" si="0"/>
        <v>1942</v>
      </c>
      <c r="D48" s="72">
        <v>0.90800000000000003</v>
      </c>
      <c r="E48" s="72"/>
    </row>
    <row r="49" spans="1:8" x14ac:dyDescent="0.25">
      <c r="A49">
        <f t="shared" si="0"/>
        <v>1943</v>
      </c>
      <c r="D49" s="72">
        <v>0.94</v>
      </c>
      <c r="E49" s="72"/>
    </row>
    <row r="50" spans="1:8" x14ac:dyDescent="0.25">
      <c r="A50">
        <f t="shared" si="0"/>
        <v>1944</v>
      </c>
      <c r="D50" s="72">
        <v>0.95</v>
      </c>
      <c r="E50" s="72"/>
    </row>
    <row r="51" spans="1:8" x14ac:dyDescent="0.25">
      <c r="A51">
        <f t="shared" si="0"/>
        <v>1945</v>
      </c>
      <c r="D51" s="72">
        <v>0.93400000000000005</v>
      </c>
      <c r="E51" s="72"/>
    </row>
    <row r="52" spans="1:8" x14ac:dyDescent="0.25">
      <c r="A52">
        <f t="shared" si="0"/>
        <v>1946</v>
      </c>
      <c r="D52" s="72">
        <v>0.97499999999999998</v>
      </c>
      <c r="E52" s="72"/>
    </row>
    <row r="53" spans="1:8" x14ac:dyDescent="0.25">
      <c r="A53">
        <f t="shared" si="0"/>
        <v>1947</v>
      </c>
      <c r="D53" s="72">
        <v>0.95399999999999996</v>
      </c>
      <c r="E53" s="72"/>
    </row>
    <row r="54" spans="1:8" x14ac:dyDescent="0.25">
      <c r="A54">
        <f t="shared" si="0"/>
        <v>1948</v>
      </c>
      <c r="D54" s="72">
        <v>0.97299999999999998</v>
      </c>
      <c r="E54" s="72"/>
    </row>
    <row r="55" spans="1:8" x14ac:dyDescent="0.25">
      <c r="A55">
        <f t="shared" si="0"/>
        <v>1949</v>
      </c>
      <c r="D55" s="72">
        <v>0.98199999999999998</v>
      </c>
      <c r="E55" s="72"/>
    </row>
    <row r="56" spans="1:8" x14ac:dyDescent="0.25">
      <c r="A56">
        <f t="shared" si="0"/>
        <v>1950</v>
      </c>
      <c r="C56" s="73">
        <v>412732.1</v>
      </c>
      <c r="D56" s="72">
        <v>0.98199999999999998</v>
      </c>
      <c r="E56" s="72"/>
      <c r="F56" s="126">
        <v>176.53972116989399</v>
      </c>
      <c r="G56" s="126">
        <v>128.81664566032799</v>
      </c>
      <c r="H56" s="124"/>
    </row>
    <row r="57" spans="1:8" x14ac:dyDescent="0.25">
      <c r="A57">
        <f t="shared" si="0"/>
        <v>1951</v>
      </c>
      <c r="C57" s="73">
        <v>450568.3</v>
      </c>
      <c r="D57" s="72">
        <v>0.96099999999999997</v>
      </c>
      <c r="E57" s="72"/>
      <c r="F57" s="126">
        <v>197.977089028482</v>
      </c>
      <c r="G57" s="126">
        <v>145.62643475025499</v>
      </c>
      <c r="H57" s="124"/>
    </row>
    <row r="58" spans="1:8" x14ac:dyDescent="0.25">
      <c r="A58">
        <f t="shared" si="0"/>
        <v>1952</v>
      </c>
      <c r="C58" s="73">
        <v>492049.7</v>
      </c>
      <c r="D58" s="72">
        <v>0.96299999999999997</v>
      </c>
      <c r="E58" s="72"/>
      <c r="F58" s="126">
        <v>221.03594425656701</v>
      </c>
      <c r="G58" s="126">
        <v>163.37892952204399</v>
      </c>
      <c r="H58" s="124"/>
    </row>
    <row r="59" spans="1:8" x14ac:dyDescent="0.25">
      <c r="A59">
        <f t="shared" si="0"/>
        <v>1953</v>
      </c>
      <c r="C59" s="73">
        <v>528771.4</v>
      </c>
      <c r="D59" s="72">
        <v>0.95499999999999996</v>
      </c>
      <c r="E59" s="72"/>
      <c r="F59" s="126">
        <v>242.05495451345999</v>
      </c>
      <c r="G59" s="126">
        <v>178.71471757653501</v>
      </c>
      <c r="H59" s="124"/>
    </row>
    <row r="60" spans="1:8" x14ac:dyDescent="0.25">
      <c r="A60">
        <f t="shared" si="0"/>
        <v>1954</v>
      </c>
      <c r="C60" s="73">
        <v>567735.30000000005</v>
      </c>
      <c r="D60" s="72">
        <v>0.96399999999999997</v>
      </c>
      <c r="E60" s="72"/>
      <c r="F60" s="126">
        <v>264.56656607479698</v>
      </c>
      <c r="G60" s="126">
        <v>194.97549009006099</v>
      </c>
      <c r="H60" s="124"/>
    </row>
    <row r="61" spans="1:8" x14ac:dyDescent="0.25">
      <c r="A61">
        <f t="shared" si="0"/>
        <v>1955</v>
      </c>
      <c r="C61" s="73">
        <v>603430.80000000005</v>
      </c>
      <c r="D61" s="72">
        <v>0.97799999999999998</v>
      </c>
      <c r="E61" s="72"/>
      <c r="F61" s="126">
        <v>285.843892514407</v>
      </c>
      <c r="G61" s="126">
        <v>209.56596122396101</v>
      </c>
      <c r="H61" s="124"/>
    </row>
    <row r="62" spans="1:8" x14ac:dyDescent="0.25">
      <c r="A62">
        <f t="shared" si="0"/>
        <v>1956</v>
      </c>
      <c r="C62" s="73">
        <v>644064.69999999995</v>
      </c>
      <c r="D62" s="72">
        <v>0.95399999999999996</v>
      </c>
      <c r="E62" s="72"/>
      <c r="F62" s="126">
        <v>309.58371208443401</v>
      </c>
      <c r="G62" s="126">
        <v>225.97663547997101</v>
      </c>
      <c r="H62" s="124"/>
    </row>
    <row r="63" spans="1:8" x14ac:dyDescent="0.25">
      <c r="A63">
        <f t="shared" si="0"/>
        <v>1957</v>
      </c>
      <c r="C63" s="73">
        <v>694408.1</v>
      </c>
      <c r="D63" s="72">
        <v>0.95499999999999996</v>
      </c>
      <c r="E63" s="72"/>
      <c r="F63" s="126">
        <v>337.40446750326601</v>
      </c>
      <c r="G63" s="126">
        <v>246.170278537793</v>
      </c>
      <c r="H63" s="124"/>
    </row>
    <row r="64" spans="1:8" x14ac:dyDescent="0.25">
      <c r="A64">
        <f t="shared" si="0"/>
        <v>1958</v>
      </c>
      <c r="C64" s="73">
        <v>749818.4</v>
      </c>
      <c r="D64" s="72">
        <v>0.97499999999999998</v>
      </c>
      <c r="E64" s="72"/>
      <c r="F64" s="126">
        <v>367.42908323155399</v>
      </c>
      <c r="G64" s="126">
        <v>268.04942847708298</v>
      </c>
      <c r="H64" s="124"/>
    </row>
    <row r="65" spans="1:8" x14ac:dyDescent="0.25">
      <c r="A65">
        <f t="shared" si="0"/>
        <v>1959</v>
      </c>
      <c r="C65" s="73">
        <v>816155</v>
      </c>
      <c r="D65" s="72">
        <v>0.98499999999999999</v>
      </c>
      <c r="E65" s="72"/>
      <c r="F65" s="126">
        <v>402.78019245354898</v>
      </c>
      <c r="G65" s="126">
        <v>294.09056310050801</v>
      </c>
      <c r="H65" s="124"/>
    </row>
    <row r="66" spans="1:8" x14ac:dyDescent="0.25">
      <c r="A66">
        <f t="shared" si="0"/>
        <v>1960</v>
      </c>
      <c r="C66" s="73">
        <v>878899.6</v>
      </c>
      <c r="D66" s="72">
        <v>0.98699999999999999</v>
      </c>
      <c r="E66" s="72"/>
      <c r="F66" s="126">
        <v>438.76921506603202</v>
      </c>
      <c r="G66" s="126">
        <v>318.53391709206898</v>
      </c>
      <c r="H66" s="124"/>
    </row>
    <row r="67" spans="1:8" x14ac:dyDescent="0.25">
      <c r="A67">
        <f t="shared" si="0"/>
        <v>1961</v>
      </c>
      <c r="C67" s="73">
        <v>925733.9</v>
      </c>
      <c r="D67" s="72">
        <v>0.99399999999999999</v>
      </c>
      <c r="E67" s="72"/>
      <c r="F67" s="126">
        <v>468.98474043445202</v>
      </c>
      <c r="G67" s="126">
        <v>336.32768848376901</v>
      </c>
      <c r="H67" s="124"/>
    </row>
    <row r="68" spans="1:8" x14ac:dyDescent="0.25">
      <c r="A68">
        <f t="shared" si="0"/>
        <v>1962</v>
      </c>
      <c r="C68" s="73">
        <v>983478.7</v>
      </c>
      <c r="D68" s="72">
        <v>0.98099999999999998</v>
      </c>
      <c r="E68" s="72"/>
      <c r="F68" s="126">
        <v>504.87083823636601</v>
      </c>
      <c r="G68" s="126">
        <v>358.417921003429</v>
      </c>
      <c r="H68" s="124"/>
    </row>
    <row r="69" spans="1:8" x14ac:dyDescent="0.25">
      <c r="A69">
        <f t="shared" si="0"/>
        <v>1963</v>
      </c>
      <c r="C69" s="73">
        <v>1046725.8</v>
      </c>
      <c r="D69" s="72">
        <v>0.94699999999999995</v>
      </c>
      <c r="E69" s="72"/>
      <c r="F69" s="126">
        <v>543.67819111903202</v>
      </c>
      <c r="G69" s="126">
        <v>382.55252598821102</v>
      </c>
      <c r="H69" s="124"/>
    </row>
    <row r="70" spans="1:8" x14ac:dyDescent="0.25">
      <c r="A70">
        <f t="shared" si="0"/>
        <v>1964</v>
      </c>
      <c r="C70" s="73">
        <v>1105318.6000000001</v>
      </c>
      <c r="D70" s="72">
        <v>0.93500000000000005</v>
      </c>
      <c r="E70" s="72"/>
      <c r="F70" s="126">
        <v>581.317797203743</v>
      </c>
      <c r="G70" s="126">
        <v>404.64903113183198</v>
      </c>
      <c r="H70" s="124"/>
    </row>
    <row r="71" spans="1:8" x14ac:dyDescent="0.25">
      <c r="A71">
        <f t="shared" si="0"/>
        <v>1965</v>
      </c>
      <c r="C71" s="73">
        <v>1171483.5</v>
      </c>
      <c r="D71" s="72">
        <v>0.91200000000000003</v>
      </c>
      <c r="E71" s="72"/>
      <c r="F71" s="126">
        <v>622.27798985547599</v>
      </c>
      <c r="G71" s="126">
        <v>429.65087869030901</v>
      </c>
      <c r="H71" s="124"/>
    </row>
    <row r="72" spans="1:8" x14ac:dyDescent="0.25">
      <c r="A72">
        <f t="shared" ref="A72:A118" si="1">A71+1</f>
        <v>1966</v>
      </c>
      <c r="C72" s="73">
        <v>1256728.7</v>
      </c>
      <c r="D72" s="72">
        <v>0.92300000000000004</v>
      </c>
      <c r="E72" s="72"/>
      <c r="F72" s="126">
        <v>668.98749643402402</v>
      </c>
      <c r="G72" s="126">
        <v>461.77274155304201</v>
      </c>
      <c r="H72" s="124"/>
    </row>
    <row r="73" spans="1:8" x14ac:dyDescent="0.25">
      <c r="A73">
        <f t="shared" si="1"/>
        <v>1967</v>
      </c>
      <c r="C73" s="73">
        <v>1343230.1</v>
      </c>
      <c r="D73" s="72">
        <v>0.91400000000000003</v>
      </c>
      <c r="E73" s="72"/>
      <c r="F73" s="126">
        <v>712.822368182687</v>
      </c>
      <c r="G73" s="126">
        <v>493.27890982399299</v>
      </c>
      <c r="H73" s="124"/>
    </row>
    <row r="74" spans="1:8" x14ac:dyDescent="0.25">
      <c r="A74">
        <f t="shared" si="1"/>
        <v>1968</v>
      </c>
      <c r="C74" s="73">
        <v>1459540.5</v>
      </c>
      <c r="D74" s="72">
        <v>0.93700000000000006</v>
      </c>
      <c r="E74" s="72"/>
      <c r="F74" s="126">
        <v>770.23637887246105</v>
      </c>
      <c r="G74" s="126">
        <v>536.77987387124494</v>
      </c>
      <c r="H74" s="124"/>
    </row>
    <row r="75" spans="1:8" x14ac:dyDescent="0.25">
      <c r="A75">
        <f t="shared" si="1"/>
        <v>1969</v>
      </c>
      <c r="C75" s="73">
        <v>1587755.4</v>
      </c>
      <c r="D75" s="72">
        <v>0.95199999999999996</v>
      </c>
      <c r="E75" s="72"/>
      <c r="F75" s="126">
        <v>833.25391641445196</v>
      </c>
      <c r="G75" s="126">
        <v>584.35591728008706</v>
      </c>
      <c r="H75" s="124"/>
    </row>
    <row r="76" spans="1:8" x14ac:dyDescent="0.25">
      <c r="A76">
        <f t="shared" si="1"/>
        <v>1970</v>
      </c>
      <c r="C76" s="73">
        <v>1723000.8</v>
      </c>
      <c r="D76" s="72">
        <v>0.96099999999999997</v>
      </c>
      <c r="E76" s="72"/>
      <c r="F76" s="126">
        <v>900.22219534842702</v>
      </c>
      <c r="G76" s="126">
        <v>634.16854771857697</v>
      </c>
      <c r="H76" s="124"/>
    </row>
    <row r="77" spans="1:8" x14ac:dyDescent="0.25">
      <c r="A77">
        <f t="shared" si="1"/>
        <v>1971</v>
      </c>
      <c r="C77" s="73">
        <v>1883372.3</v>
      </c>
      <c r="D77" s="72">
        <v>0.97299999999999998</v>
      </c>
      <c r="E77" s="72"/>
      <c r="F77" s="126">
        <v>976.68218786001398</v>
      </c>
      <c r="G77" s="126">
        <v>693.14000585222402</v>
      </c>
      <c r="H77" s="124"/>
    </row>
    <row r="78" spans="1:8" x14ac:dyDescent="0.25">
      <c r="A78">
        <f t="shared" si="1"/>
        <v>1972</v>
      </c>
      <c r="C78" s="73">
        <v>2075922.6</v>
      </c>
      <c r="D78" s="72">
        <v>0.97799999999999998</v>
      </c>
      <c r="E78" s="72"/>
      <c r="F78" s="126">
        <v>1066.83447746928</v>
      </c>
      <c r="G78" s="126">
        <v>763.86910283785198</v>
      </c>
      <c r="H78" s="124"/>
    </row>
    <row r="79" spans="1:8" x14ac:dyDescent="0.25">
      <c r="A79">
        <f t="shared" si="1"/>
        <v>1973</v>
      </c>
      <c r="C79" s="73">
        <v>2317066.2000000002</v>
      </c>
      <c r="D79" s="72">
        <v>0.99199999999999999</v>
      </c>
      <c r="E79" s="72"/>
      <c r="F79" s="126">
        <v>1183.0172982036399</v>
      </c>
      <c r="G79" s="126">
        <v>853.91257262611396</v>
      </c>
      <c r="H79" s="124"/>
    </row>
    <row r="80" spans="1:8" x14ac:dyDescent="0.25">
      <c r="A80">
        <f t="shared" si="1"/>
        <v>1974</v>
      </c>
      <c r="C80" s="73">
        <v>2591767</v>
      </c>
      <c r="D80" s="72">
        <v>0.98199999999999998</v>
      </c>
      <c r="E80" s="72"/>
      <c r="F80" s="126">
        <v>1313.2110980254799</v>
      </c>
      <c r="G80" s="126">
        <v>955.740033672957</v>
      </c>
      <c r="H80" s="124"/>
    </row>
    <row r="81" spans="1:8" x14ac:dyDescent="0.25">
      <c r="A81">
        <f t="shared" si="1"/>
        <v>1975</v>
      </c>
      <c r="C81" s="73">
        <v>2891714.8</v>
      </c>
      <c r="D81" s="72">
        <v>0.97099999999999997</v>
      </c>
      <c r="E81" s="72"/>
      <c r="F81" s="126">
        <v>1458.3179892830301</v>
      </c>
      <c r="G81" s="126">
        <v>1066.3172884819101</v>
      </c>
      <c r="H81" s="124"/>
    </row>
    <row r="82" spans="1:8" x14ac:dyDescent="0.25">
      <c r="A82">
        <f t="shared" si="1"/>
        <v>1976</v>
      </c>
      <c r="C82" s="73">
        <v>3208059.5</v>
      </c>
      <c r="D82" s="72">
        <v>0.98</v>
      </c>
      <c r="E82" s="72"/>
      <c r="F82" s="126">
        <v>1614.1453575903099</v>
      </c>
      <c r="G82" s="126">
        <v>1181.8590235414699</v>
      </c>
      <c r="H82" s="124"/>
    </row>
    <row r="83" spans="1:8" x14ac:dyDescent="0.25">
      <c r="A83">
        <f t="shared" si="1"/>
        <v>1977</v>
      </c>
      <c r="C83" s="73">
        <v>3506355.4</v>
      </c>
      <c r="D83" s="72">
        <v>0.96199999999999997</v>
      </c>
      <c r="E83" s="72"/>
      <c r="F83" s="126">
        <v>1763.8387454578501</v>
      </c>
      <c r="G83" s="126">
        <v>1288.39939293974</v>
      </c>
      <c r="H83" s="124"/>
    </row>
    <row r="84" spans="1:8" x14ac:dyDescent="0.25">
      <c r="A84">
        <f t="shared" si="1"/>
        <v>1978</v>
      </c>
      <c r="C84" s="73">
        <v>3811705.5</v>
      </c>
      <c r="D84" s="72">
        <v>0.94499999999999995</v>
      </c>
      <c r="E84" s="72"/>
      <c r="F84" s="126">
        <v>1922.01566012997</v>
      </c>
      <c r="G84" s="126">
        <v>1397.88928339932</v>
      </c>
      <c r="H84" s="124"/>
    </row>
    <row r="85" spans="1:8" x14ac:dyDescent="0.25">
      <c r="A85">
        <f t="shared" si="1"/>
        <v>1979</v>
      </c>
      <c r="C85" s="73">
        <v>4118778</v>
      </c>
      <c r="D85" s="72">
        <v>0.94199999999999995</v>
      </c>
      <c r="E85" s="72"/>
      <c r="F85" s="126">
        <v>2082.9727914021801</v>
      </c>
      <c r="G85" s="126">
        <v>1508.1761019641101</v>
      </c>
      <c r="H85" s="124"/>
    </row>
    <row r="86" spans="1:8" x14ac:dyDescent="0.25">
      <c r="A86">
        <f t="shared" si="1"/>
        <v>1980</v>
      </c>
      <c r="C86" s="73">
        <v>4472866</v>
      </c>
      <c r="D86" s="72">
        <v>0.95399999999999996</v>
      </c>
      <c r="E86" s="72"/>
      <c r="F86" s="126">
        <v>2269.9131967441499</v>
      </c>
      <c r="G86" s="126">
        <v>1638.4092642272799</v>
      </c>
      <c r="H86" s="124"/>
    </row>
    <row r="87" spans="1:8" x14ac:dyDescent="0.25">
      <c r="A87">
        <f t="shared" si="1"/>
        <v>1981</v>
      </c>
      <c r="C87" s="73">
        <v>4746516.3</v>
      </c>
      <c r="D87" s="72">
        <v>0.89300000000000002</v>
      </c>
      <c r="E87" s="72"/>
      <c r="F87" s="126">
        <v>2432.6821139714398</v>
      </c>
      <c r="G87" s="126">
        <v>1737.5499256866899</v>
      </c>
      <c r="H87" s="124"/>
    </row>
    <row r="88" spans="1:8" x14ac:dyDescent="0.25">
      <c r="A88">
        <f t="shared" si="1"/>
        <v>1982</v>
      </c>
      <c r="C88" s="73">
        <v>4974322.2</v>
      </c>
      <c r="D88" s="72">
        <v>0.871</v>
      </c>
      <c r="E88" s="72"/>
      <c r="F88" s="126">
        <v>2582.6808724768298</v>
      </c>
      <c r="G88" s="126">
        <v>1820.48289626514</v>
      </c>
      <c r="H88" s="124"/>
    </row>
    <row r="89" spans="1:8" x14ac:dyDescent="0.25">
      <c r="A89">
        <f t="shared" si="1"/>
        <v>1983</v>
      </c>
      <c r="C89" s="73">
        <v>5120592.5999999996</v>
      </c>
      <c r="D89" s="72">
        <v>0.84099999999999997</v>
      </c>
      <c r="E89" s="72"/>
      <c r="F89" s="126">
        <v>2703.0083676057702</v>
      </c>
      <c r="G89" s="126">
        <v>1872.61658554065</v>
      </c>
      <c r="H89" s="124"/>
    </row>
    <row r="90" spans="1:8" x14ac:dyDescent="0.25">
      <c r="A90">
        <f t="shared" si="1"/>
        <v>1984</v>
      </c>
      <c r="C90" s="73">
        <v>5255597.3</v>
      </c>
      <c r="D90" s="72">
        <v>0.85399999999999998</v>
      </c>
      <c r="E90" s="72"/>
      <c r="F90" s="126">
        <v>2822.8646695398602</v>
      </c>
      <c r="G90" s="126">
        <v>1923.3491248754499</v>
      </c>
      <c r="H90" s="124"/>
    </row>
    <row r="91" spans="1:8" x14ac:dyDescent="0.25">
      <c r="A91">
        <f t="shared" si="1"/>
        <v>1985</v>
      </c>
      <c r="C91" s="73">
        <v>5413480.9000000004</v>
      </c>
      <c r="D91" s="72">
        <v>0.89600000000000002</v>
      </c>
      <c r="E91" s="72"/>
      <c r="F91" s="126">
        <v>2953.8883724843499</v>
      </c>
      <c r="G91" s="126">
        <v>1985.42712221138</v>
      </c>
      <c r="H91" s="124"/>
    </row>
    <row r="92" spans="1:8" x14ac:dyDescent="0.25">
      <c r="A92">
        <f t="shared" si="1"/>
        <v>1986</v>
      </c>
      <c r="C92" s="73">
        <v>5648254.5999999996</v>
      </c>
      <c r="D92" s="72">
        <v>0.92900000000000005</v>
      </c>
      <c r="E92" s="72"/>
      <c r="F92" s="126">
        <v>3112.6781526298701</v>
      </c>
      <c r="G92" s="126">
        <v>2079.5556674580198</v>
      </c>
      <c r="H92" s="124"/>
    </row>
    <row r="93" spans="1:8" x14ac:dyDescent="0.25">
      <c r="A93">
        <f t="shared" si="1"/>
        <v>1987</v>
      </c>
      <c r="C93" s="73">
        <v>5863822.0999999996</v>
      </c>
      <c r="D93" s="72">
        <v>0.92600000000000005</v>
      </c>
      <c r="E93" s="72"/>
      <c r="F93" s="126">
        <v>3266.86107605494</v>
      </c>
      <c r="G93" s="126">
        <v>2166.7703995321999</v>
      </c>
      <c r="H93" s="124"/>
    </row>
    <row r="94" spans="1:8" x14ac:dyDescent="0.25">
      <c r="A94">
        <f t="shared" si="1"/>
        <v>1988</v>
      </c>
      <c r="C94" s="73">
        <v>6044640.2999999998</v>
      </c>
      <c r="D94" s="72">
        <v>0.91700000000000004</v>
      </c>
      <c r="E94" s="72"/>
      <c r="F94" s="126">
        <v>3402.6664698561799</v>
      </c>
      <c r="G94" s="126">
        <v>2239.8211448799998</v>
      </c>
      <c r="H94" s="124"/>
    </row>
    <row r="95" spans="1:8" x14ac:dyDescent="0.25">
      <c r="A95">
        <f t="shared" si="1"/>
        <v>1989</v>
      </c>
      <c r="C95" s="73">
        <v>6221292.5</v>
      </c>
      <c r="D95" s="72">
        <v>0.92500000000000004</v>
      </c>
      <c r="E95" s="72"/>
      <c r="F95" s="126">
        <v>3536.7652333035498</v>
      </c>
      <c r="G95" s="126">
        <v>2312.0643488148198</v>
      </c>
      <c r="H95" s="124"/>
    </row>
    <row r="96" spans="1:8" x14ac:dyDescent="0.25">
      <c r="A96">
        <f t="shared" si="1"/>
        <v>1990</v>
      </c>
      <c r="C96" s="73">
        <v>6343454.4000000004</v>
      </c>
      <c r="D96" s="72">
        <v>0.86799999999999999</v>
      </c>
      <c r="E96" s="72"/>
      <c r="F96" s="126">
        <v>3644.5565325709299</v>
      </c>
      <c r="G96" s="126">
        <v>2361.2199443894401</v>
      </c>
      <c r="H96" s="124"/>
    </row>
    <row r="97" spans="1:8" x14ac:dyDescent="0.25">
      <c r="A97">
        <f t="shared" si="1"/>
        <v>1991</v>
      </c>
      <c r="C97" s="73">
        <v>6443243.4000000004</v>
      </c>
      <c r="D97" s="72">
        <v>0.86199999999999999</v>
      </c>
      <c r="E97" s="72"/>
      <c r="F97" s="126">
        <v>3735.3154719142599</v>
      </c>
      <c r="G97" s="126">
        <v>2400.12127261759</v>
      </c>
      <c r="H97" s="124"/>
    </row>
    <row r="98" spans="1:8" x14ac:dyDescent="0.25">
      <c r="A98">
        <f t="shared" si="1"/>
        <v>1992</v>
      </c>
      <c r="C98" s="73">
        <v>6515357.2000000002</v>
      </c>
      <c r="D98" s="72">
        <v>0.84599999999999997</v>
      </c>
      <c r="E98" s="72"/>
      <c r="F98" s="126">
        <v>3806.2083647816398</v>
      </c>
      <c r="G98" s="126">
        <v>2426.7312039260501</v>
      </c>
      <c r="H98" s="124"/>
    </row>
    <row r="99" spans="1:8" x14ac:dyDescent="0.25">
      <c r="A99">
        <f t="shared" si="1"/>
        <v>1993</v>
      </c>
      <c r="C99" s="73">
        <v>6610169.9000000004</v>
      </c>
      <c r="D99" s="72">
        <v>0.88200000000000001</v>
      </c>
      <c r="E99" s="72"/>
      <c r="F99" s="126">
        <v>3871.9887644319301</v>
      </c>
      <c r="G99" s="126">
        <v>2460.0922038106701</v>
      </c>
      <c r="H99" s="124"/>
    </row>
    <row r="100" spans="1:8" x14ac:dyDescent="0.25">
      <c r="A100">
        <f t="shared" si="1"/>
        <v>1994</v>
      </c>
      <c r="C100" s="73">
        <v>6757156.4000000004</v>
      </c>
      <c r="D100" s="72">
        <v>0.91400000000000003</v>
      </c>
      <c r="E100" s="72"/>
      <c r="F100" s="126">
        <v>3947.5148663130699</v>
      </c>
      <c r="G100" s="126">
        <v>2513.3028573967399</v>
      </c>
      <c r="H100" s="124"/>
    </row>
    <row r="101" spans="1:8" x14ac:dyDescent="0.25">
      <c r="A101">
        <f t="shared" si="1"/>
        <v>1995</v>
      </c>
      <c r="C101" s="73">
        <v>6930539.4000000004</v>
      </c>
      <c r="D101" s="72">
        <v>0.94899999999999995</v>
      </c>
      <c r="E101" s="72"/>
      <c r="F101" s="126">
        <v>4026.0007652716699</v>
      </c>
      <c r="G101" s="126">
        <v>2576.0663567421502</v>
      </c>
      <c r="H101" s="124"/>
    </row>
    <row r="102" spans="1:8" x14ac:dyDescent="0.25">
      <c r="A102">
        <f t="shared" si="1"/>
        <v>1996</v>
      </c>
      <c r="C102" s="73">
        <v>7103735.7999999998</v>
      </c>
      <c r="D102" s="72">
        <v>0.92800000000000005</v>
      </c>
      <c r="E102" s="72"/>
      <c r="F102" s="126">
        <v>4100.7904942410996</v>
      </c>
      <c r="G102" s="126">
        <v>2637.59801588544</v>
      </c>
      <c r="H102" s="124"/>
    </row>
    <row r="103" spans="1:8" x14ac:dyDescent="0.25">
      <c r="A103">
        <f t="shared" si="1"/>
        <v>1997</v>
      </c>
      <c r="C103" s="73">
        <v>7307693.9000000004</v>
      </c>
      <c r="D103" s="72">
        <v>0.93799999999999994</v>
      </c>
      <c r="E103" s="72"/>
      <c r="F103" s="126">
        <v>4199.0894046451904</v>
      </c>
      <c r="G103" s="126">
        <v>2714.7749316622098</v>
      </c>
      <c r="H103" s="124"/>
    </row>
    <row r="104" spans="1:8" x14ac:dyDescent="0.25">
      <c r="A104">
        <f t="shared" si="1"/>
        <v>1998</v>
      </c>
      <c r="C104" s="73">
        <v>7502113.5999999996</v>
      </c>
      <c r="D104" s="72">
        <v>0.91900000000000004</v>
      </c>
      <c r="E104" s="72"/>
      <c r="F104" s="126">
        <v>4291.23004720476</v>
      </c>
      <c r="G104" s="126">
        <v>2786.8380649976102</v>
      </c>
      <c r="H104" s="124"/>
    </row>
    <row r="105" spans="1:8" x14ac:dyDescent="0.25">
      <c r="A105">
        <f t="shared" si="1"/>
        <v>1999</v>
      </c>
      <c r="C105" s="73">
        <v>7644563.4000000004</v>
      </c>
      <c r="D105" s="72">
        <v>0.91</v>
      </c>
      <c r="E105" s="72"/>
      <c r="F105" s="126">
        <v>4361.5894361703604</v>
      </c>
      <c r="G105" s="126">
        <v>2838.4146625293301</v>
      </c>
      <c r="H105" s="124"/>
    </row>
    <row r="106" spans="1:8" x14ac:dyDescent="0.25">
      <c r="A106">
        <f t="shared" si="1"/>
        <v>2000</v>
      </c>
      <c r="C106" s="73">
        <v>7802728.5</v>
      </c>
      <c r="D106" s="72">
        <v>0.93899999999999995</v>
      </c>
      <c r="E106" s="72"/>
      <c r="F106" s="126">
        <v>4429.9301760533599</v>
      </c>
      <c r="G106" s="126">
        <v>2896.1061465164898</v>
      </c>
      <c r="H106" s="124"/>
    </row>
    <row r="107" spans="1:8" x14ac:dyDescent="0.25">
      <c r="A107">
        <f t="shared" si="1"/>
        <v>2001</v>
      </c>
      <c r="C107" s="73">
        <v>7961498.7000000002</v>
      </c>
      <c r="D107" s="72">
        <v>0.92700000000000005</v>
      </c>
      <c r="E107" s="72"/>
      <c r="F107" s="126">
        <v>4523.5849019678499</v>
      </c>
      <c r="G107" s="126">
        <v>2957.85951724813</v>
      </c>
      <c r="H107" s="124"/>
    </row>
    <row r="108" spans="1:8" x14ac:dyDescent="0.25">
      <c r="A108">
        <f t="shared" si="1"/>
        <v>2002</v>
      </c>
      <c r="C108" s="73">
        <v>8105611.9000000004</v>
      </c>
      <c r="D108" s="72">
        <v>0.92900000000000005</v>
      </c>
      <c r="E108" s="72"/>
      <c r="F108" s="126">
        <v>4616.0537106566198</v>
      </c>
      <c r="G108" s="126">
        <v>3008.0792087518898</v>
      </c>
      <c r="H108" s="124"/>
    </row>
    <row r="109" spans="1:8" x14ac:dyDescent="0.25">
      <c r="A109">
        <f t="shared" si="1"/>
        <v>2003</v>
      </c>
      <c r="C109" s="73">
        <v>8221124.5999999996</v>
      </c>
      <c r="D109" s="72">
        <v>0.92700000000000005</v>
      </c>
      <c r="E109" s="72"/>
      <c r="F109" s="126">
        <v>4714.2053674886401</v>
      </c>
      <c r="G109" s="126">
        <v>3050.4361452693201</v>
      </c>
      <c r="H109" s="124"/>
    </row>
    <row r="110" spans="1:8" x14ac:dyDescent="0.25">
      <c r="A110">
        <f t="shared" si="1"/>
        <v>2004</v>
      </c>
      <c r="C110" s="73">
        <v>8365117.7999999998</v>
      </c>
      <c r="D110" s="72">
        <v>0.94199999999999995</v>
      </c>
      <c r="E110" s="72"/>
      <c r="F110" s="126">
        <v>4828.34529826785</v>
      </c>
      <c r="G110" s="126">
        <v>3107.9574404201799</v>
      </c>
      <c r="H110" s="124"/>
    </row>
    <row r="111" spans="1:8" x14ac:dyDescent="0.25">
      <c r="A111">
        <f t="shared" si="1"/>
        <v>2005</v>
      </c>
      <c r="C111" s="73">
        <v>8508191.5</v>
      </c>
      <c r="D111" s="72">
        <v>0.95099999999999996</v>
      </c>
      <c r="E111" s="72"/>
      <c r="F111" s="126">
        <v>4937.2199086036499</v>
      </c>
      <c r="G111" s="126">
        <v>3167.42305701023</v>
      </c>
      <c r="H111" s="124"/>
    </row>
    <row r="112" spans="1:8" x14ac:dyDescent="0.25">
      <c r="A112">
        <f t="shared" si="1"/>
        <v>2006</v>
      </c>
      <c r="C112" s="73">
        <v>8673582.6999999993</v>
      </c>
      <c r="D112" s="72">
        <v>0.95699999999999996</v>
      </c>
      <c r="E112" s="72"/>
      <c r="F112" s="126">
        <v>5042.25272834924</v>
      </c>
      <c r="G112" s="126">
        <v>3239.7649879953001</v>
      </c>
      <c r="H112" s="124"/>
    </row>
    <row r="113" spans="1:8" x14ac:dyDescent="0.25">
      <c r="A113">
        <f t="shared" si="1"/>
        <v>2007</v>
      </c>
      <c r="C113" s="73">
        <v>8893194</v>
      </c>
      <c r="D113" s="72">
        <v>0.97</v>
      </c>
      <c r="E113" s="72"/>
      <c r="F113" s="126">
        <v>5181.3204329362397</v>
      </c>
      <c r="G113" s="126">
        <v>3339.5707719250399</v>
      </c>
      <c r="H113" s="124"/>
    </row>
    <row r="114" spans="1:8" x14ac:dyDescent="0.25">
      <c r="A114">
        <f t="shared" si="1"/>
        <v>2008</v>
      </c>
      <c r="C114" s="73">
        <v>9174879</v>
      </c>
      <c r="D114" s="72">
        <v>0.97499999999999998</v>
      </c>
      <c r="E114" s="72"/>
      <c r="F114" s="126">
        <v>5358.5403510407696</v>
      </c>
      <c r="G114" s="126">
        <v>3468.7692806638402</v>
      </c>
      <c r="H114" s="124"/>
    </row>
    <row r="115" spans="1:8" x14ac:dyDescent="0.25">
      <c r="A115">
        <f t="shared" si="1"/>
        <v>2009</v>
      </c>
      <c r="C115" s="73">
        <v>9424281</v>
      </c>
      <c r="D115" s="72">
        <v>0.93899999999999995</v>
      </c>
      <c r="E115" s="72"/>
      <c r="H115" s="124"/>
    </row>
    <row r="116" spans="1:8" x14ac:dyDescent="0.25">
      <c r="A116">
        <f t="shared" si="1"/>
        <v>2010</v>
      </c>
      <c r="C116" s="73">
        <v>9775974.8000000007</v>
      </c>
      <c r="D116" s="72">
        <v>0.96899999999999997</v>
      </c>
      <c r="E116" s="72"/>
      <c r="H116" s="124"/>
    </row>
    <row r="117" spans="1:8" x14ac:dyDescent="0.25">
      <c r="A117">
        <f t="shared" si="1"/>
        <v>2011</v>
      </c>
      <c r="C117" s="73">
        <v>10160345.5</v>
      </c>
      <c r="D117" s="72">
        <v>0.96699999999999997</v>
      </c>
      <c r="E117" s="72"/>
      <c r="H117" s="124"/>
    </row>
    <row r="118" spans="1:8" x14ac:dyDescent="0.25">
      <c r="A118">
        <f t="shared" si="1"/>
        <v>2012</v>
      </c>
      <c r="C118" s="73">
        <v>10526445.699999999</v>
      </c>
      <c r="D118" s="72">
        <v>0.96399999999999997</v>
      </c>
      <c r="E118" s="72"/>
      <c r="H118" s="124"/>
    </row>
    <row r="119" spans="1:8" x14ac:dyDescent="0.25">
      <c r="A119">
        <f t="shared" ref="A119" si="2">A118+1</f>
        <v>2013</v>
      </c>
      <c r="C119" s="73">
        <v>10917048.9</v>
      </c>
      <c r="D119" s="72">
        <v>0.95099999999999996</v>
      </c>
      <c r="E119" s="72"/>
      <c r="H119" s="124"/>
    </row>
    <row r="120" spans="1:8" x14ac:dyDescent="0.25">
      <c r="A120">
        <f t="shared" ref="A120" si="3">A119+1</f>
        <v>2014</v>
      </c>
      <c r="C120" s="73">
        <v>11242868.699999999</v>
      </c>
      <c r="D120" s="72">
        <v>0.93200000000000005</v>
      </c>
      <c r="E120" s="72"/>
      <c r="H120" s="124"/>
    </row>
    <row r="121" spans="1:8" x14ac:dyDescent="0.25">
      <c r="A121">
        <f t="shared" ref="A121" si="4">A120+1</f>
        <v>2015</v>
      </c>
      <c r="C121" s="127">
        <f>C120 * (1- 0.1) + 0.2 * Y!B121</f>
        <v>11010648.970030734</v>
      </c>
      <c r="D121" s="72">
        <v>0.88500000000000001</v>
      </c>
      <c r="E121" s="72"/>
      <c r="H121" s="124"/>
    </row>
    <row r="122" spans="1:8" x14ac:dyDescent="0.25">
      <c r="A122">
        <f t="shared" ref="A122:A123" si="5">A121+1</f>
        <v>2016</v>
      </c>
      <c r="C122" s="127">
        <f>C121 * (1- 0.1) + 0.2 * Y!B122</f>
        <v>10769512.847228337</v>
      </c>
      <c r="D122" s="72">
        <v>0.85099999999999998</v>
      </c>
      <c r="E122" s="72"/>
      <c r="H122" s="124"/>
    </row>
    <row r="123" spans="1:8" x14ac:dyDescent="0.25">
      <c r="A123">
        <f t="shared" si="5"/>
        <v>2017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FFFF00"/>
  </sheetPr>
  <dimension ref="A1:DB65"/>
  <sheetViews>
    <sheetView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5" x14ac:dyDescent="0.25"/>
  <cols>
    <col min="1" max="1" width="9.85546875" customWidth="1"/>
    <col min="2" max="104" width="22.7109375" customWidth="1"/>
  </cols>
  <sheetData>
    <row r="1" spans="1:106" x14ac:dyDescent="0.25">
      <c r="A1" s="50" t="s">
        <v>390</v>
      </c>
    </row>
    <row r="2" spans="1:106" s="2" customFormat="1" x14ac:dyDescent="0.25">
      <c r="A2" s="2" t="s">
        <v>315</v>
      </c>
      <c r="B2" s="2" t="s">
        <v>316</v>
      </c>
      <c r="C2" s="2" t="s">
        <v>185</v>
      </c>
      <c r="D2" s="2" t="s">
        <v>317</v>
      </c>
      <c r="E2" s="2" t="s">
        <v>318</v>
      </c>
      <c r="F2" s="2" t="s">
        <v>319</v>
      </c>
      <c r="G2" s="2" t="s">
        <v>320</v>
      </c>
      <c r="H2" s="2" t="s">
        <v>321</v>
      </c>
      <c r="I2" s="2" t="s">
        <v>322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  <c r="T2" s="2" t="s">
        <v>333</v>
      </c>
      <c r="U2" s="2" t="s">
        <v>334</v>
      </c>
      <c r="V2" s="2" t="s">
        <v>335</v>
      </c>
      <c r="W2" s="2" t="s">
        <v>336</v>
      </c>
      <c r="X2" s="2" t="s">
        <v>337</v>
      </c>
      <c r="Y2" s="2" t="s">
        <v>338</v>
      </c>
      <c r="Z2" s="2" t="s">
        <v>339</v>
      </c>
      <c r="AA2" s="2" t="s">
        <v>340</v>
      </c>
      <c r="AB2" s="2" t="s">
        <v>341</v>
      </c>
      <c r="AC2" s="2" t="s">
        <v>342</v>
      </c>
      <c r="AD2" s="2" t="s">
        <v>343</v>
      </c>
      <c r="AE2" s="2" t="s">
        <v>344</v>
      </c>
      <c r="AF2" s="2" t="s">
        <v>345</v>
      </c>
      <c r="AG2" s="2" t="s">
        <v>346</v>
      </c>
      <c r="AH2" s="2" t="s">
        <v>347</v>
      </c>
      <c r="AI2" s="2" t="s">
        <v>348</v>
      </c>
      <c r="AJ2" s="2" t="s">
        <v>349</v>
      </c>
      <c r="AK2" s="2" t="s">
        <v>350</v>
      </c>
      <c r="AL2" s="2" t="s">
        <v>351</v>
      </c>
      <c r="AM2" s="2" t="s">
        <v>352</v>
      </c>
      <c r="AN2" s="2" t="s">
        <v>353</v>
      </c>
      <c r="AO2" s="2" t="s">
        <v>354</v>
      </c>
      <c r="AP2" s="2" t="s">
        <v>355</v>
      </c>
      <c r="AQ2" s="2" t="s">
        <v>356</v>
      </c>
      <c r="AR2" s="2" t="s">
        <v>357</v>
      </c>
      <c r="AS2" s="2" t="s">
        <v>358</v>
      </c>
      <c r="AT2" s="2" t="s">
        <v>359</v>
      </c>
      <c r="AU2" s="2" t="s">
        <v>360</v>
      </c>
      <c r="AV2" s="2" t="s">
        <v>361</v>
      </c>
      <c r="AW2" s="2" t="s">
        <v>362</v>
      </c>
      <c r="AX2" s="2" t="s">
        <v>363</v>
      </c>
      <c r="AY2" s="2" t="s">
        <v>364</v>
      </c>
      <c r="AZ2" s="2" t="s">
        <v>365</v>
      </c>
      <c r="BA2" s="2" t="s">
        <v>366</v>
      </c>
      <c r="BB2" s="2" t="s">
        <v>367</v>
      </c>
      <c r="BC2" s="2" t="s">
        <v>368</v>
      </c>
      <c r="BD2" s="2" t="s">
        <v>369</v>
      </c>
      <c r="BE2" s="2" t="s">
        <v>370</v>
      </c>
      <c r="BF2" s="2" t="s">
        <v>371</v>
      </c>
      <c r="BG2" s="2" t="s">
        <v>372</v>
      </c>
      <c r="BH2" s="2" t="s">
        <v>373</v>
      </c>
      <c r="BI2" s="2" t="s">
        <v>374</v>
      </c>
      <c r="BJ2" s="2" t="s">
        <v>375</v>
      </c>
      <c r="BK2" s="2" t="s">
        <v>376</v>
      </c>
      <c r="BL2" s="2" t="s">
        <v>377</v>
      </c>
      <c r="BM2" s="2" t="s">
        <v>378</v>
      </c>
      <c r="BN2" s="2" t="s">
        <v>379</v>
      </c>
      <c r="BO2" s="2" t="s">
        <v>380</v>
      </c>
      <c r="BP2" s="2" t="s">
        <v>381</v>
      </c>
      <c r="BQ2" s="2" t="s">
        <v>382</v>
      </c>
      <c r="BR2" s="2" t="s">
        <v>383</v>
      </c>
      <c r="BS2" s="2" t="s">
        <v>384</v>
      </c>
      <c r="BT2" s="2" t="s">
        <v>385</v>
      </c>
      <c r="BU2" s="2" t="s">
        <v>386</v>
      </c>
      <c r="BV2" s="2" t="s">
        <v>391</v>
      </c>
      <c r="BW2" s="2" t="s">
        <v>403</v>
      </c>
      <c r="BX2" s="2" t="s">
        <v>426</v>
      </c>
      <c r="BY2" s="2" t="s">
        <v>427</v>
      </c>
      <c r="BZ2" s="2" t="s">
        <v>428</v>
      </c>
      <c r="CA2" s="2" t="s">
        <v>429</v>
      </c>
      <c r="CB2" s="2" t="s">
        <v>387</v>
      </c>
      <c r="CC2" s="2" t="s">
        <v>388</v>
      </c>
      <c r="CD2" s="2" t="s">
        <v>389</v>
      </c>
      <c r="CE2" s="2" t="s">
        <v>377</v>
      </c>
      <c r="CF2" s="2" t="s">
        <v>378</v>
      </c>
      <c r="CG2" s="2" t="s">
        <v>379</v>
      </c>
      <c r="CH2" s="2" t="s">
        <v>380</v>
      </c>
      <c r="CI2" s="2" t="s">
        <v>381</v>
      </c>
      <c r="CJ2" s="2" t="s">
        <v>382</v>
      </c>
      <c r="CK2" s="2" t="s">
        <v>383</v>
      </c>
      <c r="CL2" s="2" t="s">
        <v>384</v>
      </c>
      <c r="CM2" s="2" t="s">
        <v>385</v>
      </c>
      <c r="CN2" s="2" t="s">
        <v>386</v>
      </c>
      <c r="CO2" s="2" t="s">
        <v>391</v>
      </c>
      <c r="CP2" s="2" t="s">
        <v>403</v>
      </c>
      <c r="CQ2" s="2" t="s">
        <v>387</v>
      </c>
      <c r="CR2" s="2" t="s">
        <v>388</v>
      </c>
      <c r="CS2" s="2" t="s">
        <v>389</v>
      </c>
      <c r="CT2" s="2" t="s">
        <v>383</v>
      </c>
      <c r="CU2" s="2" t="s">
        <v>384</v>
      </c>
      <c r="CV2" s="2" t="s">
        <v>385</v>
      </c>
      <c r="CW2" s="2" t="s">
        <v>386</v>
      </c>
      <c r="CX2" s="2" t="s">
        <v>391</v>
      </c>
      <c r="CY2" s="2" t="s">
        <v>403</v>
      </c>
      <c r="CZ2" s="2" t="s">
        <v>387</v>
      </c>
      <c r="DA2" s="2" t="s">
        <v>388</v>
      </c>
      <c r="DB2" s="2" t="s">
        <v>389</v>
      </c>
    </row>
    <row r="3" spans="1:106" x14ac:dyDescent="0.25">
      <c r="A3">
        <v>1970</v>
      </c>
      <c r="B3" s="51"/>
      <c r="C3" s="51">
        <v>227928.6323</v>
      </c>
      <c r="D3" s="51"/>
      <c r="E3" s="51">
        <v>395179.15059999999</v>
      </c>
      <c r="F3" s="51"/>
      <c r="G3" s="51">
        <v>1.73378459130954</v>
      </c>
      <c r="H3" s="51"/>
      <c r="I3" s="51">
        <v>12.3367878427087</v>
      </c>
      <c r="J3" s="51"/>
      <c r="K3" s="51">
        <v>12.8870944868852</v>
      </c>
      <c r="L3" s="51"/>
      <c r="M3" s="51">
        <v>0.55030664417652198</v>
      </c>
      <c r="N3" s="51">
        <v>2.9162370434442999</v>
      </c>
      <c r="O3" s="51">
        <v>-0.15373409994204201</v>
      </c>
      <c r="P3" s="51">
        <v>7.5776184793630597</v>
      </c>
      <c r="Q3" s="51">
        <v>3.7792154526464201</v>
      </c>
      <c r="R3" s="51">
        <v>2.4</v>
      </c>
      <c r="S3" s="51">
        <v>3.4498097522494602</v>
      </c>
      <c r="T3" s="51">
        <v>-0.218251167588673</v>
      </c>
      <c r="U3" s="51">
        <v>-0.50231242652664099</v>
      </c>
      <c r="V3" s="51">
        <v>3.9521221787760998</v>
      </c>
      <c r="W3" s="51">
        <v>4.5651634840265096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>
        <v>4.8603950724071696</v>
      </c>
      <c r="AO3" s="51">
        <v>-0.102489399961361</v>
      </c>
      <c r="AP3" s="51"/>
      <c r="AQ3" s="51">
        <v>0.36687109611768098</v>
      </c>
      <c r="AR3" s="51">
        <v>0.63146820661358805</v>
      </c>
      <c r="AS3" s="51">
        <v>0.154</v>
      </c>
      <c r="AT3" s="51">
        <v>-0.20006357028961699</v>
      </c>
      <c r="AU3" s="51">
        <v>3.46428083159255</v>
      </c>
      <c r="AV3" s="51">
        <v>-0.78979657254742996</v>
      </c>
      <c r="AW3" s="51">
        <v>-0.61304130525041001</v>
      </c>
      <c r="AX3" s="51">
        <v>96.078299999999999</v>
      </c>
      <c r="AY3" s="51">
        <v>0.85750000000000004</v>
      </c>
      <c r="AZ3" s="51">
        <v>1953.97</v>
      </c>
      <c r="BA3" s="51">
        <v>0.80392349678045205</v>
      </c>
      <c r="BB3" s="51">
        <v>43.781679457166</v>
      </c>
      <c r="BC3" s="51">
        <v>31.494399999999999</v>
      </c>
      <c r="BD3" s="51">
        <v>0.60512972253231301</v>
      </c>
      <c r="BE3" s="51">
        <v>52.045699999999897</v>
      </c>
      <c r="BF3" s="51">
        <v>0.54170088355018697</v>
      </c>
      <c r="BG3" s="51">
        <v>54714.046399999999</v>
      </c>
      <c r="BH3" s="51">
        <v>6.5000000000000002E-2</v>
      </c>
      <c r="BI3" s="51">
        <v>45987</v>
      </c>
      <c r="BJ3" s="51">
        <v>2372.32166160308</v>
      </c>
      <c r="BK3" s="51"/>
      <c r="BL3" s="51">
        <v>7.77162435868218</v>
      </c>
      <c r="BM3" s="51"/>
      <c r="BN3" s="51">
        <v>4.5651634840265096</v>
      </c>
      <c r="BO3" s="51"/>
      <c r="BP3" s="51"/>
      <c r="BQ3" s="51"/>
      <c r="BR3" s="51">
        <v>0.18509999999999999</v>
      </c>
      <c r="BS3" s="51">
        <v>-2.47E-2</v>
      </c>
      <c r="BT3" s="51"/>
      <c r="BU3" s="51"/>
      <c r="BV3" s="51"/>
      <c r="BW3" s="51"/>
      <c r="BX3" s="51"/>
      <c r="BY3" s="51"/>
      <c r="BZ3" s="51"/>
      <c r="CA3" s="51"/>
      <c r="CB3" s="51">
        <v>0</v>
      </c>
      <c r="CC3" s="51"/>
      <c r="CD3" s="51"/>
      <c r="CE3" s="51">
        <v>7.77162435868218</v>
      </c>
      <c r="CF3" s="51"/>
      <c r="CG3" s="51">
        <v>4.5651634840265096</v>
      </c>
      <c r="CH3" s="51"/>
      <c r="CI3" s="51"/>
      <c r="CJ3" s="51"/>
      <c r="CK3" s="51">
        <v>0.18509999999999999</v>
      </c>
      <c r="CL3" s="51">
        <v>-2.47E-2</v>
      </c>
      <c r="CM3" s="51"/>
      <c r="CN3" s="51"/>
      <c r="CO3" s="51"/>
      <c r="CP3" s="51"/>
      <c r="CQ3" s="51">
        <v>-1.11022302462515E-15</v>
      </c>
      <c r="CR3" s="51"/>
      <c r="CS3" s="51"/>
      <c r="CT3" s="51">
        <v>0.18509999999999999</v>
      </c>
      <c r="CU3" s="51">
        <v>-2.47E-2</v>
      </c>
      <c r="CV3" s="51"/>
      <c r="CW3" s="51"/>
      <c r="CX3" s="51"/>
      <c r="CY3" s="51"/>
      <c r="CZ3" s="51">
        <v>-1.11022302462515E-15</v>
      </c>
    </row>
    <row r="4" spans="1:106" x14ac:dyDescent="0.25">
      <c r="A4">
        <v>1971</v>
      </c>
      <c r="B4" s="51">
        <v>251994.6</v>
      </c>
      <c r="C4" s="51">
        <v>253782.39920000001</v>
      </c>
      <c r="D4" s="51">
        <v>424360.3</v>
      </c>
      <c r="E4" s="51">
        <v>431926.9376</v>
      </c>
      <c r="F4" s="51">
        <v>1.6840055302772301</v>
      </c>
      <c r="G4" s="51">
        <v>1.7019578148901</v>
      </c>
      <c r="H4" s="51">
        <v>12.4371629376925</v>
      </c>
      <c r="I4" s="51">
        <v>12.4442324827638</v>
      </c>
      <c r="J4" s="51">
        <v>12.958338137519799</v>
      </c>
      <c r="K4" s="51">
        <v>12.9760117269969</v>
      </c>
      <c r="L4" s="51">
        <v>0.52117519982735305</v>
      </c>
      <c r="M4" s="51">
        <v>0.53177924423302902</v>
      </c>
      <c r="N4" s="51">
        <v>2.93736555131097</v>
      </c>
      <c r="O4" s="51">
        <v>-0.14502577205025699</v>
      </c>
      <c r="P4" s="51">
        <v>7.5990607646627097</v>
      </c>
      <c r="Q4" s="51">
        <v>3.8020621104957599</v>
      </c>
      <c r="R4" s="51">
        <v>2.45045826</v>
      </c>
      <c r="S4" s="51">
        <v>3.4847998995323599</v>
      </c>
      <c r="T4" s="51">
        <v>-0.195631340517014</v>
      </c>
      <c r="U4" s="51">
        <v>-0.49764242618738402</v>
      </c>
      <c r="V4" s="51">
        <v>3.9824423257197399</v>
      </c>
      <c r="W4" s="51">
        <v>4.5894990323888996</v>
      </c>
      <c r="X4" s="51"/>
      <c r="Y4" s="51">
        <v>0.107444640055187</v>
      </c>
      <c r="Z4" s="51"/>
      <c r="AA4" s="51">
        <v>8.8917240111694107E-2</v>
      </c>
      <c r="AB4" s="51"/>
      <c r="AC4" s="51">
        <v>-1.8527399943493301E-2</v>
      </c>
      <c r="AD4" s="51">
        <v>2.1128507866669598E-2</v>
      </c>
      <c r="AE4" s="51">
        <v>8.7083278917842802E-3</v>
      </c>
      <c r="AF4" s="51">
        <v>2.1442285299644901E-2</v>
      </c>
      <c r="AG4" s="51">
        <v>2.2846657849341499E-2</v>
      </c>
      <c r="AH4" s="51">
        <v>5.0458259999999602E-2</v>
      </c>
      <c r="AI4" s="51">
        <v>3.4990147282897698E-2</v>
      </c>
      <c r="AJ4" s="51">
        <v>2.2619827071659201E-2</v>
      </c>
      <c r="AK4" s="51">
        <v>4.6700003392564299E-3</v>
      </c>
      <c r="AL4" s="53">
        <v>3.0320146943641199E-2</v>
      </c>
      <c r="AM4" s="51">
        <v>2.4335548362383101E-2</v>
      </c>
      <c r="AN4" s="51">
        <v>4.8956092521849497</v>
      </c>
      <c r="AO4" s="51">
        <v>-9.6683848033505104E-2</v>
      </c>
      <c r="AP4" s="51">
        <v>0.34745013321823498</v>
      </c>
      <c r="AQ4" s="51">
        <v>0.354519496155352</v>
      </c>
      <c r="AR4" s="51">
        <v>0.633255063721892</v>
      </c>
      <c r="AS4" s="51">
        <v>0.15723773834999999</v>
      </c>
      <c r="AT4" s="51">
        <v>-0.179328728807262</v>
      </c>
      <c r="AU4" s="51">
        <v>3.48522360128778</v>
      </c>
      <c r="AV4" s="51">
        <v>-0.788042417815081</v>
      </c>
      <c r="AW4" s="51">
        <v>-0.60705670666915201</v>
      </c>
      <c r="AX4" s="51">
        <v>98.445099999999996</v>
      </c>
      <c r="AY4" s="51">
        <v>0.86499999999999999</v>
      </c>
      <c r="AZ4" s="51">
        <v>1996.32</v>
      </c>
      <c r="BA4" s="51">
        <v>0.82231533315026095</v>
      </c>
      <c r="BB4" s="51">
        <v>44.793458381796597</v>
      </c>
      <c r="BC4" s="51">
        <v>32.615900000000003</v>
      </c>
      <c r="BD4" s="51">
        <v>0.60796228743343095</v>
      </c>
      <c r="BE4" s="51">
        <v>53.6479</v>
      </c>
      <c r="BF4" s="51">
        <v>0.54495246589215696</v>
      </c>
      <c r="BG4" s="51">
        <v>63111.824099999998</v>
      </c>
      <c r="BH4" s="51">
        <v>6.6699999999999995E-2</v>
      </c>
      <c r="BI4" s="51">
        <v>51579</v>
      </c>
      <c r="BJ4" s="51">
        <v>2577.9078816517999</v>
      </c>
      <c r="BK4" s="51">
        <v>2559.748</v>
      </c>
      <c r="BL4" s="51">
        <v>7.8547334503749804</v>
      </c>
      <c r="BM4" s="51">
        <v>7.8476640951283203</v>
      </c>
      <c r="BN4" s="51">
        <v>4.5894990323888996</v>
      </c>
      <c r="BO4" s="51">
        <v>3.4990147282897698E-2</v>
      </c>
      <c r="BP4" s="51">
        <v>3.0320146943641199E-2</v>
      </c>
      <c r="BQ4" s="51">
        <v>2.4335548362383101E-2</v>
      </c>
      <c r="BR4" s="51">
        <v>0.17949999999999999</v>
      </c>
      <c r="BS4" s="51">
        <v>-4.0899999999999999E-2</v>
      </c>
      <c r="BT4" s="51"/>
      <c r="BU4" s="51">
        <v>9.2990196836563594</v>
      </c>
      <c r="BV4" s="51">
        <v>11.342921966017499</v>
      </c>
      <c r="BW4" s="51">
        <v>-1.8356822744287</v>
      </c>
      <c r="BX4" s="51">
        <v>9.3526063384463606E-3</v>
      </c>
      <c r="BY4" s="51">
        <v>0.644363188825259</v>
      </c>
      <c r="BZ4" s="51"/>
      <c r="CA4" s="51"/>
      <c r="CB4" s="51">
        <v>-8.8817841970012504E-16</v>
      </c>
      <c r="CC4" s="51">
        <v>7.6904479451300695E-9</v>
      </c>
      <c r="CD4" s="51"/>
      <c r="CE4" s="51">
        <v>7.8547334503749804</v>
      </c>
      <c r="CF4" s="51">
        <v>7.8476640951283203</v>
      </c>
      <c r="CG4" s="51">
        <v>4.5894990323888996</v>
      </c>
      <c r="CH4" s="51">
        <v>3.4990147282897698E-2</v>
      </c>
      <c r="CI4" s="51">
        <v>3.0320146943641199E-2</v>
      </c>
      <c r="CJ4" s="51">
        <v>2.4335548362383101E-2</v>
      </c>
      <c r="CK4" s="51">
        <v>0.17949999999999999</v>
      </c>
      <c r="CL4" s="51">
        <v>-4.0899999999999999E-2</v>
      </c>
      <c r="CM4" s="51"/>
      <c r="CN4" s="51">
        <v>9.2990196836563594</v>
      </c>
      <c r="CO4" s="51">
        <v>11.342921966017499</v>
      </c>
      <c r="CP4" s="51">
        <v>-1.8356822744287</v>
      </c>
      <c r="CQ4" s="51">
        <v>-1.22124532708767E-15</v>
      </c>
      <c r="CR4" s="51">
        <v>7.6904470569516498E-9</v>
      </c>
      <c r="CS4" s="51"/>
      <c r="CT4" s="51">
        <v>0.17949999999999999</v>
      </c>
      <c r="CU4" s="51">
        <v>-4.0899999999999999E-2</v>
      </c>
      <c r="CV4" s="51"/>
      <c r="CW4" s="51">
        <v>9.2990196836563594</v>
      </c>
      <c r="CX4" s="51">
        <v>11.342921966017499</v>
      </c>
      <c r="CY4" s="51">
        <v>-1.8356822744287</v>
      </c>
      <c r="CZ4" s="51">
        <v>-7.7715611723760899E-16</v>
      </c>
      <c r="DA4" s="9">
        <v>7.6904475010408596E-9</v>
      </c>
    </row>
    <row r="5" spans="1:106" x14ac:dyDescent="0.25">
      <c r="A5">
        <v>1972</v>
      </c>
      <c r="B5" s="51">
        <v>279494.2</v>
      </c>
      <c r="C5" s="51">
        <v>284084.90110000002</v>
      </c>
      <c r="D5" s="51">
        <v>457004</v>
      </c>
      <c r="E5" s="51">
        <v>476001.44209999999</v>
      </c>
      <c r="F5" s="51">
        <v>1.63511085382093</v>
      </c>
      <c r="G5" s="51">
        <v>1.6755605111601599</v>
      </c>
      <c r="H5" s="51">
        <v>12.5407368200203</v>
      </c>
      <c r="I5" s="51">
        <v>12.557028420002601</v>
      </c>
      <c r="J5" s="51">
        <v>13.032447422573201</v>
      </c>
      <c r="K5" s="51">
        <v>13.0731761628308</v>
      </c>
      <c r="L5" s="51">
        <v>0.491710602552969</v>
      </c>
      <c r="M5" s="51">
        <v>0.516147742828172</v>
      </c>
      <c r="N5" s="51">
        <v>2.9576186573180698</v>
      </c>
      <c r="O5" s="51">
        <v>-0.13639262490555401</v>
      </c>
      <c r="P5" s="51">
        <v>7.6149877938292301</v>
      </c>
      <c r="Q5" s="51">
        <v>3.82755937265456</v>
      </c>
      <c r="R5" s="51">
        <v>2.54634048</v>
      </c>
      <c r="S5" s="51">
        <v>3.5189359718864099</v>
      </c>
      <c r="T5" s="51">
        <v>-0.17210834573551201</v>
      </c>
      <c r="U5" s="51">
        <v>-0.49366694027649699</v>
      </c>
      <c r="V5" s="51">
        <v>4.0126029121629001</v>
      </c>
      <c r="W5" s="51">
        <v>4.6134230373338099</v>
      </c>
      <c r="X5" s="51">
        <v>0.10357388232776001</v>
      </c>
      <c r="Y5" s="51">
        <v>0.112795937238753</v>
      </c>
      <c r="Z5" s="51">
        <v>7.4109285053376703E-2</v>
      </c>
      <c r="AA5" s="51">
        <v>9.7164435833897098E-2</v>
      </c>
      <c r="AB5" s="51">
        <v>-2.94645972743839E-2</v>
      </c>
      <c r="AC5" s="51">
        <v>-1.5631501404856099E-2</v>
      </c>
      <c r="AD5" s="51">
        <v>2.0253106007098499E-2</v>
      </c>
      <c r="AE5" s="51">
        <v>8.6331471447029708E-3</v>
      </c>
      <c r="AF5" s="51">
        <v>1.5927029166527801E-2</v>
      </c>
      <c r="AG5" s="51">
        <v>2.54972621587943E-2</v>
      </c>
      <c r="AH5" s="51">
        <v>9.5882220000000407E-2</v>
      </c>
      <c r="AI5" s="51">
        <v>3.4136072354045699E-2</v>
      </c>
      <c r="AJ5" s="51">
        <v>2.3522994781501799E-2</v>
      </c>
      <c r="AK5" s="51">
        <v>3.9754859108868997E-3</v>
      </c>
      <c r="AL5" s="53">
        <v>3.01605864431587E-2</v>
      </c>
      <c r="AM5" s="51">
        <v>2.39240049449089E-2</v>
      </c>
      <c r="AN5" s="51">
        <v>4.9293644288634502</v>
      </c>
      <c r="AO5" s="51">
        <v>-9.0928416603703099E-2</v>
      </c>
      <c r="AP5" s="51">
        <v>0.32780706836864598</v>
      </c>
      <c r="AQ5" s="51">
        <v>0.344098495218781</v>
      </c>
      <c r="AR5" s="51">
        <v>0.63458231615243599</v>
      </c>
      <c r="AS5" s="51">
        <v>0.16339018080000001</v>
      </c>
      <c r="AT5" s="51">
        <v>-0.15776598359088601</v>
      </c>
      <c r="AU5" s="51">
        <v>3.5085960916000101</v>
      </c>
      <c r="AV5" s="51">
        <v>-0.78691160460036502</v>
      </c>
      <c r="AW5" s="51">
        <v>-0.600820125170902</v>
      </c>
      <c r="AX5" s="51">
        <v>100.8287</v>
      </c>
      <c r="AY5" s="51">
        <v>0.87250000000000005</v>
      </c>
      <c r="AZ5" s="51">
        <v>2028.37</v>
      </c>
      <c r="BA5" s="51">
        <v>0.84188795325743004</v>
      </c>
      <c r="BB5" s="51">
        <v>45.950253821740098</v>
      </c>
      <c r="BC5" s="51">
        <v>33.7485</v>
      </c>
      <c r="BD5" s="51">
        <v>0.61038404358064402</v>
      </c>
      <c r="BE5" s="51">
        <v>55.290599999999998</v>
      </c>
      <c r="BF5" s="51">
        <v>0.54836172637354197</v>
      </c>
      <c r="BG5" s="51">
        <v>73660.680500000002</v>
      </c>
      <c r="BH5" s="51">
        <v>6.8500000000000005E-2</v>
      </c>
      <c r="BI5" s="51">
        <v>57156</v>
      </c>
      <c r="BJ5" s="51">
        <v>2817.5003853069602</v>
      </c>
      <c r="BK5" s="51">
        <v>2771.971</v>
      </c>
      <c r="BL5" s="51">
        <v>7.9436053826688298</v>
      </c>
      <c r="BM5" s="51">
        <v>7.9273138984946003</v>
      </c>
      <c r="BN5" s="51">
        <v>4.6134230373338099</v>
      </c>
      <c r="BO5" s="51">
        <v>3.4136072354045699E-2</v>
      </c>
      <c r="BP5" s="51">
        <v>3.01605864431587E-2</v>
      </c>
      <c r="BQ5" s="51">
        <v>2.39240049449089E-2</v>
      </c>
      <c r="BR5" s="51">
        <v>0.184</v>
      </c>
      <c r="BS5" s="51">
        <v>-3.6799999999999999E-2</v>
      </c>
      <c r="BT5" s="51">
        <v>7.9649803366287894E-2</v>
      </c>
      <c r="BU5" s="51">
        <v>10.2041573847882</v>
      </c>
      <c r="BV5" s="51">
        <v>11.9403481074821</v>
      </c>
      <c r="BW5" s="51">
        <v>-1.55099635837016</v>
      </c>
      <c r="BX5" s="51">
        <v>9.1514747253227304E-3</v>
      </c>
      <c r="BY5" s="51">
        <v>0.45605513973342998</v>
      </c>
      <c r="BZ5" s="51"/>
      <c r="CA5" s="51"/>
      <c r="CB5" s="51">
        <v>0</v>
      </c>
      <c r="CC5" s="51">
        <v>-5.7324090141364002E-8</v>
      </c>
      <c r="CD5" s="51">
        <v>9.1789318390118099E-2</v>
      </c>
      <c r="CE5" s="51">
        <v>7.9436053826688298</v>
      </c>
      <c r="CF5" s="51">
        <v>7.9273138984946003</v>
      </c>
      <c r="CG5" s="51">
        <v>4.6134230373338099</v>
      </c>
      <c r="CH5" s="51">
        <v>3.4136072354045699E-2</v>
      </c>
      <c r="CI5" s="51">
        <v>3.01605864431587E-2</v>
      </c>
      <c r="CJ5" s="51">
        <v>2.39240049449089E-2</v>
      </c>
      <c r="CK5" s="51">
        <v>0.184</v>
      </c>
      <c r="CL5" s="51">
        <v>-3.6799999999999999E-2</v>
      </c>
      <c r="CM5" s="51">
        <v>7.9649803366287894E-2</v>
      </c>
      <c r="CN5" s="51">
        <v>10.2041573847882</v>
      </c>
      <c r="CO5" s="51">
        <v>11.9403481074821</v>
      </c>
      <c r="CP5" s="51">
        <v>-1.55099635837016</v>
      </c>
      <c r="CQ5" s="51">
        <v>-2.2204460492503101E-16</v>
      </c>
      <c r="CR5" s="51">
        <v>-5.7324090141364002E-8</v>
      </c>
      <c r="CS5" s="51">
        <v>9.2059101001456298E-2</v>
      </c>
      <c r="CT5" s="51">
        <v>0.184</v>
      </c>
      <c r="CU5" s="51">
        <v>-3.6799999999999999E-2</v>
      </c>
      <c r="CV5" s="51">
        <v>7.9649803366287894E-2</v>
      </c>
      <c r="CW5" s="51">
        <v>10.2041573847882</v>
      </c>
      <c r="CX5" s="51">
        <v>11.9403481074821</v>
      </c>
      <c r="CY5" s="51">
        <v>-1.55099635837016</v>
      </c>
      <c r="CZ5" s="51">
        <v>-1.11022302462515E-15</v>
      </c>
      <c r="DA5" s="9">
        <v>-5.7324091029542501E-8</v>
      </c>
      <c r="DB5">
        <v>1.6868329280813998E-2</v>
      </c>
    </row>
    <row r="6" spans="1:106" x14ac:dyDescent="0.25">
      <c r="A6">
        <v>1973</v>
      </c>
      <c r="B6" s="51">
        <v>317405.3</v>
      </c>
      <c r="C6" s="51">
        <v>323767.93060000002</v>
      </c>
      <c r="D6" s="51">
        <v>506353.2</v>
      </c>
      <c r="E6" s="51">
        <v>532111.60719999997</v>
      </c>
      <c r="F6" s="51">
        <v>1.5952890515690801</v>
      </c>
      <c r="G6" s="51">
        <v>1.64349695231983</v>
      </c>
      <c r="H6" s="51">
        <v>12.667934785107599</v>
      </c>
      <c r="I6" s="51">
        <v>12.6877822745549</v>
      </c>
      <c r="J6" s="51">
        <v>13.134989728479701</v>
      </c>
      <c r="K6" s="51">
        <v>13.1846085342912</v>
      </c>
      <c r="L6" s="51">
        <v>0.46705494337208597</v>
      </c>
      <c r="M6" s="51">
        <v>0.49682625973638</v>
      </c>
      <c r="N6" s="51">
        <v>2.9748580770729398</v>
      </c>
      <c r="O6" s="51">
        <v>-0.108142158619703</v>
      </c>
      <c r="P6" s="51">
        <v>7.6297862767509201</v>
      </c>
      <c r="Q6" s="51">
        <v>3.8602715073033398</v>
      </c>
      <c r="R6" s="51">
        <v>2.6764078200000001</v>
      </c>
      <c r="S6" s="51">
        <v>3.5529509048896899</v>
      </c>
      <c r="T6" s="51">
        <v>-0.14448308072798099</v>
      </c>
      <c r="U6" s="51">
        <v>-0.48983717041800601</v>
      </c>
      <c r="V6" s="51">
        <v>4.0427880753076897</v>
      </c>
      <c r="W6" s="51">
        <v>4.6370796213837702</v>
      </c>
      <c r="X6" s="51">
        <v>0.12719796508738801</v>
      </c>
      <c r="Y6" s="51">
        <v>0.13075385455226199</v>
      </c>
      <c r="Z6" s="51">
        <v>0.102542305906505</v>
      </c>
      <c r="AA6" s="51">
        <v>0.11143237146047</v>
      </c>
      <c r="AB6" s="51">
        <v>-2.4655659180882299E-2</v>
      </c>
      <c r="AC6" s="51">
        <v>-1.9321483091792099E-2</v>
      </c>
      <c r="AD6" s="51">
        <v>1.7239419754873499E-2</v>
      </c>
      <c r="AE6" s="51">
        <v>2.8250466285851601E-2</v>
      </c>
      <c r="AF6" s="51">
        <v>1.47984829216829E-2</v>
      </c>
      <c r="AG6" s="51">
        <v>3.27121346487824E-2</v>
      </c>
      <c r="AH6" s="51">
        <v>0.13006734</v>
      </c>
      <c r="AI6" s="51">
        <v>3.4014933003280901E-2</v>
      </c>
      <c r="AJ6" s="51">
        <v>2.7625265007531201E-2</v>
      </c>
      <c r="AK6" s="51">
        <v>3.8297698584908498E-3</v>
      </c>
      <c r="AL6" s="53">
        <v>3.0185163144790202E-2</v>
      </c>
      <c r="AM6" s="51">
        <v>2.36565840499641E-2</v>
      </c>
      <c r="AN6" s="51">
        <v>4.9580967951215698</v>
      </c>
      <c r="AO6" s="51">
        <v>-7.2094772413135402E-2</v>
      </c>
      <c r="AP6" s="51">
        <v>0.31136996224805702</v>
      </c>
      <c r="AQ6" s="51">
        <v>0.33121750649092002</v>
      </c>
      <c r="AR6" s="51">
        <v>0.63581552306257605</v>
      </c>
      <c r="AS6" s="51">
        <v>0.17173616845</v>
      </c>
      <c r="AT6" s="51">
        <v>-0.132442824000649</v>
      </c>
      <c r="AU6" s="51">
        <v>3.5385822150280601</v>
      </c>
      <c r="AV6" s="51">
        <v>-0.78591641249214705</v>
      </c>
      <c r="AW6" s="51">
        <v>-0.59429154607607604</v>
      </c>
      <c r="AX6" s="51">
        <v>103.2424</v>
      </c>
      <c r="AY6" s="51">
        <v>0.89749999999999996</v>
      </c>
      <c r="AZ6" s="51">
        <v>2058.61</v>
      </c>
      <c r="BA6" s="51">
        <v>0.86546955539406401</v>
      </c>
      <c r="BB6" s="51">
        <v>47.478240308047297</v>
      </c>
      <c r="BC6" s="51">
        <v>34.916200000000003</v>
      </c>
      <c r="BD6" s="51">
        <v>0.61272615600596603</v>
      </c>
      <c r="BE6" s="51">
        <v>56.984999999999999</v>
      </c>
      <c r="BF6" s="51">
        <v>0.55195346098114695</v>
      </c>
      <c r="BG6" s="51">
        <v>89123.343399999998</v>
      </c>
      <c r="BH6" s="51">
        <v>6.9400000000000003E-2</v>
      </c>
      <c r="BI6" s="51">
        <v>64727</v>
      </c>
      <c r="BJ6" s="51">
        <v>3135.99771605464</v>
      </c>
      <c r="BK6" s="51">
        <v>3074.37</v>
      </c>
      <c r="BL6" s="51">
        <v>8.0507026531711308</v>
      </c>
      <c r="BM6" s="51">
        <v>8.0308552812014593</v>
      </c>
      <c r="BN6" s="51">
        <v>4.6370796213837702</v>
      </c>
      <c r="BO6" s="51">
        <v>3.4014933003280901E-2</v>
      </c>
      <c r="BP6" s="51">
        <v>3.0185163144790202E-2</v>
      </c>
      <c r="BQ6" s="51">
        <v>2.36565840499641E-2</v>
      </c>
      <c r="BR6" s="51">
        <v>0.21729999999999999</v>
      </c>
      <c r="BS6" s="51">
        <v>-3.8100000000000002E-2</v>
      </c>
      <c r="BT6" s="51">
        <v>0.10354138270685501</v>
      </c>
      <c r="BU6" s="51">
        <v>11.7878140983052</v>
      </c>
      <c r="BV6" s="51">
        <v>13.968721796316499</v>
      </c>
      <c r="BW6" s="51">
        <v>-1.9136019634483701</v>
      </c>
      <c r="BX6" s="51">
        <v>8.6658389012281793E-3</v>
      </c>
      <c r="BY6" s="51">
        <v>0.224490359531162</v>
      </c>
      <c r="BZ6" s="51"/>
      <c r="CA6" s="51"/>
      <c r="CB6" s="51">
        <v>-2.6645352591003702E-15</v>
      </c>
      <c r="CC6" s="51">
        <v>1.7227319315526999E-7</v>
      </c>
      <c r="CD6" s="51">
        <v>0.14961780330018401</v>
      </c>
      <c r="CE6" s="51">
        <v>8.0507026531711308</v>
      </c>
      <c r="CF6" s="51">
        <v>8.0308552812014593</v>
      </c>
      <c r="CG6" s="51">
        <v>4.6370796213837702</v>
      </c>
      <c r="CH6" s="51">
        <v>3.4014933003280901E-2</v>
      </c>
      <c r="CI6" s="51">
        <v>3.0185163144790202E-2</v>
      </c>
      <c r="CJ6" s="51">
        <v>2.36565840499641E-2</v>
      </c>
      <c r="CK6" s="51">
        <v>0.21729999999999999</v>
      </c>
      <c r="CL6" s="51">
        <v>-3.8100000000000002E-2</v>
      </c>
      <c r="CM6" s="51">
        <v>0.10354138270685501</v>
      </c>
      <c r="CN6" s="51">
        <v>11.7878140983052</v>
      </c>
      <c r="CO6" s="51">
        <v>13.968721796316499</v>
      </c>
      <c r="CP6" s="51">
        <v>-1.9136019634483701</v>
      </c>
      <c r="CQ6" s="51">
        <v>-7.7715611723760899E-16</v>
      </c>
      <c r="CR6" s="51">
        <v>1.7227319315526999E-7</v>
      </c>
      <c r="CS6" s="51">
        <v>0.15002173463228399</v>
      </c>
      <c r="CT6" s="51">
        <v>0.21729999999999999</v>
      </c>
      <c r="CU6" s="51">
        <v>-3.8100000000000002E-2</v>
      </c>
      <c r="CV6" s="51">
        <v>0.10354138270685501</v>
      </c>
      <c r="CW6" s="51">
        <v>11.7878140983052</v>
      </c>
      <c r="CX6" s="51">
        <v>13.968721796316499</v>
      </c>
      <c r="CY6" s="51">
        <v>-1.9136019634483701</v>
      </c>
      <c r="CZ6" s="51">
        <v>-7.7715611723760899E-16</v>
      </c>
      <c r="DA6" s="9">
        <v>1.7227319315526999E-7</v>
      </c>
      <c r="DB6">
        <v>3.3611258624710802E-2</v>
      </c>
    </row>
    <row r="7" spans="1:106" x14ac:dyDescent="0.25">
      <c r="A7">
        <v>1974</v>
      </c>
      <c r="B7" s="51">
        <v>346510</v>
      </c>
      <c r="C7" s="51">
        <v>350167.76909999998</v>
      </c>
      <c r="D7" s="51">
        <v>580133.80000000005</v>
      </c>
      <c r="E7" s="51">
        <v>595564.91099999996</v>
      </c>
      <c r="F7" s="51">
        <v>1.6742195030446401</v>
      </c>
      <c r="G7" s="51">
        <v>1.7007987700601801</v>
      </c>
      <c r="H7" s="51">
        <v>12.7556669572245</v>
      </c>
      <c r="I7" s="51">
        <v>12.766167658904401</v>
      </c>
      <c r="J7" s="51">
        <v>13.271014045573001</v>
      </c>
      <c r="K7" s="51">
        <v>13.297265664356001</v>
      </c>
      <c r="L7" s="51">
        <v>0.51534708834849496</v>
      </c>
      <c r="M7" s="51">
        <v>0.53109800545158503</v>
      </c>
      <c r="N7" s="51">
        <v>2.9725640884077298</v>
      </c>
      <c r="O7" s="51">
        <v>-0.119346757632566</v>
      </c>
      <c r="P7" s="51">
        <v>7.64989736465541</v>
      </c>
      <c r="Q7" s="51">
        <v>3.87309816076788</v>
      </c>
      <c r="R7" s="51">
        <v>2.82942144</v>
      </c>
      <c r="S7" s="51">
        <v>3.5866196817346299</v>
      </c>
      <c r="T7" s="51">
        <v>-0.13061163498514</v>
      </c>
      <c r="U7" s="51">
        <v>-0.48662721499119099</v>
      </c>
      <c r="V7" s="51">
        <v>4.07324689672582</v>
      </c>
      <c r="W7" s="51">
        <v>4.6606370588678399</v>
      </c>
      <c r="X7" s="51">
        <v>8.7732172116826795E-2</v>
      </c>
      <c r="Y7" s="51">
        <v>7.8385384349548407E-2</v>
      </c>
      <c r="Z7" s="51">
        <v>0.13602431709323501</v>
      </c>
      <c r="AA7" s="51">
        <v>0.112657130064753</v>
      </c>
      <c r="AB7" s="51">
        <v>4.8292144976408401E-2</v>
      </c>
      <c r="AC7" s="51">
        <v>3.4271745715204902E-2</v>
      </c>
      <c r="AD7" s="51">
        <v>-2.2939886652122402E-3</v>
      </c>
      <c r="AE7" s="51">
        <v>-1.1204599012863E-2</v>
      </c>
      <c r="AF7" s="51">
        <v>2.0111087904496599E-2</v>
      </c>
      <c r="AG7" s="51">
        <v>1.2826653464542899E-2</v>
      </c>
      <c r="AH7" s="51">
        <v>0.15301361999999899</v>
      </c>
      <c r="AI7" s="51">
        <v>3.3668776844941101E-2</v>
      </c>
      <c r="AJ7" s="51">
        <v>1.3871445742840501E-2</v>
      </c>
      <c r="AK7" s="51">
        <v>3.2099554268157598E-3</v>
      </c>
      <c r="AL7" s="53">
        <v>3.0458821418125202E-2</v>
      </c>
      <c r="AM7" s="51">
        <v>2.3557437484073698E-2</v>
      </c>
      <c r="AN7" s="51">
        <v>4.9542734806795599</v>
      </c>
      <c r="AO7" s="51">
        <v>-7.9564505088377493E-2</v>
      </c>
      <c r="AP7" s="51">
        <v>0.34356472556566298</v>
      </c>
      <c r="AQ7" s="51">
        <v>0.35406533696772302</v>
      </c>
      <c r="AR7" s="51">
        <v>0.63749144705461802</v>
      </c>
      <c r="AS7" s="51">
        <v>0.18155454239999999</v>
      </c>
      <c r="AT7" s="51">
        <v>-0.11972733206971201</v>
      </c>
      <c r="AU7" s="51">
        <v>3.5503399807038898</v>
      </c>
      <c r="AV7" s="51">
        <v>-0.785512188469077</v>
      </c>
      <c r="AW7" s="51">
        <v>-0.587390162142024</v>
      </c>
      <c r="AX7" s="51">
        <v>105.7034</v>
      </c>
      <c r="AY7" s="51">
        <v>0.88749999999999996</v>
      </c>
      <c r="AZ7" s="51">
        <v>2100.4299999999998</v>
      </c>
      <c r="BA7" s="51">
        <v>0.87755852124782596</v>
      </c>
      <c r="BB7" s="51">
        <v>48.0911496281933</v>
      </c>
      <c r="BC7" s="51">
        <v>36.111800000000002</v>
      </c>
      <c r="BD7" s="51">
        <v>0.61469613974405601</v>
      </c>
      <c r="BE7" s="51">
        <v>58.747399999999999</v>
      </c>
      <c r="BF7" s="51">
        <v>0.55577587854316801</v>
      </c>
      <c r="BG7" s="51">
        <v>100937.9313</v>
      </c>
      <c r="BH7" s="51">
        <v>7.0400000000000004E-2</v>
      </c>
      <c r="BI7" s="51">
        <v>71698</v>
      </c>
      <c r="BJ7" s="51">
        <v>3312.7389383879699</v>
      </c>
      <c r="BK7" s="51">
        <v>3278.1350000000002</v>
      </c>
      <c r="BL7" s="51">
        <v>8.1055306000365999</v>
      </c>
      <c r="BM7" s="51">
        <v>8.0950299421043095</v>
      </c>
      <c r="BN7" s="51">
        <v>4.6606370588678399</v>
      </c>
      <c r="BO7" s="51">
        <v>3.3668776844941101E-2</v>
      </c>
      <c r="BP7" s="51">
        <v>3.0458821418125202E-2</v>
      </c>
      <c r="BQ7" s="51">
        <v>2.3557437484073698E-2</v>
      </c>
      <c r="BR7" s="51">
        <v>0.21179999999999999</v>
      </c>
      <c r="BS7" s="51">
        <v>-0.104</v>
      </c>
      <c r="BT7" s="51">
        <v>6.4174660902854799E-2</v>
      </c>
      <c r="BU7" s="51">
        <v>11.9248110624563</v>
      </c>
      <c r="BV7" s="51">
        <v>8.1539386717752702</v>
      </c>
      <c r="BW7" s="51">
        <v>3.48657888653034</v>
      </c>
      <c r="BX7" s="51">
        <v>7.9233425811326905E-3</v>
      </c>
      <c r="BY7" s="51">
        <v>2.1982809613545401E-2</v>
      </c>
      <c r="BZ7" s="51"/>
      <c r="CA7" s="51"/>
      <c r="CB7" s="51">
        <v>0</v>
      </c>
      <c r="CC7" s="51">
        <v>-4.6530228003938101E-8</v>
      </c>
      <c r="CD7" s="51">
        <v>0.13599616949317</v>
      </c>
      <c r="CE7" s="51">
        <v>8.1055306000365999</v>
      </c>
      <c r="CF7" s="51">
        <v>8.0950299421043095</v>
      </c>
      <c r="CG7" s="51">
        <v>4.6606370588678399</v>
      </c>
      <c r="CH7" s="51">
        <v>3.3668776844941101E-2</v>
      </c>
      <c r="CI7" s="51">
        <v>3.0458821418125202E-2</v>
      </c>
      <c r="CJ7" s="51">
        <v>2.3557437484073698E-2</v>
      </c>
      <c r="CK7" s="51">
        <v>0.21179999999999999</v>
      </c>
      <c r="CL7" s="51">
        <v>-0.104</v>
      </c>
      <c r="CM7" s="51">
        <v>6.4174660902854799E-2</v>
      </c>
      <c r="CN7" s="51">
        <v>11.9248110624563</v>
      </c>
      <c r="CO7" s="51">
        <v>8.1539386717752702</v>
      </c>
      <c r="CP7" s="51">
        <v>3.48657888653034</v>
      </c>
      <c r="CQ7" s="51">
        <v>5.5511151231257797E-16</v>
      </c>
      <c r="CR7" s="51">
        <v>-4.6530227559848898E-8</v>
      </c>
      <c r="CS7" s="51">
        <v>0.13598448917602601</v>
      </c>
      <c r="CT7" s="51">
        <v>0.21179999999999999</v>
      </c>
      <c r="CU7" s="51">
        <v>-0.104</v>
      </c>
      <c r="CV7" s="51">
        <v>6.4174660902854799E-2</v>
      </c>
      <c r="CW7" s="51">
        <v>11.9248110624563</v>
      </c>
      <c r="CX7" s="51">
        <v>8.1539386717752702</v>
      </c>
      <c r="CY7" s="51">
        <v>3.48657888653034</v>
      </c>
      <c r="CZ7" s="51">
        <v>1.11022302462515E-16</v>
      </c>
      <c r="DA7" s="9">
        <v>-4.6530228003938101E-8</v>
      </c>
      <c r="DB7">
        <v>0.129173193432777</v>
      </c>
    </row>
    <row r="8" spans="1:106" x14ac:dyDescent="0.25">
      <c r="A8">
        <v>1975</v>
      </c>
      <c r="B8" s="51">
        <v>363867.7</v>
      </c>
      <c r="C8" s="51">
        <v>368259.70899999997</v>
      </c>
      <c r="D8" s="51">
        <v>644835.6</v>
      </c>
      <c r="E8" s="51">
        <v>664470.6078</v>
      </c>
      <c r="F8" s="51">
        <v>1.7721704894388799</v>
      </c>
      <c r="G8" s="51">
        <v>1.80435326363656</v>
      </c>
      <c r="H8" s="51">
        <v>12.804545619012201</v>
      </c>
      <c r="I8" s="51">
        <v>12.8165436992183</v>
      </c>
      <c r="J8" s="51">
        <v>13.3767506795686</v>
      </c>
      <c r="K8" s="51">
        <v>13.406745924102999</v>
      </c>
      <c r="L8" s="51">
        <v>0.57220506055634102</v>
      </c>
      <c r="M8" s="51">
        <v>0.59020222488467</v>
      </c>
      <c r="N8" s="51">
        <v>2.95644379766357</v>
      </c>
      <c r="O8" s="51">
        <v>-0.13926206733350699</v>
      </c>
      <c r="P8" s="51">
        <v>7.6658284056209096</v>
      </c>
      <c r="Q8" s="51">
        <v>3.8749253170620599</v>
      </c>
      <c r="R8" s="51">
        <v>2.9941425000000002</v>
      </c>
      <c r="S8" s="51">
        <v>3.6205551091133401</v>
      </c>
      <c r="T8" s="51">
        <v>-0.123588694691946</v>
      </c>
      <c r="U8" s="51">
        <v>-0.483520287927234</v>
      </c>
      <c r="V8" s="51">
        <v>4.1040753970405799</v>
      </c>
      <c r="W8" s="51">
        <v>4.6842040772851501</v>
      </c>
      <c r="X8" s="51">
        <v>4.8878661787749501E-2</v>
      </c>
      <c r="Y8" s="51">
        <v>5.0376040313869601E-2</v>
      </c>
      <c r="Z8" s="51">
        <v>0.10573663399559501</v>
      </c>
      <c r="AA8" s="51">
        <v>0.109480259746954</v>
      </c>
      <c r="AB8" s="51">
        <v>5.6857972207845699E-2</v>
      </c>
      <c r="AC8" s="51">
        <v>5.9104219433084602E-2</v>
      </c>
      <c r="AD8" s="51">
        <v>-1.6120290744158799E-2</v>
      </c>
      <c r="AE8" s="51">
        <v>-1.9915309700941401E-2</v>
      </c>
      <c r="AF8" s="51">
        <v>1.5931040965499299E-2</v>
      </c>
      <c r="AG8" s="51">
        <v>1.8271562941798399E-3</v>
      </c>
      <c r="AH8" s="51">
        <v>0.16472106</v>
      </c>
      <c r="AI8" s="51">
        <v>3.3935427378714897E-2</v>
      </c>
      <c r="AJ8" s="51">
        <v>7.0229402931944601E-3</v>
      </c>
      <c r="AK8" s="51">
        <v>3.1069270639569701E-3</v>
      </c>
      <c r="AL8" s="53">
        <v>3.0828500314757899E-2</v>
      </c>
      <c r="AM8" s="51">
        <v>2.3567018417301501E-2</v>
      </c>
      <c r="AN8" s="51">
        <v>4.9274063294392896</v>
      </c>
      <c r="AO8" s="51">
        <v>-9.28413782223384E-2</v>
      </c>
      <c r="AP8" s="51">
        <v>0.38147004037089399</v>
      </c>
      <c r="AQ8" s="51">
        <v>0.39346814992311302</v>
      </c>
      <c r="AR8" s="51">
        <v>0.63881903380174299</v>
      </c>
      <c r="AS8" s="51">
        <v>0.19212414375</v>
      </c>
      <c r="AT8" s="51">
        <v>-0.11328963680095</v>
      </c>
      <c r="AU8" s="51">
        <v>3.55201487397356</v>
      </c>
      <c r="AV8" s="51">
        <v>-0.78523321368667898</v>
      </c>
      <c r="AW8" s="51">
        <v>-0.58012868024456798</v>
      </c>
      <c r="AX8" s="51">
        <v>108.22410000000001</v>
      </c>
      <c r="AY8" s="51">
        <v>0.87</v>
      </c>
      <c r="AZ8" s="51">
        <v>2134.16</v>
      </c>
      <c r="BA8" s="51">
        <v>0.88374325443217105</v>
      </c>
      <c r="BB8" s="51">
        <v>48.179099999999998</v>
      </c>
      <c r="BC8" s="51">
        <v>37.3583</v>
      </c>
      <c r="BD8" s="51">
        <v>0.61660892572132098</v>
      </c>
      <c r="BE8" s="51">
        <v>60.5867</v>
      </c>
      <c r="BF8" s="51">
        <v>0.55982632334202798</v>
      </c>
      <c r="BG8" s="51">
        <v>110764.33010000001</v>
      </c>
      <c r="BH8" s="51">
        <v>7.0300000000000001E-2</v>
      </c>
      <c r="BI8" s="51">
        <v>78936</v>
      </c>
      <c r="BJ8" s="51">
        <v>3402.75141119214</v>
      </c>
      <c r="BK8" s="51">
        <v>3362.1689999999999</v>
      </c>
      <c r="BL8" s="51">
        <v>8.1323396219331698</v>
      </c>
      <c r="BM8" s="51">
        <v>8.1203415804029806</v>
      </c>
      <c r="BN8" s="51">
        <v>4.6842040772851501</v>
      </c>
      <c r="BO8" s="51">
        <v>3.3935427378714897E-2</v>
      </c>
      <c r="BP8" s="51">
        <v>3.0828500314757899E-2</v>
      </c>
      <c r="BQ8" s="51">
        <v>2.3567018417301501E-2</v>
      </c>
      <c r="BR8" s="51">
        <v>0.2041</v>
      </c>
      <c r="BS8" s="51">
        <v>-8.5800000000000001E-2</v>
      </c>
      <c r="BT8" s="51">
        <v>2.53116382986633E-2</v>
      </c>
      <c r="BU8" s="51">
        <v>11.569804655600301</v>
      </c>
      <c r="BV8" s="51">
        <v>5.1666491026572201</v>
      </c>
      <c r="BW8" s="51">
        <v>6.0885799895485198</v>
      </c>
      <c r="BX8" s="51">
        <v>7.0373652885438098E-3</v>
      </c>
      <c r="BY8" s="51">
        <v>-9.9757705451946496E-2</v>
      </c>
      <c r="BZ8" s="51"/>
      <c r="CA8" s="51"/>
      <c r="CB8" s="51">
        <v>0</v>
      </c>
      <c r="CC8" s="51">
        <v>6.8022025678793301E-8</v>
      </c>
      <c r="CD8" s="51">
        <v>0.104357464525602</v>
      </c>
      <c r="CE8" s="51">
        <v>8.1323396219331698</v>
      </c>
      <c r="CF8" s="51">
        <v>8.1203415804029806</v>
      </c>
      <c r="CG8" s="51">
        <v>4.6842040772851501</v>
      </c>
      <c r="CH8" s="51">
        <v>3.3935427378714897E-2</v>
      </c>
      <c r="CI8" s="51">
        <v>3.0828500314757899E-2</v>
      </c>
      <c r="CJ8" s="51">
        <v>2.3567018417301501E-2</v>
      </c>
      <c r="CK8" s="51">
        <v>0.2041</v>
      </c>
      <c r="CL8" s="51">
        <v>-8.5800000000000001E-2</v>
      </c>
      <c r="CM8" s="51">
        <v>2.53116382986633E-2</v>
      </c>
      <c r="CN8" s="51">
        <v>11.569804655600301</v>
      </c>
      <c r="CO8" s="51">
        <v>5.1666491026572201</v>
      </c>
      <c r="CP8" s="51">
        <v>6.0885799895485198</v>
      </c>
      <c r="CQ8" s="51">
        <v>-5.5511151231257797E-16</v>
      </c>
      <c r="CR8" s="51">
        <v>6.8022025678793301E-8</v>
      </c>
      <c r="CS8" s="51">
        <v>0.10414023522961301</v>
      </c>
      <c r="CT8" s="51">
        <v>0.2041</v>
      </c>
      <c r="CU8" s="51">
        <v>-8.5800000000000001E-2</v>
      </c>
      <c r="CV8" s="51">
        <v>2.53116382986633E-2</v>
      </c>
      <c r="CW8" s="51">
        <v>11.569804655600301</v>
      </c>
      <c r="CX8" s="51">
        <v>5.1666491026572201</v>
      </c>
      <c r="CY8" s="51">
        <v>6.0885799895485198</v>
      </c>
      <c r="CZ8" s="51">
        <v>-5.5511151231257797E-16</v>
      </c>
      <c r="DA8" s="9">
        <v>6.8022025678793301E-8</v>
      </c>
      <c r="DB8">
        <v>0.129551476056561</v>
      </c>
    </row>
    <row r="9" spans="1:106" x14ac:dyDescent="0.25">
      <c r="A9">
        <v>1976</v>
      </c>
      <c r="B9" s="51">
        <v>398120.2</v>
      </c>
      <c r="C9" s="51">
        <v>406032.58439999999</v>
      </c>
      <c r="D9" s="51">
        <v>701113.5</v>
      </c>
      <c r="E9" s="51">
        <v>736469.89709999994</v>
      </c>
      <c r="F9" s="51">
        <v>1.7610598507686801</v>
      </c>
      <c r="G9" s="51">
        <v>1.81381969180698</v>
      </c>
      <c r="H9" s="51">
        <v>12.894509248720899</v>
      </c>
      <c r="I9" s="51">
        <v>12.914188692506301</v>
      </c>
      <c r="J9" s="51">
        <v>13.4604250644653</v>
      </c>
      <c r="K9" s="51">
        <v>13.509623641137001</v>
      </c>
      <c r="L9" s="51">
        <v>0.56591581574441596</v>
      </c>
      <c r="M9" s="51">
        <v>0.59543494863078295</v>
      </c>
      <c r="N9" s="51">
        <v>2.96265723342928</v>
      </c>
      <c r="O9" s="51">
        <v>-0.122167633974207</v>
      </c>
      <c r="P9" s="51">
        <v>7.6778959075605098</v>
      </c>
      <c r="Q9" s="51">
        <v>3.8890879973456398</v>
      </c>
      <c r="R9" s="51">
        <v>3.1593321599999999</v>
      </c>
      <c r="S9" s="51">
        <v>3.6545027895900102</v>
      </c>
      <c r="T9" s="51">
        <v>-0.105372654801411</v>
      </c>
      <c r="U9" s="51">
        <v>-0.480788559365465</v>
      </c>
      <c r="V9" s="51">
        <v>4.1352913489554801</v>
      </c>
      <c r="W9" s="51">
        <v>4.7077700946744798</v>
      </c>
      <c r="X9" s="51">
        <v>8.99636297087089E-2</v>
      </c>
      <c r="Y9" s="51">
        <v>9.7644993287970105E-2</v>
      </c>
      <c r="Z9" s="51">
        <v>8.3674384896784498E-2</v>
      </c>
      <c r="AA9" s="51">
        <v>0.10287771703408299</v>
      </c>
      <c r="AB9" s="51">
        <v>-6.2892448119243397E-3</v>
      </c>
      <c r="AC9" s="51">
        <v>5.23272374611312E-3</v>
      </c>
      <c r="AD9" s="51">
        <v>6.21343576570332E-3</v>
      </c>
      <c r="AE9" s="51">
        <v>1.7094433359300099E-2</v>
      </c>
      <c r="AF9" s="51">
        <v>1.2067501939591401E-2</v>
      </c>
      <c r="AG9" s="51">
        <v>1.41626802835834E-2</v>
      </c>
      <c r="AH9" s="51">
        <v>0.16518965999999899</v>
      </c>
      <c r="AI9" s="51">
        <v>3.3947680476670301E-2</v>
      </c>
      <c r="AJ9" s="51">
        <v>1.82160398905345E-2</v>
      </c>
      <c r="AK9" s="51">
        <v>2.7317285617685402E-3</v>
      </c>
      <c r="AL9" s="53">
        <v>3.1215951914901799E-2</v>
      </c>
      <c r="AM9" s="51">
        <v>2.3566017389331801E-2</v>
      </c>
      <c r="AN9" s="51">
        <v>4.93776205571546</v>
      </c>
      <c r="AO9" s="51">
        <v>-8.1445089316138294E-2</v>
      </c>
      <c r="AP9" s="51">
        <v>0.37727721049627699</v>
      </c>
      <c r="AQ9" s="51">
        <v>0.39695663242052198</v>
      </c>
      <c r="AR9" s="51">
        <v>0.63982465896337504</v>
      </c>
      <c r="AS9" s="51">
        <v>0.2027238136</v>
      </c>
      <c r="AT9" s="51">
        <v>-9.6591600234627095E-2</v>
      </c>
      <c r="AU9" s="51">
        <v>3.5649973309001699</v>
      </c>
      <c r="AV9" s="51">
        <v>-0.78533045849796701</v>
      </c>
      <c r="AW9" s="51">
        <v>-0.57247874571899804</v>
      </c>
      <c r="AX9" s="51">
        <v>110.8048</v>
      </c>
      <c r="AY9" s="51">
        <v>0.88500000000000001</v>
      </c>
      <c r="AZ9" s="51">
        <v>2160.0700000000002</v>
      </c>
      <c r="BA9" s="51">
        <v>0.89998907483708401</v>
      </c>
      <c r="BB9" s="51">
        <v>48.866300000000003</v>
      </c>
      <c r="BC9" s="51">
        <v>38.648299999999999</v>
      </c>
      <c r="BD9" s="51">
        <v>0.61829563670453902</v>
      </c>
      <c r="BE9" s="51">
        <v>62.507800000000003</v>
      </c>
      <c r="BF9" s="51">
        <v>0.56412538084992703</v>
      </c>
      <c r="BG9" s="51">
        <v>118548.26270000001</v>
      </c>
      <c r="BH9" s="51">
        <v>7.0099999999999996E-2</v>
      </c>
      <c r="BI9" s="51">
        <v>90033</v>
      </c>
      <c r="BJ9" s="51">
        <v>3664.3952644650699</v>
      </c>
      <c r="BK9" s="51">
        <v>3592.9870000000001</v>
      </c>
      <c r="BL9" s="51">
        <v>8.20641859783181</v>
      </c>
      <c r="BM9" s="51">
        <v>8.1867391689605693</v>
      </c>
      <c r="BN9" s="51">
        <v>4.7077700946744798</v>
      </c>
      <c r="BO9" s="51">
        <v>3.3947680476670301E-2</v>
      </c>
      <c r="BP9" s="51">
        <v>3.1215951914901799E-2</v>
      </c>
      <c r="BQ9" s="51">
        <v>2.3566017389331801E-2</v>
      </c>
      <c r="BR9" s="51">
        <v>0.18890000000000001</v>
      </c>
      <c r="BS9" s="51">
        <v>-6.6000000000000003E-2</v>
      </c>
      <c r="BT9" s="51">
        <v>6.6397588557596005E-2</v>
      </c>
      <c r="BU9" s="51">
        <v>10.8355867746178</v>
      </c>
      <c r="BV9" s="51">
        <v>10.2571295411521</v>
      </c>
      <c r="BW9" s="51">
        <v>0.52464383561683303</v>
      </c>
      <c r="BX9" s="51">
        <v>6.01911323450776E-3</v>
      </c>
      <c r="BY9" s="51">
        <v>-0.12624566072566701</v>
      </c>
      <c r="BZ9" s="51"/>
      <c r="CA9" s="51"/>
      <c r="CB9" s="51">
        <v>-8.8817841970012504E-16</v>
      </c>
      <c r="CC9" s="51">
        <v>-6.9469917596265402E-9</v>
      </c>
      <c r="CD9" s="51">
        <v>0.112083799531864</v>
      </c>
      <c r="CE9" s="51">
        <v>8.20641859783181</v>
      </c>
      <c r="CF9" s="51">
        <v>8.1867391689605693</v>
      </c>
      <c r="CG9" s="51">
        <v>4.7077700946744798</v>
      </c>
      <c r="CH9" s="51">
        <v>3.3947680476670301E-2</v>
      </c>
      <c r="CI9" s="51">
        <v>3.1215951914901799E-2</v>
      </c>
      <c r="CJ9" s="51">
        <v>2.3566017389331801E-2</v>
      </c>
      <c r="CK9" s="51">
        <v>0.18890000000000001</v>
      </c>
      <c r="CL9" s="51">
        <v>-6.6000000000000003E-2</v>
      </c>
      <c r="CM9" s="51">
        <v>6.6397588557596005E-2</v>
      </c>
      <c r="CN9" s="51">
        <v>10.8355867746178</v>
      </c>
      <c r="CO9" s="51">
        <v>10.2571295411521</v>
      </c>
      <c r="CP9" s="51">
        <v>0.52464383561683303</v>
      </c>
      <c r="CQ9" s="51">
        <v>-7.7715611723760899E-16</v>
      </c>
      <c r="CR9" s="51">
        <v>-6.9469917596265402E-9</v>
      </c>
      <c r="CS9" s="51">
        <v>0.112238441789694</v>
      </c>
      <c r="CT9" s="51">
        <v>0.18890000000000001</v>
      </c>
      <c r="CU9" s="51">
        <v>-6.6000000000000003E-2</v>
      </c>
      <c r="CV9" s="51">
        <v>6.6397588557596005E-2</v>
      </c>
      <c r="CW9" s="51">
        <v>10.8355867746178</v>
      </c>
      <c r="CX9" s="51">
        <v>10.2571295411521</v>
      </c>
      <c r="CY9" s="51">
        <v>0.52464383561683303</v>
      </c>
      <c r="CZ9" s="51">
        <v>-7.7715611723760899E-16</v>
      </c>
      <c r="DA9" s="9">
        <v>-6.9469917596265402E-9</v>
      </c>
      <c r="DB9">
        <v>0.112238441789694</v>
      </c>
    </row>
    <row r="10" spans="1:106" x14ac:dyDescent="0.25">
      <c r="A10">
        <v>1977</v>
      </c>
      <c r="B10" s="51">
        <v>415147.3</v>
      </c>
      <c r="C10" s="51">
        <v>426067.56410000002</v>
      </c>
      <c r="D10" s="51">
        <v>752400.6</v>
      </c>
      <c r="E10" s="51">
        <v>802860.02760000003</v>
      </c>
      <c r="F10" s="51">
        <v>1.8123702117296601</v>
      </c>
      <c r="G10" s="51">
        <v>1.8843490921349799</v>
      </c>
      <c r="H10" s="51">
        <v>12.9363886759956</v>
      </c>
      <c r="I10" s="51">
        <v>12.962353213849299</v>
      </c>
      <c r="J10" s="51">
        <v>13.5310241738568</v>
      </c>
      <c r="K10" s="51">
        <v>13.595935665904101</v>
      </c>
      <c r="L10" s="51">
        <v>0.59463549786120296</v>
      </c>
      <c r="M10" s="51">
        <v>0.63358245205481001</v>
      </c>
      <c r="N10" s="51">
        <v>2.99232954656414</v>
      </c>
      <c r="O10" s="51">
        <v>-0.162518929497774</v>
      </c>
      <c r="P10" s="51">
        <v>7.6895999143033604</v>
      </c>
      <c r="Q10" s="51">
        <v>3.8374503099226298</v>
      </c>
      <c r="R10" s="51">
        <v>3.3137515799999999</v>
      </c>
      <c r="S10" s="51">
        <v>3.6881216670658401</v>
      </c>
      <c r="T10" s="51">
        <v>-9.9030993029386102E-2</v>
      </c>
      <c r="U10" s="51">
        <v>-0.47852650232689198</v>
      </c>
      <c r="V10" s="51">
        <v>4.1666481693927304</v>
      </c>
      <c r="W10" s="51">
        <v>4.7312925746011798</v>
      </c>
      <c r="X10" s="51">
        <v>4.1879427274685702E-2</v>
      </c>
      <c r="Y10" s="51">
        <v>4.8164521343085298E-2</v>
      </c>
      <c r="Z10" s="51">
        <v>7.0599109391472695E-2</v>
      </c>
      <c r="AA10" s="51">
        <v>8.6312024767112694E-2</v>
      </c>
      <c r="AB10" s="51">
        <v>2.8719682116786899E-2</v>
      </c>
      <c r="AC10" s="51">
        <v>3.8147503424027403E-2</v>
      </c>
      <c r="AD10" s="51">
        <v>2.9672313134863001E-2</v>
      </c>
      <c r="AE10" s="51">
        <v>-4.03512955235674E-2</v>
      </c>
      <c r="AF10" s="51">
        <v>1.17040067428597E-2</v>
      </c>
      <c r="AG10" s="51">
        <v>-5.1637687423012203E-2</v>
      </c>
      <c r="AH10" s="51">
        <v>0.15441942</v>
      </c>
      <c r="AI10" s="51">
        <v>3.3618877475824697E-2</v>
      </c>
      <c r="AJ10" s="51">
        <v>6.3416617720253197E-3</v>
      </c>
      <c r="AK10" s="51">
        <v>2.2620570385730198E-3</v>
      </c>
      <c r="AL10" s="53">
        <v>3.1356820437251597E-2</v>
      </c>
      <c r="AM10" s="51">
        <v>2.3522479926707002E-2</v>
      </c>
      <c r="AN10" s="51">
        <v>4.9872159109402299</v>
      </c>
      <c r="AO10" s="51">
        <v>-0.108345952998516</v>
      </c>
      <c r="AP10" s="51">
        <v>0.39642366524080203</v>
      </c>
      <c r="AQ10" s="51">
        <v>0.42238830136987299</v>
      </c>
      <c r="AR10" s="51">
        <v>0.640799992858614</v>
      </c>
      <c r="AS10" s="51">
        <v>0.21263239305000001</v>
      </c>
      <c r="AT10" s="51">
        <v>-9.0778410276937199E-2</v>
      </c>
      <c r="AU10" s="51">
        <v>3.5176627840957502</v>
      </c>
      <c r="AV10" s="51">
        <v>-0.78586997458237895</v>
      </c>
      <c r="AW10" s="51">
        <v>-0.56464440520845305</v>
      </c>
      <c r="AX10" s="51">
        <v>113.4421</v>
      </c>
      <c r="AY10" s="51">
        <v>0.85</v>
      </c>
      <c r="AZ10" s="51">
        <v>2185.5</v>
      </c>
      <c r="BA10" s="51">
        <v>0.90571463674819097</v>
      </c>
      <c r="BB10" s="51">
        <v>46.406999999999897</v>
      </c>
      <c r="BC10" s="51">
        <v>39.969700000000003</v>
      </c>
      <c r="BD10" s="51">
        <v>0.61969583977401099</v>
      </c>
      <c r="BE10" s="51">
        <v>64.498900000000006</v>
      </c>
      <c r="BF10" s="51">
        <v>0.56856228860361302</v>
      </c>
      <c r="BG10" s="51">
        <v>117160.14169999999</v>
      </c>
      <c r="BH10" s="51">
        <v>6.8900000000000003E-2</v>
      </c>
      <c r="BI10" s="51">
        <v>101010</v>
      </c>
      <c r="BJ10" s="51">
        <v>3755.8152052897399</v>
      </c>
      <c r="BK10" s="51">
        <v>3659.5520000000001</v>
      </c>
      <c r="BL10" s="51">
        <v>8.2310606392481898</v>
      </c>
      <c r="BM10" s="51">
        <v>8.2050960145318008</v>
      </c>
      <c r="BN10" s="51">
        <v>4.7312925746011798</v>
      </c>
      <c r="BO10" s="51">
        <v>3.3618877475824697E-2</v>
      </c>
      <c r="BP10" s="51">
        <v>3.1356820437251597E-2</v>
      </c>
      <c r="BQ10" s="51">
        <v>2.3522479926707002E-2</v>
      </c>
      <c r="BR10" s="51">
        <v>0.19500000000000001</v>
      </c>
      <c r="BS10" s="51">
        <v>-4.4900000000000002E-2</v>
      </c>
      <c r="BT10" s="51">
        <v>1.8356845571223301E-2</v>
      </c>
      <c r="BU10" s="51">
        <v>9.0146427927909603</v>
      </c>
      <c r="BV10" s="51">
        <v>4.9343280489682897</v>
      </c>
      <c r="BW10" s="51">
        <v>3.8884460592519998</v>
      </c>
      <c r="BX10" s="51">
        <v>4.6482160697451898E-3</v>
      </c>
      <c r="BY10" s="51">
        <v>-7.9854332593862695E-2</v>
      </c>
      <c r="BZ10" s="51"/>
      <c r="CA10" s="51"/>
      <c r="CB10" s="51">
        <v>1.7763568394002501E-15</v>
      </c>
      <c r="CC10" s="51">
        <v>1.14126815775605E-8</v>
      </c>
      <c r="CD10" s="51">
        <v>-6.2194037666769598E-2</v>
      </c>
      <c r="CE10" s="51">
        <v>8.2310606392481898</v>
      </c>
      <c r="CF10" s="51">
        <v>8.2050960145318008</v>
      </c>
      <c r="CG10" s="51">
        <v>4.7312925746011798</v>
      </c>
      <c r="CH10" s="51">
        <v>3.3618877475824697E-2</v>
      </c>
      <c r="CI10" s="51">
        <v>3.1356820437251597E-2</v>
      </c>
      <c r="CJ10" s="51">
        <v>2.3522479926707002E-2</v>
      </c>
      <c r="CK10" s="51">
        <v>0.19500000000000001</v>
      </c>
      <c r="CL10" s="51">
        <v>-4.4900000000000002E-2</v>
      </c>
      <c r="CM10" s="51">
        <v>1.8356845571223301E-2</v>
      </c>
      <c r="CN10" s="51">
        <v>9.0146427927909603</v>
      </c>
      <c r="CO10" s="51">
        <v>4.9343280489682897</v>
      </c>
      <c r="CP10" s="51">
        <v>3.8884460592519998</v>
      </c>
      <c r="CQ10" s="51">
        <v>1.11022302462515E-16</v>
      </c>
      <c r="CR10" s="51">
        <v>1.14126815775605E-8</v>
      </c>
      <c r="CS10" s="51">
        <v>-6.2492655452409597E-2</v>
      </c>
      <c r="CT10" s="51">
        <v>0.19500000000000001</v>
      </c>
      <c r="CU10" s="51">
        <v>-4.4900000000000002E-2</v>
      </c>
      <c r="CV10" s="51">
        <v>1.8356845571223301E-2</v>
      </c>
      <c r="CW10" s="51">
        <v>9.0146427927909603</v>
      </c>
      <c r="CX10" s="51">
        <v>4.9343280489682897</v>
      </c>
      <c r="CY10" s="51">
        <v>3.8884460592519998</v>
      </c>
      <c r="CZ10" s="51">
        <v>1.11022302462515E-16</v>
      </c>
      <c r="DA10" s="9">
        <v>1.14126815775605E-8</v>
      </c>
      <c r="DB10">
        <v>-6.2492655452409597E-2</v>
      </c>
    </row>
    <row r="11" spans="1:106" x14ac:dyDescent="0.25">
      <c r="A11">
        <v>1978</v>
      </c>
      <c r="B11" s="51">
        <v>434788.2</v>
      </c>
      <c r="C11" s="51">
        <v>447242.6862</v>
      </c>
      <c r="D11" s="51">
        <v>811705.3</v>
      </c>
      <c r="E11" s="51">
        <v>871088.13840000005</v>
      </c>
      <c r="F11" s="51">
        <v>1.8668981816893799</v>
      </c>
      <c r="G11" s="51">
        <v>1.9476855972787499</v>
      </c>
      <c r="H11" s="51">
        <v>12.9826142949464</v>
      </c>
      <c r="I11" s="51">
        <v>13.0108566484144</v>
      </c>
      <c r="J11" s="51">
        <v>13.6068926222339</v>
      </c>
      <c r="K11" s="51">
        <v>13.677498442907901</v>
      </c>
      <c r="L11" s="51">
        <v>0.62427832728744403</v>
      </c>
      <c r="M11" s="51">
        <v>0.66664179449348604</v>
      </c>
      <c r="N11" s="51">
        <v>3.0020198986072302</v>
      </c>
      <c r="O11" s="51">
        <v>-0.17733401528291501</v>
      </c>
      <c r="P11" s="51">
        <v>7.69638989636272</v>
      </c>
      <c r="Q11" s="51">
        <v>3.8095383505157798</v>
      </c>
      <c r="R11" s="51">
        <v>3.4461619200000002</v>
      </c>
      <c r="S11" s="51">
        <v>3.7217942691250698</v>
      </c>
      <c r="T11" s="51">
        <v>-9.2652165060723796E-2</v>
      </c>
      <c r="U11" s="51">
        <v>-0.47590529906399798</v>
      </c>
      <c r="V11" s="51">
        <v>4.1976995681890701</v>
      </c>
      <c r="W11" s="51">
        <v>4.7547834444136203</v>
      </c>
      <c r="X11" s="51">
        <v>4.6225618950824401E-2</v>
      </c>
      <c r="Y11" s="51">
        <v>4.8503434565070697E-2</v>
      </c>
      <c r="Z11" s="51">
        <v>7.5868448377064801E-2</v>
      </c>
      <c r="AA11" s="51">
        <v>8.1562777003746201E-2</v>
      </c>
      <c r="AB11" s="51">
        <v>2.9642829426240299E-2</v>
      </c>
      <c r="AC11" s="51">
        <v>3.30593424386754E-2</v>
      </c>
      <c r="AD11" s="51">
        <v>9.6903520430870992E-3</v>
      </c>
      <c r="AE11" s="51">
        <v>-1.48150857851405E-2</v>
      </c>
      <c r="AF11" s="51">
        <v>6.7899820593574798E-3</v>
      </c>
      <c r="AG11" s="51">
        <v>-2.7911959406852999E-2</v>
      </c>
      <c r="AH11" s="51">
        <v>0.13241033999999999</v>
      </c>
      <c r="AI11" s="51">
        <v>3.3672602059235203E-2</v>
      </c>
      <c r="AJ11" s="51">
        <v>6.3788279686622703E-3</v>
      </c>
      <c r="AK11" s="51">
        <v>2.62120326289428E-3</v>
      </c>
      <c r="AL11" s="53">
        <v>3.10513987963409E-2</v>
      </c>
      <c r="AM11" s="51">
        <v>2.3490869812435099E-2</v>
      </c>
      <c r="AN11" s="51">
        <v>5.0033664976787096</v>
      </c>
      <c r="AO11" s="51">
        <v>-0.118222676855277</v>
      </c>
      <c r="AP11" s="51">
        <v>0.41618555152496201</v>
      </c>
      <c r="AQ11" s="51">
        <v>0.44442786299565701</v>
      </c>
      <c r="AR11" s="51">
        <v>0.64136582469689396</v>
      </c>
      <c r="AS11" s="51">
        <v>0.22112872319999999</v>
      </c>
      <c r="AT11" s="51">
        <v>-8.4931151305663505E-2</v>
      </c>
      <c r="AU11" s="51">
        <v>3.4920768213061302</v>
      </c>
      <c r="AV11" s="51">
        <v>-0.78605482149108796</v>
      </c>
      <c r="AW11" s="51">
        <v>-0.55708387622454703</v>
      </c>
      <c r="AX11" s="51">
        <v>116.13849999999999</v>
      </c>
      <c r="AY11" s="51">
        <v>0.83750000000000002</v>
      </c>
      <c r="AZ11" s="51">
        <v>2200.39</v>
      </c>
      <c r="BA11" s="51">
        <v>0.91151050036063697</v>
      </c>
      <c r="BB11" s="51">
        <v>45.129600000000003</v>
      </c>
      <c r="BC11" s="51">
        <v>41.338500000000003</v>
      </c>
      <c r="BD11" s="51">
        <v>0.62132231926665005</v>
      </c>
      <c r="BE11" s="51">
        <v>66.533100000000005</v>
      </c>
      <c r="BF11" s="51">
        <v>0.57287721126069302</v>
      </c>
      <c r="BG11" s="51">
        <v>122722.4332</v>
      </c>
      <c r="BH11" s="51">
        <v>6.7900000000000002E-2</v>
      </c>
      <c r="BI11" s="51">
        <v>112729</v>
      </c>
      <c r="BJ11" s="51">
        <v>3850.9425057151502</v>
      </c>
      <c r="BK11" s="51">
        <v>3743.7040000000002</v>
      </c>
      <c r="BL11" s="51">
        <v>8.2560732040008205</v>
      </c>
      <c r="BM11" s="51">
        <v>8.2278307746430297</v>
      </c>
      <c r="BN11" s="51">
        <v>4.7547834444136203</v>
      </c>
      <c r="BO11" s="51">
        <v>3.3672602059235203E-2</v>
      </c>
      <c r="BP11" s="51">
        <v>3.10513987963409E-2</v>
      </c>
      <c r="BQ11" s="51">
        <v>2.3490869812435099E-2</v>
      </c>
      <c r="BR11" s="51">
        <v>0.1978</v>
      </c>
      <c r="BS11" s="51">
        <v>-5.6099999999999997E-2</v>
      </c>
      <c r="BT11" s="51">
        <v>2.2734760111229001E-2</v>
      </c>
      <c r="BU11" s="51">
        <v>8.4981327322964706</v>
      </c>
      <c r="BV11" s="51">
        <v>4.9698977073575401</v>
      </c>
      <c r="BW11" s="51">
        <v>3.3611874470671399</v>
      </c>
      <c r="BX11" s="51">
        <v>2.7062466702849602E-3</v>
      </c>
      <c r="BY11" s="51">
        <v>-4.6090408395942301E-3</v>
      </c>
      <c r="BZ11" s="51"/>
      <c r="CA11" s="51"/>
      <c r="CB11" s="51">
        <v>-8.8817841970012504E-16</v>
      </c>
      <c r="CC11" s="51">
        <v>-1.17887103412428E-7</v>
      </c>
      <c r="CD11" s="51">
        <v>1.31684760452858E-2</v>
      </c>
      <c r="CE11" s="51">
        <v>8.2560732040008205</v>
      </c>
      <c r="CF11" s="51">
        <v>8.2278307746430297</v>
      </c>
      <c r="CG11" s="51">
        <v>4.7547834444136203</v>
      </c>
      <c r="CH11" s="51">
        <v>3.3672602059235203E-2</v>
      </c>
      <c r="CI11" s="51">
        <v>3.10513987963409E-2</v>
      </c>
      <c r="CJ11" s="51">
        <v>2.3490869812435099E-2</v>
      </c>
      <c r="CK11" s="51">
        <v>0.1978</v>
      </c>
      <c r="CL11" s="51">
        <v>-5.6099999999999997E-2</v>
      </c>
      <c r="CM11" s="51">
        <v>2.2734760111229001E-2</v>
      </c>
      <c r="CN11" s="51">
        <v>8.4981327322964706</v>
      </c>
      <c r="CO11" s="51">
        <v>4.9698977073575401</v>
      </c>
      <c r="CP11" s="51">
        <v>3.3611874470671399</v>
      </c>
      <c r="CQ11" s="51">
        <v>-1.5543122344752101E-15</v>
      </c>
      <c r="CR11" s="51">
        <v>-1.17887103412428E-7</v>
      </c>
      <c r="CS11" s="51">
        <v>1.28765935791589E-2</v>
      </c>
      <c r="CT11" s="51">
        <v>0.1978</v>
      </c>
      <c r="CU11" s="51">
        <v>-5.6099999999999997E-2</v>
      </c>
      <c r="CV11" s="51">
        <v>2.2734760111229001E-2</v>
      </c>
      <c r="CW11" s="51">
        <v>8.4981327322964706</v>
      </c>
      <c r="CX11" s="51">
        <v>4.9698977073575401</v>
      </c>
      <c r="CY11" s="51">
        <v>3.3611874470671399</v>
      </c>
      <c r="CZ11" s="51">
        <v>-1.5543122344752101E-15</v>
      </c>
      <c r="DA11" s="9">
        <v>-1.17887103412428E-7</v>
      </c>
      <c r="DB11">
        <v>1.28765935791589E-2</v>
      </c>
    </row>
    <row r="12" spans="1:106" x14ac:dyDescent="0.25">
      <c r="A12">
        <v>1979</v>
      </c>
      <c r="B12" s="51">
        <v>464698.4</v>
      </c>
      <c r="C12" s="51">
        <v>477474.32439999998</v>
      </c>
      <c r="D12" s="51">
        <v>878201.5</v>
      </c>
      <c r="E12" s="51">
        <v>939812.85109999997</v>
      </c>
      <c r="F12" s="51">
        <v>1.8898311248758299</v>
      </c>
      <c r="G12" s="51">
        <v>1.9683002898239099</v>
      </c>
      <c r="H12" s="51">
        <v>13.0491438719855</v>
      </c>
      <c r="I12" s="51">
        <v>13.0762656665671</v>
      </c>
      <c r="J12" s="51">
        <v>13.685631345147399</v>
      </c>
      <c r="K12" s="51">
        <v>13.753436039849699</v>
      </c>
      <c r="L12" s="51">
        <v>0.63648747316188203</v>
      </c>
      <c r="M12" s="51">
        <v>0.67717037328259899</v>
      </c>
      <c r="N12" s="51">
        <v>3.0268183988981701</v>
      </c>
      <c r="O12" s="51">
        <v>-0.18332205712753799</v>
      </c>
      <c r="P12" s="51">
        <v>7.7075706198598404</v>
      </c>
      <c r="Q12" s="51">
        <v>3.7814176135993698</v>
      </c>
      <c r="R12" s="51">
        <v>3.5453243400000001</v>
      </c>
      <c r="S12" s="51">
        <v>3.75473507624306</v>
      </c>
      <c r="T12" s="51">
        <v>-8.2465132574975106E-2</v>
      </c>
      <c r="U12" s="51">
        <v>-0.47317400305493901</v>
      </c>
      <c r="V12" s="51">
        <v>4.2279090792979996</v>
      </c>
      <c r="W12" s="51">
        <v>4.7782483203435699</v>
      </c>
      <c r="X12" s="51">
        <v>6.6529577039103296E-2</v>
      </c>
      <c r="Y12" s="51">
        <v>6.5409018152712703E-2</v>
      </c>
      <c r="Z12" s="51">
        <v>7.8738722913541295E-2</v>
      </c>
      <c r="AA12" s="51">
        <v>7.59375969418256E-2</v>
      </c>
      <c r="AB12" s="51">
        <v>1.2209145874438001E-2</v>
      </c>
      <c r="AC12" s="51">
        <v>1.05285787891129E-2</v>
      </c>
      <c r="AD12" s="51">
        <v>2.47985002909469E-2</v>
      </c>
      <c r="AE12" s="51">
        <v>-5.9880418446226101E-3</v>
      </c>
      <c r="AF12" s="51">
        <v>1.11807234971173E-2</v>
      </c>
      <c r="AG12" s="51">
        <v>-2.8120736916409102E-2</v>
      </c>
      <c r="AH12" s="51">
        <v>9.9162419999999807E-2</v>
      </c>
      <c r="AI12" s="51">
        <v>3.2940807117984902E-2</v>
      </c>
      <c r="AJ12" s="51">
        <v>1.01870324857486E-2</v>
      </c>
      <c r="AK12" s="51">
        <v>2.7312960090587301E-3</v>
      </c>
      <c r="AL12" s="53">
        <v>3.02095111089263E-2</v>
      </c>
      <c r="AM12" s="51">
        <v>2.3464875929947199E-2</v>
      </c>
      <c r="AN12" s="51">
        <v>5.0446973314969599</v>
      </c>
      <c r="AO12" s="51">
        <v>-0.12221470475169199</v>
      </c>
      <c r="AP12" s="51">
        <v>0.42432498210792102</v>
      </c>
      <c r="AQ12" s="51">
        <v>0.451446915521732</v>
      </c>
      <c r="AR12" s="51">
        <v>0.64229755165498703</v>
      </c>
      <c r="AS12" s="51">
        <v>0.22749164515</v>
      </c>
      <c r="AT12" s="51">
        <v>-7.5593038193727202E-2</v>
      </c>
      <c r="AU12" s="51">
        <v>3.4662994791327599</v>
      </c>
      <c r="AV12" s="51">
        <v>-0.78606859274186103</v>
      </c>
      <c r="AW12" s="51">
        <v>-0.55033924104556797</v>
      </c>
      <c r="AX12" s="51">
        <v>118.8959</v>
      </c>
      <c r="AY12" s="51">
        <v>0.83250000000000002</v>
      </c>
      <c r="AZ12" s="51">
        <v>2225.13</v>
      </c>
      <c r="BA12" s="51">
        <v>0.92084354474031405</v>
      </c>
      <c r="BB12" s="51">
        <v>43.8782</v>
      </c>
      <c r="BC12" s="51">
        <v>42.722900000000003</v>
      </c>
      <c r="BD12" s="51">
        <v>0.62302165407437504</v>
      </c>
      <c r="BE12" s="51">
        <v>68.573700000000002</v>
      </c>
      <c r="BF12" s="51">
        <v>0.57675411851880498</v>
      </c>
      <c r="BG12" s="51">
        <v>127491.1732</v>
      </c>
      <c r="BH12" s="51">
        <v>6.7500000000000004E-2</v>
      </c>
      <c r="BI12" s="51">
        <v>126775</v>
      </c>
      <c r="BJ12" s="51">
        <v>4015.9023515529102</v>
      </c>
      <c r="BK12" s="51">
        <v>3908.4470000000001</v>
      </c>
      <c r="BL12" s="51">
        <v>8.29801734622359</v>
      </c>
      <c r="BM12" s="51">
        <v>8.2708953873791096</v>
      </c>
      <c r="BN12" s="51">
        <v>4.7782483203435699</v>
      </c>
      <c r="BO12" s="51">
        <v>3.2940807117984902E-2</v>
      </c>
      <c r="BP12" s="51">
        <v>3.02095111089263E-2</v>
      </c>
      <c r="BQ12" s="51">
        <v>2.3464875929947199E-2</v>
      </c>
      <c r="BR12" s="51">
        <v>0.18509999999999999</v>
      </c>
      <c r="BS12" s="51">
        <v>-7.5899999999999995E-2</v>
      </c>
      <c r="BT12" s="51">
        <v>4.3064612736084099E-2</v>
      </c>
      <c r="BU12" s="51">
        <v>7.8895245693773699</v>
      </c>
      <c r="BV12" s="51">
        <v>6.7595601074806204</v>
      </c>
      <c r="BW12" s="51">
        <v>1.0584199305047199</v>
      </c>
      <c r="BX12" s="51">
        <v>2.2501888280768099E-4</v>
      </c>
      <c r="BY12" s="51">
        <v>5.5445793427526903E-2</v>
      </c>
      <c r="BZ12" s="51"/>
      <c r="CA12" s="51"/>
      <c r="CB12" s="51">
        <v>-2.6645352591003702E-15</v>
      </c>
      <c r="CC12" s="51">
        <v>-2.5430668126880101E-8</v>
      </c>
      <c r="CD12" s="51">
        <v>3.4674653792427E-3</v>
      </c>
      <c r="CE12" s="51">
        <v>8.29801734622359</v>
      </c>
      <c r="CF12" s="51">
        <v>8.2708953873791096</v>
      </c>
      <c r="CG12" s="51">
        <v>4.7782483203435699</v>
      </c>
      <c r="CH12" s="51">
        <v>3.2940807117984902E-2</v>
      </c>
      <c r="CI12" s="51">
        <v>3.02095111089263E-2</v>
      </c>
      <c r="CJ12" s="51">
        <v>2.3464875929947199E-2</v>
      </c>
      <c r="CK12" s="51">
        <v>0.18509999999999999</v>
      </c>
      <c r="CL12" s="51">
        <v>-7.5899999999999995E-2</v>
      </c>
      <c r="CM12" s="51">
        <v>4.3064612736084099E-2</v>
      </c>
      <c r="CN12" s="51">
        <v>7.8895245693773699</v>
      </c>
      <c r="CO12" s="51">
        <v>6.7595601074806204</v>
      </c>
      <c r="CP12" s="51">
        <v>1.0584199305047199</v>
      </c>
      <c r="CQ12" s="51">
        <v>-1.22124532708767E-15</v>
      </c>
      <c r="CR12" s="51">
        <v>-2.5430667682790901E-8</v>
      </c>
      <c r="CS12" s="51">
        <v>3.3313100676823199E-3</v>
      </c>
      <c r="CT12" s="51">
        <v>0.18509999999999999</v>
      </c>
      <c r="CU12" s="51">
        <v>-7.5899999999999995E-2</v>
      </c>
      <c r="CV12" s="51">
        <v>4.3064612736084099E-2</v>
      </c>
      <c r="CW12" s="51">
        <v>7.8895245693773699</v>
      </c>
      <c r="CX12" s="51">
        <v>6.7595601074806204</v>
      </c>
      <c r="CY12" s="51">
        <v>1.0584199305047199</v>
      </c>
      <c r="CZ12" s="51">
        <v>-1.22124532708767E-15</v>
      </c>
      <c r="DA12" s="9">
        <v>-2.5430667682790901E-8</v>
      </c>
      <c r="DB12">
        <v>3.3313100676823199E-3</v>
      </c>
    </row>
    <row r="13" spans="1:106" x14ac:dyDescent="0.25">
      <c r="A13">
        <v>1980</v>
      </c>
      <c r="B13" s="51">
        <v>507355.5</v>
      </c>
      <c r="C13" s="51">
        <v>521401.96230000001</v>
      </c>
      <c r="D13" s="51">
        <v>953588.7</v>
      </c>
      <c r="E13" s="51">
        <v>1020967.0343000001</v>
      </c>
      <c r="F13" s="51">
        <v>1.87952766846915</v>
      </c>
      <c r="G13" s="51">
        <v>1.9581188950580899</v>
      </c>
      <c r="H13" s="51">
        <v>13.136967220291</v>
      </c>
      <c r="I13" s="51">
        <v>13.164276543995699</v>
      </c>
      <c r="J13" s="51">
        <v>13.7679877253908</v>
      </c>
      <c r="K13" s="51">
        <v>13.8362608089663</v>
      </c>
      <c r="L13" s="51">
        <v>0.63102050509977303</v>
      </c>
      <c r="M13" s="51">
        <v>0.67198426497064201</v>
      </c>
      <c r="N13" s="51">
        <v>3.0347805341632599</v>
      </c>
      <c r="O13" s="51">
        <v>-0.17138161675562</v>
      </c>
      <c r="P13" s="51">
        <v>7.7154714467851004</v>
      </c>
      <c r="Q13" s="51">
        <v>3.8056753360276798</v>
      </c>
      <c r="R13" s="51">
        <v>3.6</v>
      </c>
      <c r="S13" s="51">
        <v>3.7872984329547101</v>
      </c>
      <c r="T13" s="51">
        <v>-6.7208749693449907E-2</v>
      </c>
      <c r="U13" s="51">
        <v>-0.46964672209728903</v>
      </c>
      <c r="V13" s="51">
        <v>4.2569451550519997</v>
      </c>
      <c r="W13" s="51">
        <v>4.8016567766429299</v>
      </c>
      <c r="X13" s="51">
        <v>8.7823348305439697E-2</v>
      </c>
      <c r="Y13" s="51">
        <v>8.8010877428581699E-2</v>
      </c>
      <c r="Z13" s="51">
        <v>8.2356380243331195E-2</v>
      </c>
      <c r="AA13" s="51">
        <v>8.2824769116624494E-2</v>
      </c>
      <c r="AB13" s="51">
        <v>-5.46696806210842E-3</v>
      </c>
      <c r="AC13" s="51">
        <v>-5.1861083119572604E-3</v>
      </c>
      <c r="AD13" s="51">
        <v>7.9621352650853794E-3</v>
      </c>
      <c r="AE13" s="51">
        <v>1.1940440371917899E-2</v>
      </c>
      <c r="AF13" s="51">
        <v>7.9008269252652599E-3</v>
      </c>
      <c r="AG13" s="51">
        <v>2.42577224283082E-2</v>
      </c>
      <c r="AH13" s="51">
        <v>5.4675660000000001E-2</v>
      </c>
      <c r="AI13" s="51">
        <v>3.2563356711649297E-2</v>
      </c>
      <c r="AJ13" s="51">
        <v>1.52563828815251E-2</v>
      </c>
      <c r="AK13" s="51">
        <v>3.5272809576503898E-3</v>
      </c>
      <c r="AL13" s="53">
        <v>2.9036075753998799E-2</v>
      </c>
      <c r="AM13" s="51">
        <v>2.34084562993629E-2</v>
      </c>
      <c r="AN13" s="51">
        <v>5.0579675569387703</v>
      </c>
      <c r="AO13" s="51">
        <v>-0.114254411170413</v>
      </c>
      <c r="AP13" s="51">
        <v>0.420680336733182</v>
      </c>
      <c r="AQ13" s="51">
        <v>0.44798950998042802</v>
      </c>
      <c r="AR13" s="51">
        <v>0.64295595389875904</v>
      </c>
      <c r="AS13" s="51">
        <v>0.23100000000000001</v>
      </c>
      <c r="AT13" s="51">
        <v>-6.1608020552329099E-2</v>
      </c>
      <c r="AU13" s="51">
        <v>3.4885357246920399</v>
      </c>
      <c r="AV13" s="51">
        <v>-0.785254924843515</v>
      </c>
      <c r="AW13" s="51">
        <v>-0.544711621590932</v>
      </c>
      <c r="AX13" s="51">
        <v>121.7119</v>
      </c>
      <c r="AY13" s="51">
        <v>0.84250000000000003</v>
      </c>
      <c r="AZ13" s="51">
        <v>2242.7800000000002</v>
      </c>
      <c r="BA13" s="51">
        <v>0.93500000000000005</v>
      </c>
      <c r="BB13" s="51">
        <v>44.955599999999897</v>
      </c>
      <c r="BC13" s="51">
        <v>44.137</v>
      </c>
      <c r="BD13" s="51">
        <v>0.62522310677961301</v>
      </c>
      <c r="BE13" s="51">
        <v>70.593999999999994</v>
      </c>
      <c r="BF13" s="51">
        <v>0.580009021303586</v>
      </c>
      <c r="BG13" s="51">
        <v>144653.49369999999</v>
      </c>
      <c r="BH13" s="51">
        <v>6.7599999999999896E-2</v>
      </c>
      <c r="BI13" s="51">
        <v>139381</v>
      </c>
      <c r="BJ13" s="51">
        <v>4283.9029076039396</v>
      </c>
      <c r="BK13" s="51">
        <v>4168.4960000000001</v>
      </c>
      <c r="BL13" s="51">
        <v>8.3626197673528093</v>
      </c>
      <c r="BM13" s="51">
        <v>8.3353105782724199</v>
      </c>
      <c r="BN13" s="51">
        <v>4.8016567766429299</v>
      </c>
      <c r="BO13" s="51">
        <v>3.2563356711649297E-2</v>
      </c>
      <c r="BP13" s="51">
        <v>2.9036075753998799E-2</v>
      </c>
      <c r="BQ13" s="51">
        <v>2.34084562993629E-2</v>
      </c>
      <c r="BR13" s="51">
        <v>0.17960000000000001</v>
      </c>
      <c r="BS13" s="51">
        <v>-8.5999999999999896E-2</v>
      </c>
      <c r="BT13" s="51">
        <v>6.4415190893307897E-2</v>
      </c>
      <c r="BU13" s="51">
        <v>8.6351429547929008</v>
      </c>
      <c r="BV13" s="51">
        <v>9.2000000115608191</v>
      </c>
      <c r="BW13" s="51">
        <v>-0.51726836694883005</v>
      </c>
      <c r="BX13" s="51">
        <v>-2.6938123922786101E-3</v>
      </c>
      <c r="BY13" s="51">
        <v>7.4132791180070795E-2</v>
      </c>
      <c r="BZ13" s="51">
        <v>1.18543490718957E-2</v>
      </c>
      <c r="CA13" s="51"/>
      <c r="CB13" s="51">
        <v>0</v>
      </c>
      <c r="CC13" s="51">
        <v>-1.5833143018895101E-8</v>
      </c>
      <c r="CD13" s="51">
        <v>0.102289921305473</v>
      </c>
      <c r="CE13" s="51">
        <v>8.3626197673528093</v>
      </c>
      <c r="CF13" s="51">
        <v>8.3353105782724199</v>
      </c>
      <c r="CG13" s="51">
        <v>4.8016567766429299</v>
      </c>
      <c r="CH13" s="51">
        <v>3.2563356711649297E-2</v>
      </c>
      <c r="CI13" s="51">
        <v>2.9036075753998799E-2</v>
      </c>
      <c r="CJ13" s="51">
        <v>2.34084562993629E-2</v>
      </c>
      <c r="CK13" s="51">
        <v>0.17960000000000001</v>
      </c>
      <c r="CL13" s="51">
        <v>-8.5999999999999896E-2</v>
      </c>
      <c r="CM13" s="51">
        <v>6.4415190893307897E-2</v>
      </c>
      <c r="CN13" s="51">
        <v>8.6351429547929008</v>
      </c>
      <c r="CO13" s="51">
        <v>9.2000000115608191</v>
      </c>
      <c r="CP13" s="51">
        <v>-0.51726836694883005</v>
      </c>
      <c r="CQ13" s="51">
        <v>6.6613381477509402E-16</v>
      </c>
      <c r="CR13" s="51">
        <v>-1.5833143018895101E-8</v>
      </c>
      <c r="CS13" s="51">
        <v>0.102360634258588</v>
      </c>
      <c r="CT13" s="51">
        <v>0.17960000000000001</v>
      </c>
      <c r="CU13" s="51">
        <v>-8.5999999999999896E-2</v>
      </c>
      <c r="CV13" s="51">
        <v>6.4415190893307897E-2</v>
      </c>
      <c r="CW13" s="51">
        <v>8.6351429547929008</v>
      </c>
      <c r="CX13" s="51">
        <v>9.2000000115608191</v>
      </c>
      <c r="CY13" s="51">
        <v>-0.51726836694883005</v>
      </c>
      <c r="CZ13" s="51">
        <v>6.6613381477509402E-16</v>
      </c>
      <c r="DA13" s="9">
        <v>-1.5833143018895101E-8</v>
      </c>
      <c r="DB13">
        <v>0.102360634258588</v>
      </c>
    </row>
    <row r="14" spans="1:106" x14ac:dyDescent="0.25">
      <c r="A14">
        <v>1981</v>
      </c>
      <c r="B14" s="51">
        <v>486762.2</v>
      </c>
      <c r="C14" s="51">
        <v>499242.37890000001</v>
      </c>
      <c r="D14" s="51">
        <v>1016343</v>
      </c>
      <c r="E14" s="51">
        <v>1082746.0715999999</v>
      </c>
      <c r="F14" s="51">
        <v>2.0879661567804502</v>
      </c>
      <c r="G14" s="51">
        <v>2.1687783677051899</v>
      </c>
      <c r="H14" s="51">
        <v>13.095530987121601</v>
      </c>
      <c r="I14" s="51">
        <v>13.120846986063899</v>
      </c>
      <c r="J14" s="51">
        <v>13.8317214485722</v>
      </c>
      <c r="K14" s="51">
        <v>13.8950110309012</v>
      </c>
      <c r="L14" s="51">
        <v>0.736190461450555</v>
      </c>
      <c r="M14" s="51">
        <v>0.774164044837374</v>
      </c>
      <c r="N14" s="51">
        <v>3.0063467033143199</v>
      </c>
      <c r="O14" s="51">
        <v>-0.25489224962878998</v>
      </c>
      <c r="P14" s="51">
        <v>7.72234102781246</v>
      </c>
      <c r="Q14" s="51">
        <v>3.7592284057084902</v>
      </c>
      <c r="R14" s="51">
        <v>3.8342999999999998</v>
      </c>
      <c r="S14" s="51">
        <v>3.8225489622000701</v>
      </c>
      <c r="T14" s="51">
        <v>-8.2295242726830101E-2</v>
      </c>
      <c r="U14" s="51">
        <v>-0.46221483747859199</v>
      </c>
      <c r="V14" s="51">
        <v>4.2847637996786698</v>
      </c>
      <c r="W14" s="51">
        <v>4.8250155041061502</v>
      </c>
      <c r="X14" s="51">
        <v>-4.1436233169344298E-2</v>
      </c>
      <c r="Y14" s="51">
        <v>-4.3429557931842798E-2</v>
      </c>
      <c r="Z14" s="51">
        <v>6.3733723181437399E-2</v>
      </c>
      <c r="AA14" s="51">
        <v>5.8750221934889803E-2</v>
      </c>
      <c r="AB14" s="51">
        <v>0.105169956350781</v>
      </c>
      <c r="AC14" s="51">
        <v>0.102179779866732</v>
      </c>
      <c r="AD14" s="51">
        <v>-2.8433830848934201E-2</v>
      </c>
      <c r="AE14" s="51">
        <v>-8.3510632873169802E-2</v>
      </c>
      <c r="AF14" s="51">
        <v>6.8695810273559999E-3</v>
      </c>
      <c r="AG14" s="51">
        <v>-4.6446930319193599E-2</v>
      </c>
      <c r="AH14" s="51">
        <v>0.23429999999999901</v>
      </c>
      <c r="AI14" s="51">
        <v>3.5250529245366799E-2</v>
      </c>
      <c r="AJ14" s="51">
        <v>-1.50864930333801E-2</v>
      </c>
      <c r="AK14" s="51">
        <v>7.4318846186968001E-3</v>
      </c>
      <c r="AL14" s="53">
        <v>2.7818644626670101E-2</v>
      </c>
      <c r="AM14" s="51">
        <v>2.3358727463215899E-2</v>
      </c>
      <c r="AN14" s="51">
        <v>5.01057783885721</v>
      </c>
      <c r="AO14" s="51">
        <v>-0.16992816641919301</v>
      </c>
      <c r="AP14" s="51">
        <v>0.49079364096703698</v>
      </c>
      <c r="AQ14" s="51">
        <v>0.51610936322491596</v>
      </c>
      <c r="AR14" s="51">
        <v>0.64352841898437196</v>
      </c>
      <c r="AS14" s="51">
        <v>0.24603425000000001</v>
      </c>
      <c r="AT14" s="51">
        <v>-7.5437305832927598E-2</v>
      </c>
      <c r="AU14" s="51">
        <v>3.4459593718994399</v>
      </c>
      <c r="AV14" s="51">
        <v>-0.78076058432859796</v>
      </c>
      <c r="AW14" s="51">
        <v>-0.54025170442747805</v>
      </c>
      <c r="AX14" s="51">
        <v>124.58839999999999</v>
      </c>
      <c r="AY14" s="51">
        <v>0.77500000000000002</v>
      </c>
      <c r="AZ14" s="51">
        <v>2258.2399999999998</v>
      </c>
      <c r="BA14" s="51">
        <v>0.92100000000000004</v>
      </c>
      <c r="BB14" s="51">
        <v>42.915300000000002</v>
      </c>
      <c r="BC14" s="51">
        <v>45.720599999999997</v>
      </c>
      <c r="BD14" s="51">
        <v>0.62988700206928605</v>
      </c>
      <c r="BE14" s="51">
        <v>72.585400000000007</v>
      </c>
      <c r="BF14" s="51">
        <v>0.58260159051725502</v>
      </c>
      <c r="BG14" s="51">
        <v>127076.504</v>
      </c>
      <c r="BH14" s="51">
        <v>6.4000000000000001E-2</v>
      </c>
      <c r="BI14" s="51">
        <v>142186</v>
      </c>
      <c r="BJ14" s="51">
        <v>4007.1337211168898</v>
      </c>
      <c r="BK14" s="51">
        <v>3906.9630000000002</v>
      </c>
      <c r="BL14" s="51">
        <v>8.2958314819577499</v>
      </c>
      <c r="BM14" s="51">
        <v>8.2705156248284997</v>
      </c>
      <c r="BN14" s="51">
        <v>4.8250155041061502</v>
      </c>
      <c r="BO14" s="51">
        <v>3.5250529245366799E-2</v>
      </c>
      <c r="BP14" s="51">
        <v>2.7818644626670101E-2</v>
      </c>
      <c r="BQ14" s="51">
        <v>2.3358727463215899E-2</v>
      </c>
      <c r="BR14" s="51">
        <v>0.1857</v>
      </c>
      <c r="BS14" s="51">
        <v>-6.8599999999999994E-2</v>
      </c>
      <c r="BT14" s="51">
        <v>-6.4794953443918807E-2</v>
      </c>
      <c r="BU14" s="51">
        <v>6.0510315440651796</v>
      </c>
      <c r="BV14" s="51">
        <v>-4.2500000004315304</v>
      </c>
      <c r="BW14" s="51">
        <v>10.7582574877735</v>
      </c>
      <c r="BX14" s="51">
        <v>-5.7028574404833698E-3</v>
      </c>
      <c r="BY14" s="51">
        <v>5.0192612143846203E-2</v>
      </c>
      <c r="BZ14" s="51">
        <v>6.8981152003352404E-3</v>
      </c>
      <c r="CA14" s="51"/>
      <c r="CB14" s="51">
        <v>-8.8817841970012504E-16</v>
      </c>
      <c r="CC14" s="51">
        <v>-1.3487137129342099E-7</v>
      </c>
      <c r="CD14" s="51">
        <v>-3.4810351686496203E-2</v>
      </c>
      <c r="CE14" s="51">
        <v>8.2958314819577499</v>
      </c>
      <c r="CF14" s="51">
        <v>8.2705156248284997</v>
      </c>
      <c r="CG14" s="51">
        <v>4.8250155041061502</v>
      </c>
      <c r="CH14" s="51">
        <v>3.5250529245366799E-2</v>
      </c>
      <c r="CI14" s="51">
        <v>2.7818644626670101E-2</v>
      </c>
      <c r="CJ14" s="51">
        <v>2.3358727463215899E-2</v>
      </c>
      <c r="CK14" s="51">
        <v>0.1857</v>
      </c>
      <c r="CL14" s="51">
        <v>-6.8599999999999994E-2</v>
      </c>
      <c r="CM14" s="51">
        <v>-6.4794953443918807E-2</v>
      </c>
      <c r="CN14" s="51">
        <v>6.0510315440651796</v>
      </c>
      <c r="CO14" s="51">
        <v>-4.2500000004315304</v>
      </c>
      <c r="CP14" s="51">
        <v>10.7582574877735</v>
      </c>
      <c r="CQ14" s="51">
        <v>-1.22124532708767E-15</v>
      </c>
      <c r="CR14" s="51">
        <v>-1.3487137129342099E-7</v>
      </c>
      <c r="CS14" s="51">
        <v>-3.4810351686496203E-2</v>
      </c>
      <c r="CT14" s="51">
        <v>0.1857</v>
      </c>
      <c r="CU14" s="51">
        <v>-6.8599999999999994E-2</v>
      </c>
      <c r="CV14" s="51">
        <v>-6.4794953443918807E-2</v>
      </c>
      <c r="CW14" s="51">
        <v>6.0510315440651796</v>
      </c>
      <c r="CX14" s="51">
        <v>-4.2500000004315304</v>
      </c>
      <c r="CY14" s="51">
        <v>10.7582574877735</v>
      </c>
      <c r="CZ14" s="51">
        <v>-1.22124532708767E-15</v>
      </c>
      <c r="DA14" s="9">
        <v>-1.3487137129342099E-7</v>
      </c>
      <c r="DB14">
        <v>-3.4810351686496203E-2</v>
      </c>
    </row>
    <row r="15" spans="1:106" x14ac:dyDescent="0.25">
      <c r="A15">
        <v>1982</v>
      </c>
      <c r="B15" s="51">
        <v>492286</v>
      </c>
      <c r="C15" s="51">
        <v>503386.0906</v>
      </c>
      <c r="D15" s="51">
        <v>1072918</v>
      </c>
      <c r="E15" s="51">
        <v>1134425.3625</v>
      </c>
      <c r="F15" s="51">
        <v>2.1794607199879699</v>
      </c>
      <c r="G15" s="51">
        <v>2.2535890118613402</v>
      </c>
      <c r="H15" s="51">
        <v>13.1068151273975</v>
      </c>
      <c r="I15" s="51">
        <v>13.1291127303918</v>
      </c>
      <c r="J15" s="51">
        <v>13.8858925974437</v>
      </c>
      <c r="K15" s="51">
        <v>13.941636792143999</v>
      </c>
      <c r="L15" s="51">
        <v>0.77907747004616401</v>
      </c>
      <c r="M15" s="51">
        <v>0.81252406175226399</v>
      </c>
      <c r="N15" s="51">
        <v>2.9855252374013102</v>
      </c>
      <c r="O15" s="51">
        <v>-0.27773174159861203</v>
      </c>
      <c r="P15" s="51">
        <v>7.7325270353463704</v>
      </c>
      <c r="Q15" s="51">
        <v>3.7480465436578401</v>
      </c>
      <c r="R15" s="51">
        <v>3.8464</v>
      </c>
      <c r="S15" s="51">
        <v>3.85685273157454</v>
      </c>
      <c r="T15" s="51">
        <v>-7.1603418859692694E-2</v>
      </c>
      <c r="U15" s="51">
        <v>-0.45466828083882099</v>
      </c>
      <c r="V15" s="51">
        <v>4.3115210124133698</v>
      </c>
      <c r="W15" s="51">
        <v>4.84823165207027</v>
      </c>
      <c r="X15" s="51">
        <v>1.12841402759033E-2</v>
      </c>
      <c r="Y15" s="51">
        <v>8.2657443278962295E-3</v>
      </c>
      <c r="Z15" s="51">
        <v>5.4171148871512802E-2</v>
      </c>
      <c r="AA15" s="51">
        <v>4.66257612427863E-2</v>
      </c>
      <c r="AB15" s="51">
        <v>4.2887008595609302E-2</v>
      </c>
      <c r="AC15" s="51">
        <v>3.8360016914890001E-2</v>
      </c>
      <c r="AD15" s="51">
        <v>-2.08214659130159E-2</v>
      </c>
      <c r="AE15" s="51">
        <v>-2.2839491969822798E-2</v>
      </c>
      <c r="AF15" s="51">
        <v>1.0186007533911299E-2</v>
      </c>
      <c r="AG15" s="51">
        <v>-1.1181862050640701E-2</v>
      </c>
      <c r="AH15" s="51">
        <v>1.2100000000000199E-2</v>
      </c>
      <c r="AI15" s="51">
        <v>3.4303769374469301E-2</v>
      </c>
      <c r="AJ15" s="51">
        <v>1.0691823867137301E-2</v>
      </c>
      <c r="AK15" s="51">
        <v>7.54655663977061E-3</v>
      </c>
      <c r="AL15" s="53">
        <v>2.67572127346986E-2</v>
      </c>
      <c r="AM15" s="51">
        <v>2.3216147964121601E-2</v>
      </c>
      <c r="AN15" s="51">
        <v>4.97587539566885</v>
      </c>
      <c r="AO15" s="51">
        <v>-0.185154494399075</v>
      </c>
      <c r="AP15" s="51">
        <v>0.51938498003077604</v>
      </c>
      <c r="AQ15" s="51">
        <v>0.54168270783484296</v>
      </c>
      <c r="AR15" s="51">
        <v>0.64437725294553105</v>
      </c>
      <c r="AS15" s="51">
        <v>0.24681066666666601</v>
      </c>
      <c r="AT15" s="51">
        <v>-6.5636467288051697E-2</v>
      </c>
      <c r="AU15" s="51">
        <v>3.4357093316863598</v>
      </c>
      <c r="AV15" s="51">
        <v>-0.77607267513669997</v>
      </c>
      <c r="AW15" s="51">
        <v>-0.53671063965690102</v>
      </c>
      <c r="AX15" s="51">
        <v>127.5147</v>
      </c>
      <c r="AY15" s="51">
        <v>0.75749999999999995</v>
      </c>
      <c r="AZ15" s="51">
        <v>2281.36</v>
      </c>
      <c r="BA15" s="51">
        <v>0.93089999999999995</v>
      </c>
      <c r="BB15" s="51">
        <v>42.438099999999999</v>
      </c>
      <c r="BC15" s="51">
        <v>47.316200000000002</v>
      </c>
      <c r="BD15" s="51">
        <v>0.63465846140639304</v>
      </c>
      <c r="BE15" s="51">
        <v>74.553799999999995</v>
      </c>
      <c r="BF15" s="51">
        <v>0.58466827746134298</v>
      </c>
      <c r="BG15" s="51">
        <v>118429.4284</v>
      </c>
      <c r="BH15" s="51">
        <v>6.1600000000000002E-2</v>
      </c>
      <c r="BI15" s="51">
        <v>152088</v>
      </c>
      <c r="BJ15" s="51">
        <v>3947.6710575329698</v>
      </c>
      <c r="BK15" s="51">
        <v>3860.6219999999998</v>
      </c>
      <c r="BL15" s="51">
        <v>8.2808810783215208</v>
      </c>
      <c r="BM15" s="51">
        <v>8.2585835893736093</v>
      </c>
      <c r="BN15" s="51">
        <v>4.84823165207027</v>
      </c>
      <c r="BO15" s="51">
        <v>3.4303769374469301E-2</v>
      </c>
      <c r="BP15" s="51">
        <v>2.67572127346986E-2</v>
      </c>
      <c r="BQ15" s="51">
        <v>2.3216147964121601E-2</v>
      </c>
      <c r="BR15" s="51">
        <v>0.153</v>
      </c>
      <c r="BS15" s="51">
        <v>-8.9099999999999999E-2</v>
      </c>
      <c r="BT15" s="51">
        <v>-1.1932035454892E-2</v>
      </c>
      <c r="BU15" s="51">
        <v>4.7729834589593496</v>
      </c>
      <c r="BV15" s="51">
        <v>0.82999999101238597</v>
      </c>
      <c r="BW15" s="51">
        <v>3.91052610165467</v>
      </c>
      <c r="BX15" s="51">
        <v>-8.3481670707450297E-3</v>
      </c>
      <c r="BY15" s="51">
        <v>2.3114502625403099E-3</v>
      </c>
      <c r="BZ15" s="51">
        <v>2.7906580083237498E-3</v>
      </c>
      <c r="CA15" s="51"/>
      <c r="CB15" s="51">
        <v>-1.7763568394002501E-15</v>
      </c>
      <c r="CC15" s="51">
        <v>2.3885614952590101E-7</v>
      </c>
      <c r="CD15" s="51">
        <v>4.55404417394151E-2</v>
      </c>
      <c r="CE15" s="51">
        <v>8.2808810783215208</v>
      </c>
      <c r="CF15" s="51">
        <v>8.2585835893736093</v>
      </c>
      <c r="CG15" s="51">
        <v>4.84823165207027</v>
      </c>
      <c r="CH15" s="51">
        <v>3.4303769374469301E-2</v>
      </c>
      <c r="CI15" s="51">
        <v>2.67572127346986E-2</v>
      </c>
      <c r="CJ15" s="51">
        <v>2.3216147964121601E-2</v>
      </c>
      <c r="CK15" s="51">
        <v>0.153</v>
      </c>
      <c r="CL15" s="51">
        <v>-8.9099999999999999E-2</v>
      </c>
      <c r="CM15" s="51">
        <v>-1.1932035454892E-2</v>
      </c>
      <c r="CN15" s="51">
        <v>4.7729834589593496</v>
      </c>
      <c r="CO15" s="51">
        <v>0.82999999101238597</v>
      </c>
      <c r="CP15" s="51">
        <v>3.91052610165467</v>
      </c>
      <c r="CQ15" s="51">
        <v>-1.7763568394002501E-15</v>
      </c>
      <c r="CR15" s="51">
        <v>2.3885614952590101E-7</v>
      </c>
      <c r="CS15" s="51">
        <v>4.55404417394151E-2</v>
      </c>
      <c r="CT15" s="51">
        <v>0.153</v>
      </c>
      <c r="CU15" s="51">
        <v>-8.9099999999999999E-2</v>
      </c>
      <c r="CV15" s="51">
        <v>-1.1932035454892E-2</v>
      </c>
      <c r="CW15" s="51">
        <v>4.7729834589593496</v>
      </c>
      <c r="CX15" s="51">
        <v>0.82999999101238597</v>
      </c>
      <c r="CY15" s="51">
        <v>3.91052610165467</v>
      </c>
      <c r="CZ15" s="51">
        <v>-1.7763568394002501E-15</v>
      </c>
      <c r="DA15" s="9">
        <v>2.3885614952590101E-7</v>
      </c>
      <c r="DB15">
        <v>4.55404417394151E-2</v>
      </c>
    </row>
    <row r="16" spans="1:106" x14ac:dyDescent="0.25">
      <c r="A16">
        <v>1983</v>
      </c>
      <c r="B16" s="51">
        <v>476415.7</v>
      </c>
      <c r="C16" s="51">
        <v>488636.87819999998</v>
      </c>
      <c r="D16" s="51">
        <v>1095312</v>
      </c>
      <c r="E16" s="51">
        <v>1166912.226</v>
      </c>
      <c r="F16" s="51">
        <v>2.29906780989795</v>
      </c>
      <c r="G16" s="51">
        <v>2.38809692444535</v>
      </c>
      <c r="H16" s="51">
        <v>13.074046071419801</v>
      </c>
      <c r="I16" s="51">
        <v>13.099374912239499</v>
      </c>
      <c r="J16" s="51">
        <v>13.906549812154299</v>
      </c>
      <c r="K16" s="51">
        <v>13.969871695072399</v>
      </c>
      <c r="L16" s="51">
        <v>0.83250374073447297</v>
      </c>
      <c r="M16" s="51">
        <v>0.87049678283287601</v>
      </c>
      <c r="N16" s="51">
        <v>2.9516684881146702</v>
      </c>
      <c r="O16" s="51">
        <v>-0.31471074483970002</v>
      </c>
      <c r="P16" s="51">
        <v>7.7355251315046498</v>
      </c>
      <c r="Q16" s="51">
        <v>3.7240173245658399</v>
      </c>
      <c r="R16" s="51">
        <v>4.0019999999999998</v>
      </c>
      <c r="S16" s="51">
        <v>3.8906808737029102</v>
      </c>
      <c r="T16" s="51">
        <v>-7.8718584711405096E-2</v>
      </c>
      <c r="U16" s="51">
        <v>-0.44667391736589901</v>
      </c>
      <c r="V16" s="51">
        <v>4.3373547910688099</v>
      </c>
      <c r="W16" s="51">
        <v>4.8710590011538404</v>
      </c>
      <c r="X16" s="51">
        <v>-3.2769055977741303E-2</v>
      </c>
      <c r="Y16" s="51">
        <v>-2.97378181522579E-2</v>
      </c>
      <c r="Z16" s="51">
        <v>2.06572147105668E-2</v>
      </c>
      <c r="AA16" s="51">
        <v>2.8234902928353098E-2</v>
      </c>
      <c r="AB16" s="51">
        <v>5.3426270688308297E-2</v>
      </c>
      <c r="AC16" s="51">
        <v>5.7972721080611203E-2</v>
      </c>
      <c r="AD16" s="51">
        <v>-3.3856749286634097E-2</v>
      </c>
      <c r="AE16" s="51">
        <v>-3.6979003241087299E-2</v>
      </c>
      <c r="AF16" s="51">
        <v>2.9980961582733302E-3</v>
      </c>
      <c r="AG16" s="51">
        <v>-2.40292190920024E-2</v>
      </c>
      <c r="AH16" s="51">
        <v>0.15559999999999899</v>
      </c>
      <c r="AI16" s="51">
        <v>3.3828142128363298E-2</v>
      </c>
      <c r="AJ16" s="51">
        <v>-7.1151658517123297E-3</v>
      </c>
      <c r="AK16" s="51">
        <v>7.9943634729219004E-3</v>
      </c>
      <c r="AL16" s="53">
        <v>2.5833778655441401E-2</v>
      </c>
      <c r="AM16" s="51">
        <v>2.2827349083569301E-2</v>
      </c>
      <c r="AN16" s="51">
        <v>4.9194474801911303</v>
      </c>
      <c r="AO16" s="51">
        <v>-0.209807163226466</v>
      </c>
      <c r="AP16" s="51">
        <v>0.55500249382298195</v>
      </c>
      <c r="AQ16" s="51">
        <v>0.58033118855525001</v>
      </c>
      <c r="AR16" s="51">
        <v>0.644627094292054</v>
      </c>
      <c r="AS16" s="51">
        <v>0.256795</v>
      </c>
      <c r="AT16" s="51">
        <v>-7.2158702652121307E-2</v>
      </c>
      <c r="AU16" s="51">
        <v>3.41368254751869</v>
      </c>
      <c r="AV16" s="51">
        <v>-0.77089732350780904</v>
      </c>
      <c r="AW16" s="51">
        <v>-0.533704210085029</v>
      </c>
      <c r="AX16" s="51">
        <v>130.459</v>
      </c>
      <c r="AY16" s="51">
        <v>0.73</v>
      </c>
      <c r="AZ16" s="51">
        <v>2288.21</v>
      </c>
      <c r="BA16" s="51">
        <v>0.92430000000000001</v>
      </c>
      <c r="BB16" s="51">
        <v>41.430500000000002</v>
      </c>
      <c r="BC16" s="51">
        <v>48.944200000000002</v>
      </c>
      <c r="BD16" s="51">
        <v>0.63975248644204397</v>
      </c>
      <c r="BE16" s="51">
        <v>76.504900000000006</v>
      </c>
      <c r="BF16" s="51">
        <v>0.58642868640722301</v>
      </c>
      <c r="BG16" s="51">
        <v>99091.159</v>
      </c>
      <c r="BH16" s="51">
        <v>5.8700000000000002E-2</v>
      </c>
      <c r="BI16" s="51">
        <v>162492</v>
      </c>
      <c r="BJ16" s="51">
        <v>3745.5206478663699</v>
      </c>
      <c r="BK16" s="51">
        <v>3651.8420000000001</v>
      </c>
      <c r="BL16" s="51">
        <v>8.2283159110856996</v>
      </c>
      <c r="BM16" s="51">
        <v>8.2029869768139907</v>
      </c>
      <c r="BN16" s="51">
        <v>4.8710590011538404</v>
      </c>
      <c r="BO16" s="51">
        <v>3.3828142128363298E-2</v>
      </c>
      <c r="BP16" s="51">
        <v>2.5833778655441401E-2</v>
      </c>
      <c r="BQ16" s="51">
        <v>2.2827349083569301E-2</v>
      </c>
      <c r="BR16" s="51">
        <v>0.1326</v>
      </c>
      <c r="BS16" s="51">
        <v>-4.6600000000000003E-2</v>
      </c>
      <c r="BT16" s="51">
        <v>-5.55966125596149E-2</v>
      </c>
      <c r="BU16" s="51">
        <v>2.86372859545442</v>
      </c>
      <c r="BV16" s="51">
        <v>-2.92999998915742</v>
      </c>
      <c r="BW16" s="51">
        <v>5.9686088224628797</v>
      </c>
      <c r="BX16" s="51">
        <v>-1.0403101826081E-2</v>
      </c>
      <c r="BY16" s="51">
        <v>-4.3491649733830198E-2</v>
      </c>
      <c r="BZ16" s="51">
        <v>-2.3189588958269702E-3</v>
      </c>
      <c r="CA16" s="51"/>
      <c r="CB16" s="51">
        <v>-1.7763568394002501E-15</v>
      </c>
      <c r="CC16" s="51">
        <v>-2.3953943684151797E-7</v>
      </c>
      <c r="CD16" s="51">
        <v>1.66308423180401E-3</v>
      </c>
      <c r="CE16" s="51">
        <v>8.2283159110856996</v>
      </c>
      <c r="CF16" s="51">
        <v>8.2029869768139907</v>
      </c>
      <c r="CG16" s="51">
        <v>4.8710590011538404</v>
      </c>
      <c r="CH16" s="51">
        <v>3.3828142128363298E-2</v>
      </c>
      <c r="CI16" s="51">
        <v>2.5833778655441401E-2</v>
      </c>
      <c r="CJ16" s="51">
        <v>2.2827349083569301E-2</v>
      </c>
      <c r="CK16" s="51">
        <v>0.1326</v>
      </c>
      <c r="CL16" s="51">
        <v>-4.6600000000000003E-2</v>
      </c>
      <c r="CM16" s="51">
        <v>-5.55966125596149E-2</v>
      </c>
      <c r="CN16" s="51">
        <v>2.86372859545442</v>
      </c>
      <c r="CO16" s="51">
        <v>-2.92999998915742</v>
      </c>
      <c r="CP16" s="51">
        <v>5.9686088224628797</v>
      </c>
      <c r="CQ16" s="51">
        <v>-1.4432899320127E-15</v>
      </c>
      <c r="CR16" s="51">
        <v>-2.3953943684151797E-7</v>
      </c>
      <c r="CS16" s="51">
        <v>1.66308423180401E-3</v>
      </c>
      <c r="CT16" s="51">
        <v>0.1326</v>
      </c>
      <c r="CU16" s="51">
        <v>-4.6600000000000003E-2</v>
      </c>
      <c r="CV16" s="51">
        <v>-5.55966125596149E-2</v>
      </c>
      <c r="CW16" s="51">
        <v>2.86372859545442</v>
      </c>
      <c r="CX16" s="51">
        <v>-2.92999998915742</v>
      </c>
      <c r="CY16" s="51">
        <v>5.9686088224628797</v>
      </c>
      <c r="CZ16" s="51">
        <v>-1.4432899320127E-15</v>
      </c>
      <c r="DA16" s="9">
        <v>-2.3953943684151797E-7</v>
      </c>
      <c r="DB16">
        <v>1.66308423180401E-3</v>
      </c>
    </row>
    <row r="17" spans="1:106" x14ac:dyDescent="0.25">
      <c r="A17">
        <v>1984</v>
      </c>
      <c r="B17" s="51">
        <v>498074.4</v>
      </c>
      <c r="C17" s="51">
        <v>515023.2696</v>
      </c>
      <c r="D17" s="51">
        <v>1102341</v>
      </c>
      <c r="E17" s="51">
        <v>1198525.9694999999</v>
      </c>
      <c r="F17" s="51">
        <v>2.2132054970100801</v>
      </c>
      <c r="G17" s="51">
        <v>2.3271297439256502</v>
      </c>
      <c r="H17" s="51">
        <v>13.1185047424384</v>
      </c>
      <c r="I17" s="51">
        <v>13.1519673623144</v>
      </c>
      <c r="J17" s="51">
        <v>13.912946658215599</v>
      </c>
      <c r="K17" s="51">
        <v>13.996603000957199</v>
      </c>
      <c r="L17" s="51">
        <v>0.79444191577724899</v>
      </c>
      <c r="M17" s="51">
        <v>0.844635638642798</v>
      </c>
      <c r="N17" s="51">
        <v>2.9469228918889399</v>
      </c>
      <c r="O17" s="51">
        <v>-0.301105092783921</v>
      </c>
      <c r="P17" s="51">
        <v>7.7403339125290298</v>
      </c>
      <c r="Q17" s="51">
        <v>3.7654028995190099</v>
      </c>
      <c r="R17" s="51">
        <v>4.0959000000000003</v>
      </c>
      <c r="S17" s="51">
        <v>3.9234949503165102</v>
      </c>
      <c r="T17" s="51">
        <v>-8.50133743269567E-2</v>
      </c>
      <c r="U17" s="51">
        <v>-0.43897035294699299</v>
      </c>
      <c r="V17" s="51">
        <v>4.3624653032634999</v>
      </c>
      <c r="W17" s="51">
        <v>4.8932029469414697</v>
      </c>
      <c r="X17" s="51">
        <v>4.4458671018601001E-2</v>
      </c>
      <c r="Y17" s="51">
        <v>5.2592450074900703E-2</v>
      </c>
      <c r="Z17" s="51">
        <v>6.3968460613777599E-3</v>
      </c>
      <c r="AA17" s="51">
        <v>2.67313058848236E-2</v>
      </c>
      <c r="AB17" s="51">
        <v>-3.8061824957223399E-2</v>
      </c>
      <c r="AC17" s="51">
        <v>-2.58611441900772E-2</v>
      </c>
      <c r="AD17" s="51">
        <v>-4.7455962257321096E-3</v>
      </c>
      <c r="AE17" s="51">
        <v>1.36056520557786E-2</v>
      </c>
      <c r="AF17" s="51">
        <v>4.8087810243800698E-3</v>
      </c>
      <c r="AG17" s="51">
        <v>4.1385574953170398E-2</v>
      </c>
      <c r="AH17" s="51">
        <v>9.3900000000000497E-2</v>
      </c>
      <c r="AI17" s="51">
        <v>3.2814076613602403E-2</v>
      </c>
      <c r="AJ17" s="51">
        <v>-6.29478961555161E-3</v>
      </c>
      <c r="AK17" s="51">
        <v>7.7035644189062998E-3</v>
      </c>
      <c r="AL17" s="53">
        <v>2.5110512194696202E-2</v>
      </c>
      <c r="AM17" s="51">
        <v>2.2143945787629599E-2</v>
      </c>
      <c r="AN17" s="51">
        <v>4.91153815314824</v>
      </c>
      <c r="AO17" s="51">
        <v>-0.20073672852261401</v>
      </c>
      <c r="AP17" s="51">
        <v>0.52962794385149903</v>
      </c>
      <c r="AQ17" s="51">
        <v>0.56309042576186497</v>
      </c>
      <c r="AR17" s="51">
        <v>0.64502782604408504</v>
      </c>
      <c r="AS17" s="51">
        <v>0.26282024999999998</v>
      </c>
      <c r="AT17" s="51">
        <v>-7.7928926466377002E-2</v>
      </c>
      <c r="AU17" s="51">
        <v>3.4516193245590898</v>
      </c>
      <c r="AV17" s="51">
        <v>-0.76592826547336901</v>
      </c>
      <c r="AW17" s="51">
        <v>-0.53073764367796294</v>
      </c>
      <c r="AX17" s="51">
        <v>133.3801</v>
      </c>
      <c r="AY17" s="51">
        <v>0.74</v>
      </c>
      <c r="AZ17" s="51">
        <v>2299.2399999999998</v>
      </c>
      <c r="BA17" s="51">
        <v>0.91849999999999998</v>
      </c>
      <c r="BB17" s="51">
        <v>43.181100000000001</v>
      </c>
      <c r="BC17" s="51">
        <v>50.576900000000002</v>
      </c>
      <c r="BD17" s="51">
        <v>0.64469989279837003</v>
      </c>
      <c r="BE17" s="51">
        <v>78.450299999999999</v>
      </c>
      <c r="BF17" s="51">
        <v>0.58817094903962397</v>
      </c>
      <c r="BG17" s="51">
        <v>98910.614499999996</v>
      </c>
      <c r="BH17" s="51">
        <v>5.7700000000000001E-2</v>
      </c>
      <c r="BI17" s="51">
        <v>179388</v>
      </c>
      <c r="BJ17" s="51">
        <v>3861.32016395249</v>
      </c>
      <c r="BK17" s="51">
        <v>3734.248</v>
      </c>
      <c r="BL17" s="51">
        <v>8.2587644153729691</v>
      </c>
      <c r="BM17" s="51">
        <v>8.2253017386074703</v>
      </c>
      <c r="BN17" s="51">
        <v>4.8932029469414697</v>
      </c>
      <c r="BO17" s="51">
        <v>3.2814076613602403E-2</v>
      </c>
      <c r="BP17" s="51">
        <v>2.5110512194696202E-2</v>
      </c>
      <c r="BQ17" s="51">
        <v>2.2143945787629599E-2</v>
      </c>
      <c r="BR17" s="51">
        <v>0.14130000000000001</v>
      </c>
      <c r="BS17" s="51">
        <v>2.9999999999999997E-4</v>
      </c>
      <c r="BT17" s="51">
        <v>2.23147617934813E-2</v>
      </c>
      <c r="BU17" s="51">
        <v>2.7091792163637698</v>
      </c>
      <c r="BV17" s="51">
        <v>5.3999999953339497</v>
      </c>
      <c r="BW17" s="51">
        <v>-2.5529608909765802</v>
      </c>
      <c r="BX17" s="51">
        <v>-1.1765755237934E-2</v>
      </c>
      <c r="BY17" s="51">
        <v>-6.7073258674181305E-2</v>
      </c>
      <c r="BZ17" s="51">
        <v>-2.5641196518789498E-3</v>
      </c>
      <c r="CA17" s="51"/>
      <c r="CB17" s="51">
        <v>8.8817841970012504E-16</v>
      </c>
      <c r="CC17" s="51">
        <v>-1.9485512681160999E-7</v>
      </c>
      <c r="CD17" s="51">
        <v>6.0448132988426301E-2</v>
      </c>
      <c r="CE17" s="51">
        <v>8.2587644153729691</v>
      </c>
      <c r="CF17" s="51">
        <v>8.2253017386074703</v>
      </c>
      <c r="CG17" s="51">
        <v>4.8932029469414697</v>
      </c>
      <c r="CH17" s="51">
        <v>3.2814076613602403E-2</v>
      </c>
      <c r="CI17" s="51">
        <v>2.5110512194696202E-2</v>
      </c>
      <c r="CJ17" s="51">
        <v>2.2143945787629599E-2</v>
      </c>
      <c r="CK17" s="51">
        <v>0.14130000000000001</v>
      </c>
      <c r="CL17" s="51">
        <v>2.9999999999999997E-4</v>
      </c>
      <c r="CM17" s="51">
        <v>2.23147617934813E-2</v>
      </c>
      <c r="CN17" s="51">
        <v>2.7091792163637698</v>
      </c>
      <c r="CO17" s="51">
        <v>5.3999999953339497</v>
      </c>
      <c r="CP17" s="51">
        <v>-2.5529608909765802</v>
      </c>
      <c r="CQ17" s="51">
        <v>7.7715611723760899E-16</v>
      </c>
      <c r="CR17" s="51">
        <v>-1.9485512681160999E-7</v>
      </c>
      <c r="CS17" s="51">
        <v>6.0448132988426301E-2</v>
      </c>
      <c r="CT17" s="51">
        <v>0.14130000000000001</v>
      </c>
      <c r="CU17" s="51">
        <v>2.9999999999999997E-4</v>
      </c>
      <c r="CV17" s="51">
        <v>2.23147617934813E-2</v>
      </c>
      <c r="CW17" s="51">
        <v>2.7091792163637698</v>
      </c>
      <c r="CX17" s="51">
        <v>5.3999999953339497</v>
      </c>
      <c r="CY17" s="51">
        <v>-2.5529608909765802</v>
      </c>
      <c r="CZ17" s="51">
        <v>7.7715611723760899E-16</v>
      </c>
      <c r="DA17" s="9">
        <v>-1.9485512681160999E-7</v>
      </c>
      <c r="DB17">
        <v>6.0448132988426301E-2</v>
      </c>
    </row>
    <row r="18" spans="1:106" x14ac:dyDescent="0.25">
      <c r="A18">
        <v>1985</v>
      </c>
      <c r="B18" s="51">
        <v>536833.80000000005</v>
      </c>
      <c r="C18" s="51">
        <v>555452.59620000003</v>
      </c>
      <c r="D18" s="51">
        <v>1136123</v>
      </c>
      <c r="E18" s="51">
        <v>1237209.5818</v>
      </c>
      <c r="F18" s="51">
        <v>2.1163402900488002</v>
      </c>
      <c r="G18" s="51">
        <v>2.227390042398</v>
      </c>
      <c r="H18" s="51">
        <v>13.193443828380101</v>
      </c>
      <c r="I18" s="51">
        <v>13.227538549047001</v>
      </c>
      <c r="J18" s="51">
        <v>13.9431321470498</v>
      </c>
      <c r="K18" s="51">
        <v>14.028369064509199</v>
      </c>
      <c r="L18" s="51">
        <v>0.74968831866969099</v>
      </c>
      <c r="M18" s="51">
        <v>0.80083051546224704</v>
      </c>
      <c r="N18" s="51">
        <v>2.92533068200914</v>
      </c>
      <c r="O18" s="51">
        <v>-0.251671634928747</v>
      </c>
      <c r="P18" s="51">
        <v>7.7451802769439801</v>
      </c>
      <c r="Q18" s="51">
        <v>3.81278813408758</v>
      </c>
      <c r="R18" s="51">
        <v>4.2861000000000002</v>
      </c>
      <c r="S18" s="51">
        <v>3.95576042596092</v>
      </c>
      <c r="T18" s="51">
        <v>-6.0812139396757302E-2</v>
      </c>
      <c r="U18" s="51">
        <v>-0.43125250644212598</v>
      </c>
      <c r="V18" s="51">
        <v>4.3870129324030502</v>
      </c>
      <c r="W18" s="51">
        <v>4.91446794702901</v>
      </c>
      <c r="X18" s="51">
        <v>7.4939085941710198E-2</v>
      </c>
      <c r="Y18" s="51">
        <v>7.5571186732572806E-2</v>
      </c>
      <c r="Z18" s="51">
        <v>3.0185488834151699E-2</v>
      </c>
      <c r="AA18" s="51">
        <v>3.1766063552022002E-2</v>
      </c>
      <c r="AB18" s="51">
        <v>-4.4753597107558399E-2</v>
      </c>
      <c r="AC18" s="51">
        <v>-4.3805123180550798E-2</v>
      </c>
      <c r="AD18" s="51">
        <v>-2.1592209879802E-2</v>
      </c>
      <c r="AE18" s="51">
        <v>4.9433457855173703E-2</v>
      </c>
      <c r="AF18" s="51">
        <v>4.8463644149576999E-3</v>
      </c>
      <c r="AG18" s="51">
        <v>4.7385234568569197E-2</v>
      </c>
      <c r="AH18" s="51">
        <v>0.19019999999999901</v>
      </c>
      <c r="AI18" s="51">
        <v>3.2265475644411998E-2</v>
      </c>
      <c r="AJ18" s="51">
        <v>2.4201234930199302E-2</v>
      </c>
      <c r="AK18" s="51">
        <v>7.7178465048671797E-3</v>
      </c>
      <c r="AL18" s="53">
        <v>2.45476291395447E-2</v>
      </c>
      <c r="AM18" s="51">
        <v>2.1265000087544301E-2</v>
      </c>
      <c r="AN18" s="51">
        <v>4.8755511366819002</v>
      </c>
      <c r="AO18" s="51">
        <v>-0.16778108995249799</v>
      </c>
      <c r="AP18" s="51">
        <v>0.49979221244645999</v>
      </c>
      <c r="AQ18" s="51">
        <v>0.53388701030816499</v>
      </c>
      <c r="AR18" s="51">
        <v>0.64543168974533205</v>
      </c>
      <c r="AS18" s="51">
        <v>0.27502474999999998</v>
      </c>
      <c r="AT18" s="51">
        <v>-5.5744461113694202E-2</v>
      </c>
      <c r="AU18" s="51">
        <v>3.4950557895802801</v>
      </c>
      <c r="AV18" s="51">
        <v>-0.76089920860553595</v>
      </c>
      <c r="AW18" s="51">
        <v>-0.527455014625962</v>
      </c>
      <c r="AX18" s="51">
        <v>136.24680000000001</v>
      </c>
      <c r="AY18" s="51">
        <v>0.77749999999999997</v>
      </c>
      <c r="AZ18" s="51">
        <v>2310.41</v>
      </c>
      <c r="BA18" s="51">
        <v>0.94099999999999995</v>
      </c>
      <c r="BB18" s="51">
        <v>45.276499999999999</v>
      </c>
      <c r="BC18" s="51">
        <v>52.235399999999998</v>
      </c>
      <c r="BD18" s="51">
        <v>0.64969483792890204</v>
      </c>
      <c r="BE18" s="51">
        <v>80.399900000000002</v>
      </c>
      <c r="BF18" s="51">
        <v>0.59010486851801203</v>
      </c>
      <c r="BG18" s="51">
        <v>107575.2611</v>
      </c>
      <c r="BH18" s="51">
        <v>5.7500000000000002E-2</v>
      </c>
      <c r="BI18" s="51">
        <v>193682</v>
      </c>
      <c r="BJ18" s="51">
        <v>4076.8120513656099</v>
      </c>
      <c r="BK18" s="51">
        <v>3940.1570000000002</v>
      </c>
      <c r="BL18" s="51">
        <v>8.3130706020179996</v>
      </c>
      <c r="BM18" s="51">
        <v>8.2789758492138095</v>
      </c>
      <c r="BN18" s="51">
        <v>4.91446794702901</v>
      </c>
      <c r="BO18" s="51">
        <v>3.2265475644411998E-2</v>
      </c>
      <c r="BP18" s="51">
        <v>2.45476291395447E-2</v>
      </c>
      <c r="BQ18" s="51">
        <v>2.1265000087544301E-2</v>
      </c>
      <c r="BR18" s="51">
        <v>0.18</v>
      </c>
      <c r="BS18" s="51">
        <v>-1E-3</v>
      </c>
      <c r="BT18" s="51">
        <v>5.3674110606338997E-2</v>
      </c>
      <c r="BU18" s="51">
        <v>3.2275990078160799</v>
      </c>
      <c r="BV18" s="51">
        <v>7.8499999876510502</v>
      </c>
      <c r="BW18" s="51">
        <v>-4.2859536211072999</v>
      </c>
      <c r="BX18" s="51">
        <v>-1.2568757312352701E-2</v>
      </c>
      <c r="BY18" s="51">
        <v>-6.1983659590460101E-2</v>
      </c>
      <c r="BZ18" s="51">
        <v>-3.1113115654432702E-3</v>
      </c>
      <c r="CA18" s="51"/>
      <c r="CB18" s="51">
        <v>-8.8817841970012504E-16</v>
      </c>
      <c r="CC18" s="51">
        <v>4.5057520825508799E-8</v>
      </c>
      <c r="CD18" s="51">
        <v>0.179322014232703</v>
      </c>
      <c r="CE18" s="51">
        <v>8.3130706020179996</v>
      </c>
      <c r="CF18" s="51">
        <v>8.2789758492138095</v>
      </c>
      <c r="CG18" s="51">
        <v>4.91446794702901</v>
      </c>
      <c r="CH18" s="51">
        <v>3.2265475644411998E-2</v>
      </c>
      <c r="CI18" s="51">
        <v>2.45476291395447E-2</v>
      </c>
      <c r="CJ18" s="51">
        <v>2.1265000087544301E-2</v>
      </c>
      <c r="CK18" s="51">
        <v>0.18</v>
      </c>
      <c r="CL18" s="51">
        <v>-1E-3</v>
      </c>
      <c r="CM18" s="51">
        <v>5.3674110606338997E-2</v>
      </c>
      <c r="CN18" s="51">
        <v>3.2275990078160799</v>
      </c>
      <c r="CO18" s="51">
        <v>7.8499999876510502</v>
      </c>
      <c r="CP18" s="51">
        <v>-4.2859536211072999</v>
      </c>
      <c r="CQ18" s="51">
        <v>-1.33226762955018E-15</v>
      </c>
      <c r="CR18" s="51">
        <v>4.5057520825508799E-8</v>
      </c>
      <c r="CS18" s="51">
        <v>0.179322014232703</v>
      </c>
      <c r="CT18" s="51">
        <v>0.18</v>
      </c>
      <c r="CU18" s="51">
        <v>-1E-3</v>
      </c>
      <c r="CV18" s="51">
        <v>5.3674110606338997E-2</v>
      </c>
      <c r="CW18" s="51">
        <v>3.2275990078160799</v>
      </c>
      <c r="CX18" s="51">
        <v>7.8499999876510502</v>
      </c>
      <c r="CY18" s="51">
        <v>-4.2859536211072999</v>
      </c>
      <c r="CZ18" s="51">
        <v>-1.33226762955018E-15</v>
      </c>
      <c r="DA18" s="9">
        <v>4.5057520825508799E-8</v>
      </c>
      <c r="DB18">
        <v>0.179322014232703</v>
      </c>
    </row>
    <row r="19" spans="1:106" x14ac:dyDescent="0.25">
      <c r="A19">
        <v>1986</v>
      </c>
      <c r="B19" s="51">
        <v>574827.5</v>
      </c>
      <c r="C19" s="51">
        <v>597055.99569999997</v>
      </c>
      <c r="D19" s="51">
        <v>1178599</v>
      </c>
      <c r="E19" s="51">
        <v>1295865.3425</v>
      </c>
      <c r="F19" s="51">
        <v>2.0503524970534599</v>
      </c>
      <c r="G19" s="51">
        <v>2.1704251390704101</v>
      </c>
      <c r="H19" s="51">
        <v>13.2618252747704</v>
      </c>
      <c r="I19" s="51">
        <v>13.299766183118599</v>
      </c>
      <c r="J19" s="51">
        <v>13.9798370029213</v>
      </c>
      <c r="K19" s="51">
        <v>14.0746892481041</v>
      </c>
      <c r="L19" s="51">
        <v>0.71801172815082404</v>
      </c>
      <c r="M19" s="51">
        <v>0.77492306498552499</v>
      </c>
      <c r="N19" s="51">
        <v>2.9133127721672398</v>
      </c>
      <c r="O19" s="51">
        <v>-0.19237189264745599</v>
      </c>
      <c r="P19" s="51">
        <v>7.75814122346857</v>
      </c>
      <c r="Q19" s="51">
        <v>3.8291629995609902</v>
      </c>
      <c r="R19" s="51">
        <v>4.3860000000000001</v>
      </c>
      <c r="S19" s="51">
        <v>3.98747921116352</v>
      </c>
      <c r="T19" s="51">
        <v>-4.0717833278558997E-2</v>
      </c>
      <c r="U19" s="51">
        <v>-0.42354053179666201</v>
      </c>
      <c r="V19" s="51">
        <v>4.4110197429601801</v>
      </c>
      <c r="W19" s="51">
        <v>4.9348292656760497</v>
      </c>
      <c r="X19" s="51">
        <v>6.8381446390332404E-2</v>
      </c>
      <c r="Y19" s="51">
        <v>7.2227634071614005E-2</v>
      </c>
      <c r="Z19" s="51">
        <v>3.6704855871465901E-2</v>
      </c>
      <c r="AA19" s="51">
        <v>4.6320183594891901E-2</v>
      </c>
      <c r="AB19" s="51">
        <v>-3.1676590518866302E-2</v>
      </c>
      <c r="AC19" s="51">
        <v>-2.5907450476722001E-2</v>
      </c>
      <c r="AD19" s="51">
        <v>-1.2017909841899301E-2</v>
      </c>
      <c r="AE19" s="51">
        <v>5.9299742281291701E-2</v>
      </c>
      <c r="AF19" s="51">
        <v>1.2960946524586001E-2</v>
      </c>
      <c r="AG19" s="51">
        <v>1.6374865473406101E-2</v>
      </c>
      <c r="AH19" s="51">
        <v>9.9899999999999795E-2</v>
      </c>
      <c r="AI19" s="51">
        <v>3.1718785202596099E-2</v>
      </c>
      <c r="AJ19" s="51">
        <v>2.0094306118198301E-2</v>
      </c>
      <c r="AK19" s="51">
        <v>7.7119746454640502E-3</v>
      </c>
      <c r="AL19" s="53">
        <v>2.4006810557132201E-2</v>
      </c>
      <c r="AM19" s="51">
        <v>2.0361318647042499E-2</v>
      </c>
      <c r="AN19" s="51">
        <v>4.8555212869454003</v>
      </c>
      <c r="AO19" s="51">
        <v>-0.12824792843163699</v>
      </c>
      <c r="AP19" s="51">
        <v>0.47867448543388302</v>
      </c>
      <c r="AQ19" s="51">
        <v>0.51661537665701696</v>
      </c>
      <c r="AR19" s="51">
        <v>0.64651176862238102</v>
      </c>
      <c r="AS19" s="51">
        <v>0.28143499999999999</v>
      </c>
      <c r="AT19" s="51">
        <v>-3.7324680505345702E-2</v>
      </c>
      <c r="AU19" s="51">
        <v>3.5100660829309001</v>
      </c>
      <c r="AV19" s="51">
        <v>-0.75583046606028903</v>
      </c>
      <c r="AW19" s="51">
        <v>-0.523809522715873</v>
      </c>
      <c r="AX19" s="51">
        <v>139.04939999999999</v>
      </c>
      <c r="AY19" s="51">
        <v>0.82499999999999996</v>
      </c>
      <c r="AZ19" s="51">
        <v>2340.5500000000002</v>
      </c>
      <c r="BA19" s="51">
        <v>0.96009999999999995</v>
      </c>
      <c r="BB19" s="51">
        <v>46.023999999999901</v>
      </c>
      <c r="BC19" s="51">
        <v>53.918799999999997</v>
      </c>
      <c r="BD19" s="51">
        <v>0.65472463796273095</v>
      </c>
      <c r="BE19" s="51">
        <v>82.353399999999894</v>
      </c>
      <c r="BF19" s="51">
        <v>0.59226001694361796</v>
      </c>
      <c r="BG19" s="51">
        <v>131879.49280000001</v>
      </c>
      <c r="BH19" s="51">
        <v>5.9200000000000003E-2</v>
      </c>
      <c r="BI19" s="51">
        <v>202128</v>
      </c>
      <c r="BJ19" s="51">
        <v>4293.8408630314098</v>
      </c>
      <c r="BK19" s="51">
        <v>4133.9809999999998</v>
      </c>
      <c r="BL19" s="51">
        <v>8.3649369174425701</v>
      </c>
      <c r="BM19" s="51">
        <v>8.3269961441982492</v>
      </c>
      <c r="BN19" s="51">
        <v>4.9348292656760497</v>
      </c>
      <c r="BO19" s="51">
        <v>3.1718785202596099E-2</v>
      </c>
      <c r="BP19" s="51">
        <v>2.4006810557132201E-2</v>
      </c>
      <c r="BQ19" s="51">
        <v>2.0361318647042499E-2</v>
      </c>
      <c r="BR19" s="51">
        <v>0.1699</v>
      </c>
      <c r="BS19" s="51">
        <v>-2.1000000000000001E-2</v>
      </c>
      <c r="BT19" s="51">
        <v>4.8020294984437301E-2</v>
      </c>
      <c r="BU19" s="51">
        <v>4.7409720683428898</v>
      </c>
      <c r="BV19" s="51">
        <v>7.4900000080330802</v>
      </c>
      <c r="BW19" s="51">
        <v>-2.5574731970273801</v>
      </c>
      <c r="BX19" s="51">
        <v>-1.2874536465267299E-2</v>
      </c>
      <c r="BY19" s="51">
        <v>-3.5553792723895097E-2</v>
      </c>
      <c r="BZ19" s="51">
        <v>-4.9344461262035401E-3</v>
      </c>
      <c r="CA19" s="51"/>
      <c r="CB19" s="51">
        <v>8.8817841970012504E-16</v>
      </c>
      <c r="CC19" s="51">
        <v>1.1797881671604599E-7</v>
      </c>
      <c r="CD19" s="51">
        <v>0.136100216520576</v>
      </c>
      <c r="CE19" s="51">
        <v>8.3649369174425701</v>
      </c>
      <c r="CF19" s="51">
        <v>8.3269961441982492</v>
      </c>
      <c r="CG19" s="51">
        <v>4.9348292656760497</v>
      </c>
      <c r="CH19" s="51">
        <v>3.1718785202596099E-2</v>
      </c>
      <c r="CI19" s="51">
        <v>2.4006810557132201E-2</v>
      </c>
      <c r="CJ19" s="51">
        <v>2.0361318647042499E-2</v>
      </c>
      <c r="CK19" s="51">
        <v>0.1699</v>
      </c>
      <c r="CL19" s="51">
        <v>-2.1000000000000001E-2</v>
      </c>
      <c r="CM19" s="51">
        <v>4.8020294984437301E-2</v>
      </c>
      <c r="CN19" s="51">
        <v>4.7409720683428898</v>
      </c>
      <c r="CO19" s="51">
        <v>7.4900000080330802</v>
      </c>
      <c r="CP19" s="51">
        <v>-2.5574731970273801</v>
      </c>
      <c r="CQ19" s="51">
        <v>-6.6613381477509402E-16</v>
      </c>
      <c r="CR19" s="51">
        <v>1.1797881671604599E-7</v>
      </c>
      <c r="CS19" s="51">
        <v>0.136100216520576</v>
      </c>
      <c r="CT19" s="51">
        <v>0.1699</v>
      </c>
      <c r="CU19" s="51">
        <v>-2.1000000000000001E-2</v>
      </c>
      <c r="CV19" s="51">
        <v>4.8020294984437301E-2</v>
      </c>
      <c r="CW19" s="51">
        <v>4.7409720683428898</v>
      </c>
      <c r="CX19" s="51">
        <v>7.4900000080330802</v>
      </c>
      <c r="CY19" s="51">
        <v>-2.5574731970273801</v>
      </c>
      <c r="CZ19" s="51">
        <v>-6.6613381477509402E-16</v>
      </c>
      <c r="DA19" s="9">
        <v>1.1797881671604599E-7</v>
      </c>
      <c r="DB19">
        <v>0.136100216520576</v>
      </c>
    </row>
    <row r="20" spans="1:106" x14ac:dyDescent="0.25">
      <c r="A20">
        <v>1987</v>
      </c>
      <c r="B20" s="51">
        <v>598035.80000000005</v>
      </c>
      <c r="C20" s="51">
        <v>618132.07239999995</v>
      </c>
      <c r="D20" s="51">
        <v>1243131</v>
      </c>
      <c r="E20" s="51">
        <v>1350212.7930000001</v>
      </c>
      <c r="F20" s="51">
        <v>2.0786899379602302</v>
      </c>
      <c r="G20" s="51">
        <v>2.18434352994753</v>
      </c>
      <c r="H20" s="51">
        <v>13.301405897361599</v>
      </c>
      <c r="I20" s="51">
        <v>13.334457422992299</v>
      </c>
      <c r="J20" s="51">
        <v>14.0331437551247</v>
      </c>
      <c r="K20" s="51">
        <v>14.115772762437601</v>
      </c>
      <c r="L20" s="51">
        <v>0.73173785776313405</v>
      </c>
      <c r="M20" s="51">
        <v>0.78131533944528497</v>
      </c>
      <c r="N20" s="51">
        <v>2.9180300666814198</v>
      </c>
      <c r="O20" s="51">
        <v>-0.213812223885325</v>
      </c>
      <c r="P20" s="51">
        <v>7.7655309124299698</v>
      </c>
      <c r="Q20" s="51">
        <v>3.8126578151705002</v>
      </c>
      <c r="R20" s="51">
        <v>4.4939999999999998</v>
      </c>
      <c r="S20" s="51">
        <v>4.0369025787683199</v>
      </c>
      <c r="T20" s="51">
        <v>-4.1655675268832501E-2</v>
      </c>
      <c r="U20" s="51">
        <v>-0.397610950169274</v>
      </c>
      <c r="V20" s="51">
        <v>4.4345135289375897</v>
      </c>
      <c r="W20" s="51">
        <v>4.9543562581960403</v>
      </c>
      <c r="X20" s="51">
        <v>3.9580622591108498E-2</v>
      </c>
      <c r="Y20" s="51">
        <v>3.4691239873715002E-2</v>
      </c>
      <c r="Z20" s="51">
        <v>5.3306752203418503E-2</v>
      </c>
      <c r="AA20" s="51">
        <v>4.1083514333474798E-2</v>
      </c>
      <c r="AB20" s="51">
        <v>1.3726129612309901E-2</v>
      </c>
      <c r="AC20" s="51">
        <v>6.3922744597598898E-3</v>
      </c>
      <c r="AD20" s="51">
        <v>4.7172945141800097E-3</v>
      </c>
      <c r="AE20" s="51">
        <v>-2.1440331237869301E-2</v>
      </c>
      <c r="AF20" s="51">
        <v>7.3896889613967202E-3</v>
      </c>
      <c r="AG20" s="51">
        <v>-1.6505184390485501E-2</v>
      </c>
      <c r="AH20" s="51">
        <v>0.107999999999999</v>
      </c>
      <c r="AI20" s="51">
        <v>4.9423367604801698E-2</v>
      </c>
      <c r="AJ20" s="51">
        <v>-9.3784199027350504E-4</v>
      </c>
      <c r="AK20" s="51">
        <v>2.5929581627387802E-2</v>
      </c>
      <c r="AL20" s="53">
        <v>2.3493785977413899E-2</v>
      </c>
      <c r="AM20" s="51">
        <v>1.9526992519988198E-2</v>
      </c>
      <c r="AN20" s="51">
        <v>4.86338344446904</v>
      </c>
      <c r="AO20" s="51">
        <v>-0.14254148259021701</v>
      </c>
      <c r="AP20" s="51">
        <v>0.48782523850875598</v>
      </c>
      <c r="AQ20" s="51">
        <v>0.52087689296352302</v>
      </c>
      <c r="AR20" s="51">
        <v>0.64712757603583004</v>
      </c>
      <c r="AS20" s="51">
        <v>0.28836499999999998</v>
      </c>
      <c r="AT20" s="51">
        <v>-3.8184368996429699E-2</v>
      </c>
      <c r="AU20" s="51">
        <v>3.4949363305729602</v>
      </c>
      <c r="AV20" s="51">
        <v>-0.73401949839996805</v>
      </c>
      <c r="AW20" s="51">
        <v>-0.51984272925844699</v>
      </c>
      <c r="AX20" s="51">
        <v>141.79130000000001</v>
      </c>
      <c r="AY20" s="51">
        <v>0.8075</v>
      </c>
      <c r="AZ20" s="51">
        <v>2357.91</v>
      </c>
      <c r="BA20" s="51">
        <v>0.95920000000000005</v>
      </c>
      <c r="BB20" s="51">
        <v>45.270599999999902</v>
      </c>
      <c r="BC20" s="51">
        <v>56.650599999999997</v>
      </c>
      <c r="BD20" s="51">
        <v>0.67192338849807398</v>
      </c>
      <c r="BE20" s="51">
        <v>84.311099999999996</v>
      </c>
      <c r="BF20" s="51">
        <v>0.594614056010488</v>
      </c>
      <c r="BG20" s="51">
        <v>130081.59910000001</v>
      </c>
      <c r="BH20" s="51">
        <v>5.8400000000000001E-2</v>
      </c>
      <c r="BI20" s="51">
        <v>203331</v>
      </c>
      <c r="BJ20" s="51">
        <v>4359.4499267585497</v>
      </c>
      <c r="BK20" s="51">
        <v>4217.7179999999998</v>
      </c>
      <c r="BL20" s="51">
        <v>8.3801011647962902</v>
      </c>
      <c r="BM20" s="51">
        <v>8.3470495024737197</v>
      </c>
      <c r="BN20" s="51">
        <v>4.9543562581960403</v>
      </c>
      <c r="BO20" s="51">
        <v>4.9423367604801698E-2</v>
      </c>
      <c r="BP20" s="51">
        <v>2.3493785977413899E-2</v>
      </c>
      <c r="BQ20" s="51">
        <v>1.9526992519988198E-2</v>
      </c>
      <c r="BR20" s="51">
        <v>0.21809999999999999</v>
      </c>
      <c r="BS20" s="51">
        <v>-4.8999999999999998E-3</v>
      </c>
      <c r="BT20" s="51">
        <v>2.0053358275467701E-2</v>
      </c>
      <c r="BU20" s="51">
        <v>4.19391187630284</v>
      </c>
      <c r="BV20" s="51">
        <v>3.5300000086742198</v>
      </c>
      <c r="BW20" s="51">
        <v>0.64127486484399898</v>
      </c>
      <c r="BX20" s="51">
        <v>-1.28357556382807E-2</v>
      </c>
      <c r="BY20" s="51">
        <v>-2.9199618306971998E-3</v>
      </c>
      <c r="BZ20" s="51">
        <v>-7.4299479882719297E-3</v>
      </c>
      <c r="CA20" s="51"/>
      <c r="CB20" s="51">
        <v>-2.6645352591003702E-15</v>
      </c>
      <c r="CC20" s="51">
        <v>-7.8678099590945195E-9</v>
      </c>
      <c r="CD20" s="51">
        <v>2.4382527350295301E-2</v>
      </c>
      <c r="CE20" s="51">
        <v>8.3801011647962902</v>
      </c>
      <c r="CF20" s="51">
        <v>8.3470495024737197</v>
      </c>
      <c r="CG20" s="51">
        <v>4.9543562581960403</v>
      </c>
      <c r="CH20" s="51">
        <v>4.9423367604801698E-2</v>
      </c>
      <c r="CI20" s="51">
        <v>2.3493785977413899E-2</v>
      </c>
      <c r="CJ20" s="51">
        <v>1.9526992519988198E-2</v>
      </c>
      <c r="CK20" s="51">
        <v>0.21809999999999999</v>
      </c>
      <c r="CL20" s="51">
        <v>-4.8999999999999998E-3</v>
      </c>
      <c r="CM20" s="51">
        <v>2.0053358275467701E-2</v>
      </c>
      <c r="CN20" s="51">
        <v>4.19391187630284</v>
      </c>
      <c r="CO20" s="51">
        <v>3.5300000086742198</v>
      </c>
      <c r="CP20" s="51">
        <v>0.64127486484399898</v>
      </c>
      <c r="CQ20" s="51">
        <v>-1.33226762955018E-15</v>
      </c>
      <c r="CR20" s="51">
        <v>-7.8678099590945195E-9</v>
      </c>
      <c r="CS20" s="51">
        <v>2.4382527350295301E-2</v>
      </c>
      <c r="CT20" s="51">
        <v>0.21809999999999999</v>
      </c>
      <c r="CU20" s="51">
        <v>-4.8999999999999998E-3</v>
      </c>
      <c r="CV20" s="51">
        <v>2.0053358275467701E-2</v>
      </c>
      <c r="CW20" s="51">
        <v>4.19391187630284</v>
      </c>
      <c r="CX20" s="51">
        <v>3.5300000086742198</v>
      </c>
      <c r="CY20" s="51">
        <v>0.64127486484399898</v>
      </c>
      <c r="CZ20" s="51">
        <v>-1.33226762955018E-15</v>
      </c>
      <c r="DA20" s="9">
        <v>-7.8678099590945195E-9</v>
      </c>
      <c r="DB20">
        <v>2.4382527350295301E-2</v>
      </c>
    </row>
    <row r="21" spans="1:106" x14ac:dyDescent="0.25">
      <c r="A21">
        <v>1988</v>
      </c>
      <c r="B21" s="51">
        <v>601931.4</v>
      </c>
      <c r="C21" s="51">
        <v>617761.19310000003</v>
      </c>
      <c r="D21" s="51">
        <v>1308033</v>
      </c>
      <c r="E21" s="51">
        <v>1395734.0216999999</v>
      </c>
      <c r="F21" s="51">
        <v>2.1730599201171401</v>
      </c>
      <c r="G21" s="51">
        <v>2.25934234343215</v>
      </c>
      <c r="H21" s="51">
        <v>13.3078987643094</v>
      </c>
      <c r="I21" s="51">
        <v>13.333857242828699</v>
      </c>
      <c r="J21" s="51">
        <v>14.084035040038801</v>
      </c>
      <c r="K21" s="51">
        <v>14.148931015283299</v>
      </c>
      <c r="L21" s="51">
        <v>0.77613627572943</v>
      </c>
      <c r="M21" s="51">
        <v>0.81507377245457402</v>
      </c>
      <c r="N21" s="51">
        <v>2.8901856355587201</v>
      </c>
      <c r="O21" s="51">
        <v>-0.22941316432780501</v>
      </c>
      <c r="P21" s="51">
        <v>7.7735397750778903</v>
      </c>
      <c r="Q21" s="51">
        <v>3.8156618735671199</v>
      </c>
      <c r="R21" s="51">
        <v>4.6237000000000004</v>
      </c>
      <c r="S21" s="51">
        <v>4.06190056848222</v>
      </c>
      <c r="T21" s="51">
        <v>-4.2698754533115203E-2</v>
      </c>
      <c r="U21" s="51">
        <v>-0.395760996950481</v>
      </c>
      <c r="V21" s="51">
        <v>4.4576615654326996</v>
      </c>
      <c r="W21" s="51">
        <v>4.9730746422783696</v>
      </c>
      <c r="X21" s="51">
        <v>6.4928669478000103E-3</v>
      </c>
      <c r="Y21" s="51">
        <v>-6.00180163588689E-4</v>
      </c>
      <c r="Z21" s="51">
        <v>5.0891284914095301E-2</v>
      </c>
      <c r="AA21" s="51">
        <v>3.3158252845700099E-2</v>
      </c>
      <c r="AB21" s="51">
        <v>4.4398417966295303E-2</v>
      </c>
      <c r="AC21" s="51">
        <v>3.3758433009288803E-2</v>
      </c>
      <c r="AD21" s="51">
        <v>-2.7844431122703201E-2</v>
      </c>
      <c r="AE21" s="51">
        <v>-1.56009404424796E-2</v>
      </c>
      <c r="AF21" s="51">
        <v>8.0088626479217703E-3</v>
      </c>
      <c r="AG21" s="51">
        <v>3.0040583966135502E-3</v>
      </c>
      <c r="AH21" s="51">
        <v>0.12970000000000001</v>
      </c>
      <c r="AI21" s="51">
        <v>2.49979897139028E-2</v>
      </c>
      <c r="AJ21" s="51">
        <v>-1.04307926428273E-3</v>
      </c>
      <c r="AK21" s="51">
        <v>1.84995321879236E-3</v>
      </c>
      <c r="AL21" s="53">
        <v>2.3148036495110401E-2</v>
      </c>
      <c r="AM21" s="51">
        <v>1.8718384082325901E-2</v>
      </c>
      <c r="AN21" s="51">
        <v>4.8169760592645297</v>
      </c>
      <c r="AO21" s="51">
        <v>-0.15294210955186999</v>
      </c>
      <c r="AP21" s="51">
        <v>0.51742418381961996</v>
      </c>
      <c r="AQ21" s="51">
        <v>0.54338251496971601</v>
      </c>
      <c r="AR21" s="51">
        <v>0.64779498125649104</v>
      </c>
      <c r="AS21" s="51">
        <v>0.29668741666666598</v>
      </c>
      <c r="AT21" s="51">
        <v>-3.9140524988688898E-2</v>
      </c>
      <c r="AU21" s="51">
        <v>3.4976900507698598</v>
      </c>
      <c r="AV21" s="51">
        <v>-0.73425271099066702</v>
      </c>
      <c r="AW21" s="51">
        <v>-0.51541307684566195</v>
      </c>
      <c r="AX21" s="51">
        <v>144.47040000000001</v>
      </c>
      <c r="AY21" s="51">
        <v>0.79500000000000004</v>
      </c>
      <c r="AZ21" s="51">
        <v>2376.87</v>
      </c>
      <c r="BA21" s="51">
        <v>0.95820000000000005</v>
      </c>
      <c r="BB21" s="51">
        <v>45.406799999999897</v>
      </c>
      <c r="BC21" s="51">
        <v>58.084600000000002</v>
      </c>
      <c r="BD21" s="51">
        <v>0.67316756581349102</v>
      </c>
      <c r="BE21" s="51">
        <v>86.285499999999999</v>
      </c>
      <c r="BF21" s="51">
        <v>0.59725383192681603</v>
      </c>
      <c r="BG21" s="51">
        <v>123665.1881</v>
      </c>
      <c r="BH21" s="51">
        <v>5.79E-2</v>
      </c>
      <c r="BI21" s="51">
        <v>214947</v>
      </c>
      <c r="BJ21" s="51">
        <v>4276.0398884477299</v>
      </c>
      <c r="BK21" s="51">
        <v>4166.4690000000001</v>
      </c>
      <c r="BL21" s="51">
        <v>8.3607826005503796</v>
      </c>
      <c r="BM21" s="51">
        <v>8.3348241934969707</v>
      </c>
      <c r="BN21" s="51">
        <v>4.9730746422783696</v>
      </c>
      <c r="BO21" s="51">
        <v>2.49979897139028E-2</v>
      </c>
      <c r="BP21" s="51">
        <v>2.3148036495110401E-2</v>
      </c>
      <c r="BQ21" s="51">
        <v>1.8718384082325901E-2</v>
      </c>
      <c r="BR21" s="51">
        <v>0.2402</v>
      </c>
      <c r="BS21" s="51">
        <v>1.2800000000000001E-2</v>
      </c>
      <c r="BT21" s="51">
        <v>-1.2225308976751101E-2</v>
      </c>
      <c r="BU21" s="51">
        <v>3.3714114498098802</v>
      </c>
      <c r="BV21" s="51">
        <v>-6.0000009150129603E-2</v>
      </c>
      <c r="BW21" s="51">
        <v>3.4334715421994999</v>
      </c>
      <c r="BX21" s="51">
        <v>-1.2596511506761599E-2</v>
      </c>
      <c r="BY21" s="51">
        <v>2.0982714443442602E-2</v>
      </c>
      <c r="BZ21" s="51">
        <v>-1.11834263048507E-2</v>
      </c>
      <c r="CA21" s="51"/>
      <c r="CB21" s="51">
        <v>8.8817841970012504E-16</v>
      </c>
      <c r="CC21" s="51">
        <v>-7.5903314078473701E-8</v>
      </c>
      <c r="CD21" s="51">
        <v>6.8364220491013206E-2</v>
      </c>
      <c r="CE21" s="51">
        <v>8.3607826005503796</v>
      </c>
      <c r="CF21" s="51">
        <v>8.3348241934969707</v>
      </c>
      <c r="CG21" s="51">
        <v>4.9730746422783696</v>
      </c>
      <c r="CH21" s="51">
        <v>2.49979897139028E-2</v>
      </c>
      <c r="CI21" s="51">
        <v>2.3148036495110401E-2</v>
      </c>
      <c r="CJ21" s="51">
        <v>1.8718384082325901E-2</v>
      </c>
      <c r="CK21" s="51">
        <v>0.2402</v>
      </c>
      <c r="CL21" s="51">
        <v>1.2800000000000001E-2</v>
      </c>
      <c r="CM21" s="51">
        <v>-1.2225308976751101E-2</v>
      </c>
      <c r="CN21" s="51">
        <v>3.3714114498098802</v>
      </c>
      <c r="CO21" s="51">
        <v>-6.0000009150129603E-2</v>
      </c>
      <c r="CP21" s="51">
        <v>3.4334715421994999</v>
      </c>
      <c r="CQ21" s="51">
        <v>1.5543122344752101E-15</v>
      </c>
      <c r="CR21" s="51">
        <v>-7.5903314078473701E-8</v>
      </c>
      <c r="CS21" s="51">
        <v>6.8364220491013206E-2</v>
      </c>
      <c r="CT21" s="51">
        <v>0.2402</v>
      </c>
      <c r="CU21" s="51">
        <v>1.2800000000000001E-2</v>
      </c>
      <c r="CV21" s="51">
        <v>-1.2225308976751101E-2</v>
      </c>
      <c r="CW21" s="51">
        <v>3.3714114498098802</v>
      </c>
      <c r="CX21" s="51">
        <v>-6.0000009150129603E-2</v>
      </c>
      <c r="CY21" s="51">
        <v>3.4334715421994999</v>
      </c>
      <c r="CZ21" s="51">
        <v>1.5543122344752101E-15</v>
      </c>
      <c r="DA21" s="9">
        <v>-7.5903314078473701E-8</v>
      </c>
      <c r="DB21">
        <v>6.8364220491013206E-2</v>
      </c>
    </row>
    <row r="22" spans="1:106" x14ac:dyDescent="0.25">
      <c r="A22">
        <v>1989</v>
      </c>
      <c r="B22" s="51">
        <v>627921.30000000005</v>
      </c>
      <c r="C22" s="51">
        <v>637282.44680000003</v>
      </c>
      <c r="D22" s="51">
        <v>1388425</v>
      </c>
      <c r="E22" s="51">
        <v>1440752.0348</v>
      </c>
      <c r="F22" s="51">
        <v>2.2111449316976501</v>
      </c>
      <c r="G22" s="51">
        <v>2.2607747036411801</v>
      </c>
      <c r="H22" s="51">
        <v>13.350170119125901</v>
      </c>
      <c r="I22" s="51">
        <v>13.3649682378507</v>
      </c>
      <c r="J22" s="51">
        <v>14.143680569145801</v>
      </c>
      <c r="K22" s="51">
        <v>14.180675781617801</v>
      </c>
      <c r="L22" s="51">
        <v>0.79351045001990395</v>
      </c>
      <c r="M22" s="51">
        <v>0.81570754376715604</v>
      </c>
      <c r="N22" s="51">
        <v>2.9022794484035899</v>
      </c>
      <c r="O22" s="51">
        <v>-0.213812223885325</v>
      </c>
      <c r="P22" s="51">
        <v>7.7808545446873003</v>
      </c>
      <c r="Q22" s="51">
        <v>3.7815019343784502</v>
      </c>
      <c r="R22" s="51">
        <v>4.6992000000000003</v>
      </c>
      <c r="S22" s="51">
        <v>4.0846342358988696</v>
      </c>
      <c r="T22" s="51">
        <v>-3.70790082414207E-2</v>
      </c>
      <c r="U22" s="51">
        <v>-0.39601413477400299</v>
      </c>
      <c r="V22" s="51">
        <v>4.4806483706728697</v>
      </c>
      <c r="W22" s="51">
        <v>4.9910358061658702</v>
      </c>
      <c r="X22" s="51">
        <v>4.2271354816588502E-2</v>
      </c>
      <c r="Y22" s="51">
        <v>3.11109950219771E-2</v>
      </c>
      <c r="Z22" s="51">
        <v>5.9645529107062799E-2</v>
      </c>
      <c r="AA22" s="51">
        <v>3.1744766334558298E-2</v>
      </c>
      <c r="AB22" s="51">
        <v>1.73741742904743E-2</v>
      </c>
      <c r="AC22" s="51">
        <v>6.3377131258133396E-4</v>
      </c>
      <c r="AD22" s="51">
        <v>1.20938128448693E-2</v>
      </c>
      <c r="AE22" s="51">
        <v>1.56009404424796E-2</v>
      </c>
      <c r="AF22" s="51">
        <v>7.3147696094101799E-3</v>
      </c>
      <c r="AG22" s="51">
        <v>-3.41599391886626E-2</v>
      </c>
      <c r="AH22" s="51">
        <v>7.5499999999999901E-2</v>
      </c>
      <c r="AI22" s="51">
        <v>2.2733667416647101E-2</v>
      </c>
      <c r="AJ22" s="51">
        <v>5.6197462916945003E-3</v>
      </c>
      <c r="AK22" s="51">
        <v>-2.5313782352189701E-4</v>
      </c>
      <c r="AL22" s="53">
        <v>2.2986805240168998E-2</v>
      </c>
      <c r="AM22" s="51">
        <v>1.7961163887505599E-2</v>
      </c>
      <c r="AN22" s="51">
        <v>4.8371324140059802</v>
      </c>
      <c r="AO22" s="51">
        <v>-0.14254148259021701</v>
      </c>
      <c r="AP22" s="51">
        <v>0.52900696667993596</v>
      </c>
      <c r="AQ22" s="51">
        <v>0.54380502917810403</v>
      </c>
      <c r="AR22" s="51">
        <v>0.64840454539060799</v>
      </c>
      <c r="AS22" s="51">
        <v>0.30153200000000002</v>
      </c>
      <c r="AT22" s="51">
        <v>-3.3989090887969003E-2</v>
      </c>
      <c r="AU22" s="51">
        <v>3.4663767731802499</v>
      </c>
      <c r="AV22" s="51">
        <v>-0.73640032109890996</v>
      </c>
      <c r="AW22" s="51">
        <v>-0.51038743549299903</v>
      </c>
      <c r="AX22" s="51">
        <v>147.08869999999999</v>
      </c>
      <c r="AY22" s="51">
        <v>0.8075</v>
      </c>
      <c r="AZ22" s="51">
        <v>2394.3200000000002</v>
      </c>
      <c r="BA22" s="51">
        <v>0.96360000000000001</v>
      </c>
      <c r="BB22" s="51">
        <v>43.881900000000002</v>
      </c>
      <c r="BC22" s="51">
        <v>59.420200000000001</v>
      </c>
      <c r="BD22" s="51">
        <v>0.67299718320706603</v>
      </c>
      <c r="BE22" s="51">
        <v>88.291899999999998</v>
      </c>
      <c r="BF22" s="51">
        <v>0.60026297057489797</v>
      </c>
      <c r="BG22" s="51">
        <v>125146.4893</v>
      </c>
      <c r="BH22" s="51">
        <v>5.74E-2</v>
      </c>
      <c r="BI22" s="51">
        <v>221523</v>
      </c>
      <c r="BJ22" s="51">
        <v>4332.6404190124704</v>
      </c>
      <c r="BK22" s="51">
        <v>4268.9979999999896</v>
      </c>
      <c r="BL22" s="51">
        <v>8.3739324316848496</v>
      </c>
      <c r="BM22" s="51">
        <v>8.3591344182640501</v>
      </c>
      <c r="BN22" s="51">
        <v>4.9910358061658702</v>
      </c>
      <c r="BO22" s="51">
        <v>2.2733667416647101E-2</v>
      </c>
      <c r="BP22" s="51">
        <v>2.2986805240168998E-2</v>
      </c>
      <c r="BQ22" s="51">
        <v>1.7961163887505599E-2</v>
      </c>
      <c r="BR22" s="51">
        <v>0.24990000000000001</v>
      </c>
      <c r="BS22" s="51">
        <v>2.3E-3</v>
      </c>
      <c r="BT22" s="51">
        <v>2.43102247670893E-2</v>
      </c>
      <c r="BU22" s="51">
        <v>3.2254005706021398</v>
      </c>
      <c r="BV22" s="51">
        <v>3.1599999996827202</v>
      </c>
      <c r="BW22" s="51">
        <v>6.3397218805372094E-2</v>
      </c>
      <c r="BX22" s="51">
        <v>-1.21253702445542E-2</v>
      </c>
      <c r="BY22" s="51">
        <v>2.7510484165374299E-2</v>
      </c>
      <c r="BZ22" s="51">
        <v>-1.24538950494586E-2</v>
      </c>
      <c r="CA22" s="51"/>
      <c r="CB22" s="51">
        <v>-1.7763568394002501E-15</v>
      </c>
      <c r="CC22" s="51">
        <v>4.9077373720507401E-8</v>
      </c>
      <c r="CD22" s="51">
        <v>8.3076150705941806E-3</v>
      </c>
      <c r="CE22" s="51">
        <v>8.3739324316848496</v>
      </c>
      <c r="CF22" s="51">
        <v>8.3591344182640501</v>
      </c>
      <c r="CG22" s="51">
        <v>4.9910358061658702</v>
      </c>
      <c r="CH22" s="51">
        <v>2.2733667416647101E-2</v>
      </c>
      <c r="CI22" s="51">
        <v>2.2986805240168998E-2</v>
      </c>
      <c r="CJ22" s="51">
        <v>1.7961163887505599E-2</v>
      </c>
      <c r="CK22" s="51">
        <v>0.24990000000000001</v>
      </c>
      <c r="CL22" s="51">
        <v>2.3E-3</v>
      </c>
      <c r="CM22" s="51">
        <v>2.43102247670893E-2</v>
      </c>
      <c r="CN22" s="51">
        <v>3.2254005706021398</v>
      </c>
      <c r="CO22" s="51">
        <v>3.1599999996827202</v>
      </c>
      <c r="CP22" s="51">
        <v>6.3397218805372094E-2</v>
      </c>
      <c r="CQ22" s="51">
        <v>0</v>
      </c>
      <c r="CR22" s="51">
        <v>4.9077373720507401E-8</v>
      </c>
      <c r="CS22" s="51">
        <v>8.3076150705941806E-3</v>
      </c>
      <c r="CT22" s="51">
        <v>0.24990000000000001</v>
      </c>
      <c r="CU22" s="51">
        <v>2.3E-3</v>
      </c>
      <c r="CV22" s="51">
        <v>2.43102247670893E-2</v>
      </c>
      <c r="CW22" s="51">
        <v>3.2254005706021398</v>
      </c>
      <c r="CX22" s="51">
        <v>3.1599999996827202</v>
      </c>
      <c r="CY22" s="51">
        <v>6.3397218805372094E-2</v>
      </c>
      <c r="CZ22" s="51">
        <v>0</v>
      </c>
      <c r="DA22" s="9">
        <v>4.9077373720507401E-8</v>
      </c>
      <c r="DB22">
        <v>8.3076150705941806E-3</v>
      </c>
    </row>
    <row r="23" spans="1:106" x14ac:dyDescent="0.25">
      <c r="A23">
        <v>1990</v>
      </c>
      <c r="B23" s="51">
        <v>602997.9</v>
      </c>
      <c r="C23" s="51">
        <v>609560.66040000005</v>
      </c>
      <c r="D23" s="51">
        <v>1432099</v>
      </c>
      <c r="E23" s="51">
        <v>1471383.1132</v>
      </c>
      <c r="F23" s="51">
        <v>2.37496515327831</v>
      </c>
      <c r="G23" s="51">
        <v>2.4138419829036502</v>
      </c>
      <c r="H23" s="51">
        <v>13.309668993116199</v>
      </c>
      <c r="I23" s="51">
        <v>13.3204937478076</v>
      </c>
      <c r="J23" s="51">
        <v>14.174651758191199</v>
      </c>
      <c r="K23" s="51">
        <v>14.2017134097255</v>
      </c>
      <c r="L23" s="51">
        <v>0.86498276507509597</v>
      </c>
      <c r="M23" s="51">
        <v>0.88121966191794199</v>
      </c>
      <c r="N23" s="51">
        <v>2.8851024668458001</v>
      </c>
      <c r="O23" s="51">
        <v>-0.301105092783921</v>
      </c>
      <c r="P23" s="51">
        <v>7.7899016710892699</v>
      </c>
      <c r="Q23" s="51">
        <v>3.7287537997567899</v>
      </c>
      <c r="R23" s="51">
        <v>4.8106</v>
      </c>
      <c r="S23" s="51">
        <v>4.1378525462406897</v>
      </c>
      <c r="T23" s="51">
        <v>-4.7615853941663198E-2</v>
      </c>
      <c r="U23" s="51">
        <v>-0.36574992232826398</v>
      </c>
      <c r="V23" s="51">
        <v>4.5036024685689604</v>
      </c>
      <c r="W23" s="51">
        <v>5.0083005707495296</v>
      </c>
      <c r="X23" s="51">
        <v>-4.05011260097888E-2</v>
      </c>
      <c r="Y23" s="51">
        <v>-4.44744900430986E-2</v>
      </c>
      <c r="Z23" s="51">
        <v>3.0971189045402799E-2</v>
      </c>
      <c r="AA23" s="51">
        <v>2.1037628107687899E-2</v>
      </c>
      <c r="AB23" s="51">
        <v>7.1472315055191596E-2</v>
      </c>
      <c r="AC23" s="51">
        <v>6.5512118150786502E-2</v>
      </c>
      <c r="AD23" s="51">
        <v>-1.71769815577902E-2</v>
      </c>
      <c r="AE23" s="51">
        <v>-8.7292868898596096E-2</v>
      </c>
      <c r="AF23" s="51">
        <v>9.0471264019749992E-3</v>
      </c>
      <c r="AG23" s="51">
        <v>-5.2748134621659802E-2</v>
      </c>
      <c r="AH23" s="51">
        <v>0.111399999999999</v>
      </c>
      <c r="AI23" s="51">
        <v>5.3218310341822603E-2</v>
      </c>
      <c r="AJ23" s="51">
        <v>-1.0536845700242501E-2</v>
      </c>
      <c r="AK23" s="51">
        <v>3.02642124457396E-2</v>
      </c>
      <c r="AL23" s="53">
        <v>2.2954097896082899E-2</v>
      </c>
      <c r="AM23" s="51">
        <v>1.7264764583657801E-2</v>
      </c>
      <c r="AN23" s="51">
        <v>4.8085041114096603</v>
      </c>
      <c r="AO23" s="51">
        <v>-0.20073672852261401</v>
      </c>
      <c r="AP23" s="51">
        <v>0.57665517671673105</v>
      </c>
      <c r="AQ23" s="51">
        <v>0.58747977461196099</v>
      </c>
      <c r="AR23" s="51">
        <v>0.64915847259077297</v>
      </c>
      <c r="AS23" s="51">
        <v>0.30868016666666598</v>
      </c>
      <c r="AT23" s="51">
        <v>-4.3647866113191297E-2</v>
      </c>
      <c r="AU23" s="51">
        <v>3.4180243164437298</v>
      </c>
      <c r="AV23" s="51">
        <v>-0.71057096784832197</v>
      </c>
      <c r="AW23" s="51">
        <v>-0.50469810218057398</v>
      </c>
      <c r="AX23" s="51">
        <v>149.65020000000001</v>
      </c>
      <c r="AY23" s="51">
        <v>0.74</v>
      </c>
      <c r="AZ23" s="51">
        <v>2416.08</v>
      </c>
      <c r="BA23" s="51">
        <v>0.95350000000000001</v>
      </c>
      <c r="BB23" s="51">
        <v>41.627200000000002</v>
      </c>
      <c r="BC23" s="51">
        <v>62.668100000000003</v>
      </c>
      <c r="BD23" s="51">
        <v>0.69367625246286302</v>
      </c>
      <c r="BE23" s="51">
        <v>90.341999999999999</v>
      </c>
      <c r="BF23" s="51">
        <v>0.60368779994948196</v>
      </c>
      <c r="BG23" s="51">
        <v>111499.31789999999</v>
      </c>
      <c r="BH23" s="51">
        <v>5.6099999999999997E-2</v>
      </c>
      <c r="BI23" s="51">
        <v>222820</v>
      </c>
      <c r="BJ23" s="51">
        <v>4073.2365235729699</v>
      </c>
      <c r="BK23" s="51">
        <v>4029.3829999999998</v>
      </c>
      <c r="BL23" s="51">
        <v>8.3121931770580897</v>
      </c>
      <c r="BM23" s="51">
        <v>8.3013685414824803</v>
      </c>
      <c r="BN23" s="51">
        <v>5.0083005707495296</v>
      </c>
      <c r="BO23" s="51">
        <v>5.3218310341822603E-2</v>
      </c>
      <c r="BP23" s="51">
        <v>2.2954097896082899E-2</v>
      </c>
      <c r="BQ23" s="51">
        <v>1.7264764583657801E-2</v>
      </c>
      <c r="BR23" s="51">
        <v>0.19350000000000001</v>
      </c>
      <c r="BS23" s="51">
        <v>-8.0999999999999996E-3</v>
      </c>
      <c r="BT23" s="51">
        <v>-5.77658767815711E-2</v>
      </c>
      <c r="BU23" s="51">
        <v>2.1260479013831102</v>
      </c>
      <c r="BV23" s="51">
        <v>-4.3499999943823902</v>
      </c>
      <c r="BW23" s="51">
        <v>6.7705675853477896</v>
      </c>
      <c r="BX23" s="51">
        <v>-1.1543377221659301E-2</v>
      </c>
      <c r="BY23" s="51">
        <v>1.6448328742082002E-2</v>
      </c>
      <c r="BZ23" s="51">
        <v>-1.49678067317462E-2</v>
      </c>
      <c r="CA23" s="51"/>
      <c r="CB23" s="51">
        <v>-2.6645352591003702E-15</v>
      </c>
      <c r="CC23" s="51">
        <v>-3.76803779289502E-8</v>
      </c>
      <c r="CD23" s="51">
        <v>-5.82750616127568E-2</v>
      </c>
      <c r="CE23" s="51">
        <v>8.3121931770580897</v>
      </c>
      <c r="CF23" s="51">
        <v>8.3013685414824803</v>
      </c>
      <c r="CG23" s="51">
        <v>5.0083005707495296</v>
      </c>
      <c r="CH23" s="51">
        <v>5.3218310341822603E-2</v>
      </c>
      <c r="CI23" s="51">
        <v>2.2954097896082899E-2</v>
      </c>
      <c r="CJ23" s="51">
        <v>1.7264764583657801E-2</v>
      </c>
      <c r="CK23" s="51">
        <v>0.19350000000000001</v>
      </c>
      <c r="CL23" s="51">
        <v>-8.0999999999999996E-3</v>
      </c>
      <c r="CM23" s="51">
        <v>-5.77658767815711E-2</v>
      </c>
      <c r="CN23" s="51">
        <v>2.1260479013831102</v>
      </c>
      <c r="CO23" s="51">
        <v>-4.3499999943823902</v>
      </c>
      <c r="CP23" s="51">
        <v>6.7705675853477896</v>
      </c>
      <c r="CQ23" s="51">
        <v>-4.4408920985006202E-16</v>
      </c>
      <c r="CR23" s="51">
        <v>-3.76803779289502E-8</v>
      </c>
      <c r="CS23" s="51">
        <v>-5.82750616127568E-2</v>
      </c>
      <c r="CT23" s="51">
        <v>0.19350000000000001</v>
      </c>
      <c r="CU23" s="51">
        <v>-8.0999999999999996E-3</v>
      </c>
      <c r="CV23" s="51">
        <v>-5.77658767815711E-2</v>
      </c>
      <c r="CW23" s="51">
        <v>2.1260479013831102</v>
      </c>
      <c r="CX23" s="51">
        <v>-4.3499999943823902</v>
      </c>
      <c r="CY23" s="51">
        <v>6.7705675853477896</v>
      </c>
      <c r="CZ23" s="51">
        <v>-4.4408920985006202E-16</v>
      </c>
      <c r="DA23" s="9">
        <v>-3.76803779289502E-8</v>
      </c>
      <c r="DB23">
        <v>-5.82750616127568E-2</v>
      </c>
    </row>
    <row r="24" spans="1:106" x14ac:dyDescent="0.25">
      <c r="A24">
        <v>1991</v>
      </c>
      <c r="B24" s="51">
        <v>612163.9</v>
      </c>
      <c r="C24" s="51">
        <v>615848.18279999995</v>
      </c>
      <c r="D24" s="51">
        <v>1473356</v>
      </c>
      <c r="E24" s="51">
        <v>1495624.2930999999</v>
      </c>
      <c r="F24" s="51">
        <v>2.4067998782678899</v>
      </c>
      <c r="G24" s="51">
        <v>2.4285600491667099</v>
      </c>
      <c r="H24" s="51">
        <v>13.3247553360971</v>
      </c>
      <c r="I24" s="51">
        <v>13.330755755646701</v>
      </c>
      <c r="J24" s="51">
        <v>14.203053349882801</v>
      </c>
      <c r="K24" s="51">
        <v>14.218054264999401</v>
      </c>
      <c r="L24" s="51">
        <v>0.87829801378565298</v>
      </c>
      <c r="M24" s="51">
        <v>0.88729850935268995</v>
      </c>
      <c r="N24" s="51">
        <v>2.8701518444021299</v>
      </c>
      <c r="O24" s="51">
        <v>-0.29437106060257701</v>
      </c>
      <c r="P24" s="51">
        <v>7.8036024582113299</v>
      </c>
      <c r="Q24" s="51">
        <v>3.69754926247772</v>
      </c>
      <c r="R24" s="51">
        <v>4.9000000000000004</v>
      </c>
      <c r="S24" s="51">
        <v>4.1968199198112401</v>
      </c>
      <c r="T24" s="51">
        <v>-5.3822806697506602E-2</v>
      </c>
      <c r="U24" s="51">
        <v>-0.32966846538265299</v>
      </c>
      <c r="V24" s="51">
        <v>4.5264883851938897</v>
      </c>
      <c r="W24" s="51">
        <v>5.0248465015051096</v>
      </c>
      <c r="X24" s="51">
        <v>1.50863429809666E-2</v>
      </c>
      <c r="Y24" s="51">
        <v>1.02620078391246E-2</v>
      </c>
      <c r="Z24" s="51">
        <v>2.84015916915237E-2</v>
      </c>
      <c r="AA24" s="51">
        <v>1.63408552738721E-2</v>
      </c>
      <c r="AB24" s="51">
        <v>1.3315248710557099E-2</v>
      </c>
      <c r="AC24" s="51">
        <v>6.0788474347474603E-3</v>
      </c>
      <c r="AD24" s="51">
        <v>-1.4950622443661301E-2</v>
      </c>
      <c r="AE24" s="51">
        <v>6.7340321813440804E-3</v>
      </c>
      <c r="AF24" s="51">
        <v>1.3700787122056799E-2</v>
      </c>
      <c r="AG24" s="51">
        <v>-3.12045372790716E-2</v>
      </c>
      <c r="AH24" s="51">
        <v>8.9400000000000299E-2</v>
      </c>
      <c r="AI24" s="51">
        <v>5.8967373570545503E-2</v>
      </c>
      <c r="AJ24" s="51">
        <v>-6.2069527558433696E-3</v>
      </c>
      <c r="AK24" s="51">
        <v>3.6081456945610497E-2</v>
      </c>
      <c r="AL24" s="53">
        <v>2.2885916624934999E-2</v>
      </c>
      <c r="AM24" s="51">
        <v>1.65459307555797E-2</v>
      </c>
      <c r="AN24" s="51">
        <v>4.7835864073368901</v>
      </c>
      <c r="AO24" s="51">
        <v>-0.196247373735051</v>
      </c>
      <c r="AP24" s="51">
        <v>0.58553200919043502</v>
      </c>
      <c r="AQ24" s="51">
        <v>0.59153233956845996</v>
      </c>
      <c r="AR24" s="51">
        <v>0.65030020485094397</v>
      </c>
      <c r="AS24" s="51">
        <v>0.31441666666666601</v>
      </c>
      <c r="AT24" s="51">
        <v>-4.9337572806047697E-2</v>
      </c>
      <c r="AU24" s="51">
        <v>3.3894201572712399</v>
      </c>
      <c r="AV24" s="51">
        <v>-0.67940345870025698</v>
      </c>
      <c r="AW24" s="51">
        <v>-0.49835811631121901</v>
      </c>
      <c r="AX24" s="51">
        <v>152.14689999999999</v>
      </c>
      <c r="AY24" s="51">
        <v>0.745</v>
      </c>
      <c r="AZ24" s="51">
        <v>2449.41</v>
      </c>
      <c r="BA24" s="51">
        <v>0.9476</v>
      </c>
      <c r="BB24" s="51">
        <v>40.348300000000002</v>
      </c>
      <c r="BC24" s="51">
        <v>66.474599999999995</v>
      </c>
      <c r="BD24" s="51">
        <v>0.71916212105148103</v>
      </c>
      <c r="BE24" s="51">
        <v>92.433400000000006</v>
      </c>
      <c r="BF24" s="51">
        <v>0.60752733049440999</v>
      </c>
      <c r="BG24" s="51">
        <v>106233</v>
      </c>
      <c r="BH24" s="51">
        <v>5.57E-2</v>
      </c>
      <c r="BI24" s="51">
        <v>234366</v>
      </c>
      <c r="BJ24" s="51">
        <v>4047.7208723937101</v>
      </c>
      <c r="BK24" s="51">
        <v>4023.5059999999999</v>
      </c>
      <c r="BL24" s="51">
        <v>8.3059092541416408</v>
      </c>
      <c r="BM24" s="51">
        <v>8.2999089408240394</v>
      </c>
      <c r="BN24" s="51">
        <v>5.0248465015051096</v>
      </c>
      <c r="BO24" s="51">
        <v>5.8967373570545503E-2</v>
      </c>
      <c r="BP24" s="51">
        <v>2.2885916624934999E-2</v>
      </c>
      <c r="BQ24" s="51">
        <v>1.65459307555797E-2</v>
      </c>
      <c r="BR24" s="51">
        <v>0.1943</v>
      </c>
      <c r="BS24" s="51">
        <v>-3.3999999999999998E-3</v>
      </c>
      <c r="BT24" s="51">
        <v>-1.4596006584419599E-3</v>
      </c>
      <c r="BU24" s="51">
        <v>1.6475097262248399</v>
      </c>
      <c r="BV24" s="51">
        <v>1.03148428178976</v>
      </c>
      <c r="BW24" s="51">
        <v>0.609736112276548</v>
      </c>
      <c r="BX24" s="51">
        <v>-1.0729385977186199E-2</v>
      </c>
      <c r="BY24" s="51">
        <v>-5.5333838662003903E-3</v>
      </c>
      <c r="BZ24" s="51">
        <v>-1.36194858912189E-2</v>
      </c>
      <c r="CA24" s="51"/>
      <c r="CB24" s="51">
        <v>0</v>
      </c>
      <c r="CC24" s="51">
        <v>1.7060427570658699E-8</v>
      </c>
      <c r="CD24" s="51">
        <v>4.6916152087847302E-2</v>
      </c>
      <c r="CE24" s="51">
        <v>8.3059092541416408</v>
      </c>
      <c r="CF24" s="51">
        <v>8.2999089408240394</v>
      </c>
      <c r="CG24" s="51">
        <v>5.0248465015051096</v>
      </c>
      <c r="CH24" s="51">
        <v>5.8967373570545503E-2</v>
      </c>
      <c r="CI24" s="51">
        <v>2.2885916624934999E-2</v>
      </c>
      <c r="CJ24" s="51">
        <v>1.65459307555797E-2</v>
      </c>
      <c r="CK24" s="51">
        <v>0.1943</v>
      </c>
      <c r="CL24" s="51">
        <v>-3.3999999999999998E-3</v>
      </c>
      <c r="CM24" s="51">
        <v>-1.4596006584419599E-3</v>
      </c>
      <c r="CN24" s="51">
        <v>1.6475097262248399</v>
      </c>
      <c r="CO24" s="51">
        <v>1.03148428178976</v>
      </c>
      <c r="CP24" s="51">
        <v>0.609736112276548</v>
      </c>
      <c r="CQ24" s="51">
        <v>-6.10622663543836E-16</v>
      </c>
      <c r="CR24" s="51">
        <v>1.7060427570658699E-8</v>
      </c>
      <c r="CS24" s="51">
        <v>4.6916152087847302E-2</v>
      </c>
      <c r="CT24" s="51">
        <v>0.1943</v>
      </c>
      <c r="CU24" s="51">
        <v>-3.3999999999999998E-3</v>
      </c>
      <c r="CV24" s="51">
        <v>-1.4596006584419599E-3</v>
      </c>
      <c r="CW24" s="51">
        <v>1.6475097262248399</v>
      </c>
      <c r="CX24" s="51">
        <v>1.03148428178976</v>
      </c>
      <c r="CY24" s="51">
        <v>0.609736112276548</v>
      </c>
      <c r="CZ24" s="51">
        <v>-6.10622663543836E-16</v>
      </c>
      <c r="DA24" s="9">
        <v>1.7060427570658699E-8</v>
      </c>
      <c r="DB24">
        <v>4.6916152087847302E-2</v>
      </c>
    </row>
    <row r="25" spans="1:106" x14ac:dyDescent="0.25">
      <c r="A25">
        <v>1992</v>
      </c>
      <c r="B25" s="51">
        <v>612289.19999999995</v>
      </c>
      <c r="C25" s="51">
        <v>612972.69570000004</v>
      </c>
      <c r="D25" s="51">
        <v>1507994</v>
      </c>
      <c r="E25" s="51">
        <v>1512206.1466999999</v>
      </c>
      <c r="F25" s="51">
        <v>2.4628786527673499</v>
      </c>
      <c r="G25" s="51">
        <v>2.4670040889392202</v>
      </c>
      <c r="H25" s="51">
        <v>13.324959998897899</v>
      </c>
      <c r="I25" s="51">
        <v>13.326075671838201</v>
      </c>
      <c r="J25" s="51">
        <v>14.226290848762201</v>
      </c>
      <c r="K25" s="51">
        <v>14.2290801668381</v>
      </c>
      <c r="L25" s="51">
        <v>0.90133084986433698</v>
      </c>
      <c r="M25" s="51">
        <v>0.90300449499992996</v>
      </c>
      <c r="N25" s="51">
        <v>2.8435303436866501</v>
      </c>
      <c r="O25" s="51">
        <v>-0.32850406697203599</v>
      </c>
      <c r="P25" s="51">
        <v>7.8107945974204602</v>
      </c>
      <c r="Q25" s="51">
        <v>3.7018475042961798</v>
      </c>
      <c r="R25" s="51">
        <v>4.9497999999999998</v>
      </c>
      <c r="S25" s="51">
        <v>4.2546235682967302</v>
      </c>
      <c r="T25" s="51">
        <v>-6.3365875621819695E-2</v>
      </c>
      <c r="U25" s="51">
        <v>-0.294649055702358</v>
      </c>
      <c r="V25" s="51">
        <v>4.5492726239990899</v>
      </c>
      <c r="W25" s="51">
        <v>5.0407253467850497</v>
      </c>
      <c r="X25" s="51">
        <v>2.04662800783956E-4</v>
      </c>
      <c r="Y25" s="51">
        <v>-4.6800838085288496E-3</v>
      </c>
      <c r="Z25" s="51">
        <v>2.32374988794684E-2</v>
      </c>
      <c r="AA25" s="51">
        <v>1.1025901838711299E-2</v>
      </c>
      <c r="AB25" s="51">
        <v>2.30328360786844E-2</v>
      </c>
      <c r="AC25" s="51">
        <v>1.5705985647240302E-2</v>
      </c>
      <c r="AD25" s="51">
        <v>-2.6621500715489001E-2</v>
      </c>
      <c r="AE25" s="51">
        <v>-3.4133006369458499E-2</v>
      </c>
      <c r="AF25" s="51">
        <v>7.1921392091329498E-3</v>
      </c>
      <c r="AG25" s="51">
        <v>4.2982418184598298E-3</v>
      </c>
      <c r="AH25" s="51">
        <v>4.97999999999994E-2</v>
      </c>
      <c r="AI25" s="51">
        <v>5.7803648485492298E-2</v>
      </c>
      <c r="AJ25" s="51">
        <v>-9.5430689243131191E-3</v>
      </c>
      <c r="AK25" s="51">
        <v>3.5019409680295502E-2</v>
      </c>
      <c r="AL25" s="53">
        <v>2.27842388051968E-2</v>
      </c>
      <c r="AM25" s="51">
        <v>1.58788452799342E-2</v>
      </c>
      <c r="AN25" s="51">
        <v>4.7392172394777496</v>
      </c>
      <c r="AO25" s="51">
        <v>-0.21900271131469001</v>
      </c>
      <c r="AP25" s="51">
        <v>0.60088723324289195</v>
      </c>
      <c r="AQ25" s="51">
        <v>0.60200299666662005</v>
      </c>
      <c r="AR25" s="51">
        <v>0.65089954978503906</v>
      </c>
      <c r="AS25" s="51">
        <v>0.31761216666666597</v>
      </c>
      <c r="AT25" s="51">
        <v>-5.8085385986668098E-2</v>
      </c>
      <c r="AU25" s="51">
        <v>3.3933602122714999</v>
      </c>
      <c r="AV25" s="51">
        <v>-0.64920101972708599</v>
      </c>
      <c r="AW25" s="51">
        <v>-0.49145272278595598</v>
      </c>
      <c r="AX25" s="51">
        <v>154.5821</v>
      </c>
      <c r="AY25" s="51">
        <v>0.72</v>
      </c>
      <c r="AZ25" s="51">
        <v>2467.09</v>
      </c>
      <c r="BA25" s="51">
        <v>0.93859999999999999</v>
      </c>
      <c r="BB25" s="51">
        <v>40.522099999999902</v>
      </c>
      <c r="BC25" s="51">
        <v>70.430300000000003</v>
      </c>
      <c r="BD25" s="51">
        <v>0.74479292243527095</v>
      </c>
      <c r="BE25" s="51">
        <v>94.563599999999994</v>
      </c>
      <c r="BF25" s="51">
        <v>0.61173706399382499</v>
      </c>
      <c r="BG25" s="51">
        <v>99199</v>
      </c>
      <c r="BH25" s="51">
        <v>5.5199999999999999E-2</v>
      </c>
      <c r="BI25" s="51">
        <v>241730</v>
      </c>
      <c r="BJ25" s="51">
        <v>3965.3536580237901</v>
      </c>
      <c r="BK25" s="51">
        <v>3960.9319999999998</v>
      </c>
      <c r="BL25" s="51">
        <v>8.2853503250531695</v>
      </c>
      <c r="BM25" s="51">
        <v>8.2842346300925804</v>
      </c>
      <c r="BN25" s="51">
        <v>5.0407253467850497</v>
      </c>
      <c r="BO25" s="51">
        <v>5.7803648485492298E-2</v>
      </c>
      <c r="BP25" s="51">
        <v>2.27842388051968E-2</v>
      </c>
      <c r="BQ25" s="51">
        <v>1.58788452799342E-2</v>
      </c>
      <c r="BR25" s="51">
        <v>0.2051</v>
      </c>
      <c r="BS25" s="51">
        <v>1.5699999999999999E-2</v>
      </c>
      <c r="BT25" s="51">
        <v>-1.5674310731465399E-2</v>
      </c>
      <c r="BU25" s="51">
        <v>1.1086911115645499</v>
      </c>
      <c r="BV25" s="51">
        <v>-0.466914928112038</v>
      </c>
      <c r="BW25" s="51">
        <v>1.5829972903367899</v>
      </c>
      <c r="BX25" s="51">
        <v>-9.6185860936039893E-3</v>
      </c>
      <c r="BY25" s="51">
        <v>-2.8413431385505099E-2</v>
      </c>
      <c r="BZ25" s="51">
        <v>-1.41994893714661E-2</v>
      </c>
      <c r="CA25" s="51"/>
      <c r="CB25" s="51">
        <v>-8.8817841970012504E-16</v>
      </c>
      <c r="CC25" s="51">
        <v>6.84631307201755E-8</v>
      </c>
      <c r="CD25" s="51">
        <v>5.7389662852662802E-2</v>
      </c>
      <c r="CE25" s="51">
        <v>8.2853503250531695</v>
      </c>
      <c r="CF25" s="51">
        <v>8.2842346300925804</v>
      </c>
      <c r="CG25" s="51">
        <v>5.0407253467850497</v>
      </c>
      <c r="CH25" s="51">
        <v>5.7803648485492298E-2</v>
      </c>
      <c r="CI25" s="51">
        <v>2.27842388051968E-2</v>
      </c>
      <c r="CJ25" s="51">
        <v>1.58788452799342E-2</v>
      </c>
      <c r="CK25" s="51">
        <v>0.2051</v>
      </c>
      <c r="CL25" s="51">
        <v>1.5699999999999999E-2</v>
      </c>
      <c r="CM25" s="51">
        <v>-1.5674310731465399E-2</v>
      </c>
      <c r="CN25" s="51">
        <v>1.1086911115645499</v>
      </c>
      <c r="CO25" s="51">
        <v>-0.466914928112038</v>
      </c>
      <c r="CP25" s="51">
        <v>1.5829972903367899</v>
      </c>
      <c r="CQ25" s="51">
        <v>0</v>
      </c>
      <c r="CR25" s="51">
        <v>6.84631307201755E-8</v>
      </c>
      <c r="CS25" s="51">
        <v>5.7389662852662802E-2</v>
      </c>
      <c r="CT25" s="51">
        <v>0.2051</v>
      </c>
      <c r="CU25" s="51">
        <v>1.5699999999999999E-2</v>
      </c>
      <c r="CV25" s="51">
        <v>-1.5674310731465399E-2</v>
      </c>
      <c r="CW25" s="51">
        <v>1.1086911115645499</v>
      </c>
      <c r="CX25" s="51">
        <v>-0.466914928112038</v>
      </c>
      <c r="CY25" s="51">
        <v>1.5829972903367899</v>
      </c>
      <c r="CZ25" s="51">
        <v>0</v>
      </c>
      <c r="DA25" s="9">
        <v>6.84631307201755E-8</v>
      </c>
      <c r="DB25">
        <v>5.7389662852662802E-2</v>
      </c>
    </row>
    <row r="26" spans="1:106" x14ac:dyDescent="0.25">
      <c r="A26">
        <v>1993</v>
      </c>
      <c r="B26" s="51">
        <v>645765.69999999995</v>
      </c>
      <c r="C26" s="51">
        <v>641568.79720000003</v>
      </c>
      <c r="D26" s="51">
        <v>1558189</v>
      </c>
      <c r="E26" s="51">
        <v>1532994.8970000001</v>
      </c>
      <c r="F26" s="51">
        <v>2.4129324304465198</v>
      </c>
      <c r="G26" s="51">
        <v>2.3894474040671101</v>
      </c>
      <c r="H26" s="51">
        <v>13.378192023477</v>
      </c>
      <c r="I26" s="51">
        <v>13.3716717015588</v>
      </c>
      <c r="J26" s="51">
        <v>14.259034807426399</v>
      </c>
      <c r="K26" s="51">
        <v>14.2427338290812</v>
      </c>
      <c r="L26" s="51">
        <v>0.88084278394934001</v>
      </c>
      <c r="M26" s="51">
        <v>0.87106212752247503</v>
      </c>
      <c r="N26" s="51">
        <v>2.8304852691443401</v>
      </c>
      <c r="O26" s="51">
        <v>-0.26461679952078399</v>
      </c>
      <c r="P26" s="51">
        <v>7.8218957005954</v>
      </c>
      <c r="Q26" s="51">
        <v>3.7168739266333901</v>
      </c>
      <c r="R26" s="51">
        <v>5.0768000000000004</v>
      </c>
      <c r="S26" s="51">
        <v>4.2757782249547596</v>
      </c>
      <c r="T26" s="51">
        <v>-5.9219359659971202E-2</v>
      </c>
      <c r="U26" s="51">
        <v>-0.29628285391119902</v>
      </c>
      <c r="V26" s="51">
        <v>4.5720610788659597</v>
      </c>
      <c r="W26" s="51">
        <v>5.0561553553979603</v>
      </c>
      <c r="X26" s="51">
        <v>5.3232024579147601E-2</v>
      </c>
      <c r="Y26" s="51">
        <v>4.5596029720582798E-2</v>
      </c>
      <c r="Z26" s="51">
        <v>3.27439586641501E-2</v>
      </c>
      <c r="AA26" s="51">
        <v>1.3653662243128299E-2</v>
      </c>
      <c r="AB26" s="51">
        <v>-2.0488065914997401E-2</v>
      </c>
      <c r="AC26" s="51">
        <v>-3.1942367477454603E-2</v>
      </c>
      <c r="AD26" s="51">
        <v>-1.30450745423096E-2</v>
      </c>
      <c r="AE26" s="51">
        <v>6.3887267451251201E-2</v>
      </c>
      <c r="AF26" s="51">
        <v>1.1101103174938299E-2</v>
      </c>
      <c r="AG26" s="51">
        <v>1.5026422337208E-2</v>
      </c>
      <c r="AH26" s="51">
        <v>0.127</v>
      </c>
      <c r="AI26" s="51">
        <v>2.1154656658025E-2</v>
      </c>
      <c r="AJ26" s="51">
        <v>4.1465159618485599E-3</v>
      </c>
      <c r="AK26" s="51">
        <v>-1.6337982088414601E-3</v>
      </c>
      <c r="AL26" s="53">
        <v>2.2788454866866498E-2</v>
      </c>
      <c r="AM26" s="51">
        <v>1.54300086129124E-2</v>
      </c>
      <c r="AN26" s="51">
        <v>4.7174754485739001</v>
      </c>
      <c r="AO26" s="51">
        <v>-0.17641119968052299</v>
      </c>
      <c r="AP26" s="51">
        <v>0.58722852263289305</v>
      </c>
      <c r="AQ26" s="51">
        <v>0.58070808501498405</v>
      </c>
      <c r="AR26" s="51">
        <v>0.65182464171628296</v>
      </c>
      <c r="AS26" s="51">
        <v>0.32576133333333301</v>
      </c>
      <c r="AT26" s="51">
        <v>-5.42844130216402E-2</v>
      </c>
      <c r="AU26" s="51">
        <v>3.4071344327472701</v>
      </c>
      <c r="AV26" s="51">
        <v>-0.65259770599076306</v>
      </c>
      <c r="AW26" s="51">
        <v>-0.48409427653200199</v>
      </c>
      <c r="AX26" s="51">
        <v>156.98580000000001</v>
      </c>
      <c r="AY26" s="51">
        <v>0.76749999999999996</v>
      </c>
      <c r="AZ26" s="51">
        <v>2494.63</v>
      </c>
      <c r="BA26" s="51">
        <v>0.9425</v>
      </c>
      <c r="BB26" s="51">
        <v>41.135599999999997</v>
      </c>
      <c r="BC26" s="51">
        <v>71.936099999999996</v>
      </c>
      <c r="BD26" s="51">
        <v>0.74357707458811095</v>
      </c>
      <c r="BE26" s="51">
        <v>96.743300000000005</v>
      </c>
      <c r="BF26" s="51">
        <v>0.61625510077981505</v>
      </c>
      <c r="BG26" s="51">
        <v>105473</v>
      </c>
      <c r="BH26" s="51">
        <v>5.6000000000000001E-2</v>
      </c>
      <c r="BI26" s="51">
        <v>251973</v>
      </c>
      <c r="BJ26" s="51">
        <v>4086.7950935689701</v>
      </c>
      <c r="BK26" s="51">
        <v>4113.5290000000005</v>
      </c>
      <c r="BL26" s="51">
        <v>8.3155163461608499</v>
      </c>
      <c r="BM26" s="51">
        <v>8.3220365765415902</v>
      </c>
      <c r="BN26" s="51">
        <v>5.0561553553979603</v>
      </c>
      <c r="BO26" s="51">
        <v>2.1154656658025E-2</v>
      </c>
      <c r="BP26" s="51">
        <v>2.2788454866866498E-2</v>
      </c>
      <c r="BQ26" s="51">
        <v>1.54300086129124E-2</v>
      </c>
      <c r="BR26" s="51">
        <v>0.20710000000000001</v>
      </c>
      <c r="BS26" s="51">
        <v>-1.4E-3</v>
      </c>
      <c r="BT26" s="51">
        <v>3.78019464490102E-2</v>
      </c>
      <c r="BU26" s="51">
        <v>1.37472991664306</v>
      </c>
      <c r="BV26" s="51">
        <v>4.66515094401454</v>
      </c>
      <c r="BW26" s="51">
        <v>-3.1437598834893499</v>
      </c>
      <c r="BX26" s="51">
        <v>-8.1883795180481798E-3</v>
      </c>
      <c r="BY26" s="51">
        <v>-4.2570751905489403E-2</v>
      </c>
      <c r="BZ26" s="51">
        <v>-1.21183218970337E-2</v>
      </c>
      <c r="CA26" s="51"/>
      <c r="CB26" s="51">
        <v>-1.7763568394002501E-15</v>
      </c>
      <c r="CC26" s="51">
        <v>-2.07237169425056E-7</v>
      </c>
      <c r="CD26" s="51">
        <v>0.119087750406019</v>
      </c>
      <c r="CE26" s="51">
        <v>8.3155163461608499</v>
      </c>
      <c r="CF26" s="51">
        <v>8.3220365765415902</v>
      </c>
      <c r="CG26" s="51">
        <v>5.0561553553979603</v>
      </c>
      <c r="CH26" s="51">
        <v>2.1154656658025E-2</v>
      </c>
      <c r="CI26" s="51">
        <v>2.2788454866866498E-2</v>
      </c>
      <c r="CJ26" s="51">
        <v>1.54300086129124E-2</v>
      </c>
      <c r="CK26" s="51">
        <v>0.20710000000000001</v>
      </c>
      <c r="CL26" s="51">
        <v>-1.4E-3</v>
      </c>
      <c r="CM26" s="51">
        <v>3.78019464490102E-2</v>
      </c>
      <c r="CN26" s="51">
        <v>1.37472991664306</v>
      </c>
      <c r="CO26" s="51">
        <v>4.66515094401454</v>
      </c>
      <c r="CP26" s="51">
        <v>-3.1437598834893499</v>
      </c>
      <c r="CQ26" s="51">
        <v>-1.5543122344752101E-15</v>
      </c>
      <c r="CR26" s="51">
        <v>-2.07237169425056E-7</v>
      </c>
      <c r="CS26" s="51">
        <v>0.119087750406019</v>
      </c>
      <c r="CT26" s="51">
        <v>0.20710000000000001</v>
      </c>
      <c r="CU26" s="51">
        <v>-1.4E-3</v>
      </c>
      <c r="CV26" s="51">
        <v>3.78019464490102E-2</v>
      </c>
      <c r="CW26" s="51">
        <v>1.37472991664306</v>
      </c>
      <c r="CX26" s="51">
        <v>4.66515094401454</v>
      </c>
      <c r="CY26" s="51">
        <v>-3.1437598834893499</v>
      </c>
      <c r="CZ26" s="51">
        <v>-1.5543122344752101E-15</v>
      </c>
      <c r="DA26" s="9">
        <v>-2.07237169425056E-7</v>
      </c>
      <c r="DB26">
        <v>0.119087750406019</v>
      </c>
    </row>
    <row r="27" spans="1:106" x14ac:dyDescent="0.25">
      <c r="A27">
        <v>1994</v>
      </c>
      <c r="B27" s="51">
        <v>685185</v>
      </c>
      <c r="C27" s="51">
        <v>675792.38569999998</v>
      </c>
      <c r="D27" s="51">
        <v>1621140</v>
      </c>
      <c r="E27" s="51">
        <v>1566152.8658</v>
      </c>
      <c r="F27" s="51">
        <v>2.3659887475645198</v>
      </c>
      <c r="G27" s="51">
        <v>2.3175059366461199</v>
      </c>
      <c r="H27" s="51">
        <v>13.4374441537739</v>
      </c>
      <c r="I27" s="51">
        <v>13.423641186108</v>
      </c>
      <c r="J27" s="51">
        <v>14.2986401634289</v>
      </c>
      <c r="K27" s="51">
        <v>14.264132766222099</v>
      </c>
      <c r="L27" s="51">
        <v>0.86119600965499798</v>
      </c>
      <c r="M27" s="51">
        <v>0.840491580114194</v>
      </c>
      <c r="N27" s="51">
        <v>2.8314849084456699</v>
      </c>
      <c r="O27" s="51">
        <v>-0.22627344432313701</v>
      </c>
      <c r="P27" s="51">
        <v>7.8297019856324503</v>
      </c>
      <c r="Q27" s="51">
        <v>3.73083440659487</v>
      </c>
      <c r="R27" s="51">
        <v>5.1582474999999999</v>
      </c>
      <c r="S27" s="51">
        <v>4.3013465364101098</v>
      </c>
      <c r="T27" s="51">
        <v>-5.5935632330303298E-2</v>
      </c>
      <c r="U27" s="51">
        <v>-0.29362481785102401</v>
      </c>
      <c r="V27" s="51">
        <v>4.5949713542611299</v>
      </c>
      <c r="W27" s="51">
        <v>5.0714079833815298</v>
      </c>
      <c r="X27" s="51">
        <v>5.9252130296825398E-2</v>
      </c>
      <c r="Y27" s="51">
        <v>5.1969484549185402E-2</v>
      </c>
      <c r="Z27" s="51">
        <v>3.96053560024833E-2</v>
      </c>
      <c r="AA27" s="51">
        <v>2.1398937140903899E-2</v>
      </c>
      <c r="AB27" s="51">
        <v>-1.9646774294342102E-2</v>
      </c>
      <c r="AC27" s="51">
        <v>-3.0570547408281301E-2</v>
      </c>
      <c r="AD27" s="51">
        <v>9.9963930133428703E-4</v>
      </c>
      <c r="AE27" s="51">
        <v>3.8343355197647401E-2</v>
      </c>
      <c r="AF27" s="51">
        <v>7.8062850370437097E-3</v>
      </c>
      <c r="AG27" s="51">
        <v>1.3960479961482E-2</v>
      </c>
      <c r="AH27" s="51">
        <v>8.1447499999999395E-2</v>
      </c>
      <c r="AI27" s="51">
        <v>2.5568311455354299E-2</v>
      </c>
      <c r="AJ27" s="51">
        <v>3.2837273296679099E-3</v>
      </c>
      <c r="AK27" s="51">
        <v>2.6580360601754999E-3</v>
      </c>
      <c r="AL27" s="53">
        <v>2.29102753951788E-2</v>
      </c>
      <c r="AM27" s="51">
        <v>1.5252627983572201E-2</v>
      </c>
      <c r="AN27" s="51">
        <v>4.7191415140761199</v>
      </c>
      <c r="AO27" s="51">
        <v>-0.15084896288209099</v>
      </c>
      <c r="AP27" s="51">
        <v>0.57413067310333199</v>
      </c>
      <c r="AQ27" s="51">
        <v>0.56032772007612897</v>
      </c>
      <c r="AR27" s="51">
        <v>0.65247516546937001</v>
      </c>
      <c r="AS27" s="51">
        <v>0.33098754791666601</v>
      </c>
      <c r="AT27" s="51">
        <v>-5.1274329636111303E-2</v>
      </c>
      <c r="AU27" s="51">
        <v>3.4199315393786298</v>
      </c>
      <c r="AV27" s="51">
        <v>-0.65207036255186701</v>
      </c>
      <c r="AW27" s="51">
        <v>-0.47643662912039503</v>
      </c>
      <c r="AX27" s="51">
        <v>159.39859999999999</v>
      </c>
      <c r="AY27" s="51">
        <v>0.79749999999999999</v>
      </c>
      <c r="AZ27" s="51">
        <v>2514.1799999999998</v>
      </c>
      <c r="BA27" s="51">
        <v>0.9456</v>
      </c>
      <c r="BB27" s="51">
        <v>41.713900000000002</v>
      </c>
      <c r="BC27" s="51">
        <v>73.799099999999996</v>
      </c>
      <c r="BD27" s="51">
        <v>0.74555615833866196</v>
      </c>
      <c r="BE27" s="51">
        <v>98.985299999999995</v>
      </c>
      <c r="BF27" s="51">
        <v>0.62099227973144</v>
      </c>
      <c r="BG27" s="51">
        <v>120510</v>
      </c>
      <c r="BH27" s="51">
        <v>5.7000000000000002E-2</v>
      </c>
      <c r="BI27" s="51">
        <v>260041</v>
      </c>
      <c r="BJ27" s="51">
        <v>4239.6381505232703</v>
      </c>
      <c r="BK27" s="51">
        <v>4298.5640000000003</v>
      </c>
      <c r="BL27" s="51">
        <v>8.3522332027264596</v>
      </c>
      <c r="BM27" s="51">
        <v>8.3660362924183893</v>
      </c>
      <c r="BN27" s="51">
        <v>5.0714079833815298</v>
      </c>
      <c r="BO27" s="51">
        <v>2.5568311455354299E-2</v>
      </c>
      <c r="BP27" s="51">
        <v>2.29102753951788E-2</v>
      </c>
      <c r="BQ27" s="51">
        <v>1.5252627983572201E-2</v>
      </c>
      <c r="BR27" s="51">
        <v>0.21840000000000001</v>
      </c>
      <c r="BS27" s="51">
        <v>-3.0999999999999999E-3</v>
      </c>
      <c r="BT27" s="51">
        <v>4.3999715876806303E-2</v>
      </c>
      <c r="BU27" s="51">
        <v>2.16295363180194</v>
      </c>
      <c r="BV27" s="51">
        <v>5.3343598768147604</v>
      </c>
      <c r="BW27" s="51">
        <v>-3.01079937137481</v>
      </c>
      <c r="BX27" s="51">
        <v>-6.5861973438718904E-3</v>
      </c>
      <c r="BY27" s="51">
        <v>-4.1746572558473798E-2</v>
      </c>
      <c r="BZ27" s="51">
        <v>-1.1543798344327101E-2</v>
      </c>
      <c r="CA27" s="51"/>
      <c r="CB27" s="51">
        <v>8.8817841970012504E-16</v>
      </c>
      <c r="CC27" s="51">
        <v>1.3666473203111101E-7</v>
      </c>
      <c r="CD27" s="51">
        <v>8.4666956847262997E-2</v>
      </c>
      <c r="CE27" s="51">
        <v>8.3522332027264596</v>
      </c>
      <c r="CF27" s="51">
        <v>8.3660362924183893</v>
      </c>
      <c r="CG27" s="51">
        <v>5.0714079833815298</v>
      </c>
      <c r="CH27" s="51">
        <v>2.5568311455354299E-2</v>
      </c>
      <c r="CI27" s="51">
        <v>2.29102753951788E-2</v>
      </c>
      <c r="CJ27" s="51">
        <v>1.5252627983572201E-2</v>
      </c>
      <c r="CK27" s="51">
        <v>0.21840000000000001</v>
      </c>
      <c r="CL27" s="51">
        <v>-3.0999999999999999E-3</v>
      </c>
      <c r="CM27" s="51">
        <v>4.3999715876806303E-2</v>
      </c>
      <c r="CN27" s="51">
        <v>2.16295363180194</v>
      </c>
      <c r="CO27" s="51">
        <v>5.3343598768147604</v>
      </c>
      <c r="CP27" s="51">
        <v>-3.01079937137481</v>
      </c>
      <c r="CQ27" s="51">
        <v>5.5511151231257802E-17</v>
      </c>
      <c r="CR27" s="51">
        <v>1.3666473203111101E-7</v>
      </c>
      <c r="CS27" s="51">
        <v>8.4666956847262997E-2</v>
      </c>
      <c r="CT27" s="51">
        <v>0.21840000000000001</v>
      </c>
      <c r="CU27" s="51">
        <v>-3.0999999999999999E-3</v>
      </c>
      <c r="CV27" s="51">
        <v>4.3999715876806303E-2</v>
      </c>
      <c r="CW27" s="51">
        <v>2.16295363180194</v>
      </c>
      <c r="CX27" s="51">
        <v>5.3343598768147604</v>
      </c>
      <c r="CY27" s="51">
        <v>-3.01079937137481</v>
      </c>
      <c r="CZ27" s="51">
        <v>5.5511151231257802E-17</v>
      </c>
      <c r="DA27" s="9">
        <v>1.3666473203111101E-7</v>
      </c>
      <c r="DB27">
        <v>8.4666956847262997E-2</v>
      </c>
    </row>
    <row r="28" spans="1:106" x14ac:dyDescent="0.25">
      <c r="A28">
        <v>1995</v>
      </c>
      <c r="B28" s="51">
        <v>714608.2</v>
      </c>
      <c r="C28" s="51">
        <v>705641</v>
      </c>
      <c r="D28" s="51">
        <v>1656749</v>
      </c>
      <c r="E28" s="51">
        <v>1605263.6455000001</v>
      </c>
      <c r="F28" s="51">
        <v>2.3184018879156398</v>
      </c>
      <c r="G28" s="51">
        <v>2.27490132446952</v>
      </c>
      <c r="H28" s="51">
        <v>13.4794896994566</v>
      </c>
      <c r="I28" s="51">
        <v>13.4668618885625</v>
      </c>
      <c r="J28" s="51">
        <v>14.320367806358901</v>
      </c>
      <c r="K28" s="51">
        <v>14.2887985661652</v>
      </c>
      <c r="L28" s="51">
        <v>0.84087810690229103</v>
      </c>
      <c r="M28" s="51">
        <v>0.82193667760269096</v>
      </c>
      <c r="N28" s="51">
        <v>2.82144484203218</v>
      </c>
      <c r="O28" s="51">
        <v>-0.18332205712753799</v>
      </c>
      <c r="P28" s="51">
        <v>7.8573724638610898</v>
      </c>
      <c r="Q28" s="51">
        <v>3.73949889651422</v>
      </c>
      <c r="R28" s="51">
        <v>5.2412999999999998</v>
      </c>
      <c r="S28" s="51">
        <v>4.3269511969908701</v>
      </c>
      <c r="T28" s="51">
        <v>-5.0872330373756498E-2</v>
      </c>
      <c r="U28" s="51">
        <v>-0.29107400804716999</v>
      </c>
      <c r="V28" s="51">
        <v>4.6180252050380401</v>
      </c>
      <c r="W28" s="51">
        <v>5.0866588589016901</v>
      </c>
      <c r="X28" s="51">
        <v>4.2045545682713799E-2</v>
      </c>
      <c r="Y28" s="51">
        <v>4.3220702454563401E-2</v>
      </c>
      <c r="Z28" s="51">
        <v>2.1727642930006699E-2</v>
      </c>
      <c r="AA28" s="51">
        <v>2.4665799943060299E-2</v>
      </c>
      <c r="AB28" s="51">
        <v>-2.03179027527071E-2</v>
      </c>
      <c r="AC28" s="51">
        <v>-1.8554902511503199E-2</v>
      </c>
      <c r="AD28" s="51">
        <v>-1.00400664134907E-2</v>
      </c>
      <c r="AE28" s="51">
        <v>4.2951387195599197E-2</v>
      </c>
      <c r="AF28" s="51">
        <v>2.76704782286466E-2</v>
      </c>
      <c r="AG28" s="51">
        <v>8.6644899193486502E-3</v>
      </c>
      <c r="AH28" s="51">
        <v>8.3052499999999904E-2</v>
      </c>
      <c r="AI28" s="51">
        <v>2.5604660580756201E-2</v>
      </c>
      <c r="AJ28" s="51">
        <v>5.0633019565467499E-3</v>
      </c>
      <c r="AK28" s="51">
        <v>2.5508098038533301E-3</v>
      </c>
      <c r="AL28" s="53">
        <v>2.30538507769028E-2</v>
      </c>
      <c r="AM28" s="51">
        <v>1.52508755201638E-2</v>
      </c>
      <c r="AN28" s="51">
        <v>4.7024080700536404</v>
      </c>
      <c r="AO28" s="51">
        <v>-0.12221470475169199</v>
      </c>
      <c r="AP28" s="51">
        <v>0.56058540460152695</v>
      </c>
      <c r="AQ28" s="51">
        <v>0.54795778506846005</v>
      </c>
      <c r="AR28" s="51">
        <v>0.65478103865509096</v>
      </c>
      <c r="AS28" s="51">
        <v>0.33631675</v>
      </c>
      <c r="AT28" s="51">
        <v>-4.6632969509276798E-2</v>
      </c>
      <c r="AU28" s="51">
        <v>3.42787398847137</v>
      </c>
      <c r="AV28" s="51">
        <v>-0.65165327446307597</v>
      </c>
      <c r="AW28" s="51">
        <v>-0.46863365386365602</v>
      </c>
      <c r="AX28" s="51">
        <v>161.84819999999999</v>
      </c>
      <c r="AY28" s="51">
        <v>0.83250000000000002</v>
      </c>
      <c r="AZ28" s="51">
        <v>2584.7199999999998</v>
      </c>
      <c r="BA28" s="51">
        <v>0.95040000000000002</v>
      </c>
      <c r="BB28" s="51">
        <v>42.076900000000002</v>
      </c>
      <c r="BC28" s="51">
        <v>75.713099999999997</v>
      </c>
      <c r="BD28" s="51">
        <v>0.74746035788962395</v>
      </c>
      <c r="BE28" s="51">
        <v>101.2938</v>
      </c>
      <c r="BF28" s="51">
        <v>0.62585682139189602</v>
      </c>
      <c r="BG28" s="51">
        <v>129296</v>
      </c>
      <c r="BH28" s="51">
        <v>5.7599999999999998E-2</v>
      </c>
      <c r="BI28" s="51">
        <v>275601</v>
      </c>
      <c r="BJ28" s="51">
        <v>4359.8940241534901</v>
      </c>
      <c r="BK28" s="51">
        <v>4415.299</v>
      </c>
      <c r="BL28" s="51">
        <v>8.3802030296608603</v>
      </c>
      <c r="BM28" s="51">
        <v>8.3928308344142195</v>
      </c>
      <c r="BN28" s="51">
        <v>5.0866588589016901</v>
      </c>
      <c r="BO28" s="51">
        <v>2.5604660580756201E-2</v>
      </c>
      <c r="BP28" s="51">
        <v>2.30538507769028E-2</v>
      </c>
      <c r="BQ28" s="51">
        <v>1.52508755201638E-2</v>
      </c>
      <c r="BR28" s="51">
        <v>0.15659999999999999</v>
      </c>
      <c r="BS28" s="51">
        <v>-2.3900000000000001E-2</v>
      </c>
      <c r="BT28" s="51">
        <v>2.6794541995827599E-2</v>
      </c>
      <c r="BU28" s="51">
        <v>2.49725174049482</v>
      </c>
      <c r="BV28" s="51">
        <v>4.4168319933173201</v>
      </c>
      <c r="BW28" s="51">
        <v>-1.8383820081281199</v>
      </c>
      <c r="BX28" s="51">
        <v>-5.0080376146723797E-3</v>
      </c>
      <c r="BY28" s="51">
        <v>-2.4959393086287002E-2</v>
      </c>
      <c r="BZ28" s="51">
        <v>-1.03885839976959E-2</v>
      </c>
      <c r="CA28" s="51"/>
      <c r="CB28" s="51">
        <v>0</v>
      </c>
      <c r="CC28" s="51">
        <v>1.8522029571199599E-7</v>
      </c>
      <c r="CD28" s="51">
        <v>8.7055923481061004E-2</v>
      </c>
      <c r="CE28" s="51">
        <v>8.3802030296608603</v>
      </c>
      <c r="CF28" s="51">
        <v>8.3928308344142195</v>
      </c>
      <c r="CG28" s="51">
        <v>5.0866588589016901</v>
      </c>
      <c r="CH28" s="51">
        <v>2.5604660580756201E-2</v>
      </c>
      <c r="CI28" s="51">
        <v>2.30538507769028E-2</v>
      </c>
      <c r="CJ28" s="51">
        <v>1.52508755201638E-2</v>
      </c>
      <c r="CK28" s="51">
        <v>0.15659999999999999</v>
      </c>
      <c r="CL28" s="51">
        <v>-2.3900000000000001E-2</v>
      </c>
      <c r="CM28" s="51">
        <v>2.6794541995827599E-2</v>
      </c>
      <c r="CN28" s="51">
        <v>2.49725174049482</v>
      </c>
      <c r="CO28" s="51">
        <v>4.4168319933173201</v>
      </c>
      <c r="CP28" s="51">
        <v>-1.8383820081281199</v>
      </c>
      <c r="CQ28" s="51">
        <v>-2.7755575615628899E-16</v>
      </c>
      <c r="CR28" s="51">
        <v>1.8522029571199599E-7</v>
      </c>
      <c r="CS28" s="51">
        <v>8.7055923481061004E-2</v>
      </c>
      <c r="CT28" s="51">
        <v>0.15659999999999999</v>
      </c>
      <c r="CU28" s="51">
        <v>-2.3900000000000001E-2</v>
      </c>
      <c r="CV28" s="51">
        <v>2.6794541995827599E-2</v>
      </c>
      <c r="CW28" s="51">
        <v>2.49725174049482</v>
      </c>
      <c r="CX28" s="51">
        <v>4.4168319933173201</v>
      </c>
      <c r="CY28" s="51">
        <v>-1.8383820081281199</v>
      </c>
      <c r="CZ28" s="51">
        <v>-2.7755575615628899E-16</v>
      </c>
      <c r="DA28" s="9">
        <v>1.8522029571199599E-7</v>
      </c>
      <c r="DB28">
        <v>8.7055923481061004E-2</v>
      </c>
    </row>
    <row r="29" spans="1:106" x14ac:dyDescent="0.25">
      <c r="A29">
        <v>1996</v>
      </c>
      <c r="B29" s="51">
        <v>727903.4</v>
      </c>
      <c r="C29" s="51">
        <v>720721.60549999995</v>
      </c>
      <c r="D29" s="51">
        <v>1684858</v>
      </c>
      <c r="E29" s="51">
        <v>1643606.8097000001</v>
      </c>
      <c r="F29" s="51">
        <v>2.3146725238541199</v>
      </c>
      <c r="G29" s="51">
        <v>2.2805016488436598</v>
      </c>
      <c r="H29" s="51">
        <v>13.497923626066701</v>
      </c>
      <c r="I29" s="51">
        <v>13.488008218956301</v>
      </c>
      <c r="J29" s="51">
        <v>14.337191845220399</v>
      </c>
      <c r="K29" s="51">
        <v>14.312403659144101</v>
      </c>
      <c r="L29" s="51">
        <v>0.83926821915367</v>
      </c>
      <c r="M29" s="51">
        <v>0.82439544018784405</v>
      </c>
      <c r="N29" s="51">
        <v>2.8524848483749201</v>
      </c>
      <c r="O29" s="51">
        <v>-0.201504376210728</v>
      </c>
      <c r="P29" s="51">
        <v>7.8594865110762901</v>
      </c>
      <c r="Q29" s="51">
        <v>3.7218257163125501</v>
      </c>
      <c r="R29" s="51">
        <v>5.4004000000000003</v>
      </c>
      <c r="S29" s="51">
        <v>4.32034669057572</v>
      </c>
      <c r="T29" s="51">
        <v>-5.98561671533656E-2</v>
      </c>
      <c r="U29" s="51">
        <v>-0.32092203194845997</v>
      </c>
      <c r="V29" s="51">
        <v>4.6412687225241802</v>
      </c>
      <c r="W29" s="51">
        <v>5.1019526647519404</v>
      </c>
      <c r="X29" s="51">
        <v>1.84339266100964E-2</v>
      </c>
      <c r="Y29" s="51">
        <v>2.1146330393757299E-2</v>
      </c>
      <c r="Z29" s="51">
        <v>1.6824038861475401E-2</v>
      </c>
      <c r="AA29" s="51">
        <v>2.36050929789101E-2</v>
      </c>
      <c r="AB29" s="51">
        <v>-1.60988774862091E-3</v>
      </c>
      <c r="AC29" s="51">
        <v>2.4587625851529801E-3</v>
      </c>
      <c r="AD29" s="51">
        <v>3.1040006342745299E-2</v>
      </c>
      <c r="AE29" s="51">
        <v>-1.8182319083190401E-2</v>
      </c>
      <c r="AF29" s="51">
        <v>2.1140472152012002E-3</v>
      </c>
      <c r="AG29" s="51">
        <v>-1.76731802016716E-2</v>
      </c>
      <c r="AH29" s="51">
        <v>0.15909999999999999</v>
      </c>
      <c r="AI29" s="51">
        <v>-6.6045064151485297E-3</v>
      </c>
      <c r="AJ29" s="51">
        <v>-8.9838367796090998E-3</v>
      </c>
      <c r="AK29" s="51">
        <v>-2.9848023901290099E-2</v>
      </c>
      <c r="AL29" s="53">
        <v>2.3243517486141601E-2</v>
      </c>
      <c r="AM29" s="51">
        <v>1.52938058502467E-2</v>
      </c>
      <c r="AN29" s="51">
        <v>4.7541414139582097</v>
      </c>
      <c r="AO29" s="51">
        <v>-0.134336250807152</v>
      </c>
      <c r="AP29" s="51">
        <v>0.55951214610244604</v>
      </c>
      <c r="AQ29" s="51">
        <v>0.54959696012522896</v>
      </c>
      <c r="AR29" s="51">
        <v>0.65495720925635803</v>
      </c>
      <c r="AS29" s="51">
        <v>0.34652566666666601</v>
      </c>
      <c r="AT29" s="51">
        <v>-5.4868153223918498E-2</v>
      </c>
      <c r="AU29" s="51">
        <v>3.4116735732865</v>
      </c>
      <c r="AV29" s="51">
        <v>-0.68095092282977099</v>
      </c>
      <c r="AW29" s="51">
        <v>-0.46068394222776099</v>
      </c>
      <c r="AX29" s="51">
        <v>164.3425</v>
      </c>
      <c r="AY29" s="51">
        <v>0.8175</v>
      </c>
      <c r="AZ29" s="51">
        <v>2590.19</v>
      </c>
      <c r="BA29" s="51">
        <v>0.94189999999999996</v>
      </c>
      <c r="BB29" s="51">
        <v>41.339799999999997</v>
      </c>
      <c r="BC29" s="51">
        <v>75.214699999999894</v>
      </c>
      <c r="BD29" s="51">
        <v>0.72547981303254905</v>
      </c>
      <c r="BE29" s="51">
        <v>103.6758</v>
      </c>
      <c r="BF29" s="51">
        <v>0.63085203158038805</v>
      </c>
      <c r="BG29" s="51">
        <v>131239</v>
      </c>
      <c r="BH29" s="51">
        <v>5.79E-2</v>
      </c>
      <c r="BI29" s="51">
        <v>291281</v>
      </c>
      <c r="BJ29" s="51">
        <v>4385.4852244550202</v>
      </c>
      <c r="BK29" s="51">
        <v>4429.1850000000004</v>
      </c>
      <c r="BL29" s="51">
        <v>8.3860555542043702</v>
      </c>
      <c r="BM29" s="51">
        <v>8.3959708732021205</v>
      </c>
      <c r="BN29" s="51">
        <v>5.1019526647519404</v>
      </c>
      <c r="BO29" s="51">
        <v>-6.6045064151485297E-3</v>
      </c>
      <c r="BP29" s="51">
        <v>2.3243517486141601E-2</v>
      </c>
      <c r="BQ29" s="51">
        <v>1.52938058502467E-2</v>
      </c>
      <c r="BR29" s="51">
        <v>0.1431</v>
      </c>
      <c r="BS29" s="51">
        <v>-2.7300000000000001E-2</v>
      </c>
      <c r="BT29" s="51">
        <v>3.1400387879000902E-3</v>
      </c>
      <c r="BU29" s="51">
        <v>2.3885898311773501</v>
      </c>
      <c r="BV29" s="51">
        <v>2.1371498396493198</v>
      </c>
      <c r="BW29" s="51">
        <v>0.24617878208152899</v>
      </c>
      <c r="BX29" s="51">
        <v>-3.5740400075927599E-3</v>
      </c>
      <c r="BY29" s="51">
        <v>2.73317460996658E-3</v>
      </c>
      <c r="BZ29" s="51">
        <v>-6.08279237923151E-3</v>
      </c>
      <c r="CA29" s="51"/>
      <c r="CB29" s="51">
        <v>0</v>
      </c>
      <c r="CC29" s="51">
        <v>1.3302053497587999E-7</v>
      </c>
      <c r="CD29" s="51">
        <v>-9.7186558033589804E-2</v>
      </c>
      <c r="CE29" s="51">
        <v>8.3860555542043702</v>
      </c>
      <c r="CF29" s="51">
        <v>8.3959708732021205</v>
      </c>
      <c r="CG29" s="51">
        <v>5.1019526647519404</v>
      </c>
      <c r="CH29" s="51">
        <v>-6.6045064151485297E-3</v>
      </c>
      <c r="CI29" s="51">
        <v>2.3243517486141601E-2</v>
      </c>
      <c r="CJ29" s="51">
        <v>1.52938058502467E-2</v>
      </c>
      <c r="CK29" s="51">
        <v>0.1431</v>
      </c>
      <c r="CL29" s="51">
        <v>-2.7300000000000001E-2</v>
      </c>
      <c r="CM29" s="51">
        <v>3.1400387879000902E-3</v>
      </c>
      <c r="CN29" s="51">
        <v>2.3885898311773501</v>
      </c>
      <c r="CO29" s="51">
        <v>2.1371498396493198</v>
      </c>
      <c r="CP29" s="51">
        <v>0.24617878208152899</v>
      </c>
      <c r="CQ29" s="51">
        <v>-4.9960036108132005E-16</v>
      </c>
      <c r="CR29" s="51">
        <v>1.3302053497587999E-7</v>
      </c>
      <c r="CS29" s="51">
        <v>-9.7186558033589804E-2</v>
      </c>
      <c r="CT29" s="51">
        <v>0.1431</v>
      </c>
      <c r="CU29" s="51">
        <v>-2.7300000000000001E-2</v>
      </c>
      <c r="CV29" s="51">
        <v>3.1400387879000902E-3</v>
      </c>
      <c r="CW29" s="51">
        <v>2.3885898311773501</v>
      </c>
      <c r="CX29" s="51">
        <v>2.1371498396493198</v>
      </c>
      <c r="CY29" s="51">
        <v>0.24617878208152899</v>
      </c>
      <c r="CZ29" s="51">
        <v>-4.9960036108132005E-16</v>
      </c>
      <c r="DA29" s="9">
        <v>1.3302053497587999E-7</v>
      </c>
      <c r="DB29">
        <v>-9.7186558033589804E-2</v>
      </c>
    </row>
    <row r="30" spans="1:106" x14ac:dyDescent="0.25">
      <c r="A30">
        <v>1997</v>
      </c>
      <c r="B30" s="51">
        <v>750066.4</v>
      </c>
      <c r="C30" s="51">
        <v>745357.12809999997</v>
      </c>
      <c r="D30" s="51">
        <v>1718547</v>
      </c>
      <c r="E30" s="51">
        <v>1691699.2422</v>
      </c>
      <c r="F30" s="51">
        <v>2.2911931530328502</v>
      </c>
      <c r="G30" s="51">
        <v>2.2696492438629101</v>
      </c>
      <c r="H30" s="51">
        <v>13.527917014926899</v>
      </c>
      <c r="I30" s="51">
        <v>13.5216187490794</v>
      </c>
      <c r="J30" s="51">
        <v>14.3569897243306</v>
      </c>
      <c r="K30" s="51">
        <v>14.3412440505115</v>
      </c>
      <c r="L30" s="51">
        <v>0.82907270940369904</v>
      </c>
      <c r="M30" s="51">
        <v>0.819625301432093</v>
      </c>
      <c r="N30" s="51">
        <v>2.8422088608493201</v>
      </c>
      <c r="O30" s="51">
        <v>-0.18032355413128101</v>
      </c>
      <c r="P30" s="51">
        <v>7.8615960985223703</v>
      </c>
      <c r="Q30" s="51">
        <v>3.7286336787707901</v>
      </c>
      <c r="R30" s="51">
        <v>5.4778000000000002</v>
      </c>
      <c r="S30" s="51">
        <v>4.3548532600362702</v>
      </c>
      <c r="T30" s="51">
        <v>-6.3365875621819695E-2</v>
      </c>
      <c r="U30" s="51">
        <v>-0.30967109402472498</v>
      </c>
      <c r="V30" s="51">
        <v>4.6645243540610002</v>
      </c>
      <c r="W30" s="51">
        <v>5.1172102719961803</v>
      </c>
      <c r="X30" s="51">
        <v>2.9993388860254599E-2</v>
      </c>
      <c r="Y30" s="51">
        <v>3.36105301231071E-2</v>
      </c>
      <c r="Z30" s="51">
        <v>1.9797879110283401E-2</v>
      </c>
      <c r="AA30" s="51">
        <v>2.8840391367356201E-2</v>
      </c>
      <c r="AB30" s="51">
        <v>-1.0195509749971E-2</v>
      </c>
      <c r="AC30" s="51">
        <v>-4.77013875575087E-3</v>
      </c>
      <c r="AD30" s="51">
        <v>-1.02759875256066E-2</v>
      </c>
      <c r="AE30" s="51">
        <v>2.1180822079446899E-2</v>
      </c>
      <c r="AF30" s="51">
        <v>2.1095874460779602E-3</v>
      </c>
      <c r="AG30" s="51">
        <v>6.80796245824311E-3</v>
      </c>
      <c r="AH30" s="51">
        <v>7.7399999999999899E-2</v>
      </c>
      <c r="AI30" s="51">
        <v>3.4506569460552597E-2</v>
      </c>
      <c r="AJ30" s="51">
        <v>-3.5097084684541299E-3</v>
      </c>
      <c r="AK30" s="51">
        <v>1.12509379237355E-2</v>
      </c>
      <c r="AL30" s="53">
        <v>2.3255631536816999E-2</v>
      </c>
      <c r="AM30" s="51">
        <v>1.5257607244238899E-2</v>
      </c>
      <c r="AN30" s="51">
        <v>4.7370147680821999</v>
      </c>
      <c r="AO30" s="51">
        <v>-0.120215702754187</v>
      </c>
      <c r="AP30" s="51">
        <v>0.55271513960246599</v>
      </c>
      <c r="AQ30" s="51">
        <v>0.54641686762139496</v>
      </c>
      <c r="AR30" s="51">
        <v>0.65513300821019804</v>
      </c>
      <c r="AS30" s="51">
        <v>0.35149216666666599</v>
      </c>
      <c r="AT30" s="51">
        <v>-5.8085385986668098E-2</v>
      </c>
      <c r="AU30" s="51">
        <v>3.4179142055398901</v>
      </c>
      <c r="AV30" s="51">
        <v>-0.67257553236108103</v>
      </c>
      <c r="AW30" s="51">
        <v>-0.45268591793518298</v>
      </c>
      <c r="AX30" s="51">
        <v>166.86920000000001</v>
      </c>
      <c r="AY30" s="51">
        <v>0.83499999999999996</v>
      </c>
      <c r="AZ30" s="51">
        <v>2595.66</v>
      </c>
      <c r="BA30" s="51">
        <v>0.93859999999999999</v>
      </c>
      <c r="BB30" s="51">
        <v>41.622199999999999</v>
      </c>
      <c r="BC30" s="51">
        <v>77.855400000000003</v>
      </c>
      <c r="BD30" s="51">
        <v>0.73368823098691804</v>
      </c>
      <c r="BE30" s="51">
        <v>106.1151</v>
      </c>
      <c r="BF30" s="51">
        <v>0.63591783264976398</v>
      </c>
      <c r="BG30" s="51">
        <v>142698</v>
      </c>
      <c r="BH30" s="51">
        <v>5.7599999999999998E-2</v>
      </c>
      <c r="BI30" s="51">
        <v>308100</v>
      </c>
      <c r="BJ30" s="51">
        <v>4466.7148167546702</v>
      </c>
      <c r="BK30" s="51">
        <v>4494.9359999999997</v>
      </c>
      <c r="BL30" s="51">
        <v>8.4044084770832406</v>
      </c>
      <c r="BM30" s="51">
        <v>8.4107067087620901</v>
      </c>
      <c r="BN30" s="51">
        <v>5.1172102719961803</v>
      </c>
      <c r="BO30" s="51">
        <v>3.4506569460552597E-2</v>
      </c>
      <c r="BP30" s="51">
        <v>2.3255631536816999E-2</v>
      </c>
      <c r="BQ30" s="51">
        <v>1.5257607244238899E-2</v>
      </c>
      <c r="BR30" s="51">
        <v>0.13950000000000001</v>
      </c>
      <c r="BS30" s="51">
        <v>-3.4799999999999998E-2</v>
      </c>
      <c r="BT30" s="51">
        <v>1.4735835559964E-2</v>
      </c>
      <c r="BU30" s="51">
        <v>2.9260302534751501</v>
      </c>
      <c r="BV30" s="51">
        <v>3.41817456449209</v>
      </c>
      <c r="BW30" s="51">
        <v>-0.47587797124578601</v>
      </c>
      <c r="BX30" s="51">
        <v>-2.4546644877667602E-3</v>
      </c>
      <c r="BY30" s="51">
        <v>3.10482685056645E-2</v>
      </c>
      <c r="BZ30" s="51">
        <v>-7.5821205832100596E-3</v>
      </c>
      <c r="CA30" s="51"/>
      <c r="CB30" s="51">
        <v>8.8817841970012504E-16</v>
      </c>
      <c r="CC30" s="51">
        <v>-4.0302221504529001E-8</v>
      </c>
      <c r="CD30" s="51">
        <v>6.3725136194706405E-2</v>
      </c>
      <c r="CE30" s="51">
        <v>8.4044084770832406</v>
      </c>
      <c r="CF30" s="51">
        <v>8.4107067087620901</v>
      </c>
      <c r="CG30" s="51">
        <v>5.1172102719961803</v>
      </c>
      <c r="CH30" s="51">
        <v>3.4506569460552597E-2</v>
      </c>
      <c r="CI30" s="51">
        <v>2.3255631536816999E-2</v>
      </c>
      <c r="CJ30" s="51">
        <v>1.5257607244238899E-2</v>
      </c>
      <c r="CK30" s="51">
        <v>0.13950000000000001</v>
      </c>
      <c r="CL30" s="51">
        <v>-3.4799999999999998E-2</v>
      </c>
      <c r="CM30" s="51">
        <v>1.4735835559964E-2</v>
      </c>
      <c r="CN30" s="51">
        <v>2.9260302534751501</v>
      </c>
      <c r="CO30" s="51">
        <v>3.41817456449209</v>
      </c>
      <c r="CP30" s="51">
        <v>-0.47587797124578601</v>
      </c>
      <c r="CQ30" s="51">
        <v>9.4368957093138306E-16</v>
      </c>
      <c r="CR30" s="51">
        <v>-4.0302221504529001E-8</v>
      </c>
      <c r="CS30" s="51">
        <v>6.3725136194706405E-2</v>
      </c>
      <c r="CT30" s="51">
        <v>0.13950000000000001</v>
      </c>
      <c r="CU30" s="51">
        <v>-3.4799999999999998E-2</v>
      </c>
      <c r="CV30" s="51">
        <v>1.4735835559964E-2</v>
      </c>
      <c r="CW30" s="51">
        <v>2.9260302534751501</v>
      </c>
      <c r="CX30" s="51">
        <v>3.41817456449209</v>
      </c>
      <c r="CY30" s="51">
        <v>-0.47587797124578601</v>
      </c>
      <c r="CZ30" s="51">
        <v>9.4368957093138306E-16</v>
      </c>
      <c r="DA30" s="9">
        <v>-4.0302221504529001E-8</v>
      </c>
      <c r="DB30">
        <v>6.3725136194706405E-2</v>
      </c>
    </row>
    <row r="31" spans="1:106" x14ac:dyDescent="0.25">
      <c r="A31">
        <v>1998</v>
      </c>
      <c r="B31" s="51">
        <v>747658.3</v>
      </c>
      <c r="C31" s="51">
        <v>745878.73510000005</v>
      </c>
      <c r="D31" s="51">
        <v>1746982</v>
      </c>
      <c r="E31" s="51">
        <v>1736605.0451</v>
      </c>
      <c r="F31" s="51">
        <v>2.3366048367282199</v>
      </c>
      <c r="G31" s="51">
        <v>2.3282672683612202</v>
      </c>
      <c r="H31" s="51">
        <v>13.524701334401501</v>
      </c>
      <c r="I31" s="51">
        <v>13.5223183124873</v>
      </c>
      <c r="J31" s="51">
        <v>14.373400285685801</v>
      </c>
      <c r="K31" s="51">
        <v>14.367442641763899</v>
      </c>
      <c r="L31" s="51">
        <v>0.84869895128431205</v>
      </c>
      <c r="M31" s="51">
        <v>0.84512432927657499</v>
      </c>
      <c r="N31" s="51">
        <v>2.8438861311215402</v>
      </c>
      <c r="O31" s="51">
        <v>-0.201504376210728</v>
      </c>
      <c r="P31" s="51">
        <v>7.8636974004859104</v>
      </c>
      <c r="Q31" s="51">
        <v>3.7133232552654998</v>
      </c>
      <c r="R31" s="51">
        <v>5.6182999999999899</v>
      </c>
      <c r="S31" s="51">
        <v>4.3785380566555201</v>
      </c>
      <c r="T31" s="51">
        <v>-8.7193211702377302E-2</v>
      </c>
      <c r="U31" s="51">
        <v>-0.30879627746687899</v>
      </c>
      <c r="V31" s="51">
        <v>4.6873343341223999</v>
      </c>
      <c r="W31" s="51">
        <v>5.1323200414994998</v>
      </c>
      <c r="X31" s="51">
        <v>-3.2156805253993198E-3</v>
      </c>
      <c r="Y31" s="51">
        <v>6.9956340796843101E-4</v>
      </c>
      <c r="Z31" s="51">
        <v>1.6410561355213901E-2</v>
      </c>
      <c r="AA31" s="51">
        <v>2.6198591252450599E-2</v>
      </c>
      <c r="AB31" s="51">
        <v>1.9626241880613099E-2</v>
      </c>
      <c r="AC31" s="51">
        <v>2.5499027844481999E-2</v>
      </c>
      <c r="AD31" s="51">
        <v>1.6772702722223001E-3</v>
      </c>
      <c r="AE31" s="51">
        <v>-2.1180822079446899E-2</v>
      </c>
      <c r="AF31" s="51">
        <v>2.1013019635384598E-3</v>
      </c>
      <c r="AG31" s="51">
        <v>-1.5310423505292501E-2</v>
      </c>
      <c r="AH31" s="51">
        <v>0.14049999999999899</v>
      </c>
      <c r="AI31" s="51">
        <v>2.3684796619246301E-2</v>
      </c>
      <c r="AJ31" s="51">
        <v>-2.3827336080557499E-2</v>
      </c>
      <c r="AK31" s="51">
        <v>8.7481655784554704E-4</v>
      </c>
      <c r="AL31" s="53">
        <v>2.2809980061400802E-2</v>
      </c>
      <c r="AM31" s="51">
        <v>1.5109769503323401E-2</v>
      </c>
      <c r="AN31" s="51">
        <v>4.7398102185358999</v>
      </c>
      <c r="AO31" s="51">
        <v>-0.134336250807152</v>
      </c>
      <c r="AP31" s="51">
        <v>0.565799300856208</v>
      </c>
      <c r="AQ31" s="51">
        <v>0.56341621951771603</v>
      </c>
      <c r="AR31" s="51">
        <v>0.65530811670715905</v>
      </c>
      <c r="AS31" s="51">
        <v>0.36050758333333299</v>
      </c>
      <c r="AT31" s="51">
        <v>-7.9927110727179201E-2</v>
      </c>
      <c r="AU31" s="51">
        <v>3.4038796506600399</v>
      </c>
      <c r="AV31" s="51">
        <v>-0.67367444885483896</v>
      </c>
      <c r="AW31" s="51">
        <v>-0.44498570737710602</v>
      </c>
      <c r="AX31" s="51">
        <v>169.40969999999999</v>
      </c>
      <c r="AY31" s="51">
        <v>0.8175</v>
      </c>
      <c r="AZ31" s="51">
        <v>2601.12</v>
      </c>
      <c r="BA31" s="51">
        <v>0.91649999999999998</v>
      </c>
      <c r="BB31" s="51">
        <v>40.989800000000002</v>
      </c>
      <c r="BC31" s="51">
        <v>79.721400000000003</v>
      </c>
      <c r="BD31" s="51">
        <v>0.73433035442883998</v>
      </c>
      <c r="BE31" s="51">
        <v>108.5634</v>
      </c>
      <c r="BF31" s="51">
        <v>0.64083343515749103</v>
      </c>
      <c r="BG31" s="51">
        <v>142209</v>
      </c>
      <c r="BH31" s="51">
        <v>5.7500000000000002E-2</v>
      </c>
      <c r="BI31" s="51">
        <v>321948</v>
      </c>
      <c r="BJ31" s="51">
        <v>4402.8100817131399</v>
      </c>
      <c r="BK31" s="51">
        <v>4413.3149999999896</v>
      </c>
      <c r="BL31" s="51">
        <v>8.3899982709878795</v>
      </c>
      <c r="BM31" s="51">
        <v>8.3923813867357104</v>
      </c>
      <c r="BN31" s="51">
        <v>5.1323200414994998</v>
      </c>
      <c r="BO31" s="51">
        <v>2.3684796619246301E-2</v>
      </c>
      <c r="BP31" s="51">
        <v>2.2809980061400802E-2</v>
      </c>
      <c r="BQ31" s="51">
        <v>1.5109769503323401E-2</v>
      </c>
      <c r="BR31" s="51">
        <v>0.1308</v>
      </c>
      <c r="BS31" s="51">
        <v>-3.9399999999999998E-2</v>
      </c>
      <c r="BT31" s="51">
        <v>-1.8325322026378099E-2</v>
      </c>
      <c r="BU31" s="51">
        <v>2.6544791047846901</v>
      </c>
      <c r="BV31" s="51">
        <v>6.9980815951908804E-2</v>
      </c>
      <c r="BW31" s="51">
        <v>2.58269090066698</v>
      </c>
      <c r="BX31" s="51">
        <v>-1.4742305568242701E-3</v>
      </c>
      <c r="BY31" s="51">
        <v>4.7419864350171897E-2</v>
      </c>
      <c r="BZ31" s="51">
        <v>-4.6299504437176901E-3</v>
      </c>
      <c r="CA31" s="51"/>
      <c r="CB31" s="51">
        <v>1.7763568394002501E-15</v>
      </c>
      <c r="CC31" s="51">
        <v>3.4409334381813E-8</v>
      </c>
      <c r="CD31" s="51">
        <v>-4.2241619671719903E-2</v>
      </c>
      <c r="CE31" s="51">
        <v>8.3899982709878795</v>
      </c>
      <c r="CF31" s="51">
        <v>8.3923813867357104</v>
      </c>
      <c r="CG31" s="51">
        <v>5.1323200414994998</v>
      </c>
      <c r="CH31" s="51">
        <v>2.3684796619246301E-2</v>
      </c>
      <c r="CI31" s="51">
        <v>2.2809980061400802E-2</v>
      </c>
      <c r="CJ31" s="51">
        <v>1.5109769503323401E-2</v>
      </c>
      <c r="CK31" s="51">
        <v>0.1308</v>
      </c>
      <c r="CL31" s="51">
        <v>-3.9399999999999998E-2</v>
      </c>
      <c r="CM31" s="51">
        <v>-1.8325322026378099E-2</v>
      </c>
      <c r="CN31" s="51">
        <v>2.6544791047846901</v>
      </c>
      <c r="CO31" s="51">
        <v>6.9980815951908804E-2</v>
      </c>
      <c r="CP31" s="51">
        <v>2.58269090066698</v>
      </c>
      <c r="CQ31" s="51">
        <v>3.3306690738754701E-16</v>
      </c>
      <c r="CR31" s="51">
        <v>3.4409334381813E-8</v>
      </c>
      <c r="CS31" s="51">
        <v>-4.2241619671719903E-2</v>
      </c>
      <c r="CT31" s="51">
        <v>0.1308</v>
      </c>
      <c r="CU31" s="51">
        <v>-3.9399999999999998E-2</v>
      </c>
      <c r="CV31" s="51">
        <v>-1.8325322026378099E-2</v>
      </c>
      <c r="CW31" s="51">
        <v>2.6544791047846901</v>
      </c>
      <c r="CX31" s="51">
        <v>6.9980815951908804E-2</v>
      </c>
      <c r="CY31" s="51">
        <v>2.58269090066698</v>
      </c>
      <c r="CZ31" s="51">
        <v>3.3306690738754701E-16</v>
      </c>
      <c r="DA31" s="9">
        <v>3.4409334381813E-8</v>
      </c>
      <c r="DB31">
        <v>-4.2241619671719903E-2</v>
      </c>
    </row>
    <row r="32" spans="1:106" x14ac:dyDescent="0.25">
      <c r="A32">
        <v>1999</v>
      </c>
      <c r="B32" s="51">
        <v>747908.7</v>
      </c>
      <c r="C32" s="51">
        <v>747622.86710000003</v>
      </c>
      <c r="D32" s="51">
        <v>1770436</v>
      </c>
      <c r="E32" s="51">
        <v>1768744.7594999999</v>
      </c>
      <c r="F32" s="51">
        <v>2.3671819835763301</v>
      </c>
      <c r="G32" s="51">
        <v>2.36582485279094</v>
      </c>
      <c r="H32" s="51">
        <v>13.5250361906833</v>
      </c>
      <c r="I32" s="51">
        <v>13.524653941441899</v>
      </c>
      <c r="J32" s="51">
        <v>14.386736401899901</v>
      </c>
      <c r="K32" s="51">
        <v>14.3857806775424</v>
      </c>
      <c r="L32" s="51">
        <v>0.86170021121664397</v>
      </c>
      <c r="M32" s="51">
        <v>0.86112673610050405</v>
      </c>
      <c r="N32" s="51">
        <v>2.8397035370185102</v>
      </c>
      <c r="O32" s="51">
        <v>-0.21691300156357299</v>
      </c>
      <c r="P32" s="51">
        <v>7.8661817020990199</v>
      </c>
      <c r="Q32" s="51">
        <v>3.6825570095160902</v>
      </c>
      <c r="R32" s="51">
        <v>5.7069000000000001</v>
      </c>
      <c r="S32" s="51">
        <v>4.4116157762609998</v>
      </c>
      <c r="T32" s="51">
        <v>-8.6211696819065403E-2</v>
      </c>
      <c r="U32" s="51">
        <v>-0.29751885132685901</v>
      </c>
      <c r="V32" s="51">
        <v>4.7091346275878596</v>
      </c>
      <c r="W32" s="51">
        <v>5.1471240593801699</v>
      </c>
      <c r="X32" s="51">
        <v>3.34856281717448E-4</v>
      </c>
      <c r="Y32" s="51">
        <v>2.3356289545423798E-3</v>
      </c>
      <c r="Z32" s="51">
        <v>1.33361162140497E-2</v>
      </c>
      <c r="AA32" s="51">
        <v>1.8338035778471502E-2</v>
      </c>
      <c r="AB32" s="51">
        <v>1.30012599323322E-2</v>
      </c>
      <c r="AC32" s="51">
        <v>1.6002406823929199E-2</v>
      </c>
      <c r="AD32" s="51">
        <v>-4.1825941030291204E-3</v>
      </c>
      <c r="AE32" s="51">
        <v>-1.5408625352845E-2</v>
      </c>
      <c r="AF32" s="51">
        <v>2.48430161310735E-3</v>
      </c>
      <c r="AG32" s="51">
        <v>-3.0766245749405501E-2</v>
      </c>
      <c r="AH32" s="51">
        <v>8.8600000000000401E-2</v>
      </c>
      <c r="AI32" s="51">
        <v>3.3077719605487402E-2</v>
      </c>
      <c r="AJ32" s="51">
        <v>9.8151488331192594E-4</v>
      </c>
      <c r="AK32" s="51">
        <v>1.1277426140019999E-2</v>
      </c>
      <c r="AL32" s="53">
        <v>2.1800293465467399E-2</v>
      </c>
      <c r="AM32" s="51">
        <v>1.48040178806689E-2</v>
      </c>
      <c r="AN32" s="51">
        <v>4.73283922836419</v>
      </c>
      <c r="AO32" s="51">
        <v>-0.14460866770904901</v>
      </c>
      <c r="AP32" s="51">
        <v>0.57446680747776302</v>
      </c>
      <c r="AQ32" s="51">
        <v>0.57408449073366896</v>
      </c>
      <c r="AR32" s="51">
        <v>0.65551514184158499</v>
      </c>
      <c r="AS32" s="51">
        <v>0.36619275000000001</v>
      </c>
      <c r="AT32" s="51">
        <v>-7.9027388750809904E-2</v>
      </c>
      <c r="AU32" s="51">
        <v>3.3756772587230901</v>
      </c>
      <c r="AV32" s="51">
        <v>-0.66515349934861001</v>
      </c>
      <c r="AW32" s="51">
        <v>-0.43798943179230698</v>
      </c>
      <c r="AX32" s="51">
        <v>171.93629999999999</v>
      </c>
      <c r="AY32" s="51">
        <v>0.80500000000000005</v>
      </c>
      <c r="AZ32" s="51">
        <v>2607.59</v>
      </c>
      <c r="BA32" s="51">
        <v>0.91739999999999999</v>
      </c>
      <c r="BB32" s="51">
        <v>39.747900000000001</v>
      </c>
      <c r="BC32" s="51">
        <v>82.402500000000003</v>
      </c>
      <c r="BD32" s="51">
        <v>0.74265858298912801</v>
      </c>
      <c r="BE32" s="51">
        <v>110.95610000000001</v>
      </c>
      <c r="BF32" s="51">
        <v>0.64533260283023397</v>
      </c>
      <c r="BG32" s="51">
        <v>130556</v>
      </c>
      <c r="BH32" s="51">
        <v>5.67E-2</v>
      </c>
      <c r="BI32" s="51">
        <v>334716</v>
      </c>
      <c r="BJ32" s="51">
        <v>4348.2549473264198</v>
      </c>
      <c r="BK32" s="51">
        <v>4349.9170000000004</v>
      </c>
      <c r="BL32" s="51">
        <v>8.3775298820617596</v>
      </c>
      <c r="BM32" s="51">
        <v>8.3779120434409204</v>
      </c>
      <c r="BN32" s="51">
        <v>5.1471240593801699</v>
      </c>
      <c r="BO32" s="51">
        <v>3.3077719605487402E-2</v>
      </c>
      <c r="BP32" s="51">
        <v>2.1800293465467399E-2</v>
      </c>
      <c r="BQ32" s="51">
        <v>1.48040178806689E-2</v>
      </c>
      <c r="BR32" s="51">
        <v>0.1206</v>
      </c>
      <c r="BS32" s="51">
        <v>-4.3200000000000002E-2</v>
      </c>
      <c r="BT32" s="51">
        <v>-1.44693432947859E-2</v>
      </c>
      <c r="BU32" s="51">
        <v>1.8507210082502701</v>
      </c>
      <c r="BV32" s="51">
        <v>0.233835866062892</v>
      </c>
      <c r="BW32" s="51">
        <v>1.61311310518732</v>
      </c>
      <c r="BX32" s="51">
        <v>-5.3527094677008303E-4</v>
      </c>
      <c r="BY32" s="51">
        <v>4.19733382029066E-2</v>
      </c>
      <c r="BZ32" s="51">
        <v>-6.25759113850749E-3</v>
      </c>
      <c r="CA32" s="51"/>
      <c r="CB32" s="51">
        <v>0</v>
      </c>
      <c r="CC32" s="51">
        <v>-1.55364928866585E-7</v>
      </c>
      <c r="CD32" s="51">
        <v>-1.4996516471878E-2</v>
      </c>
      <c r="CE32" s="51">
        <v>8.3775298820617596</v>
      </c>
      <c r="CF32" s="51">
        <v>8.3779120434409204</v>
      </c>
      <c r="CG32" s="51">
        <v>5.1471240593801699</v>
      </c>
      <c r="CH32" s="51">
        <v>3.3077719605487402E-2</v>
      </c>
      <c r="CI32" s="51">
        <v>2.1800293465467399E-2</v>
      </c>
      <c r="CJ32" s="51">
        <v>1.48040178806689E-2</v>
      </c>
      <c r="CK32" s="51">
        <v>0.1206</v>
      </c>
      <c r="CL32" s="51">
        <v>-4.3200000000000002E-2</v>
      </c>
      <c r="CM32" s="51">
        <v>-1.44693432947859E-2</v>
      </c>
      <c r="CN32" s="51">
        <v>1.8507210082502701</v>
      </c>
      <c r="CO32" s="51">
        <v>0.233835866062892</v>
      </c>
      <c r="CP32" s="51">
        <v>1.61311310518732</v>
      </c>
      <c r="CQ32" s="51">
        <v>-1.27675647831893E-15</v>
      </c>
      <c r="CR32" s="51">
        <v>-1.55364928866585E-7</v>
      </c>
      <c r="CS32" s="51">
        <v>-1.4996516471878E-2</v>
      </c>
      <c r="CT32" s="51">
        <v>0.1206</v>
      </c>
      <c r="CU32" s="51">
        <v>-4.3200000000000002E-2</v>
      </c>
      <c r="CV32" s="51">
        <v>-1.44693432947859E-2</v>
      </c>
      <c r="CW32" s="51">
        <v>1.8507210082502701</v>
      </c>
      <c r="CX32" s="51">
        <v>0.233835866062892</v>
      </c>
      <c r="CY32" s="51">
        <v>1.61311310518732</v>
      </c>
      <c r="CZ32" s="51">
        <v>-1.27675647831893E-15</v>
      </c>
      <c r="DA32" s="9">
        <v>-1.55364928866585E-7</v>
      </c>
      <c r="DB32">
        <v>-1.4996516471878E-2</v>
      </c>
    </row>
    <row r="33" spans="1:106" x14ac:dyDescent="0.25">
      <c r="A33">
        <v>2000</v>
      </c>
      <c r="B33" s="51">
        <v>780855.3</v>
      </c>
      <c r="C33" s="51">
        <v>779650.88690000004</v>
      </c>
      <c r="D33" s="51">
        <v>1811673</v>
      </c>
      <c r="E33" s="51">
        <v>1804694.9365999999</v>
      </c>
      <c r="F33" s="51">
        <v>2.3201135985117798</v>
      </c>
      <c r="G33" s="51">
        <v>2.31474749394016</v>
      </c>
      <c r="H33" s="51">
        <v>13.5681451363681</v>
      </c>
      <c r="I33" s="51">
        <v>13.566601517574099</v>
      </c>
      <c r="J33" s="51">
        <v>14.409761285723301</v>
      </c>
      <c r="K33" s="51">
        <v>14.4059021252713</v>
      </c>
      <c r="L33" s="51">
        <v>0.84161614935524698</v>
      </c>
      <c r="M33" s="51">
        <v>0.839300607697269</v>
      </c>
      <c r="N33" s="51">
        <v>2.8267828257672698</v>
      </c>
      <c r="O33" s="51">
        <v>-0.18837987137791801</v>
      </c>
      <c r="P33" s="51">
        <v>7.8686598472489697</v>
      </c>
      <c r="Q33" s="51">
        <v>3.7149004523020301</v>
      </c>
      <c r="R33" s="51">
        <v>5.8719999999999999</v>
      </c>
      <c r="S33" s="51">
        <v>4.42740622754659</v>
      </c>
      <c r="T33" s="51">
        <v>-8.1752501872259006E-2</v>
      </c>
      <c r="U33" s="51">
        <v>-0.30215709913748801</v>
      </c>
      <c r="V33" s="51">
        <v>4.7295633266840804</v>
      </c>
      <c r="W33" s="51">
        <v>5.1614971430719097</v>
      </c>
      <c r="X33" s="51">
        <v>4.3108945684843997E-2</v>
      </c>
      <c r="Y33" s="51">
        <v>4.1947576132175E-2</v>
      </c>
      <c r="Z33" s="51">
        <v>2.3024883823447102E-2</v>
      </c>
      <c r="AA33" s="51">
        <v>2.0121447728939701E-2</v>
      </c>
      <c r="AB33" s="51">
        <v>-2.0084061861396801E-2</v>
      </c>
      <c r="AC33" s="51">
        <v>-2.18261284032353E-2</v>
      </c>
      <c r="AD33" s="51">
        <v>-1.2920711251238601E-2</v>
      </c>
      <c r="AE33" s="51">
        <v>2.8533130185654999E-2</v>
      </c>
      <c r="AF33" s="51">
        <v>2.4781451499551301E-3</v>
      </c>
      <c r="AG33" s="51">
        <v>3.2343442785934498E-2</v>
      </c>
      <c r="AH33" s="51">
        <v>0.165099999999999</v>
      </c>
      <c r="AI33" s="51">
        <v>1.5790451285583099E-2</v>
      </c>
      <c r="AJ33" s="51">
        <v>4.4591949468063396E-3</v>
      </c>
      <c r="AK33" s="51">
        <v>-4.6382478106291296E-3</v>
      </c>
      <c r="AL33" s="53">
        <v>2.0428699096212199E-2</v>
      </c>
      <c r="AM33" s="51">
        <v>1.4373083691742001E-2</v>
      </c>
      <c r="AN33" s="51">
        <v>4.7113047096121203</v>
      </c>
      <c r="AO33" s="51">
        <v>-0.125586580918612</v>
      </c>
      <c r="AP33" s="51">
        <v>0.56107743290349799</v>
      </c>
      <c r="AQ33" s="51">
        <v>0.559533738464846</v>
      </c>
      <c r="AR33" s="51">
        <v>0.655721653937414</v>
      </c>
      <c r="AS33" s="51">
        <v>0.37678666666666599</v>
      </c>
      <c r="AT33" s="51">
        <v>-7.4939793382904102E-2</v>
      </c>
      <c r="AU33" s="51">
        <v>3.4053254146101901</v>
      </c>
      <c r="AV33" s="51">
        <v>-0.67110761809970398</v>
      </c>
      <c r="AW33" s="51">
        <v>-0.43193381638783701</v>
      </c>
      <c r="AX33" s="51">
        <v>174.4254</v>
      </c>
      <c r="AY33" s="51">
        <v>0.82830000000000004</v>
      </c>
      <c r="AZ33" s="51">
        <v>2614.06</v>
      </c>
      <c r="BA33" s="51">
        <v>0.92149999999999999</v>
      </c>
      <c r="BB33" s="51">
        <v>41.054499999999997</v>
      </c>
      <c r="BC33" s="51">
        <v>83.713999999999999</v>
      </c>
      <c r="BD33" s="51">
        <v>0.73922192464022995</v>
      </c>
      <c r="BE33" s="51">
        <v>113.2461</v>
      </c>
      <c r="BF33" s="51">
        <v>0.64925234512863295</v>
      </c>
      <c r="BG33" s="51">
        <v>137124</v>
      </c>
      <c r="BH33" s="51">
        <v>5.7200000000000001E-2</v>
      </c>
      <c r="BI33" s="51">
        <v>349153</v>
      </c>
      <c r="BJ33" s="51">
        <v>4469.8242738729496</v>
      </c>
      <c r="BK33" s="51">
        <v>4476.7290000000003</v>
      </c>
      <c r="BL33" s="51">
        <v>8.4051043745021907</v>
      </c>
      <c r="BM33" s="51">
        <v>8.4066479248028596</v>
      </c>
      <c r="BN33" s="51">
        <v>5.1614971430719097</v>
      </c>
      <c r="BO33" s="51">
        <v>1.5790451285583099E-2</v>
      </c>
      <c r="BP33" s="51">
        <v>2.0428699096212199E-2</v>
      </c>
      <c r="BQ33" s="51">
        <v>1.4373083691742001E-2</v>
      </c>
      <c r="BR33" s="51">
        <v>0.1449</v>
      </c>
      <c r="BS33" s="51">
        <v>-3.7600000000000001E-2</v>
      </c>
      <c r="BT33" s="51">
        <v>2.87358813619423E-2</v>
      </c>
      <c r="BU33" s="51">
        <v>2.0325248686623598</v>
      </c>
      <c r="BV33" s="51">
        <v>4.2839807621502404</v>
      </c>
      <c r="BW33" s="51">
        <v>-2.1589661969492302</v>
      </c>
      <c r="BX33" s="51">
        <v>4.9119661868024501E-4</v>
      </c>
      <c r="BY33" s="51">
        <v>1.3063089212252899E-2</v>
      </c>
      <c r="BZ33" s="51">
        <v>-5.8319641078523696E-3</v>
      </c>
      <c r="CA33" s="51">
        <v>-2.9818072559009701E-3</v>
      </c>
      <c r="CB33" s="51">
        <v>-4.4408920985006199E-15</v>
      </c>
      <c r="CC33" s="51">
        <v>-1.44137978941305E-7</v>
      </c>
      <c r="CD33" s="51">
        <v>0.100540789001063</v>
      </c>
      <c r="CE33" s="51">
        <v>8.4051043745021907</v>
      </c>
      <c r="CF33" s="51">
        <v>8.4066479248028596</v>
      </c>
      <c r="CG33" s="51">
        <v>5.1614971430719097</v>
      </c>
      <c r="CH33" s="51">
        <v>1.5790451285583099E-2</v>
      </c>
      <c r="CI33" s="51">
        <v>2.0428699096212199E-2</v>
      </c>
      <c r="CJ33" s="51">
        <v>1.4373083691742001E-2</v>
      </c>
      <c r="CK33" s="51">
        <v>0.1449</v>
      </c>
      <c r="CL33" s="51">
        <v>-3.7600000000000001E-2</v>
      </c>
      <c r="CM33" s="51">
        <v>2.87358813619423E-2</v>
      </c>
      <c r="CN33" s="51">
        <v>2.0325248686623598</v>
      </c>
      <c r="CO33" s="51">
        <v>4.2839807621502404</v>
      </c>
      <c r="CP33" s="51">
        <v>-2.1589661969492302</v>
      </c>
      <c r="CQ33" s="51">
        <v>-1.8318679906315E-15</v>
      </c>
      <c r="CR33" s="51">
        <v>-1.44137978941305E-7</v>
      </c>
      <c r="CS33" s="51">
        <v>0.100540789001063</v>
      </c>
      <c r="CT33" s="51">
        <v>0.1449</v>
      </c>
      <c r="CU33" s="51">
        <v>-3.7600000000000001E-2</v>
      </c>
      <c r="CV33" s="51">
        <v>2.87358813619423E-2</v>
      </c>
      <c r="CW33" s="51">
        <v>2.0325248686623598</v>
      </c>
      <c r="CX33" s="51">
        <v>4.2839807621502404</v>
      </c>
      <c r="CY33" s="51">
        <v>-2.1589661969492302</v>
      </c>
      <c r="CZ33" s="51">
        <v>-1.8318679906315E-15</v>
      </c>
      <c r="DA33" s="9">
        <v>-1.44137978941305E-7</v>
      </c>
      <c r="DB33">
        <v>0.100540789001063</v>
      </c>
    </row>
    <row r="34" spans="1:106" x14ac:dyDescent="0.25">
      <c r="A34">
        <v>2001</v>
      </c>
      <c r="B34" s="51">
        <v>791639.3</v>
      </c>
      <c r="C34" s="51">
        <v>789657.39659999998</v>
      </c>
      <c r="D34" s="51">
        <v>1854763</v>
      </c>
      <c r="E34" s="51">
        <v>1843176.2594000001</v>
      </c>
      <c r="F34" s="51">
        <v>2.3429395180355401</v>
      </c>
      <c r="G34" s="51">
        <v>2.3341467671120402</v>
      </c>
      <c r="H34" s="51">
        <v>13.5818611377642</v>
      </c>
      <c r="I34" s="51">
        <v>13.579354455189</v>
      </c>
      <c r="J34" s="51">
        <v>14.433267483058</v>
      </c>
      <c r="K34" s="51">
        <v>14.427000869300899</v>
      </c>
      <c r="L34" s="51">
        <v>0.85140634529386106</v>
      </c>
      <c r="M34" s="51">
        <v>0.84764641411188402</v>
      </c>
      <c r="N34" s="51">
        <v>2.8147487507875302</v>
      </c>
      <c r="O34" s="51">
        <v>-0.20236101213168101</v>
      </c>
      <c r="P34" s="51">
        <v>7.87650562482865</v>
      </c>
      <c r="Q34" s="51">
        <v>3.7225342253418199</v>
      </c>
      <c r="R34" s="51">
        <v>5.9573999999999998</v>
      </c>
      <c r="S34" s="51">
        <v>4.4419639615337001</v>
      </c>
      <c r="T34" s="51">
        <v>-7.0744404525757795E-2</v>
      </c>
      <c r="U34" s="51">
        <v>-0.30658249682774602</v>
      </c>
      <c r="V34" s="51">
        <v>4.7485464583614503</v>
      </c>
      <c r="W34" s="51">
        <v>5.1754551411185403</v>
      </c>
      <c r="X34" s="51">
        <v>1.37160013960703E-2</v>
      </c>
      <c r="Y34" s="51">
        <v>1.2752937614938099E-2</v>
      </c>
      <c r="Z34" s="51">
        <v>2.35061973346836E-2</v>
      </c>
      <c r="AA34" s="51">
        <v>2.1098744029553401E-2</v>
      </c>
      <c r="AB34" s="51">
        <v>9.7901959386132408E-3</v>
      </c>
      <c r="AC34" s="51">
        <v>8.3458064146152405E-3</v>
      </c>
      <c r="AD34" s="51">
        <v>-1.2034074979739601E-2</v>
      </c>
      <c r="AE34" s="51">
        <v>-1.3981140753762699E-2</v>
      </c>
      <c r="AF34" s="51">
        <v>7.8457775796780295E-3</v>
      </c>
      <c r="AG34" s="51">
        <v>7.6337730397950604E-3</v>
      </c>
      <c r="AH34" s="51">
        <v>8.5399999999999907E-2</v>
      </c>
      <c r="AI34" s="51">
        <v>1.45577339871172E-2</v>
      </c>
      <c r="AJ34" s="51">
        <v>1.1008097346501201E-2</v>
      </c>
      <c r="AK34" s="51">
        <v>-4.4253976902574304E-3</v>
      </c>
      <c r="AL34" s="53">
        <v>1.8983131677374698E-2</v>
      </c>
      <c r="AM34" s="51">
        <v>1.39579980466222E-2</v>
      </c>
      <c r="AN34" s="51">
        <v>4.6912479179792301</v>
      </c>
      <c r="AO34" s="51">
        <v>-0.13490734142111999</v>
      </c>
      <c r="AP34" s="51">
        <v>0.567604230195907</v>
      </c>
      <c r="AQ34" s="51">
        <v>0.56509760940792297</v>
      </c>
      <c r="AR34" s="51">
        <v>0.65637546873572095</v>
      </c>
      <c r="AS34" s="51">
        <v>0.38226649999999901</v>
      </c>
      <c r="AT34" s="51">
        <v>-6.4849037481944594E-2</v>
      </c>
      <c r="AU34" s="51">
        <v>3.4123230398966702</v>
      </c>
      <c r="AV34" s="51">
        <v>-0.67674616028888801</v>
      </c>
      <c r="AW34" s="51">
        <v>-0.42690868275708499</v>
      </c>
      <c r="AX34" s="51">
        <v>176.87710000000001</v>
      </c>
      <c r="AY34" s="51">
        <v>0.81679999999999997</v>
      </c>
      <c r="AZ34" s="51">
        <v>2634.65</v>
      </c>
      <c r="BA34" s="51">
        <v>0.93169999999999997</v>
      </c>
      <c r="BB34" s="51">
        <v>41.369100000000003</v>
      </c>
      <c r="BC34" s="51">
        <v>84.941599999999994</v>
      </c>
      <c r="BD34" s="51">
        <v>0.73595780149094903</v>
      </c>
      <c r="BE34" s="51">
        <v>115.4164</v>
      </c>
      <c r="BF34" s="51">
        <v>0.65252313612106905</v>
      </c>
      <c r="BG34" s="51">
        <v>137724</v>
      </c>
      <c r="BH34" s="51">
        <v>5.5E-2</v>
      </c>
      <c r="BI34" s="51">
        <v>328208</v>
      </c>
      <c r="BJ34" s="51">
        <v>4464.4411096744498</v>
      </c>
      <c r="BK34" s="51">
        <v>4475.6459999999997</v>
      </c>
      <c r="BL34" s="51">
        <v>8.4038993140705003</v>
      </c>
      <c r="BM34" s="51">
        <v>8.4064059778322999</v>
      </c>
      <c r="BN34" s="51">
        <v>5.1754551411185403</v>
      </c>
      <c r="BO34" s="51">
        <v>1.45577339871172E-2</v>
      </c>
      <c r="BP34" s="51">
        <v>1.8983131677374698E-2</v>
      </c>
      <c r="BQ34" s="51">
        <v>1.39579980466222E-2</v>
      </c>
      <c r="BR34" s="51">
        <v>0.1384</v>
      </c>
      <c r="BS34" s="51">
        <v>-4.19E-2</v>
      </c>
      <c r="BT34" s="51">
        <v>-2.4194697056001801E-4</v>
      </c>
      <c r="BU34" s="51">
        <v>2.13228961967932</v>
      </c>
      <c r="BV34" s="51">
        <v>1.28346031129229</v>
      </c>
      <c r="BW34" s="51">
        <v>0.83807297438116501</v>
      </c>
      <c r="BX34" s="51">
        <v>1.69768118424817E-3</v>
      </c>
      <c r="BY34" s="51">
        <v>-2.9370387699758999E-2</v>
      </c>
      <c r="BZ34" s="51">
        <v>-5.5403093614601702E-3</v>
      </c>
      <c r="CA34" s="51">
        <v>-4.0872266841146098E-3</v>
      </c>
      <c r="CB34" s="51">
        <v>-2.6645352591003702E-15</v>
      </c>
      <c r="CC34" s="51">
        <v>4.29738128415735E-8</v>
      </c>
      <c r="CD34" s="51">
        <v>3.9629502212886199E-2</v>
      </c>
      <c r="CE34" s="51">
        <v>8.4038993140705003</v>
      </c>
      <c r="CF34" s="51">
        <v>8.4064059778322999</v>
      </c>
      <c r="CG34" s="51">
        <v>5.1754551411185403</v>
      </c>
      <c r="CH34" s="51">
        <v>1.45577339871172E-2</v>
      </c>
      <c r="CI34" s="51">
        <v>1.8983131677374698E-2</v>
      </c>
      <c r="CJ34" s="51">
        <v>1.39579980466222E-2</v>
      </c>
      <c r="CK34" s="51">
        <v>0.1384</v>
      </c>
      <c r="CL34" s="51">
        <v>-4.19E-2</v>
      </c>
      <c r="CM34" s="51">
        <v>-2.4194697056001801E-4</v>
      </c>
      <c r="CN34" s="51">
        <v>2.13228961967932</v>
      </c>
      <c r="CO34" s="51">
        <v>1.28346031129229</v>
      </c>
      <c r="CP34" s="51">
        <v>0.83807297438116501</v>
      </c>
      <c r="CQ34" s="51">
        <v>-1.8873791418627598E-15</v>
      </c>
      <c r="CR34" s="51">
        <v>4.29738128415735E-8</v>
      </c>
      <c r="CS34" s="51">
        <v>3.9629502212886199E-2</v>
      </c>
      <c r="CT34" s="51">
        <v>0.1384</v>
      </c>
      <c r="CU34" s="51">
        <v>-4.19E-2</v>
      </c>
      <c r="CV34" s="51">
        <v>-2.4194697056001801E-4</v>
      </c>
      <c r="CW34" s="51">
        <v>2.13228961967932</v>
      </c>
      <c r="CX34" s="51">
        <v>1.28346031129229</v>
      </c>
      <c r="CY34" s="51">
        <v>0.83807297438116501</v>
      </c>
      <c r="CZ34" s="51">
        <v>-1.8873791418627598E-15</v>
      </c>
      <c r="DA34" s="9">
        <v>4.29738128415735E-8</v>
      </c>
      <c r="DB34">
        <v>3.9629502212886199E-2</v>
      </c>
    </row>
    <row r="35" spans="1:106" x14ac:dyDescent="0.25">
      <c r="A35">
        <v>2002</v>
      </c>
      <c r="B35" s="51">
        <v>812397.4</v>
      </c>
      <c r="C35" s="51">
        <v>810306.57389999996</v>
      </c>
      <c r="D35" s="51">
        <v>1886585</v>
      </c>
      <c r="E35" s="51">
        <v>1874470.4242</v>
      </c>
      <c r="F35" s="51">
        <v>2.3222440150596202</v>
      </c>
      <c r="G35" s="51">
        <v>2.3132854706807899</v>
      </c>
      <c r="H35" s="51">
        <v>13.6077449082893</v>
      </c>
      <c r="I35" s="51">
        <v>13.605167941336999</v>
      </c>
      <c r="J35" s="51">
        <v>14.4502788743553</v>
      </c>
      <c r="K35" s="51">
        <v>14.4438367370661</v>
      </c>
      <c r="L35" s="51">
        <v>0.84253396606594799</v>
      </c>
      <c r="M35" s="51">
        <v>0.83866879572912501</v>
      </c>
      <c r="N35" s="51">
        <v>2.8418629022485402</v>
      </c>
      <c r="O35" s="51">
        <v>-0.23029405534305</v>
      </c>
      <c r="P35" s="51">
        <v>7.87701789562239</v>
      </c>
      <c r="Q35" s="51">
        <v>3.7372433369621998</v>
      </c>
      <c r="R35" s="51">
        <v>6.1265000000000001</v>
      </c>
      <c r="S35" s="51">
        <v>4.4745363058027898</v>
      </c>
      <c r="T35" s="51">
        <v>-0.12420360345930601</v>
      </c>
      <c r="U35" s="51">
        <v>-0.29170285901246601</v>
      </c>
      <c r="V35" s="51">
        <v>4.7662391648152598</v>
      </c>
      <c r="W35" s="51">
        <v>5.1890001445526401</v>
      </c>
      <c r="X35" s="51">
        <v>2.5883770525136001E-2</v>
      </c>
      <c r="Y35" s="51">
        <v>2.5813486147998201E-2</v>
      </c>
      <c r="Z35" s="51">
        <v>1.7011391297223399E-2</v>
      </c>
      <c r="AA35" s="51">
        <v>1.68358677652387E-2</v>
      </c>
      <c r="AB35" s="51">
        <v>-8.8723792279125895E-3</v>
      </c>
      <c r="AC35" s="51">
        <v>-8.9776183827594905E-3</v>
      </c>
      <c r="AD35" s="51">
        <v>2.7114151461009501E-2</v>
      </c>
      <c r="AE35" s="51">
        <v>-2.7933043211369302E-2</v>
      </c>
      <c r="AF35" s="51">
        <v>5.1227079374358399E-4</v>
      </c>
      <c r="AG35" s="51">
        <v>1.4709111620376801E-2</v>
      </c>
      <c r="AH35" s="51">
        <v>0.1691</v>
      </c>
      <c r="AI35" s="51">
        <v>3.25723442690855E-2</v>
      </c>
      <c r="AJ35" s="51">
        <v>-5.3459198933548301E-2</v>
      </c>
      <c r="AK35" s="51">
        <v>1.48796378152799E-2</v>
      </c>
      <c r="AL35" s="53">
        <v>1.76927064538056E-2</v>
      </c>
      <c r="AM35" s="51">
        <v>1.35450034341083E-2</v>
      </c>
      <c r="AN35" s="51">
        <v>4.7364381704142398</v>
      </c>
      <c r="AO35" s="51">
        <v>-0.1535293702287</v>
      </c>
      <c r="AP35" s="51">
        <v>0.56168931071063199</v>
      </c>
      <c r="AQ35" s="51">
        <v>0.559112530486083</v>
      </c>
      <c r="AR35" s="51">
        <v>0.65641815796853298</v>
      </c>
      <c r="AS35" s="51">
        <v>0.39311708333333301</v>
      </c>
      <c r="AT35" s="51">
        <v>-0.11385330317103</v>
      </c>
      <c r="AU35" s="51">
        <v>3.4258063922153501</v>
      </c>
      <c r="AV35" s="51">
        <v>-0.66458088449603203</v>
      </c>
      <c r="AW35" s="51">
        <v>-0.42276097973738802</v>
      </c>
      <c r="AX35" s="51">
        <v>179.28919999999999</v>
      </c>
      <c r="AY35" s="51">
        <v>0.79430000000000001</v>
      </c>
      <c r="AZ35" s="51">
        <v>2636</v>
      </c>
      <c r="BA35" s="51">
        <v>0.88319999999999999</v>
      </c>
      <c r="BB35" s="51">
        <v>41.982100000000003</v>
      </c>
      <c r="BC35" s="51">
        <v>87.753900000000002</v>
      </c>
      <c r="BD35" s="51">
        <v>0.74699046448398998</v>
      </c>
      <c r="BE35" s="51">
        <v>117.4766</v>
      </c>
      <c r="BF35" s="51">
        <v>0.65523522889276098</v>
      </c>
      <c r="BG35" s="51">
        <v>130519</v>
      </c>
      <c r="BH35" s="51">
        <v>5.3800000000000001E-2</v>
      </c>
      <c r="BI35" s="51">
        <v>345988</v>
      </c>
      <c r="BJ35" s="51">
        <v>4519.5503906537497</v>
      </c>
      <c r="BK35" s="51">
        <v>4531.2120000000004</v>
      </c>
      <c r="BL35" s="51">
        <v>8.4161677967843893</v>
      </c>
      <c r="BM35" s="51">
        <v>8.4187447323609206</v>
      </c>
      <c r="BN35" s="51">
        <v>5.1890001445526401</v>
      </c>
      <c r="BO35" s="51">
        <v>3.25723442690855E-2</v>
      </c>
      <c r="BP35" s="51">
        <v>1.76927064538056E-2</v>
      </c>
      <c r="BQ35" s="51">
        <v>1.35450034341083E-2</v>
      </c>
      <c r="BR35" s="51">
        <v>0.1469</v>
      </c>
      <c r="BS35" s="51">
        <v>-1.5100000000000001E-2</v>
      </c>
      <c r="BT35" s="51">
        <v>1.23387545286162E-2</v>
      </c>
      <c r="BU35" s="51">
        <v>1.6978389690298401</v>
      </c>
      <c r="BV35" s="51">
        <v>2.6149539520440701</v>
      </c>
      <c r="BW35" s="51">
        <v>-0.89374398924626497</v>
      </c>
      <c r="BX35" s="51">
        <v>3.0425727159548699E-3</v>
      </c>
      <c r="BY35" s="51">
        <v>-6.5417052413817303E-2</v>
      </c>
      <c r="BZ35" s="51">
        <v>-1.6674414381029099E-4</v>
      </c>
      <c r="CA35" s="51">
        <v>-3.8585251689842201E-3</v>
      </c>
      <c r="CB35" s="51">
        <v>-8.8817841970012504E-16</v>
      </c>
      <c r="CC35" s="51">
        <v>1.55351976949269E-7</v>
      </c>
      <c r="CD35" s="51">
        <v>-6.5703108190962894E-2</v>
      </c>
      <c r="CE35" s="51">
        <v>8.4161677967843893</v>
      </c>
      <c r="CF35" s="51">
        <v>8.4187447323609206</v>
      </c>
      <c r="CG35" s="51">
        <v>5.1890001445526401</v>
      </c>
      <c r="CH35" s="51">
        <v>3.25723442690855E-2</v>
      </c>
      <c r="CI35" s="51">
        <v>1.76927064538056E-2</v>
      </c>
      <c r="CJ35" s="51">
        <v>1.35450034341083E-2</v>
      </c>
      <c r="CK35" s="51">
        <v>0.1469</v>
      </c>
      <c r="CL35" s="51">
        <v>-1.5100000000000001E-2</v>
      </c>
      <c r="CM35" s="51">
        <v>1.23387545286162E-2</v>
      </c>
      <c r="CN35" s="51">
        <v>1.6978389690298401</v>
      </c>
      <c r="CO35" s="51">
        <v>2.6149539520440701</v>
      </c>
      <c r="CP35" s="51">
        <v>-0.89374398924626497</v>
      </c>
      <c r="CQ35" s="51">
        <v>3.3306690738754701E-16</v>
      </c>
      <c r="CR35" s="51">
        <v>1.55351976949269E-7</v>
      </c>
      <c r="CS35" s="51">
        <v>-6.5703108190962894E-2</v>
      </c>
      <c r="CT35" s="51">
        <v>0.1469</v>
      </c>
      <c r="CU35" s="51">
        <v>-1.5100000000000001E-2</v>
      </c>
      <c r="CV35" s="51">
        <v>1.23387545286162E-2</v>
      </c>
      <c r="CW35" s="51">
        <v>1.6978389690298401</v>
      </c>
      <c r="CX35" s="51">
        <v>2.6149539520440701</v>
      </c>
      <c r="CY35" s="51">
        <v>-0.89374398924626497</v>
      </c>
      <c r="CZ35" s="51">
        <v>3.3306690738754701E-16</v>
      </c>
      <c r="DA35" s="9">
        <v>1.55351976949269E-7</v>
      </c>
      <c r="DB35">
        <v>-6.5703108190962894E-2</v>
      </c>
    </row>
    <row r="36" spans="1:106" x14ac:dyDescent="0.25">
      <c r="A36">
        <v>2003</v>
      </c>
      <c r="B36" s="51">
        <v>822644.8</v>
      </c>
      <c r="C36" s="51">
        <v>819789.60470000003</v>
      </c>
      <c r="D36" s="51">
        <v>1917460</v>
      </c>
      <c r="E36" s="51">
        <v>1900864.9502000001</v>
      </c>
      <c r="F36" s="51">
        <v>2.3308480160574701</v>
      </c>
      <c r="G36" s="51">
        <v>2.3187229251285899</v>
      </c>
      <c r="H36" s="51">
        <v>13.620279794759099</v>
      </c>
      <c r="I36" s="51">
        <v>13.616803006684099</v>
      </c>
      <c r="J36" s="51">
        <v>14.466511951510499</v>
      </c>
      <c r="K36" s="51">
        <v>14.457819577495099</v>
      </c>
      <c r="L36" s="51">
        <v>0.84623215675138697</v>
      </c>
      <c r="M36" s="51">
        <v>0.84101657081103098</v>
      </c>
      <c r="N36" s="51">
        <v>2.8345594159475902</v>
      </c>
      <c r="O36" s="51">
        <v>-0.21716147963666199</v>
      </c>
      <c r="P36" s="51">
        <v>7.8777763332772599</v>
      </c>
      <c r="Q36" s="51">
        <v>3.7303884126203899</v>
      </c>
      <c r="R36" s="51">
        <v>6.2752999999999997</v>
      </c>
      <c r="S36" s="51">
        <v>4.4928924682211804</v>
      </c>
      <c r="T36" s="51">
        <v>-0.13147636278838501</v>
      </c>
      <c r="U36" s="51">
        <v>-0.28991498706367902</v>
      </c>
      <c r="V36" s="51">
        <v>4.7828074552848596</v>
      </c>
      <c r="W36" s="51">
        <v>5.2019887182807301</v>
      </c>
      <c r="X36" s="51">
        <v>1.2534886469790099E-2</v>
      </c>
      <c r="Y36" s="51">
        <v>1.16350653470563E-2</v>
      </c>
      <c r="Z36" s="51">
        <v>1.6233077155228998E-2</v>
      </c>
      <c r="AA36" s="51">
        <v>1.3982840428963E-2</v>
      </c>
      <c r="AB36" s="51">
        <v>3.6981906854388299E-3</v>
      </c>
      <c r="AC36" s="51">
        <v>2.3477750819065899E-3</v>
      </c>
      <c r="AD36" s="51">
        <v>-7.3034863009477898E-3</v>
      </c>
      <c r="AE36" s="51">
        <v>1.3132575706388301E-2</v>
      </c>
      <c r="AF36" s="51">
        <v>7.5843765486206902E-4</v>
      </c>
      <c r="AG36" s="51">
        <v>-6.85492434181345E-3</v>
      </c>
      <c r="AH36" s="51">
        <v>0.14879999999999899</v>
      </c>
      <c r="AI36" s="51">
        <v>1.8356162418386199E-2</v>
      </c>
      <c r="AJ36" s="51">
        <v>-7.2727593290797298E-3</v>
      </c>
      <c r="AK36" s="51">
        <v>1.787871948787E-3</v>
      </c>
      <c r="AL36" s="53">
        <v>1.6568290469599099E-2</v>
      </c>
      <c r="AM36" s="51">
        <v>1.29885737280856E-2</v>
      </c>
      <c r="AN36" s="51">
        <v>4.7242656932459903</v>
      </c>
      <c r="AO36" s="51">
        <v>-0.14477431975777399</v>
      </c>
      <c r="AP36" s="51">
        <v>0.56415477116759105</v>
      </c>
      <c r="AQ36" s="51">
        <v>0.56067771387402099</v>
      </c>
      <c r="AR36" s="51">
        <v>0.65648136110643796</v>
      </c>
      <c r="AS36" s="51">
        <v>0.40266508333333301</v>
      </c>
      <c r="AT36" s="51">
        <v>-0.120519999222687</v>
      </c>
      <c r="AU36" s="51">
        <v>3.4195227115686899</v>
      </c>
      <c r="AV36" s="51">
        <v>-0.66432269274877698</v>
      </c>
      <c r="AW36" s="51">
        <v>-0.41918126299587399</v>
      </c>
      <c r="AX36" s="51">
        <v>181.63310000000001</v>
      </c>
      <c r="AY36" s="51">
        <v>0.80479999999999996</v>
      </c>
      <c r="AZ36" s="51">
        <v>2638</v>
      </c>
      <c r="BA36" s="51">
        <v>0.87680000000000002</v>
      </c>
      <c r="BB36" s="51">
        <v>41.695300000000003</v>
      </c>
      <c r="BC36" s="51">
        <v>89.379599999999996</v>
      </c>
      <c r="BD36" s="51">
        <v>0.74832718236558804</v>
      </c>
      <c r="BE36" s="51">
        <v>119.4392</v>
      </c>
      <c r="BF36" s="51">
        <v>0.65758498863918502</v>
      </c>
      <c r="BG36" s="51">
        <v>124525</v>
      </c>
      <c r="BH36" s="51">
        <v>5.2400000000000002E-2</v>
      </c>
      <c r="BI36" s="51">
        <v>365290</v>
      </c>
      <c r="BJ36" s="51">
        <v>4513.4372793284901</v>
      </c>
      <c r="BK36" s="51">
        <v>4529.1570000000002</v>
      </c>
      <c r="BL36" s="51">
        <v>8.4148142884033597</v>
      </c>
      <c r="BM36" s="51">
        <v>8.4182911084444498</v>
      </c>
      <c r="BN36" s="51">
        <v>5.2019887182807301</v>
      </c>
      <c r="BO36" s="51">
        <v>1.8356162418386199E-2</v>
      </c>
      <c r="BP36" s="51">
        <v>1.6568290469599099E-2</v>
      </c>
      <c r="BQ36" s="51">
        <v>1.29885737280856E-2</v>
      </c>
      <c r="BR36" s="51">
        <v>0.1653</v>
      </c>
      <c r="BS36" s="51">
        <v>7.6E-3</v>
      </c>
      <c r="BT36" s="51">
        <v>-4.5362391647386398E-4</v>
      </c>
      <c r="BU36" s="51">
        <v>1.4081057593247901</v>
      </c>
      <c r="BV36" s="51">
        <v>1.1703016000916999</v>
      </c>
      <c r="BW36" s="51">
        <v>0.23505332639321899</v>
      </c>
      <c r="BX36" s="51">
        <v>4.3469436181835502E-3</v>
      </c>
      <c r="BY36" s="51">
        <v>-7.2785362702651499E-2</v>
      </c>
      <c r="BZ36" s="51">
        <v>4.0741468032593002E-4</v>
      </c>
      <c r="CA36" s="51">
        <v>-4.6766220375115903E-3</v>
      </c>
      <c r="CB36" s="51">
        <v>8.8817841970012504E-16</v>
      </c>
      <c r="CC36" s="51">
        <v>-2.3725249015393801E-7</v>
      </c>
      <c r="CD36" s="51">
        <v>2.3438099108011999E-2</v>
      </c>
      <c r="CE36" s="51">
        <v>8.4148142884033597</v>
      </c>
      <c r="CF36" s="51">
        <v>8.4182911084444498</v>
      </c>
      <c r="CG36" s="51">
        <v>5.2019887182807301</v>
      </c>
      <c r="CH36" s="51">
        <v>1.8356162418386199E-2</v>
      </c>
      <c r="CI36" s="51">
        <v>1.6568290469599099E-2</v>
      </c>
      <c r="CJ36" s="51">
        <v>1.29885737280856E-2</v>
      </c>
      <c r="CK36" s="51">
        <v>0.1653</v>
      </c>
      <c r="CL36" s="51">
        <v>7.6E-3</v>
      </c>
      <c r="CM36" s="51">
        <v>-4.5362391647386398E-4</v>
      </c>
      <c r="CN36" s="51">
        <v>1.4081057593247901</v>
      </c>
      <c r="CO36" s="51">
        <v>1.1703016000916999</v>
      </c>
      <c r="CP36" s="51">
        <v>0.23505332639321899</v>
      </c>
      <c r="CQ36" s="51">
        <v>-4.9960036108132005E-16</v>
      </c>
      <c r="CR36" s="51">
        <v>-2.3725249015393801E-7</v>
      </c>
      <c r="CS36" s="51">
        <v>2.3438099108011999E-2</v>
      </c>
      <c r="CT36" s="51">
        <v>0.1653</v>
      </c>
      <c r="CU36" s="51">
        <v>7.6E-3</v>
      </c>
      <c r="CV36" s="51">
        <v>-4.5362391647386398E-4</v>
      </c>
      <c r="CW36" s="51">
        <v>1.4081057593247901</v>
      </c>
      <c r="CX36" s="51">
        <v>1.1703016000916999</v>
      </c>
      <c r="CY36" s="51">
        <v>0.23505332639321899</v>
      </c>
      <c r="CZ36" s="51">
        <v>-4.9960036108132005E-16</v>
      </c>
      <c r="DA36" s="9">
        <v>-2.3725249015393801E-7</v>
      </c>
      <c r="DB36">
        <v>2.3438099108011999E-2</v>
      </c>
    </row>
    <row r="37" spans="1:106" x14ac:dyDescent="0.25">
      <c r="A37">
        <v>2004</v>
      </c>
      <c r="B37" s="51">
        <v>872127.2</v>
      </c>
      <c r="C37" s="51">
        <v>866922.32250000001</v>
      </c>
      <c r="D37" s="51">
        <v>1965909</v>
      </c>
      <c r="E37" s="51">
        <v>1936709.075</v>
      </c>
      <c r="F37" s="51">
        <v>2.2541539812082401</v>
      </c>
      <c r="G37" s="51">
        <v>2.2340053136652198</v>
      </c>
      <c r="H37" s="51">
        <v>13.6786905638125</v>
      </c>
      <c r="I37" s="51">
        <v>13.672704658323299</v>
      </c>
      <c r="J37" s="51">
        <v>14.491465291740999</v>
      </c>
      <c r="K37" s="51">
        <v>14.4765007375106</v>
      </c>
      <c r="L37" s="51">
        <v>0.812774727928542</v>
      </c>
      <c r="M37" s="51">
        <v>0.80379607918725404</v>
      </c>
      <c r="N37" s="51">
        <v>2.8376180155230402</v>
      </c>
      <c r="O37" s="51">
        <v>-0.18236155759397499</v>
      </c>
      <c r="P37" s="51">
        <v>7.8804263442923999</v>
      </c>
      <c r="Q37" s="51">
        <v>3.7407577023826</v>
      </c>
      <c r="R37" s="51">
        <v>6.3893000000000004</v>
      </c>
      <c r="S37" s="51">
        <v>4.5219505204572297</v>
      </c>
      <c r="T37" s="51">
        <v>-0.121941670805242</v>
      </c>
      <c r="U37" s="51">
        <v>-0.27654874992408901</v>
      </c>
      <c r="V37" s="51">
        <v>4.7984992703813196</v>
      </c>
      <c r="W37" s="51">
        <v>5.2142474773201801</v>
      </c>
      <c r="X37" s="51">
        <v>5.8410769053387199E-2</v>
      </c>
      <c r="Y37" s="51">
        <v>5.5901651639238999E-2</v>
      </c>
      <c r="Z37" s="51">
        <v>2.4953340230542499E-2</v>
      </c>
      <c r="AA37" s="51">
        <v>1.8681160015461599E-2</v>
      </c>
      <c r="AB37" s="51">
        <v>-3.3457428822844602E-2</v>
      </c>
      <c r="AC37" s="51">
        <v>-3.7220491623777302E-2</v>
      </c>
      <c r="AD37" s="51">
        <v>3.0585995754459599E-3</v>
      </c>
      <c r="AE37" s="51">
        <v>3.47999220426864E-2</v>
      </c>
      <c r="AF37" s="51">
        <v>2.6500110151398402E-3</v>
      </c>
      <c r="AG37" s="51">
        <v>1.036928976221E-2</v>
      </c>
      <c r="AH37" s="51">
        <v>0.114</v>
      </c>
      <c r="AI37" s="51">
        <v>2.9058052236057001E-2</v>
      </c>
      <c r="AJ37" s="51">
        <v>9.5346919831434604E-3</v>
      </c>
      <c r="AK37" s="51">
        <v>1.3366237139589499E-2</v>
      </c>
      <c r="AL37" s="53">
        <v>1.5691815096467499E-2</v>
      </c>
      <c r="AM37" s="51">
        <v>1.2258759039446E-2</v>
      </c>
      <c r="AN37" s="51">
        <v>4.7293633592050703</v>
      </c>
      <c r="AO37" s="51">
        <v>-0.121574371729317</v>
      </c>
      <c r="AP37" s="51">
        <v>0.54184981861902803</v>
      </c>
      <c r="AQ37" s="51">
        <v>0.53586405279150195</v>
      </c>
      <c r="AR37" s="51">
        <v>0.65670219535770002</v>
      </c>
      <c r="AS37" s="51">
        <v>0.40998008333333302</v>
      </c>
      <c r="AT37" s="51">
        <v>-0.111779864904805</v>
      </c>
      <c r="AU37" s="51">
        <v>3.4290278938507099</v>
      </c>
      <c r="AV37" s="51">
        <v>-0.65337795996219294</v>
      </c>
      <c r="AW37" s="51">
        <v>-0.415748206938853</v>
      </c>
      <c r="AX37" s="51">
        <v>183.8734</v>
      </c>
      <c r="AY37" s="51">
        <v>0.83330000000000004</v>
      </c>
      <c r="AZ37" s="51">
        <v>2645</v>
      </c>
      <c r="BA37" s="51">
        <v>0.88519999999999999</v>
      </c>
      <c r="BB37" s="51">
        <v>42.1298999999999</v>
      </c>
      <c r="BC37" s="51">
        <v>92.014899999999997</v>
      </c>
      <c r="BD37" s="51">
        <v>0.75839664645152505</v>
      </c>
      <c r="BE37" s="51">
        <v>121.3282</v>
      </c>
      <c r="BF37" s="51">
        <v>0.65984639431260805</v>
      </c>
      <c r="BG37" s="51">
        <v>135880</v>
      </c>
      <c r="BH37" s="51">
        <v>5.2600000000000001E-2</v>
      </c>
      <c r="BI37" s="51">
        <v>387859</v>
      </c>
      <c r="BJ37" s="51">
        <v>4714.7783338971203</v>
      </c>
      <c r="BK37" s="51">
        <v>4743.085</v>
      </c>
      <c r="BL37" s="51">
        <v>8.4584571810031601</v>
      </c>
      <c r="BM37" s="51">
        <v>8.4644430468639502</v>
      </c>
      <c r="BN37" s="51">
        <v>5.2142474773201801</v>
      </c>
      <c r="BO37" s="51">
        <v>2.9058052236057001E-2</v>
      </c>
      <c r="BP37" s="51">
        <v>1.5691815096467499E-2</v>
      </c>
      <c r="BQ37" s="51">
        <v>1.2258759039446E-2</v>
      </c>
      <c r="BR37" s="51">
        <v>0.1888</v>
      </c>
      <c r="BS37" s="51">
        <v>1.7600000000000001E-2</v>
      </c>
      <c r="BT37" s="51">
        <v>4.6151938419503102E-2</v>
      </c>
      <c r="BU37" s="51">
        <v>1.8856744555276499</v>
      </c>
      <c r="BV37" s="51">
        <v>5.7493675852657402</v>
      </c>
      <c r="BW37" s="51">
        <v>-3.6536323743239301</v>
      </c>
      <c r="BX37" s="51">
        <v>5.6725820827647697E-3</v>
      </c>
      <c r="BY37" s="51">
        <v>-3.8217694484176702E-2</v>
      </c>
      <c r="BZ37" s="51">
        <v>6.1331070773711104E-4</v>
      </c>
      <c r="CA37" s="51">
        <v>-4.4982024294896597E-3</v>
      </c>
      <c r="CB37" s="51">
        <v>8.8817841970012504E-16</v>
      </c>
      <c r="CC37" s="51">
        <v>1.00033266448029E-7</v>
      </c>
      <c r="CD37" s="51">
        <v>8.2108207635096297E-2</v>
      </c>
      <c r="CE37" s="51">
        <v>8.4584571810031601</v>
      </c>
      <c r="CF37" s="51">
        <v>8.4644430468639502</v>
      </c>
      <c r="CG37" s="51">
        <v>5.2142474773201801</v>
      </c>
      <c r="CH37" s="51">
        <v>2.9058052236057001E-2</v>
      </c>
      <c r="CI37" s="51">
        <v>1.5691815096467499E-2</v>
      </c>
      <c r="CJ37" s="51">
        <v>1.2258759039446E-2</v>
      </c>
      <c r="CK37" s="51">
        <v>0.1888</v>
      </c>
      <c r="CL37" s="51">
        <v>1.7600000000000001E-2</v>
      </c>
      <c r="CM37" s="51">
        <v>4.6151938419503102E-2</v>
      </c>
      <c r="CN37" s="51">
        <v>1.8856744555276499</v>
      </c>
      <c r="CO37" s="51">
        <v>5.7493675852657402</v>
      </c>
      <c r="CP37" s="51">
        <v>-3.6536323743239301</v>
      </c>
      <c r="CQ37" s="51">
        <v>1.22124532708767E-15</v>
      </c>
      <c r="CR37" s="51">
        <v>1.00033266448029E-7</v>
      </c>
      <c r="CS37" s="51">
        <v>8.2108207635096297E-2</v>
      </c>
      <c r="CT37" s="51">
        <v>0.1888</v>
      </c>
      <c r="CU37" s="51">
        <v>1.7600000000000001E-2</v>
      </c>
      <c r="CV37" s="51">
        <v>4.6151938419503102E-2</v>
      </c>
      <c r="CW37" s="51">
        <v>1.8856744555276499</v>
      </c>
      <c r="CX37" s="51">
        <v>5.7493675852657402</v>
      </c>
      <c r="CY37" s="51">
        <v>-3.6536323743239301</v>
      </c>
      <c r="CZ37" s="51">
        <v>1.22124532708767E-15</v>
      </c>
      <c r="DA37" s="9">
        <v>1.00033266448029E-7</v>
      </c>
      <c r="DB37">
        <v>8.2108207635096297E-2</v>
      </c>
    </row>
    <row r="38" spans="1:106" x14ac:dyDescent="0.25">
      <c r="A38">
        <v>2005</v>
      </c>
      <c r="B38" s="51">
        <v>900276.8</v>
      </c>
      <c r="C38" s="51">
        <v>894393.87849999999</v>
      </c>
      <c r="D38" s="51">
        <v>2006381</v>
      </c>
      <c r="E38" s="51">
        <v>1973764.7945000001</v>
      </c>
      <c r="F38" s="51">
        <v>2.2286267956699501</v>
      </c>
      <c r="G38" s="51">
        <v>2.2068183179095802</v>
      </c>
      <c r="H38" s="51">
        <v>13.7104575505764</v>
      </c>
      <c r="I38" s="51">
        <v>13.7039015371064</v>
      </c>
      <c r="J38" s="51">
        <v>14.5118431596789</v>
      </c>
      <c r="K38" s="51">
        <v>14.495453340154</v>
      </c>
      <c r="L38" s="51">
        <v>0.80138560910244205</v>
      </c>
      <c r="M38" s="51">
        <v>0.79155180304762296</v>
      </c>
      <c r="N38" s="51">
        <v>2.8244923831388098</v>
      </c>
      <c r="O38" s="51">
        <v>-0.168418651624963</v>
      </c>
      <c r="P38" s="51">
        <v>7.8804263442923999</v>
      </c>
      <c r="Q38" s="51">
        <v>3.74337237423528</v>
      </c>
      <c r="R38" s="51">
        <v>6.5157999999999996</v>
      </c>
      <c r="S38" s="51">
        <v>4.5486749639525401</v>
      </c>
      <c r="T38" s="51">
        <v>-0.10347340847627599</v>
      </c>
      <c r="U38" s="51">
        <v>-0.26483128156563501</v>
      </c>
      <c r="V38" s="51">
        <v>4.8135062455181696</v>
      </c>
      <c r="W38" s="51">
        <v>5.2256767787974896</v>
      </c>
      <c r="X38" s="51">
        <v>3.1766986763960302E-2</v>
      </c>
      <c r="Y38" s="51">
        <v>3.11968787830764E-2</v>
      </c>
      <c r="Z38" s="51">
        <v>2.03778679378601E-2</v>
      </c>
      <c r="AA38" s="51">
        <v>1.8952602643445501E-2</v>
      </c>
      <c r="AB38" s="51">
        <v>-1.1389118826100201E-2</v>
      </c>
      <c r="AC38" s="51">
        <v>-1.22442761396308E-2</v>
      </c>
      <c r="AD38" s="51">
        <v>-1.3125632384228101E-2</v>
      </c>
      <c r="AE38" s="51">
        <v>1.39429059690126E-2</v>
      </c>
      <c r="AF38" s="51">
        <v>0</v>
      </c>
      <c r="AG38" s="51">
        <v>2.6146718526800501E-3</v>
      </c>
      <c r="AH38" s="51">
        <v>0.126499999999999</v>
      </c>
      <c r="AI38" s="51">
        <v>2.6724443495303399E-2</v>
      </c>
      <c r="AJ38" s="51">
        <v>1.8468262328966301E-2</v>
      </c>
      <c r="AK38" s="51">
        <v>1.17174683584542E-2</v>
      </c>
      <c r="AL38" s="53">
        <v>1.50069751368491E-2</v>
      </c>
      <c r="AM38" s="51">
        <v>1.1429301477309599E-2</v>
      </c>
      <c r="AN38" s="51">
        <v>4.7074873052313597</v>
      </c>
      <c r="AO38" s="51">
        <v>-0.11227910108330801</v>
      </c>
      <c r="AP38" s="51">
        <v>0.53425707273496104</v>
      </c>
      <c r="AQ38" s="51">
        <v>0.52770120203174897</v>
      </c>
      <c r="AR38" s="51">
        <v>0.65670219535770002</v>
      </c>
      <c r="AS38" s="51">
        <v>0.41809716666666602</v>
      </c>
      <c r="AT38" s="51">
        <v>-9.48506244365864E-2</v>
      </c>
      <c r="AU38" s="51">
        <v>3.4314246763823402</v>
      </c>
      <c r="AV38" s="51">
        <v>-0.64388752856167997</v>
      </c>
      <c r="AW38" s="51">
        <v>-0.41217053327931302</v>
      </c>
      <c r="AX38" s="51">
        <v>185.98699999999999</v>
      </c>
      <c r="AY38" s="51">
        <v>0.84499999999999997</v>
      </c>
      <c r="AZ38" s="51">
        <v>2645</v>
      </c>
      <c r="BA38" s="51">
        <v>0.90169999999999995</v>
      </c>
      <c r="BB38" s="51">
        <v>42.240200000000002</v>
      </c>
      <c r="BC38" s="51">
        <v>94.507099999999994</v>
      </c>
      <c r="BD38" s="51">
        <v>0.76733540268279199</v>
      </c>
      <c r="BE38" s="51">
        <v>123.1627</v>
      </c>
      <c r="BF38" s="51">
        <v>0.66221133735153503</v>
      </c>
      <c r="BG38" s="51">
        <v>140807</v>
      </c>
      <c r="BH38" s="51">
        <v>5.3600000000000002E-2</v>
      </c>
      <c r="BI38" s="51">
        <v>403423</v>
      </c>
      <c r="BJ38" s="51">
        <v>4808.9053455349003</v>
      </c>
      <c r="BK38" s="51">
        <v>4840.5360000000001</v>
      </c>
      <c r="BL38" s="51">
        <v>8.4782247583089294</v>
      </c>
      <c r="BM38" s="51">
        <v>8.4847807373806798</v>
      </c>
      <c r="BN38" s="51">
        <v>5.2256767787974896</v>
      </c>
      <c r="BO38" s="51">
        <v>2.6724443495303399E-2</v>
      </c>
      <c r="BP38" s="51">
        <v>1.50069751368491E-2</v>
      </c>
      <c r="BQ38" s="51">
        <v>1.1429301477309599E-2</v>
      </c>
      <c r="BR38" s="51">
        <v>0.1779</v>
      </c>
      <c r="BS38" s="51">
        <v>1.5900000000000001E-2</v>
      </c>
      <c r="BT38" s="51">
        <v>2.03376905167349E-2</v>
      </c>
      <c r="BU38" s="51">
        <v>1.9133343246197301</v>
      </c>
      <c r="BV38" s="51">
        <v>3.1688601489437298</v>
      </c>
      <c r="BW38" s="51">
        <v>-1.21696200046352</v>
      </c>
      <c r="BX38" s="51">
        <v>6.96477200234202E-3</v>
      </c>
      <c r="BY38" s="51">
        <v>3.2325516787266403E-2</v>
      </c>
      <c r="BZ38" s="51">
        <v>3.04754110663293E-4</v>
      </c>
      <c r="CA38" s="51">
        <v>-4.3983804841586501E-3</v>
      </c>
      <c r="CB38" s="51">
        <v>1.7763568394002501E-15</v>
      </c>
      <c r="CC38" s="51">
        <v>1.08368546081205E-7</v>
      </c>
      <c r="CD38" s="51">
        <v>8.4427480645617697E-2</v>
      </c>
      <c r="CE38" s="51">
        <v>8.4782247583089294</v>
      </c>
      <c r="CF38" s="51">
        <v>8.4847807373806798</v>
      </c>
      <c r="CG38" s="51">
        <v>5.2256767787974896</v>
      </c>
      <c r="CH38" s="51">
        <v>2.6724443495303399E-2</v>
      </c>
      <c r="CI38" s="51">
        <v>1.50069751368491E-2</v>
      </c>
      <c r="CJ38" s="51">
        <v>1.1429301477309599E-2</v>
      </c>
      <c r="CK38" s="51">
        <v>0.1779</v>
      </c>
      <c r="CL38" s="51">
        <v>1.5900000000000001E-2</v>
      </c>
      <c r="CM38" s="51">
        <v>2.03376905167349E-2</v>
      </c>
      <c r="CN38" s="51">
        <v>1.9133343246197301</v>
      </c>
      <c r="CO38" s="51">
        <v>3.1688601489437298</v>
      </c>
      <c r="CP38" s="51">
        <v>-1.21696200046352</v>
      </c>
      <c r="CQ38" s="51">
        <v>-4.9960036108132005E-16</v>
      </c>
      <c r="CR38" s="51">
        <v>1.08368546081205E-7</v>
      </c>
      <c r="CS38" s="51">
        <v>8.4427480645617697E-2</v>
      </c>
      <c r="CT38" s="51">
        <v>0.1779</v>
      </c>
      <c r="CU38" s="51">
        <v>1.5900000000000001E-2</v>
      </c>
      <c r="CV38" s="51">
        <v>2.03376905167349E-2</v>
      </c>
      <c r="CW38" s="51">
        <v>1.9133343246197301</v>
      </c>
      <c r="CX38" s="51">
        <v>3.1688601489437298</v>
      </c>
      <c r="CY38" s="51">
        <v>-1.21696200046352</v>
      </c>
      <c r="CZ38" s="51">
        <v>-4.9960036108132005E-16</v>
      </c>
      <c r="DA38" s="9">
        <v>1.08368546081205E-7</v>
      </c>
      <c r="DB38">
        <v>8.4427480645617697E-2</v>
      </c>
    </row>
    <row r="39" spans="1:106" x14ac:dyDescent="0.25">
      <c r="A39">
        <v>2006</v>
      </c>
      <c r="B39" s="51">
        <v>935384.1</v>
      </c>
      <c r="C39" s="51">
        <v>929345.73389999999</v>
      </c>
      <c r="D39" s="51">
        <v>2051798</v>
      </c>
      <c r="E39" s="51">
        <v>2018844.3289000001</v>
      </c>
      <c r="F39" s="51">
        <v>2.1935352546616902</v>
      </c>
      <c r="G39" s="51">
        <v>2.1723286127627799</v>
      </c>
      <c r="H39" s="51">
        <v>13.7487125260537</v>
      </c>
      <c r="I39" s="51">
        <v>13.7422361056133</v>
      </c>
      <c r="J39" s="51">
        <v>14.534227039881401</v>
      </c>
      <c r="K39" s="51">
        <v>14.518035791251499</v>
      </c>
      <c r="L39" s="51">
        <v>0.78551451382763504</v>
      </c>
      <c r="M39" s="51">
        <v>0.77579968563824298</v>
      </c>
      <c r="N39" s="51">
        <v>2.8571602323021801</v>
      </c>
      <c r="O39" s="51">
        <v>-0.18236155759397499</v>
      </c>
      <c r="P39" s="51">
        <v>7.8804263442923999</v>
      </c>
      <c r="Q39" s="51">
        <v>3.7218765135264502</v>
      </c>
      <c r="R39" s="51">
        <v>6.7382999999999997</v>
      </c>
      <c r="S39" s="51">
        <v>4.5602805548395198</v>
      </c>
      <c r="T39" s="51">
        <v>-0.105138318123304</v>
      </c>
      <c r="U39" s="51">
        <v>-0.26754666413191902</v>
      </c>
      <c r="V39" s="51">
        <v>4.8278272189714402</v>
      </c>
      <c r="W39" s="51">
        <v>5.2362195976831201</v>
      </c>
      <c r="X39" s="51">
        <v>3.8254975477275799E-2</v>
      </c>
      <c r="Y39" s="51">
        <v>3.83345685068898E-2</v>
      </c>
      <c r="Z39" s="51">
        <v>2.2383880202468599E-2</v>
      </c>
      <c r="AA39" s="51">
        <v>2.2582451097510298E-2</v>
      </c>
      <c r="AB39" s="51">
        <v>-1.5871095274807099E-2</v>
      </c>
      <c r="AC39" s="51">
        <v>-1.5752117409379499E-2</v>
      </c>
      <c r="AD39" s="51">
        <v>3.2667849163365799E-2</v>
      </c>
      <c r="AE39" s="51">
        <v>-1.39429059690126E-2</v>
      </c>
      <c r="AF39" s="51">
        <v>0</v>
      </c>
      <c r="AG39" s="51">
        <v>-2.1495860708823498E-2</v>
      </c>
      <c r="AH39" s="51">
        <v>0.2225</v>
      </c>
      <c r="AI39" s="51">
        <v>1.1605590886988201E-2</v>
      </c>
      <c r="AJ39" s="51">
        <v>-1.6649096470286299E-3</v>
      </c>
      <c r="AK39" s="51">
        <v>-2.7153825662836499E-3</v>
      </c>
      <c r="AL39" s="53">
        <v>1.4320973453272001E-2</v>
      </c>
      <c r="AM39" s="51">
        <v>1.05428188856302E-2</v>
      </c>
      <c r="AN39" s="51">
        <v>4.7619337205036301</v>
      </c>
      <c r="AO39" s="51">
        <v>-0.121574371729317</v>
      </c>
      <c r="AP39" s="51">
        <v>0.52367634255175599</v>
      </c>
      <c r="AQ39" s="51">
        <v>0.51719979042549502</v>
      </c>
      <c r="AR39" s="51">
        <v>0.65670219535770002</v>
      </c>
      <c r="AS39" s="51">
        <v>0.43237424999999902</v>
      </c>
      <c r="AT39" s="51">
        <v>-9.6376791613029297E-2</v>
      </c>
      <c r="AU39" s="51">
        <v>3.4117201373992501</v>
      </c>
      <c r="AV39" s="51">
        <v>-0.64757004370187998</v>
      </c>
      <c r="AW39" s="51">
        <v>-0.408392378711671</v>
      </c>
      <c r="AX39" s="51">
        <v>187.95820000000001</v>
      </c>
      <c r="AY39" s="51">
        <v>0.83330000000000004</v>
      </c>
      <c r="AZ39" s="51">
        <v>2645</v>
      </c>
      <c r="BA39" s="51">
        <v>0.9002</v>
      </c>
      <c r="BB39" s="51">
        <v>41.341899999999903</v>
      </c>
      <c r="BC39" s="51">
        <v>95.610299999999995</v>
      </c>
      <c r="BD39" s="51">
        <v>0.76525461984709298</v>
      </c>
      <c r="BE39" s="51">
        <v>124.9392</v>
      </c>
      <c r="BF39" s="51">
        <v>0.66471800645037005</v>
      </c>
      <c r="BG39" s="51">
        <v>154566</v>
      </c>
      <c r="BH39" s="51">
        <v>5.5500000000000001E-2</v>
      </c>
      <c r="BI39" s="51">
        <v>419895</v>
      </c>
      <c r="BJ39" s="51">
        <v>4944.4277179713299</v>
      </c>
      <c r="BK39" s="51">
        <v>4976.5540000000001</v>
      </c>
      <c r="BL39" s="51">
        <v>8.5060165079301804</v>
      </c>
      <c r="BM39" s="51">
        <v>8.5124929626269399</v>
      </c>
      <c r="BN39" s="51">
        <v>5.2362195976831201</v>
      </c>
      <c r="BO39" s="51">
        <v>1.1605590886988201E-2</v>
      </c>
      <c r="BP39" s="51">
        <v>1.4320973453272001E-2</v>
      </c>
      <c r="BQ39" s="51">
        <v>1.05428188856302E-2</v>
      </c>
      <c r="BR39" s="51">
        <v>0.18010000000000001</v>
      </c>
      <c r="BS39" s="51">
        <v>1.2500000000000001E-2</v>
      </c>
      <c r="BT39" s="51">
        <v>2.77122252462569E-2</v>
      </c>
      <c r="BU39" s="51">
        <v>2.28393649160307</v>
      </c>
      <c r="BV39" s="51">
        <v>3.90788177783798</v>
      </c>
      <c r="BW39" s="51">
        <v>-1.5628701677386001</v>
      </c>
      <c r="BX39" s="51">
        <v>8.1426574444827208E-3</v>
      </c>
      <c r="BY39" s="51">
        <v>0.11058721314711301</v>
      </c>
      <c r="BZ39" s="51">
        <v>4.6753839272535097E-4</v>
      </c>
      <c r="CA39" s="51">
        <v>-3.5165667042365702E-3</v>
      </c>
      <c r="CB39" s="51">
        <v>8.8817841970012504E-16</v>
      </c>
      <c r="CC39" s="51">
        <v>-9.7429505019341796E-8</v>
      </c>
      <c r="CD39" s="51">
        <v>-5.34681742539879E-2</v>
      </c>
      <c r="CE39" s="51">
        <v>8.5060165079301804</v>
      </c>
      <c r="CF39" s="51">
        <v>8.5124929626269399</v>
      </c>
      <c r="CG39" s="51">
        <v>5.2362195976831201</v>
      </c>
      <c r="CH39" s="51">
        <v>1.1605590886988201E-2</v>
      </c>
      <c r="CI39" s="51">
        <v>1.4320973453272001E-2</v>
      </c>
      <c r="CJ39" s="51">
        <v>1.05428188856302E-2</v>
      </c>
      <c r="CK39" s="51">
        <v>0.18010000000000001</v>
      </c>
      <c r="CL39" s="51">
        <v>1.2500000000000001E-2</v>
      </c>
      <c r="CM39" s="51">
        <v>2.77122252462569E-2</v>
      </c>
      <c r="CN39" s="51">
        <v>2.28393649160307</v>
      </c>
      <c r="CO39" s="51">
        <v>3.90788177783798</v>
      </c>
      <c r="CP39" s="51">
        <v>-1.5628701677386001</v>
      </c>
      <c r="CQ39" s="51">
        <v>-9.992007221626401E-16</v>
      </c>
      <c r="CR39" s="51">
        <v>-9.7429505019341796E-8</v>
      </c>
      <c r="CS39" s="51">
        <v>-5.34681742539879E-2</v>
      </c>
      <c r="CT39" s="51">
        <v>0.18010000000000001</v>
      </c>
      <c r="CU39" s="51">
        <v>1.2500000000000001E-2</v>
      </c>
      <c r="CV39" s="51">
        <v>2.77122252462569E-2</v>
      </c>
      <c r="CW39" s="51">
        <v>2.28393649160307</v>
      </c>
      <c r="CX39" s="51">
        <v>3.90788177783798</v>
      </c>
      <c r="CY39" s="51">
        <v>-1.5628701677386001</v>
      </c>
      <c r="CZ39" s="51">
        <v>-9.992007221626401E-16</v>
      </c>
      <c r="DA39" s="9">
        <v>-9.7429505019341796E-8</v>
      </c>
      <c r="DB39">
        <v>-5.34681742539879E-2</v>
      </c>
    </row>
    <row r="40" spans="1:106" x14ac:dyDescent="0.25">
      <c r="A40">
        <v>2007</v>
      </c>
      <c r="B40" s="51">
        <v>992634</v>
      </c>
      <c r="C40" s="51">
        <v>985663.33860000002</v>
      </c>
      <c r="D40" s="51">
        <v>2118026</v>
      </c>
      <c r="E40" s="51">
        <v>2081037.8341999999</v>
      </c>
      <c r="F40" s="51">
        <v>2.1337431520580599</v>
      </c>
      <c r="G40" s="51">
        <v>2.1113069267198501</v>
      </c>
      <c r="H40" s="51">
        <v>13.8081172950245</v>
      </c>
      <c r="I40" s="51">
        <v>13.801070133698101</v>
      </c>
      <c r="J40" s="51">
        <v>14.565995080799899</v>
      </c>
      <c r="K40" s="51">
        <v>14.5483772859889</v>
      </c>
      <c r="L40" s="51">
        <v>0.75787778577540399</v>
      </c>
      <c r="M40" s="51">
        <v>0.74730715229080102</v>
      </c>
      <c r="N40" s="51">
        <v>2.8809766729224</v>
      </c>
      <c r="O40" s="51">
        <v>-0.161578195656054</v>
      </c>
      <c r="P40" s="51">
        <v>7.8804263442923999</v>
      </c>
      <c r="Q40" s="51">
        <v>3.7212256301531399</v>
      </c>
      <c r="R40" s="51">
        <v>6.8823999999999996</v>
      </c>
      <c r="S40" s="51">
        <v>4.5696953283498702</v>
      </c>
      <c r="T40" s="51">
        <v>-9.7502581361238502E-2</v>
      </c>
      <c r="U40" s="51">
        <v>-0.27177231574343003</v>
      </c>
      <c r="V40" s="51">
        <v>4.8414676440933002</v>
      </c>
      <c r="W40" s="51">
        <v>5.2459608755883096</v>
      </c>
      <c r="X40" s="51">
        <v>5.9404768970796502E-2</v>
      </c>
      <c r="Y40" s="51">
        <v>5.8834028084864202E-2</v>
      </c>
      <c r="Z40" s="51">
        <v>3.1768040918565402E-2</v>
      </c>
      <c r="AA40" s="51">
        <v>3.0341494737422099E-2</v>
      </c>
      <c r="AB40" s="51">
        <v>-2.7636728052231E-2</v>
      </c>
      <c r="AC40" s="51">
        <v>-2.8492533347441999E-2</v>
      </c>
      <c r="AD40" s="51">
        <v>2.3816440620219401E-2</v>
      </c>
      <c r="AE40" s="51">
        <v>2.0783361937920901E-2</v>
      </c>
      <c r="AF40" s="51">
        <v>0</v>
      </c>
      <c r="AG40" s="51">
        <v>-6.5088337331031798E-4</v>
      </c>
      <c r="AH40" s="51">
        <v>0.14409999999999901</v>
      </c>
      <c r="AI40" s="51">
        <v>9.4147735103473698E-3</v>
      </c>
      <c r="AJ40" s="51">
        <v>7.6357367620661504E-3</v>
      </c>
      <c r="AK40" s="51">
        <v>-4.2256516115114096E-3</v>
      </c>
      <c r="AL40" s="53">
        <v>1.36404251218587E-2</v>
      </c>
      <c r="AM40" s="51">
        <v>9.7412779051934805E-3</v>
      </c>
      <c r="AN40" s="51">
        <v>4.8016277882039997</v>
      </c>
      <c r="AO40" s="51">
        <v>-0.10771879710403599</v>
      </c>
      <c r="AP40" s="51">
        <v>0.50525185718360199</v>
      </c>
      <c r="AQ40" s="51">
        <v>0.498204768193867</v>
      </c>
      <c r="AR40" s="51">
        <v>0.65670219535770002</v>
      </c>
      <c r="AS40" s="51">
        <v>0.441620666666666</v>
      </c>
      <c r="AT40" s="51">
        <v>-8.9377366247802001E-2</v>
      </c>
      <c r="AU40" s="51">
        <v>3.4111234943070499</v>
      </c>
      <c r="AV40" s="51">
        <v>-0.65258025977258705</v>
      </c>
      <c r="AW40" s="51">
        <v>-0.40449323149500599</v>
      </c>
      <c r="AX40" s="51">
        <v>189.79810000000001</v>
      </c>
      <c r="AY40" s="51">
        <v>0.8508</v>
      </c>
      <c r="AZ40" s="51">
        <v>2645</v>
      </c>
      <c r="BA40" s="51">
        <v>0.90710000000000002</v>
      </c>
      <c r="BB40" s="51">
        <v>41.314999999999898</v>
      </c>
      <c r="BC40" s="51">
        <v>96.514700000000005</v>
      </c>
      <c r="BD40" s="51">
        <v>0.76202774305969501</v>
      </c>
      <c r="BE40" s="51">
        <v>126.6551</v>
      </c>
      <c r="BF40" s="51">
        <v>0.66731489935884503</v>
      </c>
      <c r="BG40" s="51">
        <v>175976</v>
      </c>
      <c r="BH40" s="51">
        <v>5.6399999999999999E-2</v>
      </c>
      <c r="BI40" s="51">
        <v>445763</v>
      </c>
      <c r="BJ40" s="51">
        <v>5193.2202619520403</v>
      </c>
      <c r="BK40" s="51">
        <v>5229.9470000000001</v>
      </c>
      <c r="BL40" s="51">
        <v>8.5551092581098498</v>
      </c>
      <c r="BM40" s="51">
        <v>8.5621564231643994</v>
      </c>
      <c r="BN40" s="51">
        <v>5.2459608755883096</v>
      </c>
      <c r="BO40" s="51">
        <v>9.4147735103473698E-3</v>
      </c>
      <c r="BP40" s="51">
        <v>1.36404251218587E-2</v>
      </c>
      <c r="BQ40" s="51">
        <v>9.7412779051934805E-3</v>
      </c>
      <c r="BR40" s="51">
        <v>0.18440000000000001</v>
      </c>
      <c r="BS40" s="51">
        <v>1.1000000000000001E-3</v>
      </c>
      <c r="BT40" s="51">
        <v>4.96634605374634E-2</v>
      </c>
      <c r="BU40" s="51">
        <v>3.0806488845966</v>
      </c>
      <c r="BV40" s="51">
        <v>6.05991964515328</v>
      </c>
      <c r="BW40" s="51">
        <v>-2.8090448970020501</v>
      </c>
      <c r="BX40" s="51">
        <v>8.9244784328874598E-3</v>
      </c>
      <c r="BY40" s="51">
        <v>0.15359218465873301</v>
      </c>
      <c r="BZ40" s="51">
        <v>3.87678120730797E-3</v>
      </c>
      <c r="CA40" s="51">
        <v>-3.7117624547246702E-3</v>
      </c>
      <c r="CB40" s="51">
        <v>1.7763568394002501E-15</v>
      </c>
      <c r="CC40" s="51">
        <v>7.6064815224263703E-8</v>
      </c>
      <c r="CD40" s="51">
        <v>1.99386121798753E-2</v>
      </c>
      <c r="CE40" s="51">
        <v>8.5551092581098498</v>
      </c>
      <c r="CF40" s="51">
        <v>8.5621564231643994</v>
      </c>
      <c r="CG40" s="51">
        <v>5.2459608755883096</v>
      </c>
      <c r="CH40" s="51">
        <v>9.4147735103473698E-3</v>
      </c>
      <c r="CI40" s="51">
        <v>1.36404251218587E-2</v>
      </c>
      <c r="CJ40" s="51">
        <v>9.7412779051934805E-3</v>
      </c>
      <c r="CK40" s="51">
        <v>0.18440000000000001</v>
      </c>
      <c r="CL40" s="51">
        <v>1.1000000000000001E-3</v>
      </c>
      <c r="CM40" s="51">
        <v>4.96634605374634E-2</v>
      </c>
      <c r="CN40" s="51">
        <v>3.0806488845966</v>
      </c>
      <c r="CO40" s="51">
        <v>6.05991964515328</v>
      </c>
      <c r="CP40" s="51">
        <v>-2.8090448970020501</v>
      </c>
      <c r="CQ40" s="51">
        <v>7.7715611723760899E-16</v>
      </c>
      <c r="CR40" s="51">
        <v>7.6064815224263703E-8</v>
      </c>
      <c r="CS40" s="51">
        <v>1.99386121798753E-2</v>
      </c>
      <c r="CT40" s="51">
        <v>0.18440000000000001</v>
      </c>
      <c r="CU40" s="51">
        <v>1.1000000000000001E-3</v>
      </c>
      <c r="CV40" s="51">
        <v>4.96634605374634E-2</v>
      </c>
      <c r="CW40" s="51">
        <v>3.0806488845966</v>
      </c>
      <c r="CX40" s="51">
        <v>6.05991964515328</v>
      </c>
      <c r="CY40" s="51">
        <v>-2.8090448970020501</v>
      </c>
      <c r="CZ40" s="51">
        <v>7.7715611723760899E-16</v>
      </c>
      <c r="DA40" s="9">
        <v>7.6064815224263703E-8</v>
      </c>
      <c r="DB40">
        <v>1.99386121798753E-2</v>
      </c>
    </row>
    <row r="41" spans="1:106" x14ac:dyDescent="0.25">
      <c r="A41">
        <v>2008</v>
      </c>
      <c r="B41" s="51">
        <v>1046779</v>
      </c>
      <c r="C41" s="51">
        <v>1036949.7521</v>
      </c>
      <c r="D41" s="51">
        <v>2213135</v>
      </c>
      <c r="E41" s="51">
        <v>2161547.2777999998</v>
      </c>
      <c r="F41" s="51">
        <v>2.11423328133254</v>
      </c>
      <c r="G41" s="51">
        <v>2.08452461020652</v>
      </c>
      <c r="H41" s="51">
        <v>13.8612283882981</v>
      </c>
      <c r="I41" s="51">
        <v>13.851794030975</v>
      </c>
      <c r="J41" s="51">
        <v>14.6099206203357</v>
      </c>
      <c r="K41" s="51">
        <v>14.5863348555316</v>
      </c>
      <c r="L41" s="51">
        <v>0.74869223203750401</v>
      </c>
      <c r="M41" s="51">
        <v>0.73454082455662895</v>
      </c>
      <c r="N41" s="51">
        <v>2.8850354833676199</v>
      </c>
      <c r="O41" s="51">
        <v>-0.16028612993334199</v>
      </c>
      <c r="P41" s="51">
        <v>7.8811822022270999</v>
      </c>
      <c r="Q41" s="51">
        <v>3.7293205761114598</v>
      </c>
      <c r="R41" s="51">
        <v>7.1</v>
      </c>
      <c r="S41" s="51">
        <v>4.5872841807977602</v>
      </c>
      <c r="T41" s="51">
        <v>-8.2186670987947102E-2</v>
      </c>
      <c r="U41" s="51">
        <v>-0.26734115051986501</v>
      </c>
      <c r="V41" s="51">
        <v>4.8546253313176297</v>
      </c>
      <c r="W41" s="51">
        <v>5.2551133706470301</v>
      </c>
      <c r="X41" s="51">
        <v>5.3111093273631102E-2</v>
      </c>
      <c r="Y41" s="51">
        <v>5.0723897276825802E-2</v>
      </c>
      <c r="Z41" s="51">
        <v>4.3925539535731202E-2</v>
      </c>
      <c r="AA41" s="51">
        <v>3.7957569542653398E-2</v>
      </c>
      <c r="AB41" s="51">
        <v>-9.1855537378999798E-3</v>
      </c>
      <c r="AC41" s="51">
        <v>-1.27663277341725E-2</v>
      </c>
      <c r="AD41" s="51">
        <v>4.0588104452234904E-3</v>
      </c>
      <c r="AE41" s="51">
        <v>1.2920657227126499E-3</v>
      </c>
      <c r="AF41" s="51">
        <v>7.5585793470151201E-4</v>
      </c>
      <c r="AG41" s="51">
        <v>8.0949459583123905E-3</v>
      </c>
      <c r="AH41" s="51">
        <v>0.21759999999999999</v>
      </c>
      <c r="AI41" s="51">
        <v>1.7588852447891101E-2</v>
      </c>
      <c r="AJ41" s="51">
        <v>1.53159103732914E-2</v>
      </c>
      <c r="AK41" s="51">
        <v>4.4311652235648402E-3</v>
      </c>
      <c r="AL41" s="53">
        <v>1.3157687224326101E-2</v>
      </c>
      <c r="AM41" s="51">
        <v>9.1524950587230404E-3</v>
      </c>
      <c r="AN41" s="51">
        <v>4.8083924722793698</v>
      </c>
      <c r="AO41" s="51">
        <v>-0.106857419955561</v>
      </c>
      <c r="AP41" s="51">
        <v>0.49912815469166899</v>
      </c>
      <c r="AQ41" s="51">
        <v>0.48969388303775202</v>
      </c>
      <c r="AR41" s="51">
        <v>0.65676518351892499</v>
      </c>
      <c r="AS41" s="51">
        <v>0.45558333333333301</v>
      </c>
      <c r="AT41" s="51">
        <v>-7.5337781738951504E-2</v>
      </c>
      <c r="AU41" s="51">
        <v>3.4185438614354999</v>
      </c>
      <c r="AV41" s="51">
        <v>-0.64961483225301297</v>
      </c>
      <c r="AW41" s="51">
        <v>-0.40048803932940302</v>
      </c>
      <c r="AX41" s="51">
        <v>191.54320000000001</v>
      </c>
      <c r="AY41" s="51">
        <v>0.85189999999999999</v>
      </c>
      <c r="AZ41" s="51">
        <v>2647</v>
      </c>
      <c r="BA41" s="51">
        <v>0.92110000000000003</v>
      </c>
      <c r="BB41" s="51">
        <v>41.650799999999897</v>
      </c>
      <c r="BC41" s="51">
        <v>98.2273</v>
      </c>
      <c r="BD41" s="51">
        <v>0.765411906249853</v>
      </c>
      <c r="BE41" s="51">
        <v>128.33260000000001</v>
      </c>
      <c r="BF41" s="51">
        <v>0.66999298330611501</v>
      </c>
      <c r="BG41" s="51">
        <v>199859</v>
      </c>
      <c r="BH41" s="51">
        <v>5.74E-2</v>
      </c>
      <c r="BI41" s="51">
        <v>463369</v>
      </c>
      <c r="BJ41" s="51">
        <v>5413.6599581713099</v>
      </c>
      <c r="BK41" s="51">
        <v>5464.9750000000004</v>
      </c>
      <c r="BL41" s="51">
        <v>8.5966806603279604</v>
      </c>
      <c r="BM41" s="51">
        <v>8.6061148260347498</v>
      </c>
      <c r="BN41" s="51">
        <v>5.2551133706470301</v>
      </c>
      <c r="BO41" s="51">
        <v>1.7588852447891101E-2</v>
      </c>
      <c r="BP41" s="51">
        <v>1.3157687224326101E-2</v>
      </c>
      <c r="BQ41" s="51">
        <v>9.1524950587230404E-3</v>
      </c>
      <c r="BR41" s="51">
        <v>0.18990000000000001</v>
      </c>
      <c r="BS41" s="51">
        <v>-1.7100000000000001E-2</v>
      </c>
      <c r="BT41" s="51">
        <v>4.3958402870350702E-2</v>
      </c>
      <c r="BU41" s="51">
        <v>3.8687159972249798</v>
      </c>
      <c r="BV41" s="51">
        <v>5.2032384173733499</v>
      </c>
      <c r="BW41" s="51">
        <v>-1.2685183842477501</v>
      </c>
      <c r="BX41" s="51">
        <v>9.2737269084501792E-3</v>
      </c>
      <c r="BY41" s="51">
        <v>0.12058064815214301</v>
      </c>
      <c r="BZ41" s="51">
        <v>4.1149352246079704E-3</v>
      </c>
      <c r="CA41" s="51">
        <v>-3.8994805079868001E-3</v>
      </c>
      <c r="CB41" s="51">
        <v>-8.8817841970012504E-16</v>
      </c>
      <c r="CC41" s="51">
        <v>-1.05947120243588E-7</v>
      </c>
      <c r="CD41" s="51">
        <v>7.4387619601892302E-2</v>
      </c>
      <c r="CE41" s="51">
        <v>8.5966806603279604</v>
      </c>
      <c r="CF41" s="51">
        <v>8.6061148260347498</v>
      </c>
      <c r="CG41" s="51">
        <v>5.2551133706470301</v>
      </c>
      <c r="CH41" s="51">
        <v>1.7588852447891101E-2</v>
      </c>
      <c r="CI41" s="51">
        <v>1.3157687224326101E-2</v>
      </c>
      <c r="CJ41" s="51">
        <v>9.1524950587230404E-3</v>
      </c>
      <c r="CK41" s="51">
        <v>0.18990000000000001</v>
      </c>
      <c r="CL41" s="51">
        <v>-1.7100000000000001E-2</v>
      </c>
      <c r="CM41" s="51">
        <v>4.3958402870350702E-2</v>
      </c>
      <c r="CN41" s="51">
        <v>3.8687159972249798</v>
      </c>
      <c r="CO41" s="51">
        <v>5.2032384173733499</v>
      </c>
      <c r="CP41" s="51">
        <v>-1.2685183842477501</v>
      </c>
      <c r="CQ41" s="51">
        <v>-1.6098233857064701E-15</v>
      </c>
      <c r="CR41" s="51">
        <v>-1.05947120243588E-7</v>
      </c>
      <c r="CS41" s="51">
        <v>7.4387619601892302E-2</v>
      </c>
      <c r="CT41" s="51">
        <v>0.18990000000000001</v>
      </c>
      <c r="CU41" s="51">
        <v>-1.7100000000000001E-2</v>
      </c>
      <c r="CV41" s="51">
        <v>4.3958402870350702E-2</v>
      </c>
      <c r="CW41" s="51">
        <v>3.8687159972249798</v>
      </c>
      <c r="CX41" s="51">
        <v>5.2032384173733499</v>
      </c>
      <c r="CY41" s="51">
        <v>-1.2685183842477501</v>
      </c>
      <c r="CZ41" s="51">
        <v>-1.6098233857064701E-15</v>
      </c>
      <c r="DA41" s="9">
        <v>-1.05947120243588E-7</v>
      </c>
      <c r="DB41">
        <v>7.4387619601892302E-2</v>
      </c>
    </row>
    <row r="42" spans="1:106" x14ac:dyDescent="0.25">
      <c r="A42">
        <v>2009</v>
      </c>
      <c r="B42" s="51">
        <v>1042295</v>
      </c>
      <c r="C42" s="51">
        <v>1033402.7777</v>
      </c>
      <c r="D42" s="51">
        <v>2272931</v>
      </c>
      <c r="E42" s="51">
        <v>2224762.0830000001</v>
      </c>
      <c r="F42" s="51">
        <v>2.1806983627475902</v>
      </c>
      <c r="G42" s="51">
        <v>2.1528508835166398</v>
      </c>
      <c r="H42" s="51">
        <v>13.856935570632499</v>
      </c>
      <c r="I42" s="51">
        <v>13.8483675827549</v>
      </c>
      <c r="J42" s="51">
        <v>14.6365807460166</v>
      </c>
      <c r="K42" s="51">
        <v>14.615160538876401</v>
      </c>
      <c r="L42" s="51">
        <v>0.77964517538414502</v>
      </c>
      <c r="M42" s="51">
        <v>0.76679295612143294</v>
      </c>
      <c r="N42" s="51">
        <v>2.9076456534438102</v>
      </c>
      <c r="O42" s="51">
        <v>-0.220272676222526</v>
      </c>
      <c r="P42" s="51">
        <v>7.8804263442923999</v>
      </c>
      <c r="Q42" s="51">
        <v>3.6823053922447602</v>
      </c>
      <c r="R42" s="51">
        <v>7.2</v>
      </c>
      <c r="S42" s="51">
        <v>4.6047561002664299</v>
      </c>
      <c r="T42" s="51">
        <v>-8.4251552447591097E-2</v>
      </c>
      <c r="U42" s="51">
        <v>-0.26278450401636999</v>
      </c>
      <c r="V42" s="51">
        <v>4.8675406042827998</v>
      </c>
      <c r="W42" s="51">
        <v>5.2639670935223304</v>
      </c>
      <c r="X42" s="51">
        <v>-4.2928176656577503E-3</v>
      </c>
      <c r="Y42" s="51">
        <v>-3.4264482200305401E-3</v>
      </c>
      <c r="Z42" s="51">
        <v>2.66601256809831E-2</v>
      </c>
      <c r="AA42" s="51">
        <v>2.8825683344773301E-2</v>
      </c>
      <c r="AB42" s="51">
        <v>3.09529433466409E-2</v>
      </c>
      <c r="AC42" s="51">
        <v>3.2252131564803901E-2</v>
      </c>
      <c r="AD42" s="51">
        <v>2.2610170076187101E-2</v>
      </c>
      <c r="AE42" s="51">
        <v>-5.99865462891844E-2</v>
      </c>
      <c r="AF42" s="51">
        <v>-7.5585793470151201E-4</v>
      </c>
      <c r="AG42" s="51">
        <v>-4.7015183866692102E-2</v>
      </c>
      <c r="AH42" s="51">
        <v>0.1</v>
      </c>
      <c r="AI42" s="51">
        <v>1.7471919468663302E-2</v>
      </c>
      <c r="AJ42" s="51">
        <v>-2.0648814596439802E-3</v>
      </c>
      <c r="AK42" s="51">
        <v>4.5566465034957296E-3</v>
      </c>
      <c r="AL42" s="53">
        <v>1.2915272965167601E-2</v>
      </c>
      <c r="AM42" s="51">
        <v>8.85372287529489E-3</v>
      </c>
      <c r="AN42" s="51">
        <v>4.8460760890730201</v>
      </c>
      <c r="AO42" s="51">
        <v>-0.14684845081501699</v>
      </c>
      <c r="AP42" s="51">
        <v>0.51976345025609605</v>
      </c>
      <c r="AQ42" s="51">
        <v>0.51119530408095504</v>
      </c>
      <c r="AR42" s="51">
        <v>0.65670219535770002</v>
      </c>
      <c r="AS42" s="51">
        <v>0.46199999999999902</v>
      </c>
      <c r="AT42" s="51">
        <v>-7.7230589743625094E-2</v>
      </c>
      <c r="AU42" s="51">
        <v>3.3754466095577</v>
      </c>
      <c r="AV42" s="51">
        <v>-0.646514179038572</v>
      </c>
      <c r="AW42" s="51">
        <v>-0.39642648923953</v>
      </c>
      <c r="AX42" s="51">
        <v>193.2466</v>
      </c>
      <c r="AY42" s="51">
        <v>0.80230000000000001</v>
      </c>
      <c r="AZ42" s="51">
        <v>2645</v>
      </c>
      <c r="BA42" s="51">
        <v>0.91920000000000002</v>
      </c>
      <c r="BB42" s="51">
        <v>39.737900000000003</v>
      </c>
      <c r="BC42" s="51">
        <v>99.958600000000004</v>
      </c>
      <c r="BD42" s="51">
        <v>0.768907575953378</v>
      </c>
      <c r="BE42" s="51">
        <v>130.0008</v>
      </c>
      <c r="BF42" s="51">
        <v>0.67271972702236404</v>
      </c>
      <c r="BG42" s="51">
        <v>186423</v>
      </c>
      <c r="BH42" s="51">
        <v>5.7000000000000002E-2</v>
      </c>
      <c r="BI42" s="51">
        <v>466468</v>
      </c>
      <c r="BJ42" s="51">
        <v>5347.5858188449301</v>
      </c>
      <c r="BK42" s="51">
        <v>5393.6019999999999</v>
      </c>
      <c r="BL42" s="51">
        <v>8.58440048923263</v>
      </c>
      <c r="BM42" s="51">
        <v>8.5929687152895706</v>
      </c>
      <c r="BN42" s="51">
        <v>5.2639670935223304</v>
      </c>
      <c r="BO42" s="51">
        <v>1.7471919468663302E-2</v>
      </c>
      <c r="BP42" s="51">
        <v>1.2915272965167601E-2</v>
      </c>
      <c r="BQ42" s="51">
        <v>8.85372287529489E-3</v>
      </c>
      <c r="BR42" s="51">
        <v>0.16339999999999999</v>
      </c>
      <c r="BS42" s="51">
        <v>-1.4999999999999999E-2</v>
      </c>
      <c r="BT42" s="51">
        <v>-1.31461107451831E-2</v>
      </c>
      <c r="BU42" s="51">
        <v>2.9245164262305501</v>
      </c>
      <c r="BV42" s="51">
        <v>-0.34205846453184602</v>
      </c>
      <c r="BW42" s="51">
        <v>3.2777868380914099</v>
      </c>
      <c r="BX42" s="51">
        <v>9.3028144339344296E-3</v>
      </c>
      <c r="BY42" s="51">
        <v>-7.1852872182973596E-3</v>
      </c>
      <c r="BZ42" s="51">
        <v>6.7942116425298701E-3</v>
      </c>
      <c r="CA42" s="51">
        <v>-3.9724248484787504E-3</v>
      </c>
      <c r="CB42" s="51">
        <v>1.7763568394002501E-15</v>
      </c>
      <c r="CC42" s="51">
        <v>7.9881799286418698E-8</v>
      </c>
      <c r="CD42" s="51">
        <v>-0.101659640906577</v>
      </c>
      <c r="CE42" s="51">
        <v>8.58440048923263</v>
      </c>
      <c r="CF42" s="51">
        <v>8.5929687152895706</v>
      </c>
      <c r="CG42" s="51">
        <v>5.2639670935223304</v>
      </c>
      <c r="CH42" s="51">
        <v>1.7471919468663302E-2</v>
      </c>
      <c r="CI42" s="51">
        <v>1.2915272965167601E-2</v>
      </c>
      <c r="CJ42" s="51">
        <v>8.85372287529489E-3</v>
      </c>
      <c r="CK42" s="51">
        <v>0.16339999999999999</v>
      </c>
      <c r="CL42" s="51">
        <v>-1.4999999999999999E-2</v>
      </c>
      <c r="CM42" s="51">
        <v>-1.31461107451831E-2</v>
      </c>
      <c r="CN42" s="51">
        <v>2.9245164262305501</v>
      </c>
      <c r="CO42" s="51">
        <v>-0.34205846453184602</v>
      </c>
      <c r="CP42" s="51">
        <v>3.2777868380914099</v>
      </c>
      <c r="CQ42" s="51">
        <v>1.22124532708767E-15</v>
      </c>
      <c r="CR42" s="51">
        <v>7.9881799286418698E-8</v>
      </c>
      <c r="CS42" s="51">
        <v>-0.101659640906577</v>
      </c>
      <c r="CT42" s="51">
        <v>0.16339999999999999</v>
      </c>
      <c r="CU42" s="51">
        <v>-1.4999999999999999E-2</v>
      </c>
      <c r="CV42" s="51">
        <v>-1.31461107451831E-2</v>
      </c>
      <c r="CW42" s="51">
        <v>2.9245164262305501</v>
      </c>
      <c r="CX42" s="51">
        <v>-0.34205846453184602</v>
      </c>
      <c r="CY42" s="51">
        <v>3.2777868380914099</v>
      </c>
      <c r="CZ42" s="51">
        <v>1.22124532708767E-15</v>
      </c>
      <c r="DA42" s="9">
        <v>7.9881799286418698E-8</v>
      </c>
      <c r="DB42">
        <v>-0.101659640906577</v>
      </c>
    </row>
    <row r="43" spans="1:106" x14ac:dyDescent="0.25">
      <c r="A43">
        <v>2010</v>
      </c>
      <c r="B43" s="51">
        <v>1134519</v>
      </c>
      <c r="C43" s="51">
        <v>1111548.4350000001</v>
      </c>
      <c r="D43" s="51">
        <v>2373001</v>
      </c>
      <c r="E43" s="51">
        <v>2324143.6442</v>
      </c>
      <c r="F43" s="51">
        <v>2.0916361911964398</v>
      </c>
      <c r="G43" s="51">
        <v>2.0909063168264002</v>
      </c>
      <c r="H43" s="51">
        <v>13.941719330527601</v>
      </c>
      <c r="I43" s="51">
        <v>13.921264587685201</v>
      </c>
      <c r="J43" s="51">
        <v>14.6796659568253</v>
      </c>
      <c r="K43" s="51">
        <v>14.658862204079901</v>
      </c>
      <c r="L43" s="51">
        <v>0.73794662629767205</v>
      </c>
      <c r="M43" s="51">
        <v>0.73759761639469901</v>
      </c>
      <c r="N43" s="51">
        <v>2.9276456534438098</v>
      </c>
      <c r="O43" s="51">
        <v>-0.165464439727531</v>
      </c>
      <c r="P43" s="51">
        <v>7.8804263442923999</v>
      </c>
      <c r="Q43" s="51">
        <v>3.6982726991305301</v>
      </c>
      <c r="R43" s="51">
        <v>7.2</v>
      </c>
      <c r="S43" s="51">
        <v>4.6209096679168402</v>
      </c>
      <c r="T43" s="51">
        <v>-6.9778894607916503E-2</v>
      </c>
      <c r="U43" s="51">
        <v>-0.259455196545196</v>
      </c>
      <c r="V43" s="51">
        <v>4.8803648644620399</v>
      </c>
      <c r="W43" s="51">
        <v>5.2727251619460702</v>
      </c>
      <c r="X43" s="51">
        <v>8.4783759895105906E-2</v>
      </c>
      <c r="Y43" s="51">
        <v>7.2897004930315701E-2</v>
      </c>
      <c r="Z43" s="51">
        <v>4.3085210808633201E-2</v>
      </c>
      <c r="AA43" s="51">
        <v>4.3701665203581902E-2</v>
      </c>
      <c r="AB43" s="51">
        <v>-4.1698549086472698E-2</v>
      </c>
      <c r="AC43" s="51">
        <v>-2.9195339726733799E-2</v>
      </c>
      <c r="AD43" s="51">
        <v>0.02</v>
      </c>
      <c r="AE43" s="51">
        <v>5.4808236494995E-2</v>
      </c>
      <c r="AF43" s="51">
        <v>0</v>
      </c>
      <c r="AG43" s="51">
        <v>1.59673068857633E-2</v>
      </c>
      <c r="AH43" s="51">
        <v>0</v>
      </c>
      <c r="AI43" s="51">
        <v>1.6153567650415999E-2</v>
      </c>
      <c r="AJ43" s="51">
        <v>1.44726578396745E-2</v>
      </c>
      <c r="AK43" s="51">
        <v>3.3293074711734402E-3</v>
      </c>
      <c r="AL43" s="53">
        <v>1.28242601792425E-2</v>
      </c>
      <c r="AM43" s="51">
        <v>8.7580684237471094E-3</v>
      </c>
      <c r="AN43" s="51">
        <v>4.8794094224063498</v>
      </c>
      <c r="AO43" s="51">
        <v>-0.110309626485021</v>
      </c>
      <c r="AP43" s="51">
        <v>0.491964417531781</v>
      </c>
      <c r="AQ43" s="51">
        <v>0.49173174426313199</v>
      </c>
      <c r="AR43" s="51">
        <v>0.65670219535770002</v>
      </c>
      <c r="AS43" s="51">
        <v>0.46199999999999902</v>
      </c>
      <c r="AT43" s="51">
        <v>-6.3963986723923505E-2</v>
      </c>
      <c r="AU43" s="51">
        <v>3.3900833075363201</v>
      </c>
      <c r="AV43" s="51">
        <v>-0.64453100220493398</v>
      </c>
      <c r="AW43" s="51">
        <v>-0.392360297484035</v>
      </c>
      <c r="AX43" s="51">
        <v>194.94649999999999</v>
      </c>
      <c r="AY43" s="51">
        <v>0.84750000000000003</v>
      </c>
      <c r="AZ43" s="51">
        <v>2645</v>
      </c>
      <c r="BA43" s="51">
        <v>0.93259999999999998</v>
      </c>
      <c r="BB43" s="51">
        <v>40.377499999999898</v>
      </c>
      <c r="BC43" s="51">
        <v>101.5864</v>
      </c>
      <c r="BD43" s="51">
        <v>0.77147177182034699</v>
      </c>
      <c r="BE43" s="51">
        <v>131.67869999999999</v>
      </c>
      <c r="BF43" s="51">
        <v>0.67546070332116703</v>
      </c>
      <c r="BG43" s="51">
        <v>226193</v>
      </c>
      <c r="BH43" s="51">
        <v>5.7000000000000002E-2</v>
      </c>
      <c r="BI43" s="51"/>
      <c r="BJ43" s="51">
        <v>5701.8127281074503</v>
      </c>
      <c r="BK43" s="51">
        <v>5819.6440000000002</v>
      </c>
      <c r="BL43" s="51">
        <v>8.6485394257391999</v>
      </c>
      <c r="BM43" s="51">
        <v>8.6689943704697399</v>
      </c>
      <c r="BN43" s="51">
        <v>5.2727251619460702</v>
      </c>
      <c r="BO43" s="51">
        <v>1.6153567650415999E-2</v>
      </c>
      <c r="BP43" s="51">
        <v>1.28242601792425E-2</v>
      </c>
      <c r="BQ43" s="51">
        <v>8.7580684237471094E-3</v>
      </c>
      <c r="BR43" s="51">
        <v>0.18029999999999999</v>
      </c>
      <c r="BS43" s="51">
        <v>-2.2100000000000002E-2</v>
      </c>
      <c r="BT43" s="51">
        <v>7.6025655180165602E-2</v>
      </c>
      <c r="BU43" s="51">
        <v>4.4670646789335802</v>
      </c>
      <c r="BV43" s="51">
        <v>7.5619747678562899</v>
      </c>
      <c r="BW43" s="51">
        <v>-2.8773273227850802</v>
      </c>
      <c r="BX43" s="51">
        <v>9.0720034074713799E-3</v>
      </c>
      <c r="BY43" s="51">
        <v>-0.21294435310362</v>
      </c>
      <c r="BZ43" s="51">
        <v>8.8729429120703099E-3</v>
      </c>
      <c r="CA43" s="51">
        <v>-3.9756093091761003E-3</v>
      </c>
      <c r="CB43" s="51">
        <v>-2.0222330926391498E-2</v>
      </c>
      <c r="CC43" s="51">
        <v>-5.94645021556594E-8</v>
      </c>
      <c r="CD43" s="51">
        <v>8.5384783039965995E-2</v>
      </c>
      <c r="CE43" s="51">
        <v>8.6485394257391999</v>
      </c>
      <c r="CF43" s="51">
        <v>8.6689943704697399</v>
      </c>
      <c r="CG43" s="51">
        <v>5.2727251619460702</v>
      </c>
      <c r="CH43" s="51">
        <v>1.6153567650415999E-2</v>
      </c>
      <c r="CI43" s="51">
        <v>1.28242601792425E-2</v>
      </c>
      <c r="CJ43" s="51">
        <v>8.7580684237471094E-3</v>
      </c>
      <c r="CK43" s="51">
        <v>0.18029999999999999</v>
      </c>
      <c r="CL43" s="51">
        <v>-2.2100000000000002E-2</v>
      </c>
      <c r="CM43" s="51">
        <v>7.6025655180165602E-2</v>
      </c>
      <c r="CN43" s="51">
        <v>4.4670646789335802</v>
      </c>
      <c r="CO43" s="51">
        <v>7.5619747678562899</v>
      </c>
      <c r="CP43" s="51">
        <v>-2.8773273227850802</v>
      </c>
      <c r="CQ43" s="51">
        <v>-2.0222330926390201E-2</v>
      </c>
      <c r="CR43" s="51">
        <v>-5.94645021556594E-8</v>
      </c>
      <c r="CS43" s="51">
        <v>8.5384783039965995E-2</v>
      </c>
      <c r="CT43" s="51">
        <v>0.18029999999999999</v>
      </c>
      <c r="CU43" s="51">
        <v>-2.2100000000000002E-2</v>
      </c>
      <c r="CV43" s="51">
        <v>7.6025655180165602E-2</v>
      </c>
      <c r="CW43" s="51">
        <v>4.4670646789335802</v>
      </c>
      <c r="CX43" s="51">
        <v>7.5619747678562899</v>
      </c>
      <c r="CY43" s="51">
        <v>-2.8773273227850802</v>
      </c>
      <c r="CZ43" s="51">
        <v>-2.0222330926390201E-2</v>
      </c>
      <c r="DA43" s="9">
        <v>-5.94645021556594E-8</v>
      </c>
      <c r="DB43">
        <v>8.5384783039965995E-2</v>
      </c>
    </row>
    <row r="44" spans="1:106" x14ac:dyDescent="0.25">
      <c r="A44">
        <v>2011</v>
      </c>
      <c r="B44" s="51">
        <v>1192405</v>
      </c>
      <c r="C44" s="51">
        <v>1141589.5316999999</v>
      </c>
      <c r="D44" s="51">
        <v>2482898</v>
      </c>
      <c r="E44" s="51">
        <v>2428524.4564999999</v>
      </c>
      <c r="F44" s="51">
        <v>2.0822606413089502</v>
      </c>
      <c r="G44" s="51">
        <v>2.12731843544812</v>
      </c>
      <c r="H44" s="51">
        <v>13.991482834000999</v>
      </c>
      <c r="I44" s="51">
        <v>13.9479321752533</v>
      </c>
      <c r="J44" s="51">
        <v>14.724936984307</v>
      </c>
      <c r="K44" s="51">
        <v>14.7027944113369</v>
      </c>
      <c r="L44" s="51">
        <v>0.73345415030600303</v>
      </c>
      <c r="M44" s="51">
        <v>0.75486223608356595</v>
      </c>
      <c r="N44" s="51">
        <v>2.9476456534438098</v>
      </c>
      <c r="O44" s="51">
        <v>-0.17435338714477699</v>
      </c>
      <c r="P44" s="51">
        <v>7.8804263442923999</v>
      </c>
      <c r="Q44" s="51">
        <v>3.69803804819019</v>
      </c>
      <c r="R44" s="51">
        <v>7.3</v>
      </c>
      <c r="S44" s="51">
        <v>4.6336832709329601</v>
      </c>
      <c r="T44" s="51">
        <v>-6.16626603921068E-2</v>
      </c>
      <c r="U44" s="51">
        <v>-0.259455196545196</v>
      </c>
      <c r="V44" s="51">
        <v>4.89313846747815</v>
      </c>
      <c r="W44" s="51">
        <v>5.28145092443813</v>
      </c>
      <c r="X44" s="51">
        <v>4.9763503473372099E-2</v>
      </c>
      <c r="Y44" s="51">
        <v>2.6667587568101701E-2</v>
      </c>
      <c r="Z44" s="51">
        <v>4.5271027481702898E-2</v>
      </c>
      <c r="AA44" s="51">
        <v>4.3932207256968503E-2</v>
      </c>
      <c r="AB44" s="51">
        <v>-4.4924759916691401E-3</v>
      </c>
      <c r="AC44" s="51">
        <v>1.7264619688866899E-2</v>
      </c>
      <c r="AD44" s="51">
        <v>0.02</v>
      </c>
      <c r="AE44" s="51">
        <v>-8.8889474172461E-3</v>
      </c>
      <c r="AF44" s="51">
        <v>0</v>
      </c>
      <c r="AG44" s="51">
        <v>-2.3465094033481201E-4</v>
      </c>
      <c r="AH44" s="51">
        <v>9.9999999999999603E-2</v>
      </c>
      <c r="AI44" s="51">
        <v>1.27736030161136E-2</v>
      </c>
      <c r="AJ44" s="51">
        <v>8.1162342158097103E-3</v>
      </c>
      <c r="AK44" s="51">
        <v>0</v>
      </c>
      <c r="AL44" s="53">
        <v>1.27736030161137E-2</v>
      </c>
      <c r="AM44" s="51">
        <v>8.7257624920566903E-3</v>
      </c>
      <c r="AN44" s="51">
        <v>4.9127427557396803</v>
      </c>
      <c r="AO44" s="51">
        <v>-0.116235591429851</v>
      </c>
      <c r="AP44" s="51">
        <v>0.48896943353733502</v>
      </c>
      <c r="AQ44" s="51">
        <v>0.50324149072237701</v>
      </c>
      <c r="AR44" s="51">
        <v>0.65670219535770002</v>
      </c>
      <c r="AS44" s="51">
        <v>0.46841666666666598</v>
      </c>
      <c r="AT44" s="51">
        <v>-5.6524105359431302E-2</v>
      </c>
      <c r="AU44" s="51">
        <v>3.3898682108410099</v>
      </c>
      <c r="AV44" s="51">
        <v>-0.64559546912294297</v>
      </c>
      <c r="AW44" s="51">
        <v>-0.38831245695997801</v>
      </c>
      <c r="AX44" s="51">
        <v>196.655</v>
      </c>
      <c r="AY44" s="51">
        <v>0.84</v>
      </c>
      <c r="AZ44" s="51">
        <v>2645</v>
      </c>
      <c r="BA44" s="51">
        <v>0.94020000000000004</v>
      </c>
      <c r="BB44" s="51">
        <v>40.368026493183699</v>
      </c>
      <c r="BC44" s="51">
        <v>102.892347415337</v>
      </c>
      <c r="BD44" s="51">
        <v>0.77147177182034699</v>
      </c>
      <c r="BE44" s="51">
        <v>133.3715</v>
      </c>
      <c r="BF44" s="51">
        <v>0.67820040171874596</v>
      </c>
      <c r="BG44" s="51">
        <v>236857</v>
      </c>
      <c r="BH44" s="51">
        <v>5.7000000000000002E-2</v>
      </c>
      <c r="BI44" s="51"/>
      <c r="BJ44" s="51">
        <v>5805.0369006635901</v>
      </c>
      <c r="BK44" s="51">
        <v>6063.4350000000004</v>
      </c>
      <c r="BL44" s="51">
        <v>8.6664812508152504</v>
      </c>
      <c r="BM44" s="51">
        <v>8.7100317501581301</v>
      </c>
      <c r="BN44" s="51">
        <v>5.28145092443813</v>
      </c>
      <c r="BO44" s="51">
        <v>1.27736030161136E-2</v>
      </c>
      <c r="BP44" s="51">
        <v>1.27736030161137E-2</v>
      </c>
      <c r="BQ44" s="51">
        <v>8.7257624920566903E-3</v>
      </c>
      <c r="BR44" s="51">
        <v>0.1845</v>
      </c>
      <c r="BS44" s="51">
        <v>-2.1100000000000001E-2</v>
      </c>
      <c r="BT44" s="51">
        <v>4.1037379688389601E-2</v>
      </c>
      <c r="BU44" s="51">
        <v>4.4911515069426304</v>
      </c>
      <c r="BV44" s="51">
        <v>2.70263496884863</v>
      </c>
      <c r="BW44" s="51">
        <v>1.7414514619186601</v>
      </c>
      <c r="BX44" s="51">
        <v>8.7746297836139801E-3</v>
      </c>
      <c r="BY44" s="51">
        <v>-0.44487766308391902</v>
      </c>
      <c r="BZ44" s="51">
        <v>9.8203435272281505E-3</v>
      </c>
      <c r="CA44" s="51">
        <v>-3.1131505751503001E-3</v>
      </c>
      <c r="CB44" s="51">
        <v>-5.7822445639989603E-2</v>
      </c>
      <c r="CC44" s="51">
        <v>1.10887931614733E-7</v>
      </c>
      <c r="CD44" s="51">
        <v>1.54079223576789E-2</v>
      </c>
      <c r="CE44" s="51">
        <v>8.6693724654886903</v>
      </c>
      <c r="CF44" s="51">
        <v>8.7108029625758405</v>
      </c>
      <c r="CG44" s="51">
        <v>5.28145092443813</v>
      </c>
      <c r="CH44" s="51">
        <v>1.27736030161136E-2</v>
      </c>
      <c r="CI44" s="51">
        <v>1.27736030161137E-2</v>
      </c>
      <c r="CJ44" s="51">
        <v>8.7257624920566903E-3</v>
      </c>
      <c r="CK44" s="51">
        <v>0.1845</v>
      </c>
      <c r="CL44" s="51">
        <v>-2.1100000000000001E-2</v>
      </c>
      <c r="CM44" s="51">
        <v>4.18085921061059E-2</v>
      </c>
      <c r="CN44" s="51">
        <v>3</v>
      </c>
      <c r="CO44" s="51">
        <v>2.70263496884863</v>
      </c>
      <c r="CP44" s="51">
        <v>0</v>
      </c>
      <c r="CQ44" s="51">
        <v>-5.6165703539068003E-2</v>
      </c>
      <c r="CR44" s="51">
        <v>2.73808810624665E-7</v>
      </c>
      <c r="CS44" s="51">
        <v>1.6950184272232698E-2</v>
      </c>
      <c r="CT44" s="51">
        <v>0.1845</v>
      </c>
      <c r="CU44" s="51">
        <v>-2.1100000000000001E-2</v>
      </c>
      <c r="CV44" s="51">
        <v>4.1824247591817097E-2</v>
      </c>
      <c r="CW44" s="51">
        <v>3</v>
      </c>
      <c r="CX44" s="51">
        <v>2.70263496884863</v>
      </c>
      <c r="CY44" s="51">
        <v>0</v>
      </c>
      <c r="CZ44" s="51">
        <v>-5.6190798298576997E-2</v>
      </c>
      <c r="DA44" s="9">
        <v>-1.8353584974040099E-7</v>
      </c>
      <c r="DB44">
        <v>1.6981952588315301E-2</v>
      </c>
    </row>
    <row r="45" spans="1:106" x14ac:dyDescent="0.25">
      <c r="A45">
        <v>2012</v>
      </c>
      <c r="B45" s="51">
        <v>1251970</v>
      </c>
      <c r="C45" s="51">
        <v>1152065</v>
      </c>
      <c r="D45" s="51">
        <v>2594146</v>
      </c>
      <c r="E45" s="51">
        <v>2517465.5625</v>
      </c>
      <c r="F45" s="51">
        <v>2.07205124723435</v>
      </c>
      <c r="G45" s="51">
        <v>2.1851766718891699</v>
      </c>
      <c r="H45" s="51">
        <v>14.040228868693699</v>
      </c>
      <c r="I45" s="51">
        <v>13.9570665422573</v>
      </c>
      <c r="J45" s="51">
        <v>14.7687679260063</v>
      </c>
      <c r="K45" s="51">
        <v>14.738763224235999</v>
      </c>
      <c r="L45" s="51">
        <v>0.72853905731259105</v>
      </c>
      <c r="M45" s="51">
        <v>0.78169668197867703</v>
      </c>
      <c r="N45" s="51">
        <v>2.9676456534438098</v>
      </c>
      <c r="O45" s="51">
        <v>-0.17435338714477699</v>
      </c>
      <c r="P45" s="51">
        <v>7.8804263442923999</v>
      </c>
      <c r="Q45" s="51">
        <v>3.6978034121381702</v>
      </c>
      <c r="R45" s="51">
        <v>7.4</v>
      </c>
      <c r="S45" s="51">
        <v>4.6423201326235199</v>
      </c>
      <c r="T45" s="51">
        <v>-5.6676177193556797E-2</v>
      </c>
      <c r="U45" s="51">
        <v>-0.259455196545196</v>
      </c>
      <c r="V45" s="51">
        <v>4.9017753291687098</v>
      </c>
      <c r="W45" s="51">
        <v>5.29008809881572</v>
      </c>
      <c r="X45" s="51">
        <v>4.8746034692741497E-2</v>
      </c>
      <c r="Y45" s="51">
        <v>9.13436700394658E-3</v>
      </c>
      <c r="Z45" s="51">
        <v>4.38309416993291E-2</v>
      </c>
      <c r="AA45" s="51">
        <v>3.5968812899057401E-2</v>
      </c>
      <c r="AB45" s="51">
        <v>-4.9150929934122104E-3</v>
      </c>
      <c r="AC45" s="51">
        <v>2.68344458951108E-2</v>
      </c>
      <c r="AD45" s="51">
        <v>0.02</v>
      </c>
      <c r="AE45" s="51">
        <v>0</v>
      </c>
      <c r="AF45" s="51">
        <v>0</v>
      </c>
      <c r="AG45" s="51">
        <v>-2.34636052016679E-4</v>
      </c>
      <c r="AH45" s="51">
        <v>0.1</v>
      </c>
      <c r="AI45" s="51">
        <v>8.63686169055909E-3</v>
      </c>
      <c r="AJ45" s="51">
        <v>4.9864831985500001E-3</v>
      </c>
      <c r="AK45" s="51">
        <v>0</v>
      </c>
      <c r="AL45" s="53">
        <v>8.6368616905591403E-3</v>
      </c>
      <c r="AM45" s="51">
        <v>8.6371743775859305E-3</v>
      </c>
      <c r="AN45" s="51">
        <v>4.9460760890730198</v>
      </c>
      <c r="AO45" s="51">
        <v>-0.116235591429851</v>
      </c>
      <c r="AP45" s="51">
        <v>0.48569270487506</v>
      </c>
      <c r="AQ45" s="51">
        <v>0.52113112131911798</v>
      </c>
      <c r="AR45" s="51">
        <v>0.65670219535770002</v>
      </c>
      <c r="AS45" s="51">
        <v>0.474833333333333</v>
      </c>
      <c r="AT45" s="51">
        <v>-5.1953162427427098E-2</v>
      </c>
      <c r="AU45" s="51">
        <v>3.3896531277933302</v>
      </c>
      <c r="AV45" s="51">
        <v>-0.64631520759715599</v>
      </c>
      <c r="AW45" s="51">
        <v>-0.38831276964700401</v>
      </c>
      <c r="AX45" s="51">
        <v>198.36089999999999</v>
      </c>
      <c r="AY45" s="51">
        <v>0.84</v>
      </c>
      <c r="AZ45" s="51">
        <v>2645</v>
      </c>
      <c r="BA45" s="51">
        <v>0.94489999999999996</v>
      </c>
      <c r="BB45" s="51">
        <v>40.358555809944903</v>
      </c>
      <c r="BC45" s="51">
        <v>103.784863108156</v>
      </c>
      <c r="BD45" s="51">
        <v>0.77147177182034699</v>
      </c>
      <c r="BE45" s="51">
        <v>134.5284</v>
      </c>
      <c r="BF45" s="51">
        <v>0.67820018965431195</v>
      </c>
      <c r="BG45" s="51">
        <v>227367</v>
      </c>
      <c r="BH45" s="51">
        <v>5.7000000000000002E-2</v>
      </c>
      <c r="BI45" s="51"/>
      <c r="BJ45" s="51">
        <v>5807.9238398293201</v>
      </c>
      <c r="BK45" s="51">
        <v>6311.576</v>
      </c>
      <c r="BL45" s="51">
        <v>8.6669784434416108</v>
      </c>
      <c r="BM45" s="51">
        <v>8.7501406866319407</v>
      </c>
      <c r="BN45" s="51">
        <v>5.29008809881572</v>
      </c>
      <c r="BO45" s="51">
        <v>8.63686169055909E-3</v>
      </c>
      <c r="BP45" s="51">
        <v>8.6368616905591403E-3</v>
      </c>
      <c r="BQ45" s="51">
        <v>8.6371743775859305E-3</v>
      </c>
      <c r="BR45" s="51">
        <v>0.1762</v>
      </c>
      <c r="BS45" s="51">
        <v>-2.5700000000000001E-2</v>
      </c>
      <c r="BT45" s="51">
        <v>4.0108936473812903E-2</v>
      </c>
      <c r="BU45" s="51">
        <v>3.6623516704535199</v>
      </c>
      <c r="BV45" s="51">
        <v>0.91762126483416695</v>
      </c>
      <c r="BW45" s="51">
        <v>2.7197731884865202</v>
      </c>
      <c r="BX45" s="51">
        <v>8.5919754972847394E-3</v>
      </c>
      <c r="BY45" s="51">
        <v>-0.63233108224726498</v>
      </c>
      <c r="BZ45" s="51">
        <v>5.4622335795193599E-3</v>
      </c>
      <c r="CA45" s="51">
        <v>-2.9679999785856802E-3</v>
      </c>
      <c r="CB45" s="51">
        <v>-0.118600692333452</v>
      </c>
      <c r="CC45" s="51">
        <v>-3.2699062180174801E-8</v>
      </c>
      <c r="CD45" s="51">
        <v>1.3551349867953699E-2</v>
      </c>
      <c r="CE45" s="51">
        <v>8.6910466971447899</v>
      </c>
      <c r="CF45" s="51">
        <v>8.7507664834008292</v>
      </c>
      <c r="CG45" s="51">
        <v>5.28933549502357</v>
      </c>
      <c r="CH45" s="51">
        <v>1.00133444855407E-2</v>
      </c>
      <c r="CI45" s="51">
        <v>1.00133444855407E-2</v>
      </c>
      <c r="CJ45" s="51">
        <v>7.8845705854413799E-3</v>
      </c>
      <c r="CK45" s="51">
        <v>0.18425100880308001</v>
      </c>
      <c r="CL45" s="51">
        <v>-2.14002440883947E-2</v>
      </c>
      <c r="CM45" s="51">
        <v>3.9963520824990002E-2</v>
      </c>
      <c r="CN45" s="51">
        <v>3</v>
      </c>
      <c r="CO45" s="51"/>
      <c r="CP45" s="51">
        <v>0</v>
      </c>
      <c r="CQ45" s="51"/>
      <c r="CR45" s="51">
        <v>-7.4611444966787804E-8</v>
      </c>
      <c r="CS45" s="51">
        <v>1.3260723403568601E-2</v>
      </c>
      <c r="CT45" s="51">
        <v>0.18425100880308001</v>
      </c>
      <c r="CU45" s="51">
        <v>-2.14002440883947E-2</v>
      </c>
      <c r="CV45" s="51">
        <v>3.9979849490342903E-2</v>
      </c>
      <c r="CW45" s="51">
        <v>3</v>
      </c>
      <c r="CX45" s="51"/>
      <c r="CY45" s="51">
        <v>0</v>
      </c>
      <c r="CZ45" s="51"/>
      <c r="DA45" s="9">
        <v>-5.2965259678128203E-8</v>
      </c>
      <c r="DB45">
        <v>1.3292901743429199E-2</v>
      </c>
    </row>
    <row r="46" spans="1:106" x14ac:dyDescent="0.25">
      <c r="A46">
        <v>2013</v>
      </c>
      <c r="B46" s="51">
        <v>1312998</v>
      </c>
      <c r="C46" s="51"/>
      <c r="D46" s="51">
        <v>2711761</v>
      </c>
      <c r="E46" s="51"/>
      <c r="F46" s="51">
        <v>2.0653199776389601</v>
      </c>
      <c r="G46" s="51"/>
      <c r="H46" s="51">
        <v>14.087823630054499</v>
      </c>
      <c r="I46" s="51"/>
      <c r="J46" s="51">
        <v>14.8131087973153</v>
      </c>
      <c r="K46" s="51"/>
      <c r="L46" s="51">
        <v>0.72528516726083903</v>
      </c>
      <c r="M46" s="51"/>
      <c r="N46" s="51">
        <v>2.9876456534438098</v>
      </c>
      <c r="O46" s="51">
        <v>-0.17492374725326301</v>
      </c>
      <c r="P46" s="51">
        <v>7.8804263442923999</v>
      </c>
      <c r="Q46" s="51">
        <v>3.6975687909735302</v>
      </c>
      <c r="R46" s="51">
        <v>7.5248288103449203</v>
      </c>
      <c r="S46" s="51">
        <v>4.65279230470738</v>
      </c>
      <c r="T46" s="51">
        <v>-5.7311862962487803E-2</v>
      </c>
      <c r="U46" s="51">
        <v>-0.259455196545196</v>
      </c>
      <c r="V46" s="51">
        <v>4.9122475012525797</v>
      </c>
      <c r="W46" s="51">
        <v>5.2977218014704501</v>
      </c>
      <c r="X46" s="51">
        <v>4.7594761360773202E-2</v>
      </c>
      <c r="Y46" s="51"/>
      <c r="Z46" s="51">
        <v>4.4340871309021999E-2</v>
      </c>
      <c r="AA46" s="51"/>
      <c r="AB46" s="51">
        <v>-3.2538900517513699E-3</v>
      </c>
      <c r="AC46" s="51"/>
      <c r="AD46" s="51">
        <v>0.02</v>
      </c>
      <c r="AE46" s="51">
        <v>-5.7036010848521398E-4</v>
      </c>
      <c r="AF46" s="51">
        <v>0</v>
      </c>
      <c r="AG46" s="51">
        <v>-2.34621164642234E-4</v>
      </c>
      <c r="AH46" s="51">
        <v>0.12482881034491999</v>
      </c>
      <c r="AI46" s="51">
        <v>1.04721720838672E-2</v>
      </c>
      <c r="AJ46" s="51">
        <v>-6.3568576893101997E-4</v>
      </c>
      <c r="AK46" s="51">
        <v>0</v>
      </c>
      <c r="AL46" s="53">
        <v>1.04721720838672E-2</v>
      </c>
      <c r="AM46" s="51">
        <v>7.6337026547284798E-3</v>
      </c>
      <c r="AN46" s="51">
        <v>4.9794094224063503</v>
      </c>
      <c r="AO46" s="51">
        <v>-0.116615831502175</v>
      </c>
      <c r="AP46" s="51">
        <v>0.48352344484055898</v>
      </c>
      <c r="AQ46" s="51"/>
      <c r="AR46" s="51">
        <v>0.65670219535770002</v>
      </c>
      <c r="AS46" s="51">
        <v>0.482843181997132</v>
      </c>
      <c r="AT46" s="51">
        <v>-5.2535874382280502E-2</v>
      </c>
      <c r="AU46" s="51">
        <v>3.3894380583924</v>
      </c>
      <c r="AV46" s="51">
        <v>-0.647187888604145</v>
      </c>
      <c r="AW46" s="51">
        <v>-0.385474300217865</v>
      </c>
      <c r="AX46" s="51">
        <v>199.88092244721801</v>
      </c>
      <c r="AY46" s="51">
        <v>0.83952103411337398</v>
      </c>
      <c r="AZ46" s="51">
        <v>2645</v>
      </c>
      <c r="BA46" s="51">
        <v>0.94429953139183198</v>
      </c>
      <c r="BB46" s="51">
        <v>40.3490879493012</v>
      </c>
      <c r="BC46" s="51">
        <v>104.87742682719001</v>
      </c>
      <c r="BD46" s="51">
        <v>0.77147177182034699</v>
      </c>
      <c r="BE46" s="51">
        <v>135.94460699414</v>
      </c>
      <c r="BF46" s="51">
        <v>0.68012797484481402</v>
      </c>
      <c r="BG46" s="51"/>
      <c r="BH46" s="51">
        <v>5.6999999999999898E-2</v>
      </c>
      <c r="BI46" s="51"/>
      <c r="BJ46" s="51"/>
      <c r="BK46" s="51">
        <v>6568.9030000000002</v>
      </c>
      <c r="BL46" s="51"/>
      <c r="BM46" s="51">
        <v>8.7901021264567607</v>
      </c>
      <c r="BN46" s="51">
        <v>5.2977218014704501</v>
      </c>
      <c r="BO46" s="51">
        <v>1.04721720838672E-2</v>
      </c>
      <c r="BP46" s="51">
        <v>1.04721720838672E-2</v>
      </c>
      <c r="BQ46" s="51">
        <v>7.6337026547284798E-3</v>
      </c>
      <c r="BR46" s="51">
        <v>0.17639492620403699</v>
      </c>
      <c r="BS46" s="51">
        <v>-2.5799620391459301E-2</v>
      </c>
      <c r="BT46" s="51">
        <v>3.99614398248192E-2</v>
      </c>
      <c r="BU46" s="51"/>
      <c r="BV46" s="51"/>
      <c r="BW46" s="51"/>
      <c r="BX46" s="51"/>
      <c r="BY46" s="51"/>
      <c r="BZ46" s="51"/>
      <c r="CA46" s="51"/>
      <c r="CB46" s="51"/>
      <c r="CC46" s="51">
        <v>-2.8183092531941501E-7</v>
      </c>
      <c r="CD46" s="51">
        <v>1.3256462114834999E-2</v>
      </c>
      <c r="CE46" s="51">
        <v>8.7127209288008896</v>
      </c>
      <c r="CF46" s="51">
        <v>8.7909121314854008</v>
      </c>
      <c r="CG46" s="51">
        <v>5.2972200656090198</v>
      </c>
      <c r="CH46" s="51">
        <v>1.00133444855402E-2</v>
      </c>
      <c r="CI46" s="51">
        <v>1.0013344485540299E-2</v>
      </c>
      <c r="CJ46" s="51">
        <v>7.8845705854426896E-3</v>
      </c>
      <c r="CK46" s="51">
        <v>0.184002353631181</v>
      </c>
      <c r="CL46" s="51">
        <v>-2.1704760523358901E-2</v>
      </c>
      <c r="CM46" s="51">
        <v>4.0145648084566797E-2</v>
      </c>
      <c r="CN46" s="51">
        <v>3</v>
      </c>
      <c r="CO46" s="51"/>
      <c r="CP46" s="51">
        <v>0</v>
      </c>
      <c r="CQ46" s="51"/>
      <c r="CR46" s="51">
        <v>-7.6037168339482198E-8</v>
      </c>
      <c r="CS46" s="51">
        <v>1.36246309281909E-2</v>
      </c>
      <c r="CT46" s="51">
        <v>0.184002353631181</v>
      </c>
      <c r="CU46" s="51">
        <v>-2.1704760523358901E-2</v>
      </c>
      <c r="CV46" s="51">
        <v>4.0162337680383901E-2</v>
      </c>
      <c r="CW46" s="51">
        <v>3</v>
      </c>
      <c r="CX46" s="51"/>
      <c r="CY46" s="51">
        <v>0</v>
      </c>
      <c r="CZ46" s="51"/>
      <c r="DA46" s="9">
        <v>-7.2897051284215295E-8</v>
      </c>
      <c r="DB46">
        <v>1.3658028625893E-2</v>
      </c>
    </row>
    <row r="47" spans="1:106" x14ac:dyDescent="0.25">
      <c r="A47">
        <v>2014</v>
      </c>
      <c r="B47" s="51">
        <v>1377377</v>
      </c>
      <c r="C47" s="51"/>
      <c r="D47" s="51">
        <v>2836095</v>
      </c>
      <c r="E47" s="51"/>
      <c r="F47" s="51">
        <v>2.0590550009184101</v>
      </c>
      <c r="G47" s="51"/>
      <c r="H47" s="51">
        <v>14.1356915238264</v>
      </c>
      <c r="I47" s="51"/>
      <c r="J47" s="51">
        <v>14.8579386639574</v>
      </c>
      <c r="K47" s="51"/>
      <c r="L47" s="51">
        <v>0.72224714013104296</v>
      </c>
      <c r="M47" s="51"/>
      <c r="N47" s="51">
        <v>3.0076456534438099</v>
      </c>
      <c r="O47" s="51">
        <v>-0.175494107361748</v>
      </c>
      <c r="P47" s="51">
        <v>7.8804263442923999</v>
      </c>
      <c r="Q47" s="51">
        <v>3.69733418469532</v>
      </c>
      <c r="R47" s="51">
        <v>7.6517633277022803</v>
      </c>
      <c r="S47" s="51">
        <v>4.6632644767912499</v>
      </c>
      <c r="T47" s="51">
        <v>-5.7954887295014502E-2</v>
      </c>
      <c r="U47" s="51">
        <v>-0.259455196545196</v>
      </c>
      <c r="V47" s="51">
        <v>4.9227196733364504</v>
      </c>
      <c r="W47" s="51">
        <v>5.3053555041251697</v>
      </c>
      <c r="X47" s="51">
        <v>4.7867893771886702E-2</v>
      </c>
      <c r="Y47" s="51"/>
      <c r="Z47" s="51">
        <v>4.4829866642090703E-2</v>
      </c>
      <c r="AA47" s="51"/>
      <c r="AB47" s="51">
        <v>-3.0380271297960099E-3</v>
      </c>
      <c r="AC47" s="51"/>
      <c r="AD47" s="51">
        <v>0.02</v>
      </c>
      <c r="AE47" s="51">
        <v>-5.70360108485097E-4</v>
      </c>
      <c r="AF47" s="51">
        <v>0</v>
      </c>
      <c r="AG47" s="51">
        <v>-2.34606278211479E-4</v>
      </c>
      <c r="AH47" s="51">
        <v>0.12693451735736799</v>
      </c>
      <c r="AI47" s="51">
        <v>1.0472172083867101E-2</v>
      </c>
      <c r="AJ47" s="51">
        <v>-6.4302433252663097E-4</v>
      </c>
      <c r="AK47" s="51">
        <v>0</v>
      </c>
      <c r="AL47" s="53">
        <v>1.0472172083867101E-2</v>
      </c>
      <c r="AM47" s="51">
        <v>7.6337026547274598E-3</v>
      </c>
      <c r="AN47" s="51">
        <v>5.01274275573968</v>
      </c>
      <c r="AO47" s="51">
        <v>-0.116996071574498</v>
      </c>
      <c r="AP47" s="51">
        <v>0.48149809342069499</v>
      </c>
      <c r="AQ47" s="51"/>
      <c r="AR47" s="51">
        <v>0.65670219535770002</v>
      </c>
      <c r="AS47" s="51">
        <v>0.49098814686089598</v>
      </c>
      <c r="AT47" s="51">
        <v>-5.31253133537632E-2</v>
      </c>
      <c r="AU47" s="51">
        <v>3.38922300263738</v>
      </c>
      <c r="AV47" s="51">
        <v>-0.64806056961113401</v>
      </c>
      <c r="AW47" s="51">
        <v>-0.38263583078872598</v>
      </c>
      <c r="AX47" s="51">
        <v>201.41259269518699</v>
      </c>
      <c r="AY47" s="51">
        <v>0.83904234133189204</v>
      </c>
      <c r="AZ47" s="51">
        <v>2645</v>
      </c>
      <c r="BA47" s="51">
        <v>0.94369251899873796</v>
      </c>
      <c r="BB47" s="51">
        <v>40.3396229102704</v>
      </c>
      <c r="BC47" s="51">
        <v>105.981492179933</v>
      </c>
      <c r="BD47" s="51">
        <v>0.77147177182034699</v>
      </c>
      <c r="BE47" s="51">
        <v>137.37572267856501</v>
      </c>
      <c r="BF47" s="51">
        <v>0.68206123976799304</v>
      </c>
      <c r="BG47" s="51"/>
      <c r="BH47" s="51">
        <v>5.7000000000000002E-2</v>
      </c>
      <c r="BI47" s="51"/>
      <c r="BJ47" s="51"/>
      <c r="BK47" s="51">
        <v>6838.5860000000002</v>
      </c>
      <c r="BL47" s="51"/>
      <c r="BM47" s="51">
        <v>8.8303362640998095</v>
      </c>
      <c r="BN47" s="51">
        <v>5.3053555041251697</v>
      </c>
      <c r="BO47" s="51">
        <v>1.0472172083867101E-2</v>
      </c>
      <c r="BP47" s="51">
        <v>1.0472172083867101E-2</v>
      </c>
      <c r="BQ47" s="51">
        <v>7.6337026547274598E-3</v>
      </c>
      <c r="BR47" s="51">
        <v>0.17659006805066799</v>
      </c>
      <c r="BS47" s="51">
        <v>-2.5899626939431999E-2</v>
      </c>
      <c r="BT47" s="51">
        <v>4.0234137643045197E-2</v>
      </c>
      <c r="BU47" s="51"/>
      <c r="BV47" s="51"/>
      <c r="BW47" s="51"/>
      <c r="BX47" s="51"/>
      <c r="BY47" s="51"/>
      <c r="BZ47" s="51"/>
      <c r="CA47" s="51"/>
      <c r="CB47" s="51"/>
      <c r="CC47" s="51">
        <v>-1.4458843122788699E-7</v>
      </c>
      <c r="CD47" s="51">
        <v>1.38014713769297E-2</v>
      </c>
      <c r="CE47" s="51">
        <v>8.7343951604569998</v>
      </c>
      <c r="CF47" s="51">
        <v>8.8312389672130198</v>
      </c>
      <c r="CG47" s="51">
        <v>5.3051046361944598</v>
      </c>
      <c r="CH47" s="51">
        <v>1.00133444855395E-2</v>
      </c>
      <c r="CI47" s="51">
        <v>1.0013344485539401E-2</v>
      </c>
      <c r="CJ47" s="51">
        <v>7.8845705854426497E-3</v>
      </c>
      <c r="CK47" s="51">
        <v>0.18375403403082</v>
      </c>
      <c r="CL47" s="51">
        <v>-2.20136100985798E-2</v>
      </c>
      <c r="CM47" s="51">
        <v>4.0326835727617201E-2</v>
      </c>
      <c r="CN47" s="51">
        <v>3</v>
      </c>
      <c r="CO47" s="51"/>
      <c r="CP47" s="51">
        <v>-2.2204460492503099E-14</v>
      </c>
      <c r="CQ47" s="51"/>
      <c r="CR47" s="51">
        <v>-7.8551579796304299E-8</v>
      </c>
      <c r="CS47" s="51">
        <v>1.3987007302979E-2</v>
      </c>
      <c r="CT47" s="51">
        <v>0.18375403403082</v>
      </c>
      <c r="CU47" s="51">
        <v>-2.20136100985798E-2</v>
      </c>
      <c r="CV47" s="51">
        <v>4.0344195697692702E-2</v>
      </c>
      <c r="CW47" s="51">
        <v>3</v>
      </c>
      <c r="CX47" s="51"/>
      <c r="CY47" s="51">
        <v>-2.2204460492503099E-14</v>
      </c>
      <c r="CZ47" s="51"/>
      <c r="DA47" s="9">
        <v>-2.17080577402661E-7</v>
      </c>
      <c r="DB47">
        <v>1.40218689122447E-2</v>
      </c>
    </row>
    <row r="48" spans="1:106" x14ac:dyDescent="0.25">
      <c r="A48">
        <v>2015</v>
      </c>
      <c r="B48" s="51">
        <v>1445297</v>
      </c>
      <c r="C48" s="51"/>
      <c r="D48" s="51">
        <v>2967523</v>
      </c>
      <c r="E48" s="51"/>
      <c r="F48" s="51">
        <v>2.0532271221762701</v>
      </c>
      <c r="G48" s="51"/>
      <c r="H48" s="51">
        <v>14.183825394741101</v>
      </c>
      <c r="I48" s="51"/>
      <c r="J48" s="51">
        <v>14.903238156067699</v>
      </c>
      <c r="K48" s="51"/>
      <c r="L48" s="51">
        <v>0.71941276132661702</v>
      </c>
      <c r="M48" s="51"/>
      <c r="N48" s="51">
        <v>3.0276456534438099</v>
      </c>
      <c r="O48" s="51">
        <v>-0.17606446747023299</v>
      </c>
      <c r="P48" s="51">
        <v>7.8804263442923999</v>
      </c>
      <c r="Q48" s="51">
        <v>3.6970995933025899</v>
      </c>
      <c r="R48" s="51">
        <v>7.7808390727344401</v>
      </c>
      <c r="S48" s="51">
        <v>4.6737366488751197</v>
      </c>
      <c r="T48" s="51">
        <v>-5.8605339712382701E-2</v>
      </c>
      <c r="U48" s="51">
        <v>-0.259455196545196</v>
      </c>
      <c r="V48" s="51">
        <v>4.9331918454203096</v>
      </c>
      <c r="W48" s="51">
        <v>5.3129892067798998</v>
      </c>
      <c r="X48" s="51">
        <v>4.8133870914737503E-2</v>
      </c>
      <c r="Y48" s="51"/>
      <c r="Z48" s="51">
        <v>4.5299492110311403E-2</v>
      </c>
      <c r="AA48" s="51"/>
      <c r="AB48" s="51">
        <v>-2.83437880442617E-3</v>
      </c>
      <c r="AC48" s="51"/>
      <c r="AD48" s="51">
        <v>0.02</v>
      </c>
      <c r="AE48" s="51">
        <v>-5.7036010848525995E-4</v>
      </c>
      <c r="AF48" s="51">
        <v>0</v>
      </c>
      <c r="AG48" s="51">
        <v>-2.3459139272752301E-4</v>
      </c>
      <c r="AH48" s="51">
        <v>0.12907574503215499</v>
      </c>
      <c r="AI48" s="51">
        <v>1.04721720838673E-2</v>
      </c>
      <c r="AJ48" s="51">
        <v>-6.5045241736827496E-4</v>
      </c>
      <c r="AK48" s="51">
        <v>0</v>
      </c>
      <c r="AL48" s="53">
        <v>1.04721720838673E-2</v>
      </c>
      <c r="AM48" s="51">
        <v>7.6337026547276202E-3</v>
      </c>
      <c r="AN48" s="51">
        <v>5.0460760890730203</v>
      </c>
      <c r="AO48" s="51">
        <v>-0.117376311646822</v>
      </c>
      <c r="AP48" s="51">
        <v>0.47960850755107798</v>
      </c>
      <c r="AQ48" s="51"/>
      <c r="AR48" s="51">
        <v>0.65670219535770002</v>
      </c>
      <c r="AS48" s="51">
        <v>0.49927050716712601</v>
      </c>
      <c r="AT48" s="51">
        <v>-5.3721561403017502E-2</v>
      </c>
      <c r="AU48" s="51">
        <v>3.3890079605273802</v>
      </c>
      <c r="AV48" s="51">
        <v>-0.64893325061812301</v>
      </c>
      <c r="AW48" s="51">
        <v>-0.37979736135958603</v>
      </c>
      <c r="AX48" s="51">
        <v>202.95599999999999</v>
      </c>
      <c r="AY48" s="51">
        <v>0.83856392149982895</v>
      </c>
      <c r="AZ48" s="51">
        <v>2645</v>
      </c>
      <c r="BA48" s="51">
        <v>0.94307889150788005</v>
      </c>
      <c r="BB48" s="51">
        <v>40.330160691870702</v>
      </c>
      <c r="BC48" s="51">
        <v>107.097180246354</v>
      </c>
      <c r="BD48" s="51">
        <v>0.77147177182034699</v>
      </c>
      <c r="BE48" s="51">
        <v>138.82190399999999</v>
      </c>
      <c r="BF48" s="51">
        <v>0.68400000000000005</v>
      </c>
      <c r="BG48" s="51"/>
      <c r="BH48" s="51">
        <v>5.7000000000000002E-2</v>
      </c>
      <c r="BI48" s="51"/>
      <c r="BJ48" s="51"/>
      <c r="BK48" s="51">
        <v>7121.2359999999999</v>
      </c>
      <c r="BL48" s="51"/>
      <c r="BM48" s="51">
        <v>8.8708365848456801</v>
      </c>
      <c r="BN48" s="51">
        <v>5.3129892067798998</v>
      </c>
      <c r="BO48" s="51">
        <v>1.04721720838673E-2</v>
      </c>
      <c r="BP48" s="51">
        <v>1.04721720838673E-2</v>
      </c>
      <c r="BQ48" s="51">
        <v>7.6337026547276202E-3</v>
      </c>
      <c r="BR48" s="51">
        <v>0.17678542577845299</v>
      </c>
      <c r="BS48" s="51">
        <v>-2.6000021140768902E-2</v>
      </c>
      <c r="BT48" s="51">
        <v>4.0500320745874098E-2</v>
      </c>
      <c r="BU48" s="51"/>
      <c r="BV48" s="51"/>
      <c r="BW48" s="51"/>
      <c r="BX48" s="51"/>
      <c r="BY48" s="51"/>
      <c r="BZ48" s="51"/>
      <c r="CA48" s="51"/>
      <c r="CB48" s="51"/>
      <c r="CC48" s="51">
        <v>-1.89803075867356E-7</v>
      </c>
      <c r="CD48" s="51">
        <v>1.4334020039725901E-2</v>
      </c>
      <c r="CE48" s="51">
        <v>8.7560693921130994</v>
      </c>
      <c r="CF48" s="51">
        <v>8.8717461254837193</v>
      </c>
      <c r="CG48" s="51">
        <v>5.3129892067798998</v>
      </c>
      <c r="CH48" s="51">
        <v>1.00133444855404E-2</v>
      </c>
      <c r="CI48" s="51">
        <v>1.0013344485540299E-2</v>
      </c>
      <c r="CJ48" s="51">
        <v>7.8845705854427798E-3</v>
      </c>
      <c r="CK48" s="51">
        <v>0.183506049549128</v>
      </c>
      <c r="CL48" s="51">
        <v>-2.2326854472813198E-2</v>
      </c>
      <c r="CM48" s="51">
        <v>4.0507158270698798E-2</v>
      </c>
      <c r="CN48" s="51">
        <v>3</v>
      </c>
      <c r="CO48" s="51"/>
      <c r="CP48" s="51">
        <v>0</v>
      </c>
      <c r="CQ48" s="51"/>
      <c r="CR48" s="51">
        <v>3.2209489797541098E-8</v>
      </c>
      <c r="CS48" s="51">
        <v>1.43475391136607E-2</v>
      </c>
      <c r="CT48" s="51">
        <v>0.183506049549128</v>
      </c>
      <c r="CU48" s="51">
        <v>-2.2326854472813198E-2</v>
      </c>
      <c r="CV48" s="51">
        <v>4.0525018877807101E-2</v>
      </c>
      <c r="CW48" s="51">
        <v>3</v>
      </c>
      <c r="CX48" s="51"/>
      <c r="CY48" s="51">
        <v>0</v>
      </c>
      <c r="CZ48" s="51"/>
      <c r="DA48" s="9">
        <v>-5.1358163444259402E-8</v>
      </c>
      <c r="DB48">
        <v>1.4383205366533199E-2</v>
      </c>
    </row>
    <row r="49" spans="1:106" x14ac:dyDescent="0.25">
      <c r="A49">
        <v>2016</v>
      </c>
      <c r="B49" s="51">
        <v>1514623</v>
      </c>
      <c r="C49" s="51"/>
      <c r="D49" s="51">
        <v>3105966</v>
      </c>
      <c r="E49" s="51"/>
      <c r="F49" s="51">
        <v>2.0506528687336698</v>
      </c>
      <c r="G49" s="51"/>
      <c r="H49" s="51">
        <v>14.230677121074001</v>
      </c>
      <c r="I49" s="51"/>
      <c r="J49" s="51">
        <v>14.948835336075801</v>
      </c>
      <c r="K49" s="51"/>
      <c r="L49" s="51">
        <v>0.71815821500170796</v>
      </c>
      <c r="M49" s="51"/>
      <c r="N49" s="51">
        <v>3.0476456534438099</v>
      </c>
      <c r="O49" s="51">
        <v>-0.17663482757871801</v>
      </c>
      <c r="P49" s="51">
        <v>7.8804263442923999</v>
      </c>
      <c r="Q49" s="51">
        <v>3.6968650167944102</v>
      </c>
      <c r="R49" s="51">
        <v>7.9120921652931804</v>
      </c>
      <c r="S49" s="51">
        <v>4.6815154035270803</v>
      </c>
      <c r="T49" s="51">
        <v>-5.9263310939589697E-2</v>
      </c>
      <c r="U49" s="51">
        <v>-0.259455196545196</v>
      </c>
      <c r="V49" s="51">
        <v>4.9409706000722702</v>
      </c>
      <c r="W49" s="51">
        <v>5.3193112907536397</v>
      </c>
      <c r="X49" s="51">
        <v>4.68517263329409E-2</v>
      </c>
      <c r="Y49" s="51"/>
      <c r="Z49" s="51">
        <v>4.55971800080315E-2</v>
      </c>
      <c r="AA49" s="51"/>
      <c r="AB49" s="51">
        <v>-1.25454632490939E-3</v>
      </c>
      <c r="AC49" s="51"/>
      <c r="AD49" s="51">
        <v>0.02</v>
      </c>
      <c r="AE49" s="51">
        <v>-5.7036010848514405E-4</v>
      </c>
      <c r="AF49" s="51">
        <v>0</v>
      </c>
      <c r="AG49" s="51">
        <v>-2.34576508186368E-4</v>
      </c>
      <c r="AH49" s="51">
        <v>0.13125309255874301</v>
      </c>
      <c r="AI49" s="51">
        <v>7.7787546519595303E-3</v>
      </c>
      <c r="AJ49" s="51">
        <v>-6.5797122720691998E-4</v>
      </c>
      <c r="AK49" s="51">
        <v>0</v>
      </c>
      <c r="AL49" s="53">
        <v>7.7787546519595798E-3</v>
      </c>
      <c r="AM49" s="51">
        <v>6.3220839737380104E-3</v>
      </c>
      <c r="AN49" s="51">
        <v>5.07940942240635</v>
      </c>
      <c r="AO49" s="51">
        <v>-0.11775655171914499</v>
      </c>
      <c r="AP49" s="51">
        <v>0.47877214333447199</v>
      </c>
      <c r="AQ49" s="51"/>
      <c r="AR49" s="51">
        <v>0.65670219535770002</v>
      </c>
      <c r="AS49" s="51">
        <v>0.50769258060631195</v>
      </c>
      <c r="AT49" s="51">
        <v>-5.4324701694623903E-2</v>
      </c>
      <c r="AU49" s="51">
        <v>3.38879293206154</v>
      </c>
      <c r="AV49" s="51">
        <v>-0.64958148017245299</v>
      </c>
      <c r="AW49" s="51">
        <v>-0.378340690681365</v>
      </c>
      <c r="AX49" s="51">
        <v>204.243169384232</v>
      </c>
      <c r="AY49" s="51">
        <v>0.83808577446155097</v>
      </c>
      <c r="AZ49" s="51">
        <v>2645</v>
      </c>
      <c r="BA49" s="51">
        <v>0.94245857682926604</v>
      </c>
      <c r="BB49" s="51">
        <v>40.320701293120699</v>
      </c>
      <c r="BC49" s="51">
        <v>107.93351152619501</v>
      </c>
      <c r="BD49" s="51">
        <v>0.77147177182034699</v>
      </c>
      <c r="BE49" s="51">
        <v>139.905976431928</v>
      </c>
      <c r="BF49" s="51">
        <v>0.68499708878259002</v>
      </c>
      <c r="BG49" s="51"/>
      <c r="BH49" s="51">
        <v>5.7000000000000002E-2</v>
      </c>
      <c r="BI49" s="51"/>
      <c r="BJ49" s="51"/>
      <c r="BK49" s="51">
        <v>7415.7830000000004</v>
      </c>
      <c r="BL49" s="51"/>
      <c r="BM49" s="51">
        <v>8.9113658457604004</v>
      </c>
      <c r="BN49" s="51">
        <v>5.3193112907536397</v>
      </c>
      <c r="BO49" s="51">
        <v>7.7787546519595303E-3</v>
      </c>
      <c r="BP49" s="51">
        <v>7.7787546519595798E-3</v>
      </c>
      <c r="BQ49" s="51">
        <v>6.3220839737380104E-3</v>
      </c>
      <c r="BR49" s="51">
        <v>0.17698099962621699</v>
      </c>
      <c r="BS49" s="51">
        <v>-2.6100804498122802E-2</v>
      </c>
      <c r="BT49" s="51">
        <v>4.0529260914721102E-2</v>
      </c>
      <c r="BU49" s="51"/>
      <c r="BV49" s="51"/>
      <c r="BW49" s="51"/>
      <c r="BX49" s="51"/>
      <c r="BY49" s="51"/>
      <c r="BZ49" s="51"/>
      <c r="CA49" s="51"/>
      <c r="CB49" s="51"/>
      <c r="CC49" s="51">
        <v>-3.7383922624201196E-9</v>
      </c>
      <c r="CD49" s="51">
        <v>1.4391669098092001E-2</v>
      </c>
      <c r="CE49" s="51">
        <v>8.7793061103808991</v>
      </c>
      <c r="CF49" s="51">
        <v>8.9127155673090304</v>
      </c>
      <c r="CG49" s="51">
        <v>5.3193112907536397</v>
      </c>
      <c r="CH49" s="51">
        <v>7.7787546519595303E-3</v>
      </c>
      <c r="CI49" s="51">
        <v>7.7787546519595798E-3</v>
      </c>
      <c r="CJ49" s="51">
        <v>6.3220839737380104E-3</v>
      </c>
      <c r="CK49" s="51">
        <v>0.183258399733848</v>
      </c>
      <c r="CL49" s="51">
        <v>-2.2644556182192799E-2</v>
      </c>
      <c r="CM49" s="51">
        <v>4.0969441825309899E-2</v>
      </c>
      <c r="CN49" s="51">
        <v>3</v>
      </c>
      <c r="CO49" s="51"/>
      <c r="CP49" s="51">
        <v>0</v>
      </c>
      <c r="CQ49" s="51"/>
      <c r="CR49" s="51">
        <v>1.8936604329056099E-7</v>
      </c>
      <c r="CS49" s="51">
        <v>1.52720598273996E-2</v>
      </c>
      <c r="CT49" s="51">
        <v>0.183258399733848</v>
      </c>
      <c r="CU49" s="51">
        <v>-2.2644556182192799E-2</v>
      </c>
      <c r="CV49" s="51">
        <v>4.0987618849475098E-2</v>
      </c>
      <c r="CW49" s="51">
        <v>3</v>
      </c>
      <c r="CX49" s="51"/>
      <c r="CY49" s="51">
        <v>0</v>
      </c>
      <c r="CZ49" s="51"/>
      <c r="DA49" s="9">
        <v>2.5167640194112498E-7</v>
      </c>
      <c r="DB49">
        <v>1.53082679977179E-2</v>
      </c>
    </row>
    <row r="50" spans="1:106" x14ac:dyDescent="0.25">
      <c r="A50">
        <v>2017</v>
      </c>
      <c r="B50" s="51">
        <v>1587586</v>
      </c>
      <c r="C50" s="51"/>
      <c r="D50" s="51">
        <v>3251808</v>
      </c>
      <c r="E50" s="51"/>
      <c r="F50" s="51">
        <v>2.0482720306175501</v>
      </c>
      <c r="G50" s="51"/>
      <c r="H50" s="51">
        <v>14.27772518151</v>
      </c>
      <c r="I50" s="51"/>
      <c r="J50" s="51">
        <v>14.994721707316399</v>
      </c>
      <c r="K50" s="51"/>
      <c r="L50" s="51">
        <v>0.71699652580645401</v>
      </c>
      <c r="M50" s="51"/>
      <c r="N50" s="51">
        <v>3.0676456534438099</v>
      </c>
      <c r="O50" s="51">
        <v>-0.177205187687203</v>
      </c>
      <c r="P50" s="51">
        <v>7.8804263442923999</v>
      </c>
      <c r="Q50" s="51">
        <v>3.6966304551698199</v>
      </c>
      <c r="R50" s="51">
        <v>8.0455593345273595</v>
      </c>
      <c r="S50" s="51">
        <v>4.6892941581790399</v>
      </c>
      <c r="T50" s="51">
        <v>-5.9928892924179002E-2</v>
      </c>
      <c r="U50" s="51">
        <v>-0.259455196545196</v>
      </c>
      <c r="V50" s="51">
        <v>4.9487493547242298</v>
      </c>
      <c r="W50" s="51">
        <v>5.3256333747273796</v>
      </c>
      <c r="X50" s="51">
        <v>4.7048060435921399E-2</v>
      </c>
      <c r="Y50" s="51"/>
      <c r="Z50" s="51">
        <v>4.5886371240667301E-2</v>
      </c>
      <c r="AA50" s="51"/>
      <c r="AB50" s="51">
        <v>-1.16168919525394E-3</v>
      </c>
      <c r="AC50" s="51"/>
      <c r="AD50" s="51">
        <v>0.02</v>
      </c>
      <c r="AE50" s="51">
        <v>-5.7036010848505602E-4</v>
      </c>
      <c r="AF50" s="51">
        <v>0</v>
      </c>
      <c r="AG50" s="51">
        <v>-2.3456162458890199E-4</v>
      </c>
      <c r="AH50" s="51">
        <v>0.13346716923418001</v>
      </c>
      <c r="AI50" s="51">
        <v>7.7787546519597203E-3</v>
      </c>
      <c r="AJ50" s="51">
        <v>-6.6558198458937904E-4</v>
      </c>
      <c r="AK50" s="51">
        <v>0</v>
      </c>
      <c r="AL50" s="53">
        <v>7.77875465195965E-3</v>
      </c>
      <c r="AM50" s="51">
        <v>6.3220839737381501E-3</v>
      </c>
      <c r="AN50" s="51">
        <v>5.1127427557396796</v>
      </c>
      <c r="AO50" s="51">
        <v>-0.11813679179146901</v>
      </c>
      <c r="AP50" s="51">
        <v>0.47799768387096903</v>
      </c>
      <c r="AQ50" s="51"/>
      <c r="AR50" s="51">
        <v>0.65670219535770002</v>
      </c>
      <c r="AS50" s="51">
        <v>0.51625672396550604</v>
      </c>
      <c r="AT50" s="51">
        <v>-5.4934818513830801E-2</v>
      </c>
      <c r="AU50" s="51">
        <v>3.388577917239</v>
      </c>
      <c r="AV50" s="51">
        <v>-0.65022970972678296</v>
      </c>
      <c r="AW50" s="51">
        <v>-0.37688402000314303</v>
      </c>
      <c r="AX50" s="51">
        <v>205.538502138967</v>
      </c>
      <c r="AY50" s="51">
        <v>0.83760790006151198</v>
      </c>
      <c r="AZ50" s="51">
        <v>2645</v>
      </c>
      <c r="BA50" s="51">
        <v>0.94183150208728195</v>
      </c>
      <c r="BB50" s="51">
        <v>40.311244713039599</v>
      </c>
      <c r="BC50" s="51">
        <v>108.776373790401</v>
      </c>
      <c r="BD50" s="51">
        <v>0.77147177182034699</v>
      </c>
      <c r="BE50" s="51">
        <v>140.998514480621</v>
      </c>
      <c r="BF50" s="51">
        <v>0.685995631053544</v>
      </c>
      <c r="BG50" s="51"/>
      <c r="BH50" s="51">
        <v>5.7000000000000002E-2</v>
      </c>
      <c r="BI50" s="51"/>
      <c r="BJ50" s="51"/>
      <c r="BK50" s="51">
        <v>7724.0320000000002</v>
      </c>
      <c r="BL50" s="51"/>
      <c r="BM50" s="51">
        <v>8.9520917864709393</v>
      </c>
      <c r="BN50" s="51">
        <v>5.3256333747273796</v>
      </c>
      <c r="BO50" s="51">
        <v>7.7787546519597203E-3</v>
      </c>
      <c r="BP50" s="51">
        <v>7.77875465195965E-3</v>
      </c>
      <c r="BQ50" s="51">
        <v>6.3220839737381501E-3</v>
      </c>
      <c r="BR50" s="51">
        <v>0.17717678983304999</v>
      </c>
      <c r="BS50" s="51">
        <v>-2.6201978519971299E-2</v>
      </c>
      <c r="BT50" s="51">
        <v>4.0725940710542502E-2</v>
      </c>
      <c r="BU50" s="51"/>
      <c r="BV50" s="51"/>
      <c r="BW50" s="51"/>
      <c r="BX50" s="51"/>
      <c r="BY50" s="51"/>
      <c r="BZ50" s="51"/>
      <c r="CA50" s="51"/>
      <c r="CB50" s="51"/>
      <c r="CC50" s="51">
        <v>-1.49666695536954E-7</v>
      </c>
      <c r="CD50" s="51">
        <v>1.4785360682721099E-2</v>
      </c>
      <c r="CE50" s="51">
        <v>8.8025428286487095</v>
      </c>
      <c r="CF50" s="51">
        <v>8.9538162108587098</v>
      </c>
      <c r="CG50" s="51">
        <v>5.3256333747273796</v>
      </c>
      <c r="CH50" s="51">
        <v>7.7787546519597203E-3</v>
      </c>
      <c r="CI50" s="51">
        <v>7.77875465195965E-3</v>
      </c>
      <c r="CJ50" s="51">
        <v>6.3220839737381501E-3</v>
      </c>
      <c r="CK50" s="51">
        <v>0.183011084133332</v>
      </c>
      <c r="CL50" s="51">
        <v>-2.2966778652715399E-2</v>
      </c>
      <c r="CM50" s="51">
        <v>4.1100643549685303E-2</v>
      </c>
      <c r="CN50" s="51">
        <v>3</v>
      </c>
      <c r="CO50" s="51"/>
      <c r="CP50" s="51">
        <v>-2.2204460492503099E-14</v>
      </c>
      <c r="CQ50" s="51"/>
      <c r="CR50" s="51">
        <v>-6.8269867148362806E-8</v>
      </c>
      <c r="CS50" s="51">
        <v>1.5534878068614401E-2</v>
      </c>
      <c r="CT50" s="51">
        <v>0.183011084133332</v>
      </c>
      <c r="CU50" s="51">
        <v>-2.2966778652715399E-2</v>
      </c>
      <c r="CV50" s="51">
        <v>4.1119407104873697E-2</v>
      </c>
      <c r="CW50" s="51">
        <v>3</v>
      </c>
      <c r="CX50" s="51"/>
      <c r="CY50" s="51">
        <v>-2.2204460492503099E-14</v>
      </c>
      <c r="CZ50" s="51"/>
      <c r="DA50" s="9">
        <v>-1.93233168632733E-7</v>
      </c>
      <c r="DB50">
        <v>1.5572592452651701E-2</v>
      </c>
    </row>
    <row r="51" spans="1:106" x14ac:dyDescent="0.25">
      <c r="A51">
        <v>2018</v>
      </c>
      <c r="B51" s="51">
        <v>1664388</v>
      </c>
      <c r="C51" s="51"/>
      <c r="D51" s="51">
        <v>3405451</v>
      </c>
      <c r="E51" s="51"/>
      <c r="F51" s="51">
        <v>2.0460679841479199</v>
      </c>
      <c r="G51" s="51"/>
      <c r="H51" s="51">
        <v>14.324968046259601</v>
      </c>
      <c r="I51" s="51"/>
      <c r="J51" s="51">
        <v>15.0408879410707</v>
      </c>
      <c r="K51" s="51"/>
      <c r="L51" s="51">
        <v>0.71591989481118801</v>
      </c>
      <c r="M51" s="51"/>
      <c r="N51" s="51">
        <v>3.0876456534438099</v>
      </c>
      <c r="O51" s="51">
        <v>-0.17777554779568799</v>
      </c>
      <c r="P51" s="51">
        <v>7.8804263442923999</v>
      </c>
      <c r="Q51" s="51">
        <v>3.6963959084278799</v>
      </c>
      <c r="R51" s="51">
        <v>8.1812779291609505</v>
      </c>
      <c r="S51" s="51">
        <v>4.6970729128309996</v>
      </c>
      <c r="T51" s="51">
        <v>-6.0602178855390799E-2</v>
      </c>
      <c r="U51" s="51">
        <v>-0.259455196545196</v>
      </c>
      <c r="V51" s="51">
        <v>4.9565281093761904</v>
      </c>
      <c r="W51" s="51">
        <v>5.3319554587011098</v>
      </c>
      <c r="X51" s="51">
        <v>4.7242864749583301E-2</v>
      </c>
      <c r="Y51" s="51"/>
      <c r="Z51" s="51">
        <v>4.6166233754317998E-2</v>
      </c>
      <c r="AA51" s="51"/>
      <c r="AB51" s="51">
        <v>-1.0766309952653899E-3</v>
      </c>
      <c r="AC51" s="51"/>
      <c r="AD51" s="51">
        <v>0.02</v>
      </c>
      <c r="AE51" s="51">
        <v>-5.7036010848524499E-4</v>
      </c>
      <c r="AF51" s="51">
        <v>0</v>
      </c>
      <c r="AG51" s="51">
        <v>-2.3454674193734701E-4</v>
      </c>
      <c r="AH51" s="51">
        <v>0.13571859463358199</v>
      </c>
      <c r="AI51" s="51">
        <v>7.77875465195965E-3</v>
      </c>
      <c r="AJ51" s="51">
        <v>-6.7328593121174696E-4</v>
      </c>
      <c r="AK51" s="51">
        <v>0</v>
      </c>
      <c r="AL51" s="53">
        <v>7.7787546519596596E-3</v>
      </c>
      <c r="AM51" s="51">
        <v>6.3220839737372098E-3</v>
      </c>
      <c r="AN51" s="51">
        <v>5.1460760890730199</v>
      </c>
      <c r="AO51" s="51">
        <v>-0.11851703186379201</v>
      </c>
      <c r="AP51" s="51">
        <v>0.47727992987412599</v>
      </c>
      <c r="AQ51" s="51"/>
      <c r="AR51" s="51">
        <v>0.65670219535770002</v>
      </c>
      <c r="AS51" s="51">
        <v>0.52496533378782695</v>
      </c>
      <c r="AT51" s="51">
        <v>-5.5551997284108201E-2</v>
      </c>
      <c r="AU51" s="51">
        <v>3.38836291605889</v>
      </c>
      <c r="AV51" s="51">
        <v>-0.65087793928111304</v>
      </c>
      <c r="AW51" s="51">
        <v>-0.375427349324921</v>
      </c>
      <c r="AX51" s="51">
        <v>206.842050037202</v>
      </c>
      <c r="AY51" s="51">
        <v>0.83713029814425299</v>
      </c>
      <c r="AZ51" s="51">
        <v>2645</v>
      </c>
      <c r="BA51" s="51">
        <v>0.94119759361213096</v>
      </c>
      <c r="BB51" s="51">
        <v>40.301790950646598</v>
      </c>
      <c r="BC51" s="51">
        <v>109.625818040002</v>
      </c>
      <c r="BD51" s="51">
        <v>0.77147177182034699</v>
      </c>
      <c r="BE51" s="51">
        <v>142.099584254821</v>
      </c>
      <c r="BF51" s="51">
        <v>0.686995628931659</v>
      </c>
      <c r="BG51" s="51"/>
      <c r="BH51" s="51">
        <v>5.7000000000000002E-2</v>
      </c>
      <c r="BI51" s="51"/>
      <c r="BJ51" s="51"/>
      <c r="BK51" s="51">
        <v>8046.66</v>
      </c>
      <c r="BL51" s="51"/>
      <c r="BM51" s="51">
        <v>8.9930123774826498</v>
      </c>
      <c r="BN51" s="51">
        <v>5.3319554587011098</v>
      </c>
      <c r="BO51" s="51">
        <v>7.77875465195965E-3</v>
      </c>
      <c r="BP51" s="51">
        <v>7.7787546519596596E-3</v>
      </c>
      <c r="BQ51" s="51">
        <v>6.3220839737372098E-3</v>
      </c>
      <c r="BR51" s="51">
        <v>0.17737279663830299</v>
      </c>
      <c r="BS51" s="51">
        <v>-2.63035447206393E-2</v>
      </c>
      <c r="BT51" s="51">
        <v>4.09205910117083E-2</v>
      </c>
      <c r="BU51" s="51"/>
      <c r="BV51" s="51"/>
      <c r="BW51" s="51"/>
      <c r="BX51" s="51"/>
      <c r="BY51" s="51"/>
      <c r="BZ51" s="51"/>
      <c r="CA51" s="51"/>
      <c r="CB51" s="51"/>
      <c r="CC51" s="51">
        <v>2.3108501923108001E-7</v>
      </c>
      <c r="CD51" s="51">
        <v>1.51741346050352E-2</v>
      </c>
      <c r="CE51" s="51">
        <v>8.8257795469165199</v>
      </c>
      <c r="CF51" s="51">
        <v>8.9950510205231904</v>
      </c>
      <c r="CG51" s="51">
        <v>5.3319554587011098</v>
      </c>
      <c r="CH51" s="51">
        <v>7.77875465195965E-3</v>
      </c>
      <c r="CI51" s="51">
        <v>7.7787546519596596E-3</v>
      </c>
      <c r="CJ51" s="51">
        <v>6.3220839737372098E-3</v>
      </c>
      <c r="CK51" s="51">
        <v>0.182764102296541</v>
      </c>
      <c r="CL51" s="51">
        <v>-2.3293586212902499E-2</v>
      </c>
      <c r="CM51" s="51">
        <v>4.1234809664473397E-2</v>
      </c>
      <c r="CN51" s="51">
        <v>3</v>
      </c>
      <c r="CO51" s="51"/>
      <c r="CP51" s="51">
        <v>0</v>
      </c>
      <c r="CQ51" s="51"/>
      <c r="CR51" s="51">
        <v>-1.0753778789673799E-7</v>
      </c>
      <c r="CS51" s="51">
        <v>1.5802991930200998E-2</v>
      </c>
      <c r="CT51" s="51">
        <v>0.182764102296541</v>
      </c>
      <c r="CU51" s="51">
        <v>-2.3293586212902499E-2</v>
      </c>
      <c r="CV51" s="51">
        <v>4.1253985876603498E-2</v>
      </c>
      <c r="CW51" s="51">
        <v>3</v>
      </c>
      <c r="CX51" s="51"/>
      <c r="CY51" s="51">
        <v>0</v>
      </c>
      <c r="CZ51" s="51"/>
      <c r="DA51" s="9">
        <v>1.3886303451560101E-7</v>
      </c>
      <c r="DB51">
        <v>1.5840972990337002E-2</v>
      </c>
    </row>
    <row r="52" spans="1:106" x14ac:dyDescent="0.25">
      <c r="A52">
        <v>2019</v>
      </c>
      <c r="B52" s="51">
        <v>1745241</v>
      </c>
      <c r="C52" s="51"/>
      <c r="D52" s="51">
        <v>3567325</v>
      </c>
      <c r="E52" s="51"/>
      <c r="F52" s="51">
        <v>2.0440300222146899</v>
      </c>
      <c r="G52" s="51"/>
      <c r="H52" s="51">
        <v>14.372403212965001</v>
      </c>
      <c r="I52" s="51"/>
      <c r="J52" s="51">
        <v>15.0873265731705</v>
      </c>
      <c r="K52" s="51"/>
      <c r="L52" s="51">
        <v>0.71492336020555602</v>
      </c>
      <c r="M52" s="51"/>
      <c r="N52" s="51">
        <v>3.1076456534438099</v>
      </c>
      <c r="O52" s="51">
        <v>-0.17834590790417301</v>
      </c>
      <c r="P52" s="51">
        <v>7.8804263442923999</v>
      </c>
      <c r="Q52" s="51">
        <v>3.69616137656765</v>
      </c>
      <c r="R52" s="51">
        <v>8.3192859279445006</v>
      </c>
      <c r="S52" s="51">
        <v>4.7048516674829601</v>
      </c>
      <c r="T52" s="51">
        <v>-6.1283263183673199E-2</v>
      </c>
      <c r="U52" s="51">
        <v>-0.259455196545196</v>
      </c>
      <c r="V52" s="51">
        <v>4.96430686402815</v>
      </c>
      <c r="W52" s="51">
        <v>5.3382775426748497</v>
      </c>
      <c r="X52" s="51">
        <v>4.74351667054351E-2</v>
      </c>
      <c r="Y52" s="51"/>
      <c r="Z52" s="51">
        <v>4.6438632099802202E-2</v>
      </c>
      <c r="AA52" s="51"/>
      <c r="AB52" s="51">
        <v>-9.9653460563286209E-4</v>
      </c>
      <c r="AC52" s="51"/>
      <c r="AD52" s="51">
        <v>0.02</v>
      </c>
      <c r="AE52" s="51">
        <v>-5.7036010848510101E-4</v>
      </c>
      <c r="AF52" s="51">
        <v>0</v>
      </c>
      <c r="AG52" s="51">
        <v>-2.3453186023036899E-4</v>
      </c>
      <c r="AH52" s="51">
        <v>0.13800799878355299</v>
      </c>
      <c r="AI52" s="51">
        <v>7.7787546519594896E-3</v>
      </c>
      <c r="AJ52" s="51">
        <v>-6.8108432828242998E-4</v>
      </c>
      <c r="AK52" s="51">
        <v>0</v>
      </c>
      <c r="AL52" s="53">
        <v>7.7787546519595303E-3</v>
      </c>
      <c r="AM52" s="51">
        <v>6.3220839737381596E-3</v>
      </c>
      <c r="AN52" s="51">
        <v>5.1794094224063496</v>
      </c>
      <c r="AO52" s="51">
        <v>-0.118897271936116</v>
      </c>
      <c r="AP52" s="51">
        <v>0.47661557347036998</v>
      </c>
      <c r="AQ52" s="51"/>
      <c r="AR52" s="51">
        <v>0.65670219535770002</v>
      </c>
      <c r="AS52" s="51">
        <v>0.53382084704310495</v>
      </c>
      <c r="AT52" s="51">
        <v>-5.6176324585033799E-2</v>
      </c>
      <c r="AU52" s="51">
        <v>3.38814792852035</v>
      </c>
      <c r="AV52" s="51">
        <v>-0.65152616883544301</v>
      </c>
      <c r="AW52" s="51">
        <v>-0.37397067864669897</v>
      </c>
      <c r="AX52" s="51">
        <v>208.153865180286</v>
      </c>
      <c r="AY52" s="51">
        <v>0.83665296855440496</v>
      </c>
      <c r="AZ52" s="51">
        <v>2645</v>
      </c>
      <c r="BA52" s="51">
        <v>0.94055677693117501</v>
      </c>
      <c r="BB52" s="51">
        <v>40.292340004961602</v>
      </c>
      <c r="BC52" s="51">
        <v>110.481895674298</v>
      </c>
      <c r="BD52" s="51">
        <v>0.77147177182034699</v>
      </c>
      <c r="BE52" s="51">
        <v>143.20925237952301</v>
      </c>
      <c r="BF52" s="51">
        <v>0.68799708453881703</v>
      </c>
      <c r="BG52" s="51"/>
      <c r="BH52" s="51">
        <v>5.7000000000000002E-2</v>
      </c>
      <c r="BI52" s="51"/>
      <c r="BJ52" s="51"/>
      <c r="BK52" s="51">
        <v>8384.3790000000008</v>
      </c>
      <c r="BL52" s="51"/>
      <c r="BM52" s="51">
        <v>9.0341256106917704</v>
      </c>
      <c r="BN52" s="51">
        <v>5.3382775426748497</v>
      </c>
      <c r="BO52" s="51">
        <v>7.7787546519594896E-3</v>
      </c>
      <c r="BP52" s="51">
        <v>7.7787546519595303E-3</v>
      </c>
      <c r="BQ52" s="51">
        <v>6.3220839737381596E-3</v>
      </c>
      <c r="BR52" s="51">
        <v>0.17756902028159599</v>
      </c>
      <c r="BS52" s="51">
        <v>-2.6405504620321801E-2</v>
      </c>
      <c r="BT52" s="51">
        <v>4.1113233209117798E-2</v>
      </c>
      <c r="BU52" s="51"/>
      <c r="BV52" s="51"/>
      <c r="BW52" s="51"/>
      <c r="BX52" s="51"/>
      <c r="BY52" s="51"/>
      <c r="BZ52" s="51"/>
      <c r="CA52" s="51"/>
      <c r="CB52" s="51"/>
      <c r="CC52" s="51">
        <v>8.7897183753682305E-8</v>
      </c>
      <c r="CD52" s="51">
        <v>1.5559942939405101E-2</v>
      </c>
      <c r="CE52" s="51">
        <v>8.8490162651843196</v>
      </c>
      <c r="CF52" s="51">
        <v>9.0364226042212099</v>
      </c>
      <c r="CG52" s="51">
        <v>5.3382775426748497</v>
      </c>
      <c r="CH52" s="51">
        <v>7.7787546519594896E-3</v>
      </c>
      <c r="CI52" s="51">
        <v>7.7787546519595303E-3</v>
      </c>
      <c r="CJ52" s="51">
        <v>6.3220839737381596E-3</v>
      </c>
      <c r="CK52" s="51">
        <v>0.18251745377304701</v>
      </c>
      <c r="CL52" s="51">
        <v>-2.3625044106643601E-2</v>
      </c>
      <c r="CM52" s="51">
        <v>4.1371583698024302E-2</v>
      </c>
      <c r="CN52" s="51">
        <v>3</v>
      </c>
      <c r="CO52" s="51"/>
      <c r="CP52" s="51">
        <v>-2.2204460492503099E-14</v>
      </c>
      <c r="CQ52" s="51"/>
      <c r="CR52" s="51">
        <v>-1.7228347193309901E-8</v>
      </c>
      <c r="CS52" s="51">
        <v>1.6076410419941199E-2</v>
      </c>
      <c r="CT52" s="51">
        <v>0.18251745377304701</v>
      </c>
      <c r="CU52" s="51">
        <v>-2.3625044106643601E-2</v>
      </c>
      <c r="CV52" s="51">
        <v>4.1390895227171098E-2</v>
      </c>
      <c r="CW52" s="51">
        <v>3</v>
      </c>
      <c r="CX52" s="51"/>
      <c r="CY52" s="51">
        <v>-2.2204460492503099E-14</v>
      </c>
      <c r="CZ52" s="51"/>
      <c r="DA52" s="9">
        <v>-1.3625192130106701E-7</v>
      </c>
      <c r="DB52">
        <v>1.6115398902632101E-2</v>
      </c>
    </row>
    <row r="53" spans="1:106" x14ac:dyDescent="0.25">
      <c r="A53">
        <v>2020</v>
      </c>
      <c r="B53" s="51">
        <v>1830372</v>
      </c>
      <c r="C53" s="51"/>
      <c r="D53" s="51">
        <v>3737884</v>
      </c>
      <c r="E53" s="51"/>
      <c r="F53" s="51">
        <v>2.0421444383983101</v>
      </c>
      <c r="G53" s="51"/>
      <c r="H53" s="51">
        <v>14.4200297828478</v>
      </c>
      <c r="I53" s="51"/>
      <c r="J53" s="51">
        <v>15.134030233878301</v>
      </c>
      <c r="K53" s="51"/>
      <c r="L53" s="51">
        <v>0.714000451030533</v>
      </c>
      <c r="M53" s="51"/>
      <c r="N53" s="51">
        <v>3.12764565344381</v>
      </c>
      <c r="O53" s="51">
        <v>-0.178916268012659</v>
      </c>
      <c r="P53" s="51">
        <v>7.8804263442923999</v>
      </c>
      <c r="Q53" s="51">
        <v>3.6959268595881798</v>
      </c>
      <c r="R53" s="51">
        <v>8.4596219502829495</v>
      </c>
      <c r="S53" s="51">
        <v>4.7126304221349198</v>
      </c>
      <c r="T53" s="51">
        <v>-6.1972241640565098E-2</v>
      </c>
      <c r="U53" s="51">
        <v>-0.259455196545196</v>
      </c>
      <c r="V53" s="51">
        <v>4.9720856186801097</v>
      </c>
      <c r="W53" s="51">
        <v>5.3445996266485896</v>
      </c>
      <c r="X53" s="51">
        <v>4.7626569882782799E-2</v>
      </c>
      <c r="Y53" s="51"/>
      <c r="Z53" s="51">
        <v>4.6703660707760199E-2</v>
      </c>
      <c r="AA53" s="51"/>
      <c r="AB53" s="51">
        <v>-9.2290917502262299E-4</v>
      </c>
      <c r="AC53" s="51"/>
      <c r="AD53" s="51">
        <v>0.02</v>
      </c>
      <c r="AE53" s="51">
        <v>-5.7036010848515002E-4</v>
      </c>
      <c r="AF53" s="51">
        <v>0</v>
      </c>
      <c r="AG53" s="51">
        <v>-2.3451697946663599E-4</v>
      </c>
      <c r="AH53" s="51">
        <v>0.14033602233844999</v>
      </c>
      <c r="AI53" s="51">
        <v>7.7787546519594896E-3</v>
      </c>
      <c r="AJ53" s="51">
        <v>-6.8897845689191496E-4</v>
      </c>
      <c r="AK53" s="51">
        <v>0</v>
      </c>
      <c r="AL53" s="53">
        <v>7.7787546519594896E-3</v>
      </c>
      <c r="AM53" s="51">
        <v>6.3220839737382203E-3</v>
      </c>
      <c r="AN53" s="51">
        <v>5.2127427557396802</v>
      </c>
      <c r="AO53" s="51">
        <v>-0.119277512008439</v>
      </c>
      <c r="AP53" s="51">
        <v>0.47600030068702198</v>
      </c>
      <c r="AQ53" s="51"/>
      <c r="AR53" s="51">
        <v>0.65670219535770002</v>
      </c>
      <c r="AS53" s="51">
        <v>0.54282574180982202</v>
      </c>
      <c r="AT53" s="51">
        <v>-5.6807888170518003E-2</v>
      </c>
      <c r="AU53" s="51">
        <v>3.3879329546224999</v>
      </c>
      <c r="AV53" s="51">
        <v>-0.65217439838977298</v>
      </c>
      <c r="AW53" s="51">
        <v>-0.372514007968478</v>
      </c>
      <c r="AX53" s="51">
        <v>209.47399999999999</v>
      </c>
      <c r="AY53" s="51">
        <v>0.83617591113668899</v>
      </c>
      <c r="AZ53" s="51">
        <v>2645</v>
      </c>
      <c r="BA53" s="51">
        <v>0.93990897676019203</v>
      </c>
      <c r="BB53" s="51">
        <v>40.2828918750048</v>
      </c>
      <c r="BC53" s="51">
        <v>111.344658493973</v>
      </c>
      <c r="BD53" s="51">
        <v>0.77147177182034699</v>
      </c>
      <c r="BE53" s="51">
        <v>144.327586</v>
      </c>
      <c r="BF53" s="51">
        <v>0.68899999999999995</v>
      </c>
      <c r="BG53" s="51"/>
      <c r="BH53" s="51">
        <v>5.7000000000000002E-2</v>
      </c>
      <c r="BI53" s="51"/>
      <c r="BJ53" s="51"/>
      <c r="BK53" s="51">
        <v>8737.9429999999902</v>
      </c>
      <c r="BL53" s="51"/>
      <c r="BM53" s="51">
        <v>9.0754300862582404</v>
      </c>
      <c r="BN53" s="51">
        <v>5.3445996266485896</v>
      </c>
      <c r="BO53" s="51">
        <v>7.7787546519594896E-3</v>
      </c>
      <c r="BP53" s="51">
        <v>7.7787546519594896E-3</v>
      </c>
      <c r="BQ53" s="51">
        <v>6.3220839737382203E-3</v>
      </c>
      <c r="BR53" s="51">
        <v>0.17776546100281099</v>
      </c>
      <c r="BS53" s="51">
        <v>-2.65078597451061E-2</v>
      </c>
      <c r="BT53" s="51">
        <v>4.1304475566470697E-2</v>
      </c>
      <c r="BU53" s="51"/>
      <c r="BV53" s="51"/>
      <c r="BW53" s="51"/>
      <c r="BX53" s="51"/>
      <c r="BY53" s="51"/>
      <c r="BZ53" s="51"/>
      <c r="CA53" s="51"/>
      <c r="CB53" s="51"/>
      <c r="CC53" s="51">
        <v>-5.5421287170620499E-8</v>
      </c>
      <c r="CD53" s="51">
        <v>1.59424277847455E-2</v>
      </c>
      <c r="CE53" s="51">
        <v>8.87225298345213</v>
      </c>
      <c r="CF53" s="51">
        <v>9.0779334897099595</v>
      </c>
      <c r="CG53" s="51">
        <v>5.3445996266485896</v>
      </c>
      <c r="CH53" s="51">
        <v>7.7787546519594896E-3</v>
      </c>
      <c r="CI53" s="51">
        <v>7.7787546519594896E-3</v>
      </c>
      <c r="CJ53" s="51">
        <v>6.3220839737382203E-3</v>
      </c>
      <c r="CK53" s="51">
        <v>0.182271138113027</v>
      </c>
      <c r="CL53" s="51">
        <v>-2.3961218506220999E-2</v>
      </c>
      <c r="CM53" s="51">
        <v>4.1510885488754402E-2</v>
      </c>
      <c r="CN53" s="51">
        <v>3</v>
      </c>
      <c r="CO53" s="51"/>
      <c r="CP53" s="51">
        <v>2.2204460492503099E-14</v>
      </c>
      <c r="CQ53" s="51"/>
      <c r="CR53" s="51">
        <v>9.9043014178956601E-8</v>
      </c>
      <c r="CS53" s="51">
        <v>1.63549880394811E-2</v>
      </c>
      <c r="CT53" s="51">
        <v>0.182271138113027</v>
      </c>
      <c r="CU53" s="51">
        <v>-2.3961218506220999E-2</v>
      </c>
      <c r="CV53" s="51">
        <v>4.1530887837187003E-2</v>
      </c>
      <c r="CW53" s="51">
        <v>3</v>
      </c>
      <c r="CX53" s="51"/>
      <c r="CY53" s="51">
        <v>2.2204460492503099E-14</v>
      </c>
      <c r="CZ53" s="51"/>
      <c r="DA53" s="9">
        <v>5.2605768574576197E-8</v>
      </c>
      <c r="DB53">
        <v>1.6394920150017402E-2</v>
      </c>
    </row>
    <row r="54" spans="1:106" x14ac:dyDescent="0.25">
      <c r="A54">
        <v>2021</v>
      </c>
      <c r="B54" s="51">
        <v>1912615</v>
      </c>
      <c r="C54" s="51"/>
      <c r="D54" s="51">
        <v>3916093</v>
      </c>
      <c r="E54" s="51"/>
      <c r="F54" s="51">
        <v>2.0475072087168602</v>
      </c>
      <c r="G54" s="51"/>
      <c r="H54" s="51">
        <v>14.463981973594001</v>
      </c>
      <c r="I54" s="51"/>
      <c r="J54" s="51">
        <v>15.1806050310737</v>
      </c>
      <c r="K54" s="51"/>
      <c r="L54" s="51">
        <v>0.71662305747972499</v>
      </c>
      <c r="M54" s="51"/>
      <c r="N54" s="51">
        <v>3.14764565344381</v>
      </c>
      <c r="O54" s="51">
        <v>-0.17948662812114399</v>
      </c>
      <c r="P54" s="51">
        <v>7.8804263442923999</v>
      </c>
      <c r="Q54" s="51">
        <v>3.6956923574885399</v>
      </c>
      <c r="R54" s="51">
        <v>8.6023252670426196</v>
      </c>
      <c r="S54" s="51">
        <v>4.7136646625993501</v>
      </c>
      <c r="T54" s="51">
        <v>-6.26692112589569E-2</v>
      </c>
      <c r="U54" s="51">
        <v>-0.259455196545196</v>
      </c>
      <c r="V54" s="51">
        <v>4.9731198591445498</v>
      </c>
      <c r="W54" s="51">
        <v>5.3490290271603502</v>
      </c>
      <c r="X54" s="51">
        <v>4.3952190746187697E-2</v>
      </c>
      <c r="Y54" s="51"/>
      <c r="Z54" s="51">
        <v>4.65747971953797E-2</v>
      </c>
      <c r="AA54" s="51"/>
      <c r="AB54" s="51">
        <v>2.6226064491921301E-3</v>
      </c>
      <c r="AC54" s="51"/>
      <c r="AD54" s="51">
        <v>0.02</v>
      </c>
      <c r="AE54" s="51">
        <v>-5.7036010848519295E-4</v>
      </c>
      <c r="AF54" s="51">
        <v>0</v>
      </c>
      <c r="AG54" s="51">
        <v>-2.3450209964615001E-4</v>
      </c>
      <c r="AH54" s="51">
        <v>0.14270331675967299</v>
      </c>
      <c r="AI54" s="51">
        <v>1.0342404644341299E-3</v>
      </c>
      <c r="AJ54" s="51">
        <v>-6.9696961839171704E-4</v>
      </c>
      <c r="AK54" s="51">
        <v>0</v>
      </c>
      <c r="AL54" s="53">
        <v>1.03424046443418E-3</v>
      </c>
      <c r="AM54" s="51">
        <v>4.4294005117614501E-3</v>
      </c>
      <c r="AN54" s="51">
        <v>5.2460760890730196</v>
      </c>
      <c r="AO54" s="51">
        <v>-0.119657752080762</v>
      </c>
      <c r="AP54" s="51">
        <v>0.47774870498648297</v>
      </c>
      <c r="AQ54" s="51"/>
      <c r="AR54" s="51">
        <v>0.65670219535770002</v>
      </c>
      <c r="AS54" s="51">
        <v>0.551982537968568</v>
      </c>
      <c r="AT54" s="51">
        <v>-5.7446776987377102E-2</v>
      </c>
      <c r="AU54" s="51">
        <v>3.3877179943644902</v>
      </c>
      <c r="AV54" s="51">
        <v>-0.65226058509514195</v>
      </c>
      <c r="AW54" s="51">
        <v>-0.37590916801580498</v>
      </c>
      <c r="AX54" s="51">
        <v>210.40390217703199</v>
      </c>
      <c r="AY54" s="51">
        <v>0.83569912573591199</v>
      </c>
      <c r="AZ54" s="51">
        <v>2645</v>
      </c>
      <c r="BA54" s="51">
        <v>0.93925411699452599</v>
      </c>
      <c r="BB54" s="51">
        <v>40.273446559796703</v>
      </c>
      <c r="BC54" s="51">
        <v>111.459875215914</v>
      </c>
      <c r="BD54" s="51">
        <v>0.77147177182034699</v>
      </c>
      <c r="BE54" s="51">
        <v>144.47693264643499</v>
      </c>
      <c r="BF54" s="51">
        <v>0.68666470132703805</v>
      </c>
      <c r="BG54" s="51"/>
      <c r="BH54" s="51">
        <v>5.7000000000000002E-2</v>
      </c>
      <c r="BI54" s="51"/>
      <c r="BJ54" s="51"/>
      <c r="BK54" s="51">
        <v>9090.2090000000007</v>
      </c>
      <c r="BL54" s="51"/>
      <c r="BM54" s="51">
        <v>9.1149531792064291</v>
      </c>
      <c r="BN54" s="51">
        <v>5.3490290271603502</v>
      </c>
      <c r="BO54" s="51">
        <v>1.0342404644341299E-3</v>
      </c>
      <c r="BP54" s="51">
        <v>1.03424046443418E-3</v>
      </c>
      <c r="BQ54" s="51">
        <v>4.4294005117614501E-3</v>
      </c>
      <c r="BR54" s="51">
        <v>0.17796211904209699</v>
      </c>
      <c r="BS54" s="51">
        <v>-2.66106116269955E-2</v>
      </c>
      <c r="BT54" s="51">
        <v>3.9523092948191701E-2</v>
      </c>
      <c r="BU54" s="51"/>
      <c r="BV54" s="51"/>
      <c r="BW54" s="51"/>
      <c r="BX54" s="51"/>
      <c r="BY54" s="51"/>
      <c r="BZ54" s="51"/>
      <c r="CA54" s="51"/>
      <c r="CB54" s="51"/>
      <c r="CC54" s="51">
        <v>-6.0364748644126096E-8</v>
      </c>
      <c r="CD54" s="51">
        <v>1.2379524173177199E-2</v>
      </c>
      <c r="CE54" s="51">
        <v>8.8973823851819098</v>
      </c>
      <c r="CF54" s="51">
        <v>9.1176148091698295</v>
      </c>
      <c r="CG54" s="51">
        <v>5.3490290271603502</v>
      </c>
      <c r="CH54" s="51">
        <v>1.0342404644341299E-3</v>
      </c>
      <c r="CI54" s="51">
        <v>1.03424046443418E-3</v>
      </c>
      <c r="CJ54" s="51">
        <v>4.4294005117614501E-3</v>
      </c>
      <c r="CK54" s="51">
        <v>0.182025154867268</v>
      </c>
      <c r="CL54" s="51">
        <v>-2.4302176525520799E-2</v>
      </c>
      <c r="CM54" s="51">
        <v>3.9681319459870197E-2</v>
      </c>
      <c r="CN54" s="51">
        <v>3</v>
      </c>
      <c r="CO54" s="51"/>
      <c r="CP54" s="51">
        <v>0</v>
      </c>
      <c r="CQ54" s="51"/>
      <c r="CR54" s="51">
        <v>3.2182750797637901E-8</v>
      </c>
      <c r="CS54" s="51">
        <v>1.26960391133364E-2</v>
      </c>
      <c r="CT54" s="51">
        <v>0.182025154867268</v>
      </c>
      <c r="CU54" s="51">
        <v>-2.4302176525520799E-2</v>
      </c>
      <c r="CV54" s="51">
        <v>3.97014383721596E-2</v>
      </c>
      <c r="CW54" s="51">
        <v>3</v>
      </c>
      <c r="CX54" s="51"/>
      <c r="CY54" s="51">
        <v>0</v>
      </c>
      <c r="CZ54" s="51"/>
      <c r="DA54" s="9">
        <v>-1.2392243886605301E-7</v>
      </c>
      <c r="DB54">
        <v>1.2736386605858701E-2</v>
      </c>
    </row>
    <row r="55" spans="1:106" x14ac:dyDescent="0.25">
      <c r="A55">
        <v>2022</v>
      </c>
      <c r="B55" s="51">
        <v>1998642</v>
      </c>
      <c r="C55" s="51"/>
      <c r="D55" s="51">
        <v>4102343</v>
      </c>
      <c r="E55" s="51"/>
      <c r="F55" s="51">
        <v>2.0525651917652001</v>
      </c>
      <c r="G55" s="51"/>
      <c r="H55" s="51">
        <v>14.507978507899301</v>
      </c>
      <c r="I55" s="51"/>
      <c r="J55" s="51">
        <v>15.2270688318661</v>
      </c>
      <c r="K55" s="51"/>
      <c r="L55" s="51">
        <v>0.71909032396681605</v>
      </c>
      <c r="M55" s="51"/>
      <c r="N55" s="51">
        <v>3.16764565344381</v>
      </c>
      <c r="O55" s="51">
        <v>-0.18005698822962901</v>
      </c>
      <c r="P55" s="51">
        <v>7.8804263442923999</v>
      </c>
      <c r="Q55" s="51">
        <v>3.6954578702677598</v>
      </c>
      <c r="R55" s="51">
        <v>8.7474358115405906</v>
      </c>
      <c r="S55" s="51">
        <v>4.7146989030637796</v>
      </c>
      <c r="T55" s="51">
        <v>-6.3374270393739093E-2</v>
      </c>
      <c r="U55" s="51">
        <v>-0.259455196545196</v>
      </c>
      <c r="V55" s="51">
        <v>4.9741540996089801</v>
      </c>
      <c r="W55" s="51">
        <v>5.35345842767211</v>
      </c>
      <c r="X55" s="51">
        <v>4.3996534305314298E-2</v>
      </c>
      <c r="Y55" s="51"/>
      <c r="Z55" s="51">
        <v>4.6463800792405703E-2</v>
      </c>
      <c r="AA55" s="51"/>
      <c r="AB55" s="51">
        <v>2.4672664870914098E-3</v>
      </c>
      <c r="AC55" s="51"/>
      <c r="AD55" s="51">
        <v>0.02</v>
      </c>
      <c r="AE55" s="51">
        <v>-5.7036010848510296E-4</v>
      </c>
      <c r="AF55" s="51">
        <v>0</v>
      </c>
      <c r="AG55" s="51">
        <v>-2.34487220772905E-4</v>
      </c>
      <c r="AH55" s="51">
        <v>0.14511054449796901</v>
      </c>
      <c r="AI55" s="51">
        <v>1.03424046443399E-3</v>
      </c>
      <c r="AJ55" s="51">
        <v>-7.0505913478226202E-4</v>
      </c>
      <c r="AK55" s="51">
        <v>0</v>
      </c>
      <c r="AL55" s="53">
        <v>1.0342404644339599E-3</v>
      </c>
      <c r="AM55" s="51">
        <v>4.4294005117606304E-3</v>
      </c>
      <c r="AN55" s="51">
        <v>5.2794094224063501</v>
      </c>
      <c r="AO55" s="51">
        <v>-0.120037992153086</v>
      </c>
      <c r="AP55" s="51">
        <v>0.47939354931121098</v>
      </c>
      <c r="AQ55" s="51"/>
      <c r="AR55" s="51">
        <v>0.65670219535770002</v>
      </c>
      <c r="AS55" s="51">
        <v>0.56129379790718803</v>
      </c>
      <c r="AT55" s="51">
        <v>-5.8093081194260897E-2</v>
      </c>
      <c r="AU55" s="51">
        <v>3.38750304774545</v>
      </c>
      <c r="AV55" s="51">
        <v>-0.65234677180051204</v>
      </c>
      <c r="AW55" s="51">
        <v>-0.37930432806313202</v>
      </c>
      <c r="AX55" s="51">
        <v>211.33793239887601</v>
      </c>
      <c r="AY55" s="51">
        <v>0.83522261219697103</v>
      </c>
      <c r="AZ55" s="51">
        <v>2645</v>
      </c>
      <c r="BA55" s="51">
        <v>0.93859212070014897</v>
      </c>
      <c r="BB55" s="51">
        <v>40.264004058358097</v>
      </c>
      <c r="BC55" s="51">
        <v>111.575211161293</v>
      </c>
      <c r="BD55" s="51">
        <v>0.77147177182034699</v>
      </c>
      <c r="BE55" s="51">
        <v>144.62643383311701</v>
      </c>
      <c r="BF55" s="51">
        <v>0.68433731792242503</v>
      </c>
      <c r="BG55" s="51"/>
      <c r="BH55" s="51">
        <v>5.7000000000000002E-2</v>
      </c>
      <c r="BI55" s="51"/>
      <c r="BJ55" s="51"/>
      <c r="BK55" s="51">
        <v>9457.0889999999999</v>
      </c>
      <c r="BL55" s="51"/>
      <c r="BM55" s="51">
        <v>9.1545198979895197</v>
      </c>
      <c r="BN55" s="51">
        <v>5.35345842767211</v>
      </c>
      <c r="BO55" s="51">
        <v>1.03424046443399E-3</v>
      </c>
      <c r="BP55" s="51">
        <v>1.0342404644339599E-3</v>
      </c>
      <c r="BQ55" s="51">
        <v>4.4294005117606304E-3</v>
      </c>
      <c r="BR55" s="51">
        <v>0.17815899463986801</v>
      </c>
      <c r="BS55" s="51">
        <v>-2.67137618039314E-2</v>
      </c>
      <c r="BT55" s="51">
        <v>3.9566718783086402E-2</v>
      </c>
      <c r="BU55" s="51"/>
      <c r="BV55" s="51"/>
      <c r="BW55" s="51"/>
      <c r="BX55" s="51"/>
      <c r="BY55" s="51"/>
      <c r="BZ55" s="51"/>
      <c r="CA55" s="51"/>
      <c r="CB55" s="51"/>
      <c r="CC55" s="51">
        <v>5.8472602426640201E-8</v>
      </c>
      <c r="CD55" s="51">
        <v>1.2466652062155199E-2</v>
      </c>
      <c r="CE55" s="51">
        <v>8.9225117869117003</v>
      </c>
      <c r="CF55" s="51">
        <v>9.1572958608928499</v>
      </c>
      <c r="CG55" s="51">
        <v>5.35345842767211</v>
      </c>
      <c r="CH55" s="51">
        <v>1.03424046443399E-3</v>
      </c>
      <c r="CI55" s="51">
        <v>1.0342404644339599E-3</v>
      </c>
      <c r="CJ55" s="51">
        <v>4.4294005117606304E-3</v>
      </c>
      <c r="CK55" s="51">
        <v>0.18177950358716</v>
      </c>
      <c r="CL55" s="51">
        <v>-2.4647986233431399E-2</v>
      </c>
      <c r="CM55" s="51">
        <v>3.9681051723011403E-2</v>
      </c>
      <c r="CN55" s="51">
        <v>3</v>
      </c>
      <c r="CO55" s="51"/>
      <c r="CP55" s="51">
        <v>0</v>
      </c>
      <c r="CQ55" s="51"/>
      <c r="CR55" s="51">
        <v>-1.77159308889507E-7</v>
      </c>
      <c r="CS55" s="51">
        <v>1.2695646121416101E-2</v>
      </c>
      <c r="CT55" s="51">
        <v>0.18177950358716</v>
      </c>
      <c r="CU55" s="51">
        <v>-2.4647986233431399E-2</v>
      </c>
      <c r="CV55" s="51">
        <v>3.9701442019208603E-2</v>
      </c>
      <c r="CW55" s="51">
        <v>3</v>
      </c>
      <c r="CX55" s="51"/>
      <c r="CY55" s="51">
        <v>0</v>
      </c>
      <c r="CZ55" s="51"/>
      <c r="DA55" s="9">
        <v>2.8622804681965802E-8</v>
      </c>
      <c r="DB55">
        <v>1.27360648265073E-2</v>
      </c>
    </row>
    <row r="56" spans="1:106" x14ac:dyDescent="0.25">
      <c r="A56">
        <v>2023</v>
      </c>
      <c r="B56" s="51">
        <v>2088646</v>
      </c>
      <c r="C56" s="51"/>
      <c r="D56" s="51">
        <v>4297044</v>
      </c>
      <c r="E56" s="51"/>
      <c r="F56" s="51">
        <v>2.05733475179614</v>
      </c>
      <c r="G56" s="51"/>
      <c r="H56" s="51">
        <v>14.5520265671075</v>
      </c>
      <c r="I56" s="51"/>
      <c r="J56" s="51">
        <v>15.273437902406799</v>
      </c>
      <c r="K56" s="51"/>
      <c r="L56" s="51">
        <v>0.72141133529925805</v>
      </c>
      <c r="M56" s="51"/>
      <c r="N56" s="51">
        <v>3.18764565344381</v>
      </c>
      <c r="O56" s="51">
        <v>-0.180627348338114</v>
      </c>
      <c r="P56" s="51">
        <v>7.8804263442923999</v>
      </c>
      <c r="Q56" s="51">
        <v>3.6952233979249201</v>
      </c>
      <c r="R56" s="51">
        <v>8.8949941907193999</v>
      </c>
      <c r="S56" s="51">
        <v>4.7157331435282197</v>
      </c>
      <c r="T56" s="51">
        <v>-6.4087518742848903E-2</v>
      </c>
      <c r="U56" s="51">
        <v>-0.259455196545196</v>
      </c>
      <c r="V56" s="51">
        <v>4.9751883400734096</v>
      </c>
      <c r="W56" s="51">
        <v>5.3578878281838698</v>
      </c>
      <c r="X56" s="51">
        <v>4.4048059208248801E-2</v>
      </c>
      <c r="Y56" s="51"/>
      <c r="Z56" s="51">
        <v>4.6369070540690199E-2</v>
      </c>
      <c r="AA56" s="51"/>
      <c r="AB56" s="51">
        <v>2.3210113324413501E-3</v>
      </c>
      <c r="AC56" s="51"/>
      <c r="AD56" s="51">
        <v>0.02</v>
      </c>
      <c r="AE56" s="51">
        <v>-5.7036010848522504E-4</v>
      </c>
      <c r="AF56" s="51">
        <v>0</v>
      </c>
      <c r="AG56" s="51">
        <v>-2.3447234284024101E-4</v>
      </c>
      <c r="AH56" s="51">
        <v>0.14755837917880399</v>
      </c>
      <c r="AI56" s="51">
        <v>1.03424046443383E-3</v>
      </c>
      <c r="AJ56" s="51">
        <v>-7.1324834910981201E-4</v>
      </c>
      <c r="AK56" s="51">
        <v>0</v>
      </c>
      <c r="AL56" s="53">
        <v>1.0342404644337899E-3</v>
      </c>
      <c r="AM56" s="51">
        <v>4.4294005117606399E-3</v>
      </c>
      <c r="AN56" s="51">
        <v>5.3127427557396798</v>
      </c>
      <c r="AO56" s="51">
        <v>-0.120418232225409</v>
      </c>
      <c r="AP56" s="51">
        <v>0.48094089019950498</v>
      </c>
      <c r="AQ56" s="51"/>
      <c r="AR56" s="51">
        <v>0.65670219535770002</v>
      </c>
      <c r="AS56" s="51">
        <v>0.57076212723782804</v>
      </c>
      <c r="AT56" s="51">
        <v>-5.8746892180944803E-2</v>
      </c>
      <c r="AU56" s="51">
        <v>3.3872881147645102</v>
      </c>
      <c r="AV56" s="51">
        <v>-0.65243295850588101</v>
      </c>
      <c r="AW56" s="51">
        <v>-0.38269948811045901</v>
      </c>
      <c r="AX56" s="51">
        <v>212.27610899084999</v>
      </c>
      <c r="AY56" s="51">
        <v>0.834746370364852</v>
      </c>
      <c r="AZ56" s="51">
        <v>2645</v>
      </c>
      <c r="BA56" s="51">
        <v>0.93792291010461804</v>
      </c>
      <c r="BB56" s="51">
        <v>40.2545643697106</v>
      </c>
      <c r="BC56" s="51">
        <v>111.69066645348001</v>
      </c>
      <c r="BD56" s="51">
        <v>0.77147177182034699</v>
      </c>
      <c r="BE56" s="51">
        <v>144.77608971996099</v>
      </c>
      <c r="BF56" s="51">
        <v>0.68201782295812596</v>
      </c>
      <c r="BG56" s="51"/>
      <c r="BH56" s="51">
        <v>5.7000000000000002E-2</v>
      </c>
      <c r="BI56" s="51"/>
      <c r="BJ56" s="51"/>
      <c r="BK56" s="51">
        <v>9839.2880000000005</v>
      </c>
      <c r="BL56" s="51"/>
      <c r="BM56" s="51">
        <v>9.1941386297047707</v>
      </c>
      <c r="BN56" s="51">
        <v>5.3578878281838698</v>
      </c>
      <c r="BO56" s="51">
        <v>1.03424046443383E-3</v>
      </c>
      <c r="BP56" s="51">
        <v>1.0342404644337899E-3</v>
      </c>
      <c r="BQ56" s="51">
        <v>4.4294005117606399E-3</v>
      </c>
      <c r="BR56" s="51">
        <v>0.178356088036804</v>
      </c>
      <c r="BS56" s="51">
        <v>-2.6817311819816999E-2</v>
      </c>
      <c r="BT56" s="51">
        <v>3.9618731715253402E-2</v>
      </c>
      <c r="BU56" s="51"/>
      <c r="BV56" s="51"/>
      <c r="BW56" s="51"/>
      <c r="BX56" s="51"/>
      <c r="BY56" s="51"/>
      <c r="BZ56" s="51"/>
      <c r="CA56" s="51"/>
      <c r="CB56" s="51"/>
      <c r="CC56" s="51">
        <v>1.17428229140514E-7</v>
      </c>
      <c r="CD56" s="51">
        <v>1.25707378082135E-2</v>
      </c>
      <c r="CE56" s="51">
        <v>8.9476411886414802</v>
      </c>
      <c r="CF56" s="51">
        <v>9.1969885315431199</v>
      </c>
      <c r="CG56" s="51">
        <v>5.3578878281838698</v>
      </c>
      <c r="CH56" s="51">
        <v>1.03424046443383E-3</v>
      </c>
      <c r="CI56" s="51">
        <v>1.0342404644337899E-3</v>
      </c>
      <c r="CJ56" s="51">
        <v>4.4294005117606399E-3</v>
      </c>
      <c r="CK56" s="51">
        <v>0.18153418382470199</v>
      </c>
      <c r="CL56" s="51">
        <v>-2.4998716667432402E-2</v>
      </c>
      <c r="CM56" s="51">
        <v>3.9692670650275402E-2</v>
      </c>
      <c r="CN56" s="51">
        <v>3</v>
      </c>
      <c r="CO56" s="51"/>
      <c r="CP56" s="51">
        <v>0</v>
      </c>
      <c r="CQ56" s="51"/>
      <c r="CR56" s="51">
        <v>1.1187413462287999E-7</v>
      </c>
      <c r="CS56" s="51">
        <v>1.27183856004397E-2</v>
      </c>
      <c r="CT56" s="51">
        <v>0.18153418382470199</v>
      </c>
      <c r="CU56" s="51">
        <v>-2.4998716667432402E-2</v>
      </c>
      <c r="CV56" s="51">
        <v>3.97132971737824E-2</v>
      </c>
      <c r="CW56" s="51">
        <v>3</v>
      </c>
      <c r="CX56" s="51"/>
      <c r="CY56" s="51">
        <v>0</v>
      </c>
      <c r="CZ56" s="51"/>
      <c r="DA56" s="9">
        <v>1.15536978873009E-7</v>
      </c>
      <c r="DB56">
        <v>1.27598407667231E-2</v>
      </c>
    </row>
    <row r="57" spans="1:106" x14ac:dyDescent="0.25">
      <c r="A57">
        <v>2024</v>
      </c>
      <c r="B57" s="51">
        <v>2182833</v>
      </c>
      <c r="C57" s="51"/>
      <c r="D57" s="51">
        <v>4500629</v>
      </c>
      <c r="E57" s="51"/>
      <c r="F57" s="51">
        <v>2.0618292833212601</v>
      </c>
      <c r="G57" s="51"/>
      <c r="H57" s="51">
        <v>14.596134132376701</v>
      </c>
      <c r="I57" s="51"/>
      <c r="J57" s="51">
        <v>15.319727722750301</v>
      </c>
      <c r="K57" s="51"/>
      <c r="L57" s="51">
        <v>0.72359359037357596</v>
      </c>
      <c r="M57" s="51"/>
      <c r="N57" s="51">
        <v>3.20764565344381</v>
      </c>
      <c r="O57" s="51">
        <v>-0.18119770844659899</v>
      </c>
      <c r="P57" s="51">
        <v>7.8804263442923999</v>
      </c>
      <c r="Q57" s="51">
        <v>3.6949889404590701</v>
      </c>
      <c r="R57" s="51">
        <v>9.04504169651028</v>
      </c>
      <c r="S57" s="51">
        <v>4.7167673839926501</v>
      </c>
      <c r="T57" s="51">
        <v>-6.4809057368720294E-2</v>
      </c>
      <c r="U57" s="51">
        <v>-0.259455196545196</v>
      </c>
      <c r="V57" s="51">
        <v>4.9762225805378497</v>
      </c>
      <c r="W57" s="51">
        <v>5.3623172286956304</v>
      </c>
      <c r="X57" s="51">
        <v>4.4107565269180402E-2</v>
      </c>
      <c r="Y57" s="51"/>
      <c r="Z57" s="51">
        <v>4.6289820343498003E-2</v>
      </c>
      <c r="AA57" s="51"/>
      <c r="AB57" s="51">
        <v>2.1822550743177101E-3</v>
      </c>
      <c r="AC57" s="51"/>
      <c r="AD57" s="51">
        <v>0.02</v>
      </c>
      <c r="AE57" s="51">
        <v>-5.7036010848517896E-4</v>
      </c>
      <c r="AF57" s="51">
        <v>0</v>
      </c>
      <c r="AG57" s="51">
        <v>-2.3445746585259999E-4</v>
      </c>
      <c r="AH57" s="51">
        <v>0.150047505790878</v>
      </c>
      <c r="AI57" s="51">
        <v>1.03424046443375E-3</v>
      </c>
      <c r="AJ57" s="51">
        <v>-7.2153862587136198E-4</v>
      </c>
      <c r="AK57" s="51">
        <v>0</v>
      </c>
      <c r="AL57" s="53">
        <v>1.03424046443382E-3</v>
      </c>
      <c r="AM57" s="51">
        <v>4.4294005117606798E-3</v>
      </c>
      <c r="AN57" s="51">
        <v>5.3460760890730201</v>
      </c>
      <c r="AO57" s="51">
        <v>-0.12079847229773299</v>
      </c>
      <c r="AP57" s="51">
        <v>0.48239572691571703</v>
      </c>
      <c r="AQ57" s="51"/>
      <c r="AR57" s="51">
        <v>0.65670219535770002</v>
      </c>
      <c r="AS57" s="51">
        <v>0.58039017552607597</v>
      </c>
      <c r="AT57" s="51">
        <v>-5.9408302587993601E-2</v>
      </c>
      <c r="AU57" s="51">
        <v>3.38707319542082</v>
      </c>
      <c r="AV57" s="51">
        <v>-0.65251914521125098</v>
      </c>
      <c r="AW57" s="51">
        <v>-0.38609464815778599</v>
      </c>
      <c r="AX57" s="51">
        <v>213.218450359624</v>
      </c>
      <c r="AY57" s="51">
        <v>0.83427040008462605</v>
      </c>
      <c r="AZ57" s="51">
        <v>2645</v>
      </c>
      <c r="BA57" s="51">
        <v>0.937246406587947</v>
      </c>
      <c r="BB57" s="51">
        <v>40.245127492875902</v>
      </c>
      <c r="BC57" s="51">
        <v>111.80624121597199</v>
      </c>
      <c r="BD57" s="51">
        <v>0.77147177182034699</v>
      </c>
      <c r="BE57" s="51">
        <v>144.925900467047</v>
      </c>
      <c r="BF57" s="51">
        <v>0.679706189697037</v>
      </c>
      <c r="BG57" s="51"/>
      <c r="BH57" s="51">
        <v>5.7000000000000002E-2</v>
      </c>
      <c r="BI57" s="51"/>
      <c r="BJ57" s="51"/>
      <c r="BK57" s="51">
        <v>10237.540000000001</v>
      </c>
      <c r="BL57" s="51"/>
      <c r="BM57" s="51">
        <v>9.2338166353575897</v>
      </c>
      <c r="BN57" s="51">
        <v>5.3623172286956304</v>
      </c>
      <c r="BO57" s="51">
        <v>1.03424046443375E-3</v>
      </c>
      <c r="BP57" s="51">
        <v>1.03424046443382E-3</v>
      </c>
      <c r="BQ57" s="51">
        <v>4.4294005117606798E-3</v>
      </c>
      <c r="BR57" s="51">
        <v>0.17855339947385299</v>
      </c>
      <c r="BS57" s="51">
        <v>-2.6921263224539901E-2</v>
      </c>
      <c r="BT57" s="51">
        <v>3.9678005652823499E-2</v>
      </c>
      <c r="BU57" s="51"/>
      <c r="BV57" s="51"/>
      <c r="BW57" s="51"/>
      <c r="BX57" s="51"/>
      <c r="BY57" s="51"/>
      <c r="BZ57" s="51"/>
      <c r="CA57" s="51"/>
      <c r="CB57" s="51"/>
      <c r="CC57" s="51">
        <v>-1.78680973128564E-7</v>
      </c>
      <c r="CD57" s="51">
        <v>1.2689640748183101E-2</v>
      </c>
      <c r="CE57" s="51">
        <v>8.97277059037126</v>
      </c>
      <c r="CF57" s="51">
        <v>9.2367037831269005</v>
      </c>
      <c r="CG57" s="51">
        <v>5.3623172286956304</v>
      </c>
      <c r="CH57" s="51">
        <v>1.03424046443375E-3</v>
      </c>
      <c r="CI57" s="51">
        <v>1.03424046443382E-3</v>
      </c>
      <c r="CJ57" s="51">
        <v>4.4294005117606798E-3</v>
      </c>
      <c r="CK57" s="51">
        <v>0.181289195132495</v>
      </c>
      <c r="CL57" s="51">
        <v>-2.5354437847378002E-2</v>
      </c>
      <c r="CM57" s="51">
        <v>3.9715251583782599E-2</v>
      </c>
      <c r="CN57" s="51">
        <v>3</v>
      </c>
      <c r="CO57" s="51"/>
      <c r="CP57" s="51">
        <v>2.2204460492503099E-14</v>
      </c>
      <c r="CQ57" s="51"/>
      <c r="CR57" s="51">
        <v>-2.94033354553135E-7</v>
      </c>
      <c r="CS57" s="51">
        <v>1.27642424083882E-2</v>
      </c>
      <c r="CT57" s="51">
        <v>0.181289195132495</v>
      </c>
      <c r="CU57" s="51">
        <v>-2.5354437847378002E-2</v>
      </c>
      <c r="CV57" s="51">
        <v>3.97367574501672E-2</v>
      </c>
      <c r="CW57" s="51">
        <v>3</v>
      </c>
      <c r="CX57" s="51"/>
      <c r="CY57" s="51">
        <v>2.2204460492503099E-14</v>
      </c>
      <c r="CZ57" s="51"/>
      <c r="DA57" s="9">
        <v>2.6787156492957799E-7</v>
      </c>
      <c r="DB57">
        <v>1.2806695899082199E-2</v>
      </c>
    </row>
    <row r="58" spans="1:106" x14ac:dyDescent="0.25">
      <c r="A58">
        <v>2025</v>
      </c>
      <c r="B58" s="51">
        <v>2281421</v>
      </c>
      <c r="C58" s="51"/>
      <c r="D58" s="51">
        <v>4713556</v>
      </c>
      <c r="E58" s="51"/>
      <c r="F58" s="51">
        <v>2.0660614590643198</v>
      </c>
      <c r="G58" s="51"/>
      <c r="H58" s="51">
        <v>14.6403090524077</v>
      </c>
      <c r="I58" s="51"/>
      <c r="J58" s="51">
        <v>15.3659531705157</v>
      </c>
      <c r="K58" s="51"/>
      <c r="L58" s="51">
        <v>0.725644118108003</v>
      </c>
      <c r="M58" s="51"/>
      <c r="N58" s="51">
        <v>3.22764565344381</v>
      </c>
      <c r="O58" s="51">
        <v>-0.18176806855508401</v>
      </c>
      <c r="P58" s="51">
        <v>7.8804263442923999</v>
      </c>
      <c r="Q58" s="51">
        <v>3.6947544978692601</v>
      </c>
      <c r="R58" s="51">
        <v>9.1976203173880506</v>
      </c>
      <c r="S58" s="51">
        <v>4.7178016244570902</v>
      </c>
      <c r="T58" s="51">
        <v>-6.5538988720151695E-2</v>
      </c>
      <c r="U58" s="51">
        <v>-0.259455196545196</v>
      </c>
      <c r="V58" s="51">
        <v>4.9772568210022801</v>
      </c>
      <c r="W58" s="51">
        <v>5.3667466292074</v>
      </c>
      <c r="X58" s="51">
        <v>4.4174920031023399E-2</v>
      </c>
      <c r="Y58" s="51"/>
      <c r="Z58" s="51">
        <v>4.6225447765450497E-2</v>
      </c>
      <c r="AA58" s="51"/>
      <c r="AB58" s="51">
        <v>2.05052773442701E-3</v>
      </c>
      <c r="AC58" s="51"/>
      <c r="AD58" s="51">
        <v>0.02</v>
      </c>
      <c r="AE58" s="51">
        <v>-5.7036010848505504E-4</v>
      </c>
      <c r="AF58" s="51">
        <v>0</v>
      </c>
      <c r="AG58" s="51">
        <v>-2.3444258980998001E-4</v>
      </c>
      <c r="AH58" s="51">
        <v>0.15257862087777699</v>
      </c>
      <c r="AI58" s="51">
        <v>1.0342404644340701E-3</v>
      </c>
      <c r="AJ58" s="51">
        <v>-7.2993135143141702E-4</v>
      </c>
      <c r="AK58" s="51">
        <v>0</v>
      </c>
      <c r="AL58" s="53">
        <v>1.0342404644340299E-3</v>
      </c>
      <c r="AM58" s="51">
        <v>4.4294005117616201E-3</v>
      </c>
      <c r="AN58" s="51">
        <v>5.3794094224063498</v>
      </c>
      <c r="AO58" s="51">
        <v>-0.12117871237005599</v>
      </c>
      <c r="AP58" s="51">
        <v>0.48376274540533498</v>
      </c>
      <c r="AQ58" s="51"/>
      <c r="AR58" s="51">
        <v>0.65670219535770002</v>
      </c>
      <c r="AS58" s="51">
        <v>0.59018063703239998</v>
      </c>
      <c r="AT58" s="51">
        <v>-6.00774063268057E-2</v>
      </c>
      <c r="AU58" s="51">
        <v>3.3868582897134898</v>
      </c>
      <c r="AV58" s="51">
        <v>-0.65260533191661996</v>
      </c>
      <c r="AW58" s="51">
        <v>-0.38948980820511298</v>
      </c>
      <c r="AX58" s="51">
        <v>214.164974993578</v>
      </c>
      <c r="AY58" s="51">
        <v>0.83379470120145704</v>
      </c>
      <c r="AZ58" s="51">
        <v>2645</v>
      </c>
      <c r="BA58" s="51">
        <v>0.93656253067336104</v>
      </c>
      <c r="BB58" s="51">
        <v>40.235693426875798</v>
      </c>
      <c r="BC58" s="51">
        <v>111.921935572393</v>
      </c>
      <c r="BD58" s="51">
        <v>0.77147177182034699</v>
      </c>
      <c r="BE58" s="51">
        <v>145.07586623461901</v>
      </c>
      <c r="BF58" s="51">
        <v>0.677402391492678</v>
      </c>
      <c r="BG58" s="51"/>
      <c r="BH58" s="51">
        <v>5.7000000000000002E-2</v>
      </c>
      <c r="BI58" s="51"/>
      <c r="BJ58" s="51"/>
      <c r="BK58" s="51">
        <v>10652.63</v>
      </c>
      <c r="BL58" s="51"/>
      <c r="BM58" s="51">
        <v>9.2735620890076493</v>
      </c>
      <c r="BN58" s="51">
        <v>5.3667466292074</v>
      </c>
      <c r="BO58" s="51">
        <v>1.0342404644340701E-3</v>
      </c>
      <c r="BP58" s="51">
        <v>1.0342404644340299E-3</v>
      </c>
      <c r="BQ58" s="51">
        <v>4.4294005117616201E-3</v>
      </c>
      <c r="BR58" s="51">
        <v>0.17875092919222599</v>
      </c>
      <c r="BS58" s="51">
        <v>-2.7025617573995499E-2</v>
      </c>
      <c r="BT58" s="51">
        <v>3.9745453650052998E-2</v>
      </c>
      <c r="BU58" s="51"/>
      <c r="BV58" s="51"/>
      <c r="BW58" s="51"/>
      <c r="BX58" s="51"/>
      <c r="BY58" s="51"/>
      <c r="BZ58" s="51"/>
      <c r="CA58" s="51"/>
      <c r="CB58" s="51"/>
      <c r="CC58" s="51">
        <v>5.7910963247031997E-8</v>
      </c>
      <c r="CD58" s="51">
        <v>1.2824004041503301E-2</v>
      </c>
      <c r="CE58" s="51">
        <v>8.9978999921010505</v>
      </c>
      <c r="CF58" s="51">
        <v>9.2764529661105808</v>
      </c>
      <c r="CG58" s="51">
        <v>5.3667466292074</v>
      </c>
      <c r="CH58" s="51">
        <v>1.0342404644340701E-3</v>
      </c>
      <c r="CI58" s="51">
        <v>1.0342404644340299E-3</v>
      </c>
      <c r="CJ58" s="51">
        <v>4.4294005117616201E-3</v>
      </c>
      <c r="CK58" s="51">
        <v>0.18104453706374299</v>
      </c>
      <c r="CL58" s="51">
        <v>-2.5715220789475E-2</v>
      </c>
      <c r="CM58" s="51">
        <v>3.9749182983675302E-2</v>
      </c>
      <c r="CN58" s="51">
        <v>3</v>
      </c>
      <c r="CO58" s="51"/>
      <c r="CP58" s="51">
        <v>-2.2204460492503099E-14</v>
      </c>
      <c r="CQ58" s="51"/>
      <c r="CR58" s="51">
        <v>-3.4955587124851901E-7</v>
      </c>
      <c r="CS58" s="51">
        <v>1.28317548232022E-2</v>
      </c>
      <c r="CT58" s="51">
        <v>0.18104453706374299</v>
      </c>
      <c r="CU58" s="51">
        <v>-2.5715220789475E-2</v>
      </c>
      <c r="CV58" s="51">
        <v>3.9769856136941902E-2</v>
      </c>
      <c r="CW58" s="51">
        <v>3</v>
      </c>
      <c r="CX58" s="51"/>
      <c r="CY58" s="51">
        <v>-2.2204460492503099E-14</v>
      </c>
      <c r="CZ58" s="51"/>
      <c r="DA58" s="9">
        <v>-3.4591496322899902E-7</v>
      </c>
      <c r="DB58">
        <v>1.2873659393747201E-2</v>
      </c>
    </row>
    <row r="59" spans="1:106" x14ac:dyDescent="0.25">
      <c r="A59">
        <v>2026</v>
      </c>
      <c r="B59" s="51">
        <v>2384638</v>
      </c>
      <c r="C59" s="51"/>
      <c r="D59" s="51">
        <v>4936308</v>
      </c>
      <c r="E59" s="51"/>
      <c r="F59" s="51">
        <v>2.0700450131214798</v>
      </c>
      <c r="G59" s="51"/>
      <c r="H59" s="51">
        <v>14.684557888813799</v>
      </c>
      <c r="I59" s="51"/>
      <c r="J59" s="51">
        <v>15.412128241324</v>
      </c>
      <c r="K59" s="51"/>
      <c r="L59" s="51">
        <v>0.727570352510166</v>
      </c>
      <c r="M59" s="51"/>
      <c r="N59" s="51">
        <v>3.2476456534438101</v>
      </c>
      <c r="O59" s="51">
        <v>-0.18233842866357</v>
      </c>
      <c r="P59" s="51">
        <v>7.8804263442923999</v>
      </c>
      <c r="Q59" s="51">
        <v>3.69452007015455</v>
      </c>
      <c r="R59" s="51">
        <v>9.3527727501209998</v>
      </c>
      <c r="S59" s="51">
        <v>4.7188358649215196</v>
      </c>
      <c r="T59" s="51">
        <v>-6.6277416654597202E-2</v>
      </c>
      <c r="U59" s="51">
        <v>-0.259455196545196</v>
      </c>
      <c r="V59" s="51">
        <v>4.9782910614667202</v>
      </c>
      <c r="W59" s="51">
        <v>5.3711760297191598</v>
      </c>
      <c r="X59" s="51">
        <v>4.4248836406109701E-2</v>
      </c>
      <c r="Y59" s="51"/>
      <c r="Z59" s="51">
        <v>4.61750708082731E-2</v>
      </c>
      <c r="AA59" s="51"/>
      <c r="AB59" s="51">
        <v>1.9262344021633499E-3</v>
      </c>
      <c r="AC59" s="51"/>
      <c r="AD59" s="51">
        <v>0.02</v>
      </c>
      <c r="AE59" s="51">
        <v>-5.7036010848515002E-4</v>
      </c>
      <c r="AF59" s="51">
        <v>0</v>
      </c>
      <c r="AG59" s="51">
        <v>-2.3442771471104899E-4</v>
      </c>
      <c r="AH59" s="51">
        <v>0.15515243273294299</v>
      </c>
      <c r="AI59" s="51">
        <v>1.0342404644337899E-3</v>
      </c>
      <c r="AJ59" s="51">
        <v>-7.3842793444545802E-4</v>
      </c>
      <c r="AK59" s="51">
        <v>0</v>
      </c>
      <c r="AL59" s="53">
        <v>1.0342404644337799E-3</v>
      </c>
      <c r="AM59" s="51">
        <v>4.4294005117605697E-3</v>
      </c>
      <c r="AN59" s="51">
        <v>5.4127427557396803</v>
      </c>
      <c r="AO59" s="51">
        <v>-0.12155895244238001</v>
      </c>
      <c r="AP59" s="51">
        <v>0.485046901673444</v>
      </c>
      <c r="AQ59" s="51"/>
      <c r="AR59" s="51">
        <v>0.65670219535770002</v>
      </c>
      <c r="AS59" s="51">
        <v>0.60013625146609695</v>
      </c>
      <c r="AT59" s="51">
        <v>-6.0754298600047399E-2</v>
      </c>
      <c r="AU59" s="51">
        <v>3.3866433976416701</v>
      </c>
      <c r="AV59" s="51">
        <v>-0.65269151862199004</v>
      </c>
      <c r="AW59" s="51">
        <v>-0.39288496825244001</v>
      </c>
      <c r="AX59" s="51">
        <v>215.115701463166</v>
      </c>
      <c r="AY59" s="51">
        <v>0.83331927356059399</v>
      </c>
      <c r="AZ59" s="51">
        <v>2645</v>
      </c>
      <c r="BA59" s="51">
        <v>0.93587120201796603</v>
      </c>
      <c r="BB59" s="51">
        <v>40.226262170733101</v>
      </c>
      <c r="BC59" s="51">
        <v>112.03774964649701</v>
      </c>
      <c r="BD59" s="51">
        <v>0.77147177182034699</v>
      </c>
      <c r="BE59" s="51">
        <v>145.22598718309001</v>
      </c>
      <c r="BF59" s="51">
        <v>0.67510640178888404</v>
      </c>
      <c r="BG59" s="51"/>
      <c r="BH59" s="51">
        <v>5.7000000000000002E-2</v>
      </c>
      <c r="BI59" s="51"/>
      <c r="BJ59" s="51"/>
      <c r="BK59" s="51">
        <v>11085.37</v>
      </c>
      <c r="BL59" s="51"/>
      <c r="BM59" s="51">
        <v>9.3133814999326905</v>
      </c>
      <c r="BN59" s="51">
        <v>5.3711760297191598</v>
      </c>
      <c r="BO59" s="51">
        <v>1.0342404644337899E-3</v>
      </c>
      <c r="BP59" s="51">
        <v>1.0342404644337799E-3</v>
      </c>
      <c r="BQ59" s="51">
        <v>4.4294005117605697E-3</v>
      </c>
      <c r="BR59" s="51">
        <v>0.17894867743340401</v>
      </c>
      <c r="BS59" s="51">
        <v>-2.7130376430110299E-2</v>
      </c>
      <c r="BT59" s="51">
        <v>3.9819410925044499E-2</v>
      </c>
      <c r="BU59" s="51"/>
      <c r="BV59" s="51"/>
      <c r="BW59" s="51"/>
      <c r="BX59" s="51"/>
      <c r="BY59" s="51"/>
      <c r="BZ59" s="51"/>
      <c r="CA59" s="51"/>
      <c r="CB59" s="51"/>
      <c r="CC59" s="51">
        <v>-2.64029051899594E-7</v>
      </c>
      <c r="CD59" s="51">
        <v>1.2972477123437499E-2</v>
      </c>
      <c r="CE59" s="51">
        <v>9.0230293938308304</v>
      </c>
      <c r="CF59" s="51">
        <v>9.3162460390119897</v>
      </c>
      <c r="CG59" s="51">
        <v>5.3711760297191598</v>
      </c>
      <c r="CH59" s="51">
        <v>1.0342404644337899E-3</v>
      </c>
      <c r="CI59" s="51">
        <v>1.0342404644337799E-3</v>
      </c>
      <c r="CJ59" s="51">
        <v>4.4294005117605697E-3</v>
      </c>
      <c r="CK59" s="51">
        <v>0.180800209172257</v>
      </c>
      <c r="CL59" s="51">
        <v>-2.6081137520461001E-2</v>
      </c>
      <c r="CM59" s="51">
        <v>3.9793072901407302E-2</v>
      </c>
      <c r="CN59" s="51">
        <v>3</v>
      </c>
      <c r="CO59" s="51"/>
      <c r="CP59" s="51">
        <v>0</v>
      </c>
      <c r="CQ59" s="51"/>
      <c r="CR59" s="51">
        <v>-4.3798435583886001E-7</v>
      </c>
      <c r="CS59" s="51">
        <v>1.2919567564631499E-2</v>
      </c>
      <c r="CT59" s="51">
        <v>0.180800209172257</v>
      </c>
      <c r="CU59" s="51">
        <v>-2.6081137520461001E-2</v>
      </c>
      <c r="CV59" s="51">
        <v>3.98153203934394E-2</v>
      </c>
      <c r="CW59" s="51">
        <v>3</v>
      </c>
      <c r="CX59" s="51"/>
      <c r="CY59" s="51">
        <v>0</v>
      </c>
      <c r="CZ59" s="51"/>
      <c r="DA59" s="9">
        <v>1.81414807232105E-7</v>
      </c>
      <c r="DB59">
        <v>1.29634467904412E-2</v>
      </c>
    </row>
    <row r="60" spans="1:106" x14ac:dyDescent="0.25">
      <c r="A60">
        <v>2027</v>
      </c>
      <c r="B60" s="51">
        <v>2492727</v>
      </c>
      <c r="C60" s="51"/>
      <c r="D60" s="51">
        <v>5169393</v>
      </c>
      <c r="E60" s="51"/>
      <c r="F60" s="51">
        <v>2.0737902706553899</v>
      </c>
      <c r="G60" s="51"/>
      <c r="H60" s="51">
        <v>14.7288878498908</v>
      </c>
      <c r="I60" s="51"/>
      <c r="J60" s="51">
        <v>15.4582658314679</v>
      </c>
      <c r="K60" s="51"/>
      <c r="L60" s="51">
        <v>0.72937798157707201</v>
      </c>
      <c r="M60" s="51"/>
      <c r="N60" s="51">
        <v>3.2676456534438101</v>
      </c>
      <c r="O60" s="51">
        <v>-0.18290878877205499</v>
      </c>
      <c r="P60" s="51">
        <v>7.8804263442923999</v>
      </c>
      <c r="Q60" s="51">
        <v>3.6942856573139999</v>
      </c>
      <c r="R60" s="51">
        <v>9.5105424117188395</v>
      </c>
      <c r="S60" s="51">
        <v>4.71987010538595</v>
      </c>
      <c r="T60" s="51">
        <v>-6.7024446460893394E-2</v>
      </c>
      <c r="U60" s="51">
        <v>-0.259455196545196</v>
      </c>
      <c r="V60" s="51">
        <v>4.9793253019311496</v>
      </c>
      <c r="W60" s="51">
        <v>5.3756054302309204</v>
      </c>
      <c r="X60" s="51">
        <v>4.43299610769958E-2</v>
      </c>
      <c r="Y60" s="51"/>
      <c r="Z60" s="51">
        <v>4.6137590143901203E-2</v>
      </c>
      <c r="AA60" s="51"/>
      <c r="AB60" s="51">
        <v>1.8076290669055801E-3</v>
      </c>
      <c r="AC60" s="51"/>
      <c r="AD60" s="51">
        <v>0.02</v>
      </c>
      <c r="AE60" s="51">
        <v>-5.7036010848530202E-4</v>
      </c>
      <c r="AF60" s="51">
        <v>0</v>
      </c>
      <c r="AG60" s="51">
        <v>-2.3441284055447599E-4</v>
      </c>
      <c r="AH60" s="51">
        <v>0.15776966159783701</v>
      </c>
      <c r="AI60" s="51">
        <v>1.0342404644340299E-3</v>
      </c>
      <c r="AJ60" s="51">
        <v>-7.4702980629626605E-4</v>
      </c>
      <c r="AK60" s="51">
        <v>0</v>
      </c>
      <c r="AL60" s="53">
        <v>1.03424046443402E-3</v>
      </c>
      <c r="AM60" s="51">
        <v>4.4294005117606903E-3</v>
      </c>
      <c r="AN60" s="51">
        <v>5.4460760890730198</v>
      </c>
      <c r="AO60" s="51">
        <v>-0.121939192514703</v>
      </c>
      <c r="AP60" s="51">
        <v>0.48625198771804801</v>
      </c>
      <c r="AQ60" s="51"/>
      <c r="AR60" s="51">
        <v>0.65670219535770002</v>
      </c>
      <c r="AS60" s="51">
        <v>0.61025980475195796</v>
      </c>
      <c r="AT60" s="51">
        <v>-6.1439075922485598E-2</v>
      </c>
      <c r="AU60" s="51">
        <v>3.3864285192044998</v>
      </c>
      <c r="AV60" s="51">
        <v>-0.65277770532735901</v>
      </c>
      <c r="AW60" s="51">
        <v>-0.396280128299767</v>
      </c>
      <c r="AX60" s="51">
        <v>216.07064842128301</v>
      </c>
      <c r="AY60" s="51">
        <v>0.83284411700737604</v>
      </c>
      <c r="AZ60" s="51">
        <v>2645</v>
      </c>
      <c r="BA60" s="51">
        <v>0.93517233940330702</v>
      </c>
      <c r="BB60" s="51">
        <v>40.216833723470501</v>
      </c>
      <c r="BC60" s="51">
        <v>112.153683562165</v>
      </c>
      <c r="BD60" s="51">
        <v>0.77147177182034699</v>
      </c>
      <c r="BE60" s="51">
        <v>145.376263473037</v>
      </c>
      <c r="BF60" s="51">
        <v>0.67281819411950095</v>
      </c>
      <c r="BG60" s="51"/>
      <c r="BH60" s="51">
        <v>5.7000000000000002E-2</v>
      </c>
      <c r="BI60" s="51"/>
      <c r="BJ60" s="51"/>
      <c r="BK60" s="51">
        <v>11536.63</v>
      </c>
      <c r="BL60" s="51"/>
      <c r="BM60" s="51">
        <v>9.35328246968405</v>
      </c>
      <c r="BN60" s="51">
        <v>5.3756054302309204</v>
      </c>
      <c r="BO60" s="51">
        <v>1.0342404644340299E-3</v>
      </c>
      <c r="BP60" s="51">
        <v>1.03424046443402E-3</v>
      </c>
      <c r="BQ60" s="51">
        <v>4.4294005117606903E-3</v>
      </c>
      <c r="BR60" s="51">
        <v>0.179146644439133</v>
      </c>
      <c r="BS60" s="51">
        <v>-2.7235541360865499E-2</v>
      </c>
      <c r="BT60" s="51">
        <v>3.9900969751357103E-2</v>
      </c>
      <c r="BU60" s="51"/>
      <c r="BV60" s="51"/>
      <c r="BW60" s="51"/>
      <c r="BX60" s="51"/>
      <c r="BY60" s="51"/>
      <c r="BZ60" s="51"/>
      <c r="CA60" s="51"/>
      <c r="CB60" s="51"/>
      <c r="CC60" s="51">
        <v>-2.4356861305640999E-8</v>
      </c>
      <c r="CD60" s="51">
        <v>1.31350331638558E-2</v>
      </c>
      <c r="CE60" s="51">
        <v>9.0481587955606102</v>
      </c>
      <c r="CF60" s="51">
        <v>9.3560930297809595</v>
      </c>
      <c r="CG60" s="51">
        <v>5.3756054302309204</v>
      </c>
      <c r="CH60" s="51">
        <v>1.0342404644340299E-3</v>
      </c>
      <c r="CI60" s="51">
        <v>1.03424046443402E-3</v>
      </c>
      <c r="CJ60" s="51">
        <v>4.4294005117606903E-3</v>
      </c>
      <c r="CK60" s="51">
        <v>0.18055621101244701</v>
      </c>
      <c r="CL60" s="51">
        <v>-2.6452261091983599E-2</v>
      </c>
      <c r="CM60" s="51">
        <v>3.9846990768978199E-2</v>
      </c>
      <c r="CN60" s="51">
        <v>3</v>
      </c>
      <c r="CO60" s="51"/>
      <c r="CP60" s="51">
        <v>0</v>
      </c>
      <c r="CQ60" s="51"/>
      <c r="CR60" s="51">
        <v>-2.6802046837470698E-7</v>
      </c>
      <c r="CS60" s="51">
        <v>1.3027144907401001E-2</v>
      </c>
      <c r="CT60" s="51">
        <v>0.18055621101244701</v>
      </c>
      <c r="CU60" s="51">
        <v>-2.6452261091983599E-2</v>
      </c>
      <c r="CV60" s="51">
        <v>3.9867918493764497E-2</v>
      </c>
      <c r="CW60" s="51">
        <v>3</v>
      </c>
      <c r="CX60" s="51"/>
      <c r="CY60" s="51">
        <v>0</v>
      </c>
      <c r="CZ60" s="51"/>
      <c r="DA60" s="9">
        <v>-4.62778241838712E-7</v>
      </c>
      <c r="DB60">
        <v>1.306981451391E-2</v>
      </c>
    </row>
    <row r="61" spans="1:106" x14ac:dyDescent="0.25">
      <c r="A61">
        <v>2028</v>
      </c>
      <c r="B61" s="51">
        <v>2605944</v>
      </c>
      <c r="C61" s="51"/>
      <c r="D61" s="51">
        <v>5413349</v>
      </c>
      <c r="E61" s="51"/>
      <c r="F61" s="51">
        <v>2.0773082614208098</v>
      </c>
      <c r="G61" s="51"/>
      <c r="H61" s="51">
        <v>14.773305547564201</v>
      </c>
      <c r="I61" s="51"/>
      <c r="J61" s="51">
        <v>15.5043784981141</v>
      </c>
      <c r="K61" s="51"/>
      <c r="L61" s="51">
        <v>0.73107295054997401</v>
      </c>
      <c r="M61" s="51"/>
      <c r="N61" s="51">
        <v>3.2876456534438101</v>
      </c>
      <c r="O61" s="51">
        <v>-0.18347914888054001</v>
      </c>
      <c r="P61" s="51">
        <v>7.8804263442923999</v>
      </c>
      <c r="Q61" s="51">
        <v>3.6940512593466499</v>
      </c>
      <c r="R61" s="51">
        <v>9.67097345158232</v>
      </c>
      <c r="S61" s="51">
        <v>4.7209043458503901</v>
      </c>
      <c r="T61" s="51">
        <v>-6.7780184882432301E-2</v>
      </c>
      <c r="U61" s="51">
        <v>-0.259455196545196</v>
      </c>
      <c r="V61" s="51">
        <v>4.98035954239558</v>
      </c>
      <c r="W61" s="51">
        <v>5.3800348307426802</v>
      </c>
      <c r="X61" s="51">
        <v>4.44176976733286E-2</v>
      </c>
      <c r="Y61" s="51"/>
      <c r="Z61" s="51">
        <v>4.6112666646230899E-2</v>
      </c>
      <c r="AA61" s="51"/>
      <c r="AB61" s="51">
        <v>1.6949689729022601E-3</v>
      </c>
      <c r="AC61" s="51"/>
      <c r="AD61" s="51">
        <v>0.02</v>
      </c>
      <c r="AE61" s="51">
        <v>-5.70360108485021E-4</v>
      </c>
      <c r="AF61" s="51">
        <v>0</v>
      </c>
      <c r="AG61" s="51">
        <v>-2.3439796734336899E-4</v>
      </c>
      <c r="AH61" s="51">
        <v>0.16043103986348201</v>
      </c>
      <c r="AI61" s="51">
        <v>1.03424046443384E-3</v>
      </c>
      <c r="AJ61" s="51">
        <v>-7.5573842153887601E-4</v>
      </c>
      <c r="AK61" s="51">
        <v>0</v>
      </c>
      <c r="AL61" s="53">
        <v>1.0342404644338801E-3</v>
      </c>
      <c r="AM61" s="51">
        <v>4.42940051176062E-3</v>
      </c>
      <c r="AN61" s="51">
        <v>5.4794094224063503</v>
      </c>
      <c r="AO61" s="51">
        <v>-0.122319432587026</v>
      </c>
      <c r="AP61" s="51">
        <v>0.48738196703331599</v>
      </c>
      <c r="AQ61" s="51"/>
      <c r="AR61" s="51">
        <v>0.65670219535770002</v>
      </c>
      <c r="AS61" s="51">
        <v>0.62055412980986502</v>
      </c>
      <c r="AT61" s="51">
        <v>-6.2131836142229599E-2</v>
      </c>
      <c r="AU61" s="51">
        <v>3.3862136544011001</v>
      </c>
      <c r="AV61" s="51">
        <v>-0.65286389203272899</v>
      </c>
      <c r="AW61" s="51">
        <v>-0.39967528834709298</v>
      </c>
      <c r="AX61" s="51">
        <v>217.02983460362401</v>
      </c>
      <c r="AY61" s="51">
        <v>0.83236923138722996</v>
      </c>
      <c r="AZ61" s="51">
        <v>2645</v>
      </c>
      <c r="BA61" s="51">
        <v>0.93446586072582405</v>
      </c>
      <c r="BB61" s="51">
        <v>40.207408084111201</v>
      </c>
      <c r="BC61" s="51">
        <v>112.269737443406</v>
      </c>
      <c r="BD61" s="51">
        <v>0.77147177182034699</v>
      </c>
      <c r="BE61" s="51">
        <v>145.52669526520299</v>
      </c>
      <c r="BF61" s="51">
        <v>0.67053774210807604</v>
      </c>
      <c r="BG61" s="51"/>
      <c r="BH61" s="51">
        <v>5.7000000000000002E-2</v>
      </c>
      <c r="BI61" s="51"/>
      <c r="BJ61" s="51"/>
      <c r="BK61" s="51">
        <v>12007.31</v>
      </c>
      <c r="BL61" s="51"/>
      <c r="BM61" s="51">
        <v>9.3932709099701004</v>
      </c>
      <c r="BN61" s="51">
        <v>5.3800348307426802</v>
      </c>
      <c r="BO61" s="51">
        <v>1.03424046443384E-3</v>
      </c>
      <c r="BP61" s="51">
        <v>1.0342404644338801E-3</v>
      </c>
      <c r="BQ61" s="51">
        <v>4.42940051176062E-3</v>
      </c>
      <c r="BR61" s="51">
        <v>0.17934483045142899</v>
      </c>
      <c r="BS61" s="51">
        <v>-2.7341113940319801E-2</v>
      </c>
      <c r="BT61" s="51">
        <v>3.9988440286052501E-2</v>
      </c>
      <c r="BU61" s="51"/>
      <c r="BV61" s="51"/>
      <c r="BW61" s="51"/>
      <c r="BX61" s="51"/>
      <c r="BY61" s="51"/>
      <c r="BZ61" s="51"/>
      <c r="CA61" s="51"/>
      <c r="CB61" s="51"/>
      <c r="CC61" s="51">
        <v>-9.9291551092228692E-9</v>
      </c>
      <c r="CD61" s="51">
        <v>1.3310199477732401E-2</v>
      </c>
      <c r="CE61" s="51">
        <v>9.0732881972904007</v>
      </c>
      <c r="CF61" s="51">
        <v>9.3960030078110499</v>
      </c>
      <c r="CG61" s="51">
        <v>5.3800348307426802</v>
      </c>
      <c r="CH61" s="51">
        <v>1.03424046443384E-3</v>
      </c>
      <c r="CI61" s="51">
        <v>1.0342404644338801E-3</v>
      </c>
      <c r="CJ61" s="51">
        <v>4.42940051176062E-3</v>
      </c>
      <c r="CK61" s="51">
        <v>0.18031254213932399</v>
      </c>
      <c r="CL61" s="51">
        <v>-2.6828665595184601E-2</v>
      </c>
      <c r="CM61" s="51">
        <v>3.9909978030089499E-2</v>
      </c>
      <c r="CN61" s="51">
        <v>3</v>
      </c>
      <c r="CO61" s="51"/>
      <c r="CP61" s="51">
        <v>0</v>
      </c>
      <c r="CQ61" s="51"/>
      <c r="CR61" s="51">
        <v>-3.7252800116904699E-7</v>
      </c>
      <c r="CS61" s="51">
        <v>1.3153393901046201E-2</v>
      </c>
      <c r="CT61" s="51">
        <v>0.18031254213932399</v>
      </c>
      <c r="CU61" s="51">
        <v>-2.6828665595184601E-2</v>
      </c>
      <c r="CV61" s="51">
        <v>3.9932104549746397E-2</v>
      </c>
      <c r="CW61" s="51">
        <v>3</v>
      </c>
      <c r="CX61" s="51"/>
      <c r="CY61" s="51">
        <v>0</v>
      </c>
      <c r="CZ61" s="51"/>
      <c r="DA61" s="9">
        <v>-5.0992515820968903E-8</v>
      </c>
      <c r="DB61">
        <v>1.31971306471012E-2</v>
      </c>
    </row>
    <row r="62" spans="1:106" x14ac:dyDescent="0.25">
      <c r="A62">
        <v>2029</v>
      </c>
      <c r="B62" s="51">
        <v>2724561</v>
      </c>
      <c r="C62" s="51"/>
      <c r="D62" s="51">
        <v>5668746</v>
      </c>
      <c r="E62" s="51"/>
      <c r="F62" s="51">
        <v>2.0806089494784601</v>
      </c>
      <c r="G62" s="51"/>
      <c r="H62" s="51">
        <v>14.8178178721839</v>
      </c>
      <c r="I62" s="51"/>
      <c r="J62" s="51">
        <v>15.550478487222399</v>
      </c>
      <c r="K62" s="51"/>
      <c r="L62" s="51">
        <v>0.732660615038498</v>
      </c>
      <c r="M62" s="51"/>
      <c r="N62" s="51">
        <v>3.3076456534438101</v>
      </c>
      <c r="O62" s="51">
        <v>-0.184049508989025</v>
      </c>
      <c r="P62" s="51">
        <v>7.8804263442923999</v>
      </c>
      <c r="Q62" s="51">
        <v>3.6938168762515802</v>
      </c>
      <c r="R62" s="51">
        <v>9.8341107638577601</v>
      </c>
      <c r="S62" s="51">
        <v>4.7219385863148204</v>
      </c>
      <c r="T62" s="51">
        <v>-6.8544740140788596E-2</v>
      </c>
      <c r="U62" s="51">
        <v>-0.259455196545196</v>
      </c>
      <c r="V62" s="51">
        <v>4.9813937828600201</v>
      </c>
      <c r="W62" s="51">
        <v>5.38446423125444</v>
      </c>
      <c r="X62" s="51">
        <v>4.4512324619699402E-2</v>
      </c>
      <c r="Y62" s="51"/>
      <c r="Z62" s="51">
        <v>4.6099989108223702E-2</v>
      </c>
      <c r="AA62" s="51"/>
      <c r="AB62" s="51">
        <v>1.5876644885241199E-3</v>
      </c>
      <c r="AC62" s="51"/>
      <c r="AD62" s="51">
        <v>0.02</v>
      </c>
      <c r="AE62" s="51">
        <v>-5.7036010848522298E-4</v>
      </c>
      <c r="AF62" s="51">
        <v>0</v>
      </c>
      <c r="AG62" s="51">
        <v>-2.3438309507506301E-4</v>
      </c>
      <c r="AH62" s="51">
        <v>0.16313731227544701</v>
      </c>
      <c r="AI62" s="51">
        <v>1.03424046443399E-3</v>
      </c>
      <c r="AJ62" s="51">
        <v>-7.6455525835632298E-4</v>
      </c>
      <c r="AK62" s="51">
        <v>0</v>
      </c>
      <c r="AL62" s="53">
        <v>1.03424046443391E-3</v>
      </c>
      <c r="AM62" s="51">
        <v>4.4294005117606703E-3</v>
      </c>
      <c r="AN62" s="51">
        <v>5.5127427557396897</v>
      </c>
      <c r="AO62" s="51">
        <v>-0.12269967265935</v>
      </c>
      <c r="AP62" s="51">
        <v>0.48844041002566502</v>
      </c>
      <c r="AQ62" s="51"/>
      <c r="AR62" s="51">
        <v>0.65670219535770002</v>
      </c>
      <c r="AS62" s="51">
        <v>0.63102210734754005</v>
      </c>
      <c r="AT62" s="51">
        <v>-6.2832678462389602E-2</v>
      </c>
      <c r="AU62" s="51">
        <v>3.3859988032306099</v>
      </c>
      <c r="AV62" s="51">
        <v>-0.65295007873809796</v>
      </c>
      <c r="AW62" s="51">
        <v>-0.40307044839442002</v>
      </c>
      <c r="AX62" s="51">
        <v>217.99327882905899</v>
      </c>
      <c r="AY62" s="51">
        <v>0.83189461654566799</v>
      </c>
      <c r="AZ62" s="51">
        <v>2645</v>
      </c>
      <c r="BA62" s="51">
        <v>0.933751682987214</v>
      </c>
      <c r="BB62" s="51">
        <v>40.197985251679</v>
      </c>
      <c r="BC62" s="51">
        <v>112.385911414357</v>
      </c>
      <c r="BD62" s="51">
        <v>0.77147177182034699</v>
      </c>
      <c r="BE62" s="51">
        <v>145.677282720498</v>
      </c>
      <c r="BF62" s="51">
        <v>0.66826501946756001</v>
      </c>
      <c r="BG62" s="51"/>
      <c r="BH62" s="51">
        <v>5.7000000000000002E-2</v>
      </c>
      <c r="BI62" s="51"/>
      <c r="BJ62" s="51"/>
      <c r="BK62" s="51">
        <v>12498.37</v>
      </c>
      <c r="BL62" s="51"/>
      <c r="BM62" s="51">
        <v>9.4333535147875693</v>
      </c>
      <c r="BN62" s="51">
        <v>5.38446423125444</v>
      </c>
      <c r="BO62" s="51">
        <v>1.03424046443399E-3</v>
      </c>
      <c r="BP62" s="51">
        <v>1.03424046443391E-3</v>
      </c>
      <c r="BQ62" s="51">
        <v>4.4294005117606703E-3</v>
      </c>
      <c r="BR62" s="51">
        <v>0.179543235712573</v>
      </c>
      <c r="BS62" s="51">
        <v>-2.7447095748633799E-2</v>
      </c>
      <c r="BT62" s="51">
        <v>4.0082604817466998E-2</v>
      </c>
      <c r="BU62" s="51"/>
      <c r="BV62" s="51"/>
      <c r="BW62" s="51"/>
      <c r="BX62" s="51"/>
      <c r="BY62" s="51"/>
      <c r="BZ62" s="51"/>
      <c r="CA62" s="51"/>
      <c r="CB62" s="51"/>
      <c r="CC62" s="51">
        <v>1.2134062010726799E-7</v>
      </c>
      <c r="CD62" s="51">
        <v>1.3498411698492399E-2</v>
      </c>
      <c r="CE62" s="51">
        <v>9.0984175990201805</v>
      </c>
      <c r="CF62" s="51">
        <v>9.4359847935059502</v>
      </c>
      <c r="CG62" s="51">
        <v>5.38446423125444</v>
      </c>
      <c r="CH62" s="51">
        <v>1.03424046443399E-3</v>
      </c>
      <c r="CI62" s="51">
        <v>1.03424046443391E-3</v>
      </c>
      <c r="CJ62" s="51">
        <v>4.4294005117606703E-3</v>
      </c>
      <c r="CK62" s="51">
        <v>0.180069202108501</v>
      </c>
      <c r="CL62" s="51">
        <v>-2.7210426175491399E-2</v>
      </c>
      <c r="CM62" s="51">
        <v>3.99817856948987E-2</v>
      </c>
      <c r="CN62" s="51">
        <v>3</v>
      </c>
      <c r="CO62" s="51"/>
      <c r="CP62" s="51">
        <v>2.2204460492503099E-14</v>
      </c>
      <c r="CQ62" s="51"/>
      <c r="CR62" s="51">
        <v>-2.6671875208439298E-7</v>
      </c>
      <c r="CS62" s="51">
        <v>1.3296798913881599E-2</v>
      </c>
      <c r="CT62" s="51">
        <v>0.180069202108501</v>
      </c>
      <c r="CU62" s="51">
        <v>-2.7210426175491399E-2</v>
      </c>
      <c r="CV62" s="51">
        <v>4.0004048516397099E-2</v>
      </c>
      <c r="CW62" s="51">
        <v>3</v>
      </c>
      <c r="CX62" s="51"/>
      <c r="CY62" s="51">
        <v>2.2204460492503099E-14</v>
      </c>
      <c r="CZ62" s="51"/>
      <c r="DA62" s="9">
        <v>7.2109584414725703E-8</v>
      </c>
      <c r="DB62">
        <v>1.33413072640272E-2</v>
      </c>
    </row>
    <row r="63" spans="1:106" x14ac:dyDescent="0.25">
      <c r="A63">
        <v>2030</v>
      </c>
      <c r="B63" s="51">
        <v>2848862</v>
      </c>
      <c r="C63" s="51"/>
      <c r="D63" s="51">
        <v>5936183</v>
      </c>
      <c r="E63" s="51"/>
      <c r="F63" s="51">
        <v>2.0837032471211301</v>
      </c>
      <c r="G63" s="51"/>
      <c r="H63" s="51">
        <v>14.8624301742584</v>
      </c>
      <c r="I63" s="51"/>
      <c r="J63" s="51">
        <v>15.596576892195101</v>
      </c>
      <c r="K63" s="51"/>
      <c r="L63" s="51">
        <v>0.73414671793667696</v>
      </c>
      <c r="M63" s="51"/>
      <c r="N63" s="51">
        <v>3.3276456534438101</v>
      </c>
      <c r="O63" s="51">
        <v>-0.18461986909750999</v>
      </c>
      <c r="P63" s="51">
        <v>7.8804263442923999</v>
      </c>
      <c r="Q63" s="51">
        <v>3.6935825080278302</v>
      </c>
      <c r="R63" s="51">
        <v>10</v>
      </c>
      <c r="S63" s="51">
        <v>4.7229728267792499</v>
      </c>
      <c r="T63" s="51">
        <v>-6.9318221959815199E-2</v>
      </c>
      <c r="U63" s="51">
        <v>-0.259455196545196</v>
      </c>
      <c r="V63" s="51">
        <v>4.9824280233244496</v>
      </c>
      <c r="W63" s="51">
        <v>5.3888936317661997</v>
      </c>
      <c r="X63" s="51">
        <v>4.4612302074543503E-2</v>
      </c>
      <c r="Y63" s="51"/>
      <c r="Z63" s="51">
        <v>4.6098404972722697E-2</v>
      </c>
      <c r="AA63" s="51"/>
      <c r="AB63" s="51">
        <v>1.4861028981791901E-3</v>
      </c>
      <c r="AC63" s="51"/>
      <c r="AD63" s="51">
        <v>0.02</v>
      </c>
      <c r="AE63" s="51">
        <v>-5.7036010848516303E-4</v>
      </c>
      <c r="AF63" s="51">
        <v>0</v>
      </c>
      <c r="AG63" s="51">
        <v>-2.3436822374955899E-4</v>
      </c>
      <c r="AH63" s="51">
        <v>0.165889236142231</v>
      </c>
      <c r="AI63" s="51">
        <v>1.0342404644339701E-3</v>
      </c>
      <c r="AJ63" s="51">
        <v>-7.7348181902658995E-4</v>
      </c>
      <c r="AK63" s="51">
        <v>0</v>
      </c>
      <c r="AL63" s="53">
        <v>1.03424046443401E-3</v>
      </c>
      <c r="AM63" s="51">
        <v>4.4294005117611803E-3</v>
      </c>
      <c r="AN63" s="51">
        <v>5.5460760890730203</v>
      </c>
      <c r="AO63" s="51">
        <v>-0.123079912731673</v>
      </c>
      <c r="AP63" s="51">
        <v>0.48943114529111797</v>
      </c>
      <c r="AQ63" s="51"/>
      <c r="AR63" s="51">
        <v>0.65670219535770002</v>
      </c>
      <c r="AS63" s="51">
        <v>0.64166666666666605</v>
      </c>
      <c r="AT63" s="51">
        <v>-6.3541703463163998E-2</v>
      </c>
      <c r="AU63" s="51">
        <v>3.38578396569218</v>
      </c>
      <c r="AV63" s="51">
        <v>-0.65303626544346804</v>
      </c>
      <c r="AW63" s="51">
        <v>-0.40646560844174701</v>
      </c>
      <c r="AX63" s="51">
        <v>218.96100000000001</v>
      </c>
      <c r="AY63" s="51">
        <v>0.83142027232829596</v>
      </c>
      <c r="AZ63" s="51">
        <v>2645</v>
      </c>
      <c r="BA63" s="51">
        <v>0.93302972228467096</v>
      </c>
      <c r="BB63" s="51">
        <v>40.188565225197799</v>
      </c>
      <c r="BC63" s="51">
        <v>112.502205599283</v>
      </c>
      <c r="BD63" s="51">
        <v>0.77147177182034699</v>
      </c>
      <c r="BE63" s="51">
        <v>145.82802599999999</v>
      </c>
      <c r="BF63" s="51">
        <v>0.66600000000000004</v>
      </c>
      <c r="BG63" s="51"/>
      <c r="BH63" s="51">
        <v>5.7000000000000002E-2</v>
      </c>
      <c r="BI63" s="51"/>
      <c r="BJ63" s="51"/>
      <c r="BK63" s="51">
        <v>13010.82</v>
      </c>
      <c r="BL63" s="51"/>
      <c r="BM63" s="51">
        <v>9.4735365979600008</v>
      </c>
      <c r="BN63" s="51">
        <v>5.3888936317661997</v>
      </c>
      <c r="BO63" s="51">
        <v>1.0342404644339701E-3</v>
      </c>
      <c r="BP63" s="51">
        <v>1.03424046443401E-3</v>
      </c>
      <c r="BQ63" s="51">
        <v>4.4294005117611803E-3</v>
      </c>
      <c r="BR63" s="51">
        <v>0.179741860465116</v>
      </c>
      <c r="BS63" s="51">
        <v>-2.7553488372093E-2</v>
      </c>
      <c r="BT63" s="51">
        <v>4.0183083172430703E-2</v>
      </c>
      <c r="BU63" s="51"/>
      <c r="BV63" s="51"/>
      <c r="BW63" s="51"/>
      <c r="BX63" s="51"/>
      <c r="BY63" s="51"/>
      <c r="BZ63" s="51"/>
      <c r="CA63" s="51"/>
      <c r="CB63" s="51"/>
      <c r="CC63" s="51">
        <v>2.59593692097936E-8</v>
      </c>
      <c r="CD63" s="51">
        <v>1.3699595059444999E-2</v>
      </c>
      <c r="CE63" s="51">
        <v>9.1235470007499604</v>
      </c>
      <c r="CF63" s="51">
        <v>9.4760475043679797</v>
      </c>
      <c r="CG63" s="51">
        <v>5.3888936317661997</v>
      </c>
      <c r="CH63" s="51">
        <v>1.0342404644339701E-3</v>
      </c>
      <c r="CI63" s="51">
        <v>1.03424046443401E-3</v>
      </c>
      <c r="CJ63" s="51">
        <v>4.4294005117611803E-3</v>
      </c>
      <c r="CK63" s="51">
        <v>0.17982619047619</v>
      </c>
      <c r="CL63" s="51">
        <v>-2.7597619047618999E-2</v>
      </c>
      <c r="CM63" s="51">
        <v>4.0062710862030698E-2</v>
      </c>
      <c r="CN63" s="51">
        <v>3</v>
      </c>
      <c r="CO63" s="51"/>
      <c r="CP63" s="51">
        <v>-2.2204460492503099E-14</v>
      </c>
      <c r="CQ63" s="51"/>
      <c r="CR63" s="51">
        <v>-9.6709902863700794E-8</v>
      </c>
      <c r="CS63" s="51">
        <v>1.3458585048545701E-2</v>
      </c>
      <c r="CT63" s="51">
        <v>0.17982619047619</v>
      </c>
      <c r="CU63" s="51">
        <v>-2.7597619047618999E-2</v>
      </c>
      <c r="CV63" s="51">
        <v>4.00841949520339E-2</v>
      </c>
      <c r="CW63" s="51">
        <v>3</v>
      </c>
      <c r="CX63" s="51"/>
      <c r="CY63" s="51">
        <v>-2.2204460492503099E-14</v>
      </c>
      <c r="CZ63" s="51"/>
      <c r="DA63" s="9">
        <v>-4.0098043119218797E-7</v>
      </c>
      <c r="DB63">
        <v>1.35021963274171E-2</v>
      </c>
    </row>
    <row r="65" spans="101:101" x14ac:dyDescent="0.25">
      <c r="CW65" s="51">
        <f>AVERAGE(CW33:CW43)</f>
        <v>2.5176954977665882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S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7" sqref="B17"/>
    </sheetView>
  </sheetViews>
  <sheetFormatPr defaultRowHeight="15" x14ac:dyDescent="0.25"/>
  <cols>
    <col min="2" max="13" width="37.42578125" customWidth="1"/>
    <col min="14" max="43" width="32.7109375" customWidth="1"/>
  </cols>
  <sheetData>
    <row r="1" spans="1:19" s="21" customFormat="1" x14ac:dyDescent="0.25">
      <c r="A1" t="s">
        <v>312</v>
      </c>
      <c r="B1"/>
      <c r="C1"/>
      <c r="P1" s="6"/>
    </row>
    <row r="2" spans="1:19" x14ac:dyDescent="0.25">
      <c r="A2" t="s">
        <v>11</v>
      </c>
      <c r="B2" s="2" t="s">
        <v>12</v>
      </c>
      <c r="C2" s="2" t="s">
        <v>12</v>
      </c>
      <c r="D2" s="2" t="s">
        <v>12</v>
      </c>
      <c r="E2" s="2" t="s">
        <v>12</v>
      </c>
      <c r="F2" s="2" t="s">
        <v>12</v>
      </c>
      <c r="G2" s="2" t="s">
        <v>12</v>
      </c>
      <c r="H2" s="2"/>
      <c r="I2" s="2"/>
      <c r="J2" s="2"/>
      <c r="K2" s="2"/>
      <c r="L2" s="2"/>
      <c r="M2" s="2"/>
      <c r="N2" s="2"/>
      <c r="O2" s="2"/>
      <c r="P2" s="47"/>
      <c r="Q2" s="2"/>
      <c r="R2" s="2"/>
      <c r="S2" s="2"/>
    </row>
    <row r="3" spans="1:19" x14ac:dyDescent="0.25">
      <c r="A3" t="s">
        <v>3</v>
      </c>
      <c r="B3" s="2" t="s">
        <v>392</v>
      </c>
      <c r="C3" s="2" t="s">
        <v>393</v>
      </c>
      <c r="D3" s="21" t="s">
        <v>199</v>
      </c>
      <c r="E3" s="21" t="s">
        <v>224</v>
      </c>
      <c r="F3" s="21" t="s">
        <v>313</v>
      </c>
      <c r="G3" s="21" t="s">
        <v>314</v>
      </c>
      <c r="H3" s="21"/>
      <c r="I3" s="21"/>
      <c r="J3" s="21"/>
      <c r="K3" s="21"/>
      <c r="L3" s="21"/>
      <c r="M3" s="21"/>
      <c r="N3" s="21"/>
      <c r="O3" s="21"/>
      <c r="P3" s="6"/>
      <c r="Q3" s="21"/>
      <c r="R3" s="21"/>
      <c r="S3" s="21"/>
    </row>
    <row r="4" spans="1:19" x14ac:dyDescent="0.25">
      <c r="A4" t="s">
        <v>7</v>
      </c>
      <c r="B4" s="2" t="s">
        <v>237</v>
      </c>
      <c r="C4" s="2" t="s">
        <v>237</v>
      </c>
      <c r="D4" s="2" t="s">
        <v>227</v>
      </c>
      <c r="E4" s="2"/>
      <c r="F4" s="2"/>
      <c r="G4" s="2"/>
      <c r="H4" s="2"/>
      <c r="I4" s="2"/>
      <c r="P4" s="6"/>
      <c r="S4" s="2"/>
    </row>
    <row r="5" spans="1:19" x14ac:dyDescent="0.25">
      <c r="A5" t="s">
        <v>275</v>
      </c>
      <c r="B5" s="2"/>
      <c r="C5" s="2"/>
      <c r="D5" s="2" t="s">
        <v>311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6"/>
      <c r="Q5" s="2"/>
      <c r="R5" s="2"/>
      <c r="S5" s="2"/>
    </row>
    <row r="6" spans="1:19" x14ac:dyDescent="0.25">
      <c r="A6">
        <v>1970</v>
      </c>
      <c r="D6" s="41">
        <v>0.80379353421398003</v>
      </c>
      <c r="E6" s="44">
        <v>51.076916242491599</v>
      </c>
      <c r="F6" s="3">
        <f>100*D6</f>
        <v>80.379353421398008</v>
      </c>
      <c r="G6" s="41">
        <v>2.4</v>
      </c>
      <c r="H6" s="41"/>
      <c r="I6" s="41"/>
      <c r="J6" s="41"/>
      <c r="K6" s="41"/>
      <c r="L6" s="41"/>
      <c r="M6" s="41"/>
      <c r="N6" s="41"/>
      <c r="O6" s="41"/>
      <c r="P6" s="8"/>
      <c r="Q6" s="11"/>
      <c r="R6" s="11"/>
      <c r="S6" s="22"/>
    </row>
    <row r="7" spans="1:19" x14ac:dyDescent="0.25">
      <c r="A7">
        <f>A6+1</f>
        <v>1971</v>
      </c>
      <c r="D7" s="41">
        <v>0.82231183241230399</v>
      </c>
      <c r="E7" s="44">
        <v>49.227948964175702</v>
      </c>
      <c r="F7" s="3">
        <f t="shared" ref="F7:F66" si="0">100*D7</f>
        <v>82.231183241230397</v>
      </c>
      <c r="G7" s="41">
        <v>2.45045826</v>
      </c>
      <c r="H7" s="41"/>
      <c r="I7" s="41"/>
      <c r="J7" s="42"/>
      <c r="K7" s="1"/>
      <c r="L7" s="41"/>
      <c r="M7" s="41"/>
      <c r="N7" s="41"/>
      <c r="O7" s="41"/>
      <c r="P7" s="8"/>
      <c r="Q7" s="11"/>
      <c r="R7" s="11"/>
      <c r="S7" s="22"/>
    </row>
    <row r="8" spans="1:19" x14ac:dyDescent="0.25">
      <c r="A8">
        <f t="shared" ref="A8:A66" si="1">A7+1</f>
        <v>1972</v>
      </c>
      <c r="D8" s="41">
        <v>0.84203626892498495</v>
      </c>
      <c r="E8" s="44">
        <v>48.468416842777998</v>
      </c>
      <c r="F8" s="3">
        <f t="shared" si="0"/>
        <v>84.203626892498491</v>
      </c>
      <c r="G8" s="41">
        <v>2.54634048</v>
      </c>
      <c r="H8" s="41"/>
      <c r="I8" s="41"/>
      <c r="J8" s="42"/>
      <c r="K8" s="1"/>
      <c r="L8" s="41"/>
      <c r="M8" s="41"/>
      <c r="N8" s="41"/>
      <c r="O8" s="41"/>
      <c r="P8" s="8"/>
      <c r="Q8" s="11"/>
      <c r="R8" s="11"/>
      <c r="S8" s="22"/>
    </row>
    <row r="9" spans="1:19" x14ac:dyDescent="0.25">
      <c r="A9">
        <f t="shared" si="1"/>
        <v>1973</v>
      </c>
      <c r="D9" s="41">
        <v>0.86585577100666899</v>
      </c>
      <c r="E9" s="44">
        <v>46.996739586358899</v>
      </c>
      <c r="F9" s="3">
        <f t="shared" si="0"/>
        <v>86.585577100666896</v>
      </c>
      <c r="G9" s="41">
        <v>2.6764078200000001</v>
      </c>
      <c r="H9" s="41"/>
      <c r="I9" s="41"/>
      <c r="J9" s="42"/>
      <c r="K9" s="1"/>
      <c r="L9" s="41"/>
      <c r="M9" s="41"/>
      <c r="N9" s="41"/>
      <c r="O9" s="41"/>
      <c r="P9" s="8"/>
      <c r="Q9" s="11"/>
      <c r="R9" s="11"/>
      <c r="S9" s="22"/>
    </row>
    <row r="10" spans="1:19" x14ac:dyDescent="0.25">
      <c r="A10">
        <f t="shared" si="1"/>
        <v>1974</v>
      </c>
      <c r="D10" s="41">
        <v>0.87793585924384798</v>
      </c>
      <c r="E10" s="44">
        <v>47.4273712940237</v>
      </c>
      <c r="F10" s="3">
        <f t="shared" si="0"/>
        <v>87.7935859243848</v>
      </c>
      <c r="G10" s="41">
        <v>2.82942144</v>
      </c>
      <c r="H10" s="41"/>
      <c r="I10" s="41"/>
      <c r="J10" s="42"/>
      <c r="K10" s="1"/>
      <c r="L10" s="41"/>
      <c r="M10" s="41"/>
      <c r="N10" s="41"/>
      <c r="O10" s="41"/>
      <c r="P10" s="8"/>
      <c r="Q10" s="11"/>
      <c r="R10" s="11"/>
      <c r="S10" s="22"/>
    </row>
    <row r="11" spans="1:19" x14ac:dyDescent="0.25">
      <c r="A11">
        <f t="shared" si="1"/>
        <v>1975</v>
      </c>
      <c r="B11" s="51">
        <f>100*(EXP(SUM(Eviews_in1!AD4:AD8)/5)-1)</f>
        <v>0.80737693434660418</v>
      </c>
      <c r="C11" s="51">
        <f>100*(EXP(SUM(Eviews_in1!Y4:Y8)/5)-1)</f>
        <v>10.070531667420513</v>
      </c>
      <c r="D11" s="41">
        <v>0.88398493518458499</v>
      </c>
      <c r="E11" s="44">
        <v>48.179099999999998</v>
      </c>
      <c r="F11" s="3">
        <f t="shared" si="0"/>
        <v>88.398493518458494</v>
      </c>
      <c r="G11" s="41">
        <v>2.9941425000000002</v>
      </c>
      <c r="H11" s="3">
        <f>100*(G11/G6-1)</f>
        <v>24.755937500000002</v>
      </c>
      <c r="I11" s="41"/>
      <c r="J11" s="42"/>
      <c r="K11" s="42"/>
      <c r="L11" s="41"/>
      <c r="M11" s="41"/>
      <c r="N11" s="41"/>
      <c r="O11" s="41"/>
      <c r="P11" s="8"/>
      <c r="Q11" s="11"/>
      <c r="R11" s="11"/>
      <c r="S11" s="22"/>
    </row>
    <row r="12" spans="1:19" x14ac:dyDescent="0.25">
      <c r="A12">
        <f t="shared" si="1"/>
        <v>1976</v>
      </c>
      <c r="B12" s="51">
        <f>100*(EXP(SUM(Eviews_in1!AD5:AD9)/5)-1)</f>
        <v>0.50711514057339979</v>
      </c>
      <c r="C12" s="51">
        <f>100*(EXP(SUM(Eviews_in1!Y5:Y9)/5)-1)</f>
        <v>9.8550124716453524</v>
      </c>
      <c r="D12" s="41">
        <v>0.90031113672999596</v>
      </c>
      <c r="E12" s="44">
        <v>48.866300000000003</v>
      </c>
      <c r="F12" s="3">
        <f t="shared" si="0"/>
        <v>90.031113672999595</v>
      </c>
      <c r="G12" s="41">
        <v>3.1593321599999999</v>
      </c>
      <c r="H12" s="3">
        <f t="shared" ref="H12:H66" si="2">100*(G12/G7-1)</f>
        <v>28.928217695901502</v>
      </c>
      <c r="I12" s="41"/>
      <c r="J12" s="42"/>
      <c r="K12" s="1"/>
      <c r="L12" s="41"/>
      <c r="M12" s="41"/>
      <c r="N12" s="41"/>
      <c r="O12" s="41"/>
      <c r="P12" s="8"/>
      <c r="Q12" s="11"/>
      <c r="R12" s="11"/>
      <c r="S12" s="22"/>
    </row>
    <row r="13" spans="1:19" x14ac:dyDescent="0.25">
      <c r="A13">
        <f t="shared" si="1"/>
        <v>1977</v>
      </c>
      <c r="B13" s="51">
        <f>100*(EXP(SUM(Eviews_in1!AD6:AD10)/5)-1)</f>
        <v>0.69663306244638346</v>
      </c>
      <c r="C13" s="51">
        <f>100*(EXP(SUM(Eviews_in1!Y6:Y10)/5)-1)</f>
        <v>8.44413382535949</v>
      </c>
      <c r="D13" s="41">
        <v>0.90589118176525796</v>
      </c>
      <c r="E13" s="44">
        <v>46.406999999999897</v>
      </c>
      <c r="F13" s="3">
        <f t="shared" si="0"/>
        <v>90.589118176525801</v>
      </c>
      <c r="G13" s="41">
        <v>3.3137515799999999</v>
      </c>
      <c r="H13" s="3">
        <f t="shared" si="2"/>
        <v>30.137803880807002</v>
      </c>
      <c r="I13" s="41"/>
      <c r="J13" s="42"/>
      <c r="K13" s="1"/>
      <c r="L13" s="41"/>
      <c r="M13" s="41"/>
      <c r="N13" s="41"/>
      <c r="O13" s="41"/>
      <c r="P13" s="8"/>
      <c r="Q13" s="11"/>
      <c r="R13" s="11"/>
      <c r="S13" s="22"/>
    </row>
    <row r="14" spans="1:19" x14ac:dyDescent="0.25">
      <c r="A14">
        <f t="shared" si="1"/>
        <v>1978</v>
      </c>
      <c r="B14" s="51">
        <f>100*(EXP(SUM(Eviews_in1!AD7:AD11)/5)-1)</f>
        <v>0.54471463528689146</v>
      </c>
      <c r="C14" s="51">
        <f>100*(EXP(SUM(Eviews_in1!Y7:Y11)/5)-1)</f>
        <v>6.6748113652640662</v>
      </c>
      <c r="D14" s="41">
        <v>0.91154303806694104</v>
      </c>
      <c r="E14" s="44">
        <v>45.129600000000003</v>
      </c>
      <c r="F14" s="3">
        <f t="shared" si="0"/>
        <v>91.154303806694102</v>
      </c>
      <c r="G14" s="41">
        <v>3.4461619200000002</v>
      </c>
      <c r="H14" s="3">
        <f t="shared" si="2"/>
        <v>28.760717789264277</v>
      </c>
      <c r="I14" s="41"/>
      <c r="J14" s="42"/>
      <c r="K14" s="1"/>
      <c r="L14" s="41"/>
      <c r="M14" s="41"/>
      <c r="N14" s="41"/>
      <c r="O14" s="41"/>
      <c r="P14" s="8"/>
      <c r="Q14" s="11"/>
      <c r="R14" s="11"/>
      <c r="S14" s="22"/>
    </row>
    <row r="15" spans="1:19" x14ac:dyDescent="0.25">
      <c r="A15">
        <f t="shared" si="1"/>
        <v>1979</v>
      </c>
      <c r="B15" s="51">
        <f>100*(EXP(SUM(Eviews_in1!AD8:AD12)/5)-1)</f>
        <v>1.0909946213373711</v>
      </c>
      <c r="C15" s="51">
        <f>100*(EXP(SUM(Eviews_in1!Y8:Y12)/5)-1)</f>
        <v>6.3983200224956072</v>
      </c>
      <c r="D15" s="41">
        <v>0.92080802784359905</v>
      </c>
      <c r="E15" s="44">
        <v>43.8782</v>
      </c>
      <c r="F15" s="3">
        <f t="shared" si="0"/>
        <v>92.080802784359904</v>
      </c>
      <c r="G15" s="41">
        <v>3.5453243400000001</v>
      </c>
      <c r="H15" s="3">
        <f t="shared" si="2"/>
        <v>25.302094975289368</v>
      </c>
      <c r="I15" s="41"/>
      <c r="J15" s="42"/>
      <c r="K15" s="1"/>
      <c r="L15" s="41"/>
      <c r="M15" s="41"/>
      <c r="N15" s="41"/>
      <c r="O15" s="41"/>
      <c r="P15" s="8"/>
      <c r="Q15" s="11"/>
      <c r="R15" s="11"/>
      <c r="S15" s="22"/>
    </row>
    <row r="16" spans="1:19" x14ac:dyDescent="0.25">
      <c r="A16">
        <f t="shared" si="1"/>
        <v>1980</v>
      </c>
      <c r="B16" s="51">
        <f>100*(EXP(SUM(Eviews_in1!AD9:AD13)/5)-1)</f>
        <v>1.5790723670341622</v>
      </c>
      <c r="C16" s="51">
        <f>100*(EXP(SUM(Eviews_in1!Y9:Y13)/5)-1)</f>
        <v>7.2021982986362865</v>
      </c>
      <c r="D16" s="41">
        <v>0.93500000000000005</v>
      </c>
      <c r="E16" s="44">
        <v>44.955599999999897</v>
      </c>
      <c r="F16" s="3">
        <f t="shared" si="0"/>
        <v>93.5</v>
      </c>
      <c r="G16" s="41">
        <v>3.6</v>
      </c>
      <c r="H16" s="3">
        <f t="shared" si="2"/>
        <v>20.234758365709048</v>
      </c>
      <c r="I16" s="41"/>
      <c r="J16" s="41"/>
      <c r="K16" s="42"/>
      <c r="L16" s="41"/>
      <c r="M16" s="41"/>
      <c r="N16" s="41"/>
      <c r="O16" s="41"/>
      <c r="P16" s="8"/>
      <c r="Q16" s="11"/>
      <c r="R16" s="11"/>
      <c r="S16" s="22"/>
    </row>
    <row r="17" spans="1:19" x14ac:dyDescent="0.25">
      <c r="A17">
        <f t="shared" si="1"/>
        <v>1981</v>
      </c>
      <c r="B17" s="51">
        <f>100*(EXP(SUM(Eviews_in1!AD10:AD14)/5)-1)</f>
        <v>0.8776180806757905</v>
      </c>
      <c r="C17" s="51">
        <f>100*(EXP(SUM(Eviews_in1!Y10:Y14)/5)-1)</f>
        <v>4.2197702179300078</v>
      </c>
      <c r="D17" s="41">
        <v>0.92100000000000004</v>
      </c>
      <c r="E17" s="44">
        <v>42.915300000000002</v>
      </c>
      <c r="F17" s="3">
        <f t="shared" si="0"/>
        <v>92.100000000000009</v>
      </c>
      <c r="G17" s="41">
        <v>3.8342999999999998</v>
      </c>
      <c r="H17" s="3">
        <f t="shared" si="2"/>
        <v>21.364256932072621</v>
      </c>
      <c r="I17" s="41"/>
      <c r="J17" s="41"/>
      <c r="K17" s="1"/>
      <c r="L17" s="41"/>
      <c r="M17" s="41"/>
      <c r="N17" s="41"/>
      <c r="O17" s="41"/>
      <c r="P17" s="8"/>
      <c r="Q17" s="11"/>
      <c r="R17" s="11"/>
      <c r="S17" s="22"/>
    </row>
    <row r="18" spans="1:19" x14ac:dyDescent="0.25">
      <c r="A18">
        <f t="shared" si="1"/>
        <v>1982</v>
      </c>
      <c r="B18" s="51">
        <f>100*(EXP(SUM(Eviews_in1!AD11:AD15)/5)-1)</f>
        <v>-0.13599362799997516</v>
      </c>
      <c r="C18" s="51">
        <f>100*(EXP(SUM(Eviews_in1!Y11:Y15)/5)-1)</f>
        <v>3.3914313098407423</v>
      </c>
      <c r="D18" s="41">
        <v>0.93089999999999995</v>
      </c>
      <c r="E18" s="44">
        <v>42.438099999999999</v>
      </c>
      <c r="F18" s="3">
        <f t="shared" si="0"/>
        <v>93.089999999999989</v>
      </c>
      <c r="G18" s="41">
        <v>3.8464</v>
      </c>
      <c r="H18" s="3">
        <f t="shared" si="2"/>
        <v>16.073879020225167</v>
      </c>
      <c r="I18" s="41"/>
      <c r="J18" s="41"/>
      <c r="K18" s="1"/>
      <c r="L18" s="41"/>
      <c r="M18" s="41"/>
      <c r="N18" s="41"/>
      <c r="O18" s="41"/>
      <c r="P18" s="8"/>
      <c r="Q18" s="11"/>
      <c r="R18" s="11"/>
      <c r="S18" s="22"/>
    </row>
    <row r="19" spans="1:19" x14ac:dyDescent="0.25">
      <c r="A19">
        <f t="shared" si="1"/>
        <v>1983</v>
      </c>
      <c r="B19" s="51">
        <f>100*(EXP(SUM(Eviews_in1!AD12:AD16)/5)-1)</f>
        <v>-1.0019746585623102</v>
      </c>
      <c r="C19" s="51">
        <f>100*(EXP(SUM(Eviews_in1!Y12:Y16)/5)-1)</f>
        <v>1.7861291310957039</v>
      </c>
      <c r="D19" s="41">
        <v>0.92430000000000001</v>
      </c>
      <c r="E19" s="44">
        <v>41.430500000000002</v>
      </c>
      <c r="F19" s="3">
        <f t="shared" si="0"/>
        <v>92.43</v>
      </c>
      <c r="G19" s="41">
        <v>4.0019999999999998</v>
      </c>
      <c r="H19" s="3">
        <f t="shared" si="2"/>
        <v>16.129192211606803</v>
      </c>
      <c r="I19" s="41"/>
      <c r="J19" s="41"/>
      <c r="K19" s="1"/>
      <c r="L19" s="41"/>
      <c r="M19" s="41"/>
      <c r="N19" s="41"/>
      <c r="O19" s="41"/>
      <c r="P19" s="8"/>
      <c r="Q19" s="11"/>
      <c r="R19" s="11"/>
      <c r="S19" s="22"/>
    </row>
    <row r="20" spans="1:19" x14ac:dyDescent="0.25">
      <c r="A20">
        <f t="shared" si="1"/>
        <v>1984</v>
      </c>
      <c r="B20" s="51">
        <f>100*(EXP(SUM(Eviews_in1!AD13:AD17)/5)-1)</f>
        <v>-1.5852112848409816</v>
      </c>
      <c r="C20" s="51">
        <f>100*(EXP(SUM(Eviews_in1!Y13:Y17)/5)-1)</f>
        <v>1.5255534716640984</v>
      </c>
      <c r="D20" s="41">
        <v>0.91849999999999998</v>
      </c>
      <c r="E20" s="44">
        <v>43.181100000000001</v>
      </c>
      <c r="F20" s="3">
        <f t="shared" si="0"/>
        <v>91.85</v>
      </c>
      <c r="G20" s="41">
        <v>4.0959000000000003</v>
      </c>
      <c r="H20" s="3">
        <f t="shared" si="2"/>
        <v>15.529627396516288</v>
      </c>
      <c r="I20" s="41"/>
      <c r="J20" s="41"/>
      <c r="K20" s="1"/>
      <c r="L20" s="41"/>
      <c r="M20" s="41"/>
      <c r="N20" s="41"/>
      <c r="O20" s="41"/>
      <c r="P20" s="8"/>
      <c r="Q20" s="11"/>
      <c r="R20" s="11"/>
      <c r="S20" s="22"/>
    </row>
    <row r="21" spans="1:19" x14ac:dyDescent="0.25">
      <c r="A21">
        <f t="shared" si="1"/>
        <v>1985</v>
      </c>
      <c r="B21" s="51">
        <f>100*(EXP(SUM(Eviews_in1!AD14:AD18)/5)-1)</f>
        <v>-2.1652123675423463</v>
      </c>
      <c r="C21" s="51">
        <f>100*(EXP(SUM(Eviews_in1!Y14:Y18)/5)-1)</f>
        <v>1.2732781279315653</v>
      </c>
      <c r="D21" s="41">
        <v>0.94099999999999995</v>
      </c>
      <c r="E21" s="44">
        <v>45.276499999999999</v>
      </c>
      <c r="F21" s="3">
        <f t="shared" si="0"/>
        <v>94.1</v>
      </c>
      <c r="G21" s="41">
        <v>4.2861000000000002</v>
      </c>
      <c r="H21" s="3">
        <f t="shared" si="2"/>
        <v>19.058333333333334</v>
      </c>
      <c r="I21" s="41"/>
      <c r="J21" s="41"/>
      <c r="K21" s="42"/>
      <c r="L21" s="41"/>
      <c r="M21" s="41"/>
      <c r="N21" s="41"/>
      <c r="O21" s="41"/>
      <c r="P21" s="8"/>
      <c r="Q21" s="11"/>
      <c r="R21" s="11"/>
      <c r="S21" s="22"/>
    </row>
    <row r="22" spans="1:19" x14ac:dyDescent="0.25">
      <c r="A22">
        <f t="shared" si="1"/>
        <v>1986</v>
      </c>
      <c r="B22" s="51">
        <f>100*(EXP(SUM(Eviews_in1!AD15:AD19)/5)-1)</f>
        <v>-1.8434748657065958</v>
      </c>
      <c r="C22" s="51">
        <f>100*(EXP(SUM(Eviews_in1!Y15:Y19)/5)-1)</f>
        <v>3.6431786569833813</v>
      </c>
      <c r="D22" s="41">
        <v>0.96009999999999995</v>
      </c>
      <c r="E22" s="44">
        <v>46.023999999999901</v>
      </c>
      <c r="F22" s="3">
        <f t="shared" si="0"/>
        <v>96.009999999999991</v>
      </c>
      <c r="G22" s="41">
        <v>4.3860000000000001</v>
      </c>
      <c r="H22" s="3">
        <f t="shared" si="2"/>
        <v>14.388545497222438</v>
      </c>
      <c r="I22" s="41"/>
      <c r="J22" s="41"/>
      <c r="K22" s="1"/>
      <c r="L22" s="41"/>
      <c r="M22" s="41"/>
      <c r="N22" s="41"/>
      <c r="O22" s="41"/>
      <c r="P22" s="8"/>
      <c r="Q22" s="11"/>
      <c r="R22" s="11"/>
      <c r="S22" s="22"/>
    </row>
    <row r="23" spans="1:19" x14ac:dyDescent="0.25">
      <c r="A23">
        <f t="shared" si="1"/>
        <v>1987</v>
      </c>
      <c r="B23" s="51">
        <f>100*(EXP(SUM(Eviews_in1!AD16:AD20)/5)-1)</f>
        <v>-1.3408330777222033</v>
      </c>
      <c r="C23" s="51">
        <f>100*(EXP(SUM(Eviews_in1!Y16:Y20)/5)-1)</f>
        <v>4.192393176357645</v>
      </c>
      <c r="D23" s="41">
        <v>0.95920000000000005</v>
      </c>
      <c r="E23" s="44">
        <v>45.270599999999902</v>
      </c>
      <c r="F23" s="3">
        <f t="shared" si="0"/>
        <v>95.92</v>
      </c>
      <c r="G23" s="41">
        <v>4.4939999999999998</v>
      </c>
      <c r="H23" s="3">
        <f t="shared" si="2"/>
        <v>16.836522462562399</v>
      </c>
      <c r="I23" s="41"/>
      <c r="J23" s="41"/>
      <c r="K23" s="1"/>
      <c r="L23" s="41"/>
      <c r="M23" s="41"/>
      <c r="N23" s="41"/>
      <c r="O23" s="41"/>
      <c r="P23" s="8"/>
      <c r="Q23" s="11"/>
      <c r="R23" s="11"/>
      <c r="S23" s="22"/>
    </row>
    <row r="24" spans="1:19" x14ac:dyDescent="0.25">
      <c r="A24">
        <f t="shared" si="1"/>
        <v>1988</v>
      </c>
      <c r="B24" s="51">
        <f>100*(EXP(SUM(Eviews_in1!AD17:AD21)/5)-1)</f>
        <v>-1.222127662287853</v>
      </c>
      <c r="C24" s="51">
        <f>100*(EXP(SUM(Eviews_in1!Y17:Y21)/5)-1)</f>
        <v>4.8013498556435996</v>
      </c>
      <c r="D24" s="41">
        <v>0.95820000000000005</v>
      </c>
      <c r="E24" s="44">
        <v>45.406799999999897</v>
      </c>
      <c r="F24" s="3">
        <f t="shared" si="0"/>
        <v>95.820000000000007</v>
      </c>
      <c r="G24" s="41">
        <v>4.6237000000000004</v>
      </c>
      <c r="H24" s="3">
        <f t="shared" si="2"/>
        <v>15.534732633683168</v>
      </c>
      <c r="I24" s="41"/>
      <c r="J24" s="41"/>
      <c r="K24" s="1"/>
      <c r="L24" s="41"/>
      <c r="M24" s="41"/>
      <c r="N24" s="41"/>
      <c r="O24" s="41"/>
      <c r="P24" s="8"/>
      <c r="Q24" s="11"/>
      <c r="R24" s="11"/>
      <c r="S24" s="22"/>
    </row>
    <row r="25" spans="1:19" x14ac:dyDescent="0.25">
      <c r="A25">
        <f t="shared" si="1"/>
        <v>1989</v>
      </c>
      <c r="B25" s="51">
        <f>100*(EXP(SUM(Eviews_in1!AD18:AD22)/5)-1)</f>
        <v>-0.88889463265211521</v>
      </c>
      <c r="C25" s="51">
        <f>100*(EXP(SUM(Eviews_in1!Y18:Y22)/5)-1)</f>
        <v>4.3520585924582189</v>
      </c>
      <c r="D25" s="41">
        <v>0.96360000000000001</v>
      </c>
      <c r="E25" s="44">
        <v>43.881900000000002</v>
      </c>
      <c r="F25" s="3">
        <f t="shared" si="0"/>
        <v>96.36</v>
      </c>
      <c r="G25" s="41">
        <v>4.6992000000000003</v>
      </c>
      <c r="H25" s="3">
        <f t="shared" si="2"/>
        <v>14.729363509851323</v>
      </c>
      <c r="I25" s="41"/>
      <c r="J25" s="41"/>
      <c r="K25" s="1"/>
      <c r="L25" s="41"/>
      <c r="M25" s="41"/>
      <c r="N25" s="41"/>
      <c r="O25" s="41"/>
      <c r="P25" s="8"/>
      <c r="Q25" s="11"/>
      <c r="R25" s="11"/>
      <c r="S25" s="22"/>
    </row>
    <row r="26" spans="1:19" x14ac:dyDescent="0.25">
      <c r="A26">
        <f t="shared" si="1"/>
        <v>1990</v>
      </c>
      <c r="B26" s="51">
        <f>100*(EXP(SUM(Eviews_in1!AD19:AD23)/5)-1)</f>
        <v>-0.80133634747090454</v>
      </c>
      <c r="C26" s="51">
        <f>100*(EXP(SUM(Eviews_in1!Y19:Y23)/5)-1)</f>
        <v>1.8764929054434276</v>
      </c>
      <c r="D26" s="41">
        <v>0.95350000000000001</v>
      </c>
      <c r="E26" s="44">
        <v>41.627200000000002</v>
      </c>
      <c r="F26" s="3">
        <f t="shared" si="0"/>
        <v>95.35</v>
      </c>
      <c r="G26" s="41">
        <v>4.8106</v>
      </c>
      <c r="H26" s="3">
        <f t="shared" si="2"/>
        <v>12.237231982454899</v>
      </c>
      <c r="I26" s="41"/>
      <c r="J26" s="41"/>
      <c r="K26" s="42"/>
      <c r="L26" s="41"/>
      <c r="M26" s="41"/>
      <c r="N26" s="41"/>
      <c r="O26" s="41"/>
      <c r="P26" s="8"/>
      <c r="Q26" s="11"/>
      <c r="R26" s="11"/>
      <c r="S26" s="22"/>
    </row>
    <row r="27" spans="1:19" x14ac:dyDescent="0.25">
      <c r="A27">
        <f t="shared" si="1"/>
        <v>1991</v>
      </c>
      <c r="B27" s="51">
        <f>100*(EXP(SUM(Eviews_in1!AD20:AD24)/5)-1)</f>
        <v>-0.85950352123728146</v>
      </c>
      <c r="C27" s="51">
        <f>100*(EXP(SUM(Eviews_in1!Y20:Y24)/5)-1)</f>
        <v>0.62171613205606047</v>
      </c>
      <c r="D27" s="41">
        <v>0.9476</v>
      </c>
      <c r="E27" s="44">
        <v>40.348300000000002</v>
      </c>
      <c r="F27" s="3">
        <f t="shared" si="0"/>
        <v>94.76</v>
      </c>
      <c r="G27" s="41">
        <v>4.9000000000000004</v>
      </c>
      <c r="H27" s="3">
        <f t="shared" si="2"/>
        <v>11.719106247150023</v>
      </c>
      <c r="I27" s="41"/>
      <c r="J27" s="41"/>
      <c r="K27" s="1"/>
      <c r="L27" s="41"/>
      <c r="M27" s="41"/>
      <c r="N27" s="41"/>
      <c r="O27" s="41"/>
      <c r="P27" s="8"/>
      <c r="Q27" s="11"/>
      <c r="R27" s="11"/>
      <c r="S27" s="22"/>
    </row>
    <row r="28" spans="1:19" x14ac:dyDescent="0.25">
      <c r="A28">
        <f t="shared" si="1"/>
        <v>1992</v>
      </c>
      <c r="B28" s="51">
        <f>100*(EXP(SUM(Eviews_in1!AD21:AD25)/5)-1)</f>
        <v>-1.4789489695562708</v>
      </c>
      <c r="C28" s="51">
        <f>100*(EXP(SUM(Eviews_in1!Y21:Y25)/5)-1)</f>
        <v>-0.16749459405783762</v>
      </c>
      <c r="D28" s="41">
        <v>0.93859999999999999</v>
      </c>
      <c r="E28" s="44">
        <v>40.522099999999902</v>
      </c>
      <c r="F28" s="3">
        <f t="shared" si="0"/>
        <v>93.86</v>
      </c>
      <c r="G28" s="41">
        <v>4.9497999999999998</v>
      </c>
      <c r="H28" s="3">
        <f t="shared" si="2"/>
        <v>10.142412105028932</v>
      </c>
      <c r="I28" s="41"/>
      <c r="J28" s="41"/>
      <c r="K28" s="1"/>
      <c r="L28" s="41"/>
      <c r="M28" s="41"/>
      <c r="N28" s="41"/>
      <c r="O28" s="41"/>
      <c r="P28" s="8"/>
      <c r="Q28" s="11"/>
      <c r="R28" s="11"/>
      <c r="S28" s="22"/>
    </row>
    <row r="29" spans="1:19" x14ac:dyDescent="0.25">
      <c r="A29">
        <f t="shared" si="1"/>
        <v>1993</v>
      </c>
      <c r="B29" s="51">
        <f>100*(EXP(SUM(Eviews_in1!AD22:AD26)/5)-1)</f>
        <v>-1.186907346981203</v>
      </c>
      <c r="C29" s="51">
        <f>100*(EXP(SUM(Eviews_in1!Y22:Y26)/5)-1)</f>
        <v>0.75915626445171025</v>
      </c>
      <c r="D29" s="41">
        <v>0.9425</v>
      </c>
      <c r="E29" s="44">
        <v>41.135599999999997</v>
      </c>
      <c r="F29" s="3">
        <f t="shared" si="0"/>
        <v>94.25</v>
      </c>
      <c r="G29" s="41">
        <v>5.0768000000000004</v>
      </c>
      <c r="H29" s="3">
        <f t="shared" si="2"/>
        <v>9.7995112139628517</v>
      </c>
      <c r="I29" s="41"/>
      <c r="J29" s="41"/>
      <c r="K29" s="1"/>
      <c r="L29" s="41"/>
      <c r="M29" s="41"/>
      <c r="N29" s="41"/>
      <c r="O29" s="41"/>
      <c r="P29" s="8"/>
      <c r="Q29" s="11"/>
      <c r="R29" s="11"/>
      <c r="S29" s="22"/>
    </row>
    <row r="30" spans="1:19" x14ac:dyDescent="0.25">
      <c r="A30">
        <f t="shared" si="1"/>
        <v>1994</v>
      </c>
      <c r="B30" s="51">
        <f>100*(EXP(SUM(Eviews_in1!AD23:AD27)/5)-1)</f>
        <v>-1.405914206771719</v>
      </c>
      <c r="C30" s="51">
        <f>100*(EXP(SUM(Eviews_in1!Y23:Y27)/5)-1)</f>
        <v>1.1803710050510174</v>
      </c>
      <c r="D30" s="41">
        <v>0.9456</v>
      </c>
      <c r="E30" s="44">
        <v>41.713900000000002</v>
      </c>
      <c r="F30" s="3">
        <f t="shared" si="0"/>
        <v>94.56</v>
      </c>
      <c r="G30" s="41">
        <v>5.1582474999999999</v>
      </c>
      <c r="H30" s="3">
        <f t="shared" si="2"/>
        <v>9.768630830779701</v>
      </c>
      <c r="I30" s="41"/>
      <c r="J30" s="42"/>
      <c r="K30" s="1"/>
      <c r="L30" s="41"/>
      <c r="M30" s="41"/>
      <c r="N30" s="41"/>
      <c r="O30" s="41"/>
      <c r="P30" s="8"/>
      <c r="Q30" s="11"/>
      <c r="R30" s="11"/>
      <c r="S30" s="22"/>
    </row>
    <row r="31" spans="1:19" x14ac:dyDescent="0.25">
      <c r="A31">
        <f t="shared" si="1"/>
        <v>1995</v>
      </c>
      <c r="B31" s="51">
        <f>100*(EXP(SUM(Eviews_in1!AD24:AD28)/5)-1)</f>
        <v>-1.2650821952641333</v>
      </c>
      <c r="C31" s="51">
        <f>100*(EXP(SUM(Eviews_in1!Y24:Y28)/5)-1)</f>
        <v>2.9706312564738324</v>
      </c>
      <c r="D31" s="41">
        <v>0.95040000000000002</v>
      </c>
      <c r="E31" s="44">
        <v>42.076900000000002</v>
      </c>
      <c r="F31" s="3">
        <f t="shared" si="0"/>
        <v>95.04</v>
      </c>
      <c r="G31" s="41">
        <v>5.2412999999999998</v>
      </c>
      <c r="H31" s="3">
        <f t="shared" si="2"/>
        <v>8.9531451378206395</v>
      </c>
      <c r="I31" s="41"/>
      <c r="J31" s="41"/>
      <c r="K31" s="42"/>
      <c r="L31" s="41"/>
      <c r="M31" s="41"/>
      <c r="N31" s="41"/>
      <c r="O31" s="41"/>
      <c r="P31" s="8"/>
      <c r="Q31" s="11"/>
      <c r="R31" s="11"/>
      <c r="S31" s="22"/>
    </row>
    <row r="32" spans="1:19" x14ac:dyDescent="0.25">
      <c r="A32">
        <f t="shared" si="1"/>
        <v>1996</v>
      </c>
      <c r="B32" s="51">
        <f>100*(EXP(SUM(Eviews_in1!AD25:AD29)/5)-1)</f>
        <v>-0.35271640963411288</v>
      </c>
      <c r="C32" s="51">
        <f>100*(EXP(SUM(Eviews_in1!Y25:Y29)/5)-1)</f>
        <v>3.1950285219321639</v>
      </c>
      <c r="D32" s="41">
        <v>0.94189999999999996</v>
      </c>
      <c r="E32" s="44">
        <v>41.339799999999997</v>
      </c>
      <c r="F32" s="3">
        <f t="shared" si="0"/>
        <v>94.19</v>
      </c>
      <c r="G32" s="41">
        <v>5.4004000000000003</v>
      </c>
      <c r="H32" s="3">
        <f t="shared" si="2"/>
        <v>10.212244897959177</v>
      </c>
      <c r="I32" s="41"/>
      <c r="J32" s="41"/>
      <c r="K32" s="1"/>
      <c r="L32" s="41"/>
      <c r="M32" s="41"/>
      <c r="N32" s="41"/>
      <c r="O32" s="41"/>
      <c r="P32" s="8"/>
      <c r="Q32" s="11"/>
      <c r="R32" s="11"/>
      <c r="S32" s="22"/>
    </row>
    <row r="33" spans="1:19" x14ac:dyDescent="0.25">
      <c r="A33">
        <f t="shared" si="1"/>
        <v>1997</v>
      </c>
      <c r="B33" s="51">
        <f>100*(EXP(SUM(Eviews_in1!AD26:AD30)/5)-1)</f>
        <v>-2.6426164420445541E-2</v>
      </c>
      <c r="C33" s="51">
        <f>100*(EXP(SUM(Eviews_in1!Y26:Y30)/5)-1)</f>
        <v>3.9883424920777788</v>
      </c>
      <c r="D33" s="41">
        <v>0.93859999999999999</v>
      </c>
      <c r="E33" s="44">
        <v>41.622199999999999</v>
      </c>
      <c r="F33" s="3">
        <f t="shared" si="0"/>
        <v>93.86</v>
      </c>
      <c r="G33" s="41">
        <v>5.4778000000000002</v>
      </c>
      <c r="H33" s="3">
        <f t="shared" si="2"/>
        <v>10.667097660511548</v>
      </c>
      <c r="I33" s="41"/>
      <c r="J33" s="41"/>
      <c r="K33" s="1"/>
      <c r="L33" s="41"/>
      <c r="M33" s="41"/>
      <c r="N33" s="41"/>
      <c r="O33" s="41"/>
      <c r="P33" s="8"/>
      <c r="Q33" s="11"/>
      <c r="R33" s="11"/>
      <c r="S33" s="22"/>
    </row>
    <row r="34" spans="1:19" x14ac:dyDescent="0.25">
      <c r="A34">
        <f t="shared" si="1"/>
        <v>1998</v>
      </c>
      <c r="B34" s="51">
        <f>100*(EXP(SUM(Eviews_in1!AD27:AD31)/5)-1)</f>
        <v>0.26837672683845959</v>
      </c>
      <c r="C34" s="51">
        <f>100*(EXP(SUM(Eviews_in1!Y27:Y31)/5)-1)</f>
        <v>3.0587803203278696</v>
      </c>
      <c r="D34" s="41">
        <v>0.91649999999999998</v>
      </c>
      <c r="E34" s="44">
        <v>40.989800000000002</v>
      </c>
      <c r="F34" s="3">
        <f t="shared" si="0"/>
        <v>91.649999999999991</v>
      </c>
      <c r="G34" s="41">
        <v>5.6182999999999899</v>
      </c>
      <c r="H34" s="3">
        <f t="shared" si="2"/>
        <v>10.666167664670457</v>
      </c>
      <c r="I34" s="41"/>
      <c r="J34" s="41"/>
      <c r="K34" s="1"/>
      <c r="L34" s="41"/>
      <c r="M34" s="41"/>
      <c r="N34" s="41"/>
      <c r="O34" s="41"/>
      <c r="P34" s="8"/>
      <c r="Q34" s="11"/>
      <c r="R34" s="11"/>
      <c r="S34" s="22"/>
    </row>
    <row r="35" spans="1:19" x14ac:dyDescent="0.25">
      <c r="A35">
        <f t="shared" si="1"/>
        <v>1999</v>
      </c>
      <c r="B35" s="51">
        <f>100*(EXP(SUM(Eviews_in1!AD28:AD32)/5)-1)</f>
        <v>0.16450773721639056</v>
      </c>
      <c r="C35" s="51">
        <f>100*(EXP(SUM(Eviews_in1!Y28:Y32)/5)-1)</f>
        <v>2.0408003825796328</v>
      </c>
      <c r="D35" s="41">
        <v>0.91739999999999999</v>
      </c>
      <c r="E35" s="44">
        <v>39.747900000000001</v>
      </c>
      <c r="F35" s="3">
        <f t="shared" si="0"/>
        <v>91.74</v>
      </c>
      <c r="G35" s="41">
        <v>5.7069000000000001</v>
      </c>
      <c r="H35" s="3">
        <f t="shared" si="2"/>
        <v>10.636412851457798</v>
      </c>
      <c r="I35" s="41"/>
      <c r="J35" s="41"/>
      <c r="K35" s="41"/>
      <c r="L35" s="41"/>
      <c r="M35" s="41"/>
      <c r="N35" s="41"/>
      <c r="O35" s="41"/>
      <c r="P35" s="8"/>
      <c r="Q35" s="11"/>
      <c r="R35" s="11"/>
      <c r="S35" s="22"/>
    </row>
    <row r="36" spans="1:19" x14ac:dyDescent="0.25">
      <c r="A36">
        <f t="shared" si="1"/>
        <v>2000</v>
      </c>
      <c r="B36" s="51">
        <f>100*(EXP(SUM(Eviews_in1!AD29:AD33)/5)-1)</f>
        <v>0.1068166831281081</v>
      </c>
      <c r="C36" s="51">
        <f>100*(EXP(SUM(Eviews_in1!Y29:Y33)/5)-1)</f>
        <v>2.0148215243718903</v>
      </c>
      <c r="D36" s="41">
        <v>0.92149999999999999</v>
      </c>
      <c r="E36" s="44">
        <v>41.054499999999997</v>
      </c>
      <c r="F36" s="3">
        <f t="shared" si="0"/>
        <v>92.15</v>
      </c>
      <c r="G36" s="41">
        <v>5.8719999999999999</v>
      </c>
      <c r="H36" s="3">
        <f t="shared" si="2"/>
        <v>12.033274187701526</v>
      </c>
      <c r="I36" s="41"/>
      <c r="J36" s="41"/>
      <c r="K36" s="42"/>
      <c r="L36" s="41"/>
      <c r="M36" s="41"/>
      <c r="N36" s="41"/>
      <c r="O36" s="41"/>
      <c r="P36" s="8"/>
      <c r="Q36" s="11"/>
      <c r="R36" s="11"/>
      <c r="S36" s="22"/>
    </row>
    <row r="37" spans="1:19" x14ac:dyDescent="0.25">
      <c r="A37">
        <f t="shared" si="1"/>
        <v>2001</v>
      </c>
      <c r="B37" s="51">
        <f>100*(EXP(SUM(Eviews_in1!AD30:AD34)/5)-1)</f>
        <v>-0.75188107701998907</v>
      </c>
      <c r="C37" s="51">
        <f>100*(EXP(SUM(Eviews_in1!Y30:Y34)/5)-1)</f>
        <v>1.8437150876428499</v>
      </c>
      <c r="D37" s="41">
        <v>0.93169999999999997</v>
      </c>
      <c r="E37" s="44">
        <v>41.369100000000003</v>
      </c>
      <c r="F37" s="3">
        <f t="shared" si="0"/>
        <v>93.17</v>
      </c>
      <c r="G37" s="41">
        <v>5.9573999999999998</v>
      </c>
      <c r="H37" s="3">
        <f t="shared" si="2"/>
        <v>10.314050811051034</v>
      </c>
      <c r="I37" s="41"/>
      <c r="J37" s="41"/>
      <c r="K37" s="1"/>
      <c r="L37" s="41"/>
      <c r="M37" s="41"/>
      <c r="N37" s="41"/>
      <c r="O37" s="41"/>
      <c r="P37" s="8"/>
      <c r="Q37" s="11"/>
      <c r="R37" s="11"/>
      <c r="S37" s="22"/>
    </row>
    <row r="38" spans="1:19" x14ac:dyDescent="0.25">
      <c r="A38">
        <f t="shared" si="1"/>
        <v>2002</v>
      </c>
      <c r="B38" s="51">
        <f>100*(EXP(SUM(Eviews_in1!AD31:AD35)/5)-1)</f>
        <v>-6.9189326463270362E-3</v>
      </c>
      <c r="C38" s="51">
        <f>100*(EXP(SUM(Eviews_in1!Y31:Y35)/5)-1)</f>
        <v>1.6850228677975476</v>
      </c>
      <c r="D38" s="41">
        <v>0.88319999999999999</v>
      </c>
      <c r="E38" s="44">
        <v>41.982100000000003</v>
      </c>
      <c r="F38" s="3">
        <f t="shared" si="0"/>
        <v>88.32</v>
      </c>
      <c r="G38" s="41">
        <v>6.1265000000000001</v>
      </c>
      <c r="H38" s="3">
        <f t="shared" si="2"/>
        <v>11.842345467158344</v>
      </c>
      <c r="I38" s="41"/>
      <c r="J38" s="41"/>
      <c r="K38" s="1"/>
      <c r="L38" s="41"/>
      <c r="M38" s="41"/>
      <c r="N38" s="41"/>
      <c r="O38" s="41"/>
      <c r="P38" s="8"/>
      <c r="Q38" s="11"/>
      <c r="R38" s="11"/>
      <c r="S38" s="22"/>
    </row>
    <row r="39" spans="1:19" x14ac:dyDescent="0.25">
      <c r="A39">
        <f t="shared" si="1"/>
        <v>2003</v>
      </c>
      <c r="B39" s="51">
        <f>100*(EXP(SUM(Eviews_in1!AD32:AD36)/5)-1)</f>
        <v>-0.18636043637111355</v>
      </c>
      <c r="C39" s="51">
        <f>100*(EXP(SUM(Eviews_in1!Y32:Y36)/5)-1)</f>
        <v>1.9076615986265644</v>
      </c>
      <c r="D39" s="41">
        <v>0.87680000000000002</v>
      </c>
      <c r="E39" s="44">
        <v>41.695300000000003</v>
      </c>
      <c r="F39" s="3">
        <f t="shared" si="0"/>
        <v>87.68</v>
      </c>
      <c r="G39" s="41">
        <v>6.2752999999999997</v>
      </c>
      <c r="H39" s="3">
        <f t="shared" si="2"/>
        <v>11.693928768488892</v>
      </c>
      <c r="I39" s="41"/>
      <c r="J39" s="41"/>
      <c r="K39" s="41"/>
      <c r="L39" s="41"/>
      <c r="M39" s="41"/>
      <c r="N39" s="41"/>
      <c r="O39" s="41"/>
      <c r="P39" s="8"/>
      <c r="Q39" s="11"/>
      <c r="R39" s="11"/>
      <c r="S39" s="22"/>
    </row>
    <row r="40" spans="1:19" x14ac:dyDescent="0.25">
      <c r="A40">
        <f t="shared" si="1"/>
        <v>2004</v>
      </c>
      <c r="B40" s="51">
        <f>100*(EXP(SUM(Eviews_in1!AD33:AD37)/5)-1)</f>
        <v>-4.1701732318899509E-2</v>
      </c>
      <c r="C40" s="51">
        <f>100*(EXP(SUM(Eviews_in1!Y33:Y37)/5)-1)</f>
        <v>3.0052882726296914</v>
      </c>
      <c r="D40" s="41">
        <v>0.88519999999999999</v>
      </c>
      <c r="E40" s="44">
        <v>42.1298999999999</v>
      </c>
      <c r="F40" s="3">
        <f t="shared" si="0"/>
        <v>88.52</v>
      </c>
      <c r="G40" s="41">
        <v>6.3893000000000004</v>
      </c>
      <c r="H40" s="3">
        <f t="shared" si="2"/>
        <v>11.957455010601215</v>
      </c>
      <c r="I40" s="41"/>
      <c r="J40" s="41"/>
      <c r="K40" s="42"/>
      <c r="L40" s="41"/>
      <c r="M40" s="41"/>
      <c r="N40" s="41"/>
      <c r="O40" s="41"/>
      <c r="P40" s="8"/>
      <c r="Q40" s="11"/>
      <c r="R40" s="11"/>
      <c r="S40" s="22"/>
    </row>
    <row r="41" spans="1:19" x14ac:dyDescent="0.25">
      <c r="A41">
        <f t="shared" si="1"/>
        <v>2005</v>
      </c>
      <c r="B41" s="51">
        <f>100*(EXP(SUM(Eviews_in1!AD34:AD38)/5)-1)</f>
        <v>-4.5798361916271624E-2</v>
      </c>
      <c r="C41" s="51">
        <f>100*(EXP(SUM(Eviews_in1!Y34:Y38)/5)-1)</f>
        <v>2.7840504680162192</v>
      </c>
      <c r="D41" s="41">
        <v>0.90169999999999995</v>
      </c>
      <c r="E41" s="44">
        <v>42.240200000000002</v>
      </c>
      <c r="F41" s="3">
        <f t="shared" si="0"/>
        <v>90.169999999999987</v>
      </c>
      <c r="G41" s="41">
        <v>6.5157999999999996</v>
      </c>
      <c r="H41" s="3">
        <f t="shared" si="2"/>
        <v>10.963896457765653</v>
      </c>
      <c r="I41" s="41"/>
      <c r="J41" s="41"/>
      <c r="K41" s="1"/>
      <c r="L41" s="41"/>
      <c r="M41" s="41"/>
      <c r="N41" s="41"/>
      <c r="O41" s="41"/>
      <c r="P41" s="8"/>
      <c r="Q41" s="11"/>
      <c r="R41" s="11"/>
      <c r="S41" s="22"/>
    </row>
    <row r="42" spans="1:19" x14ac:dyDescent="0.25">
      <c r="A42">
        <f t="shared" si="1"/>
        <v>2006</v>
      </c>
      <c r="B42" s="51">
        <f>100*(EXP(SUM(Eviews_in1!AD35:AD39)/5)-1)</f>
        <v>0.8518372910228722</v>
      </c>
      <c r="C42" s="51">
        <f>100*(EXP(SUM(Eviews_in1!Y35:Y39)/5)-1)</f>
        <v>3.3112747718141211</v>
      </c>
      <c r="D42" s="41">
        <v>0.9002</v>
      </c>
      <c r="E42" s="44">
        <v>41.341899999999903</v>
      </c>
      <c r="F42" s="3">
        <f t="shared" si="0"/>
        <v>90.02</v>
      </c>
      <c r="G42" s="41">
        <v>6.7382999999999997</v>
      </c>
      <c r="H42" s="3">
        <f t="shared" si="2"/>
        <v>13.108067277671465</v>
      </c>
      <c r="I42" s="41"/>
      <c r="J42" s="41"/>
      <c r="K42" s="41"/>
      <c r="L42" s="41"/>
      <c r="M42" s="41"/>
      <c r="N42" s="41"/>
      <c r="O42" s="41"/>
      <c r="P42" s="8"/>
      <c r="Q42" s="11"/>
      <c r="R42" s="11"/>
      <c r="S42" s="22"/>
    </row>
    <row r="43" spans="1:19" x14ac:dyDescent="0.25">
      <c r="A43">
        <f t="shared" si="1"/>
        <v>2007</v>
      </c>
      <c r="B43" s="51">
        <f>100*(EXP(SUM(Eviews_in1!AD36:AD40)/5)-1)</f>
        <v>0.78534318183809404</v>
      </c>
      <c r="C43" s="51">
        <f>100*(EXP(SUM(Eviews_in1!Y36:Y40)/5)-1)</f>
        <v>3.9958115175156239</v>
      </c>
      <c r="D43" s="41">
        <v>0.90710000000000002</v>
      </c>
      <c r="E43" s="44">
        <v>41.314999999999898</v>
      </c>
      <c r="F43" s="3">
        <f t="shared" si="0"/>
        <v>90.710000000000008</v>
      </c>
      <c r="G43" s="41">
        <v>6.8823999999999996</v>
      </c>
      <c r="H43" s="3">
        <f t="shared" si="2"/>
        <v>12.338202889088379</v>
      </c>
      <c r="I43" s="41"/>
      <c r="J43" s="41"/>
      <c r="K43" s="41"/>
      <c r="L43" s="41"/>
      <c r="M43" s="41"/>
      <c r="N43" s="41"/>
      <c r="O43" s="41"/>
      <c r="P43" s="8"/>
      <c r="Q43" s="11"/>
      <c r="R43" s="11"/>
      <c r="S43" s="22"/>
    </row>
    <row r="44" spans="1:19" x14ac:dyDescent="0.25">
      <c r="A44">
        <f t="shared" si="1"/>
        <v>2008</v>
      </c>
      <c r="B44" s="51">
        <f>100*(EXP(SUM(Eviews_in1!AD37:AD41)/5)-1)</f>
        <v>1.0146342058100721</v>
      </c>
      <c r="C44" s="51">
        <f>100*(EXP(SUM(Eviews_in1!Y37:Y41)/5)-1)</f>
        <v>4.8120127553692438</v>
      </c>
      <c r="D44" s="41">
        <v>0.92110000000000003</v>
      </c>
      <c r="E44" s="44">
        <v>41.650799999999897</v>
      </c>
      <c r="F44" s="3">
        <f t="shared" si="0"/>
        <v>92.11</v>
      </c>
      <c r="G44" s="41">
        <v>7.1</v>
      </c>
      <c r="H44" s="3">
        <f t="shared" si="2"/>
        <v>13.142001179226481</v>
      </c>
      <c r="I44" s="41"/>
      <c r="J44" s="41"/>
      <c r="K44" s="41"/>
      <c r="L44" s="41"/>
      <c r="M44" s="41"/>
      <c r="N44" s="41"/>
      <c r="O44" s="41"/>
      <c r="P44" s="8"/>
      <c r="Q44" s="11"/>
      <c r="R44" s="11"/>
      <c r="S44" s="22"/>
    </row>
    <row r="45" spans="1:19" x14ac:dyDescent="0.25">
      <c r="A45">
        <f t="shared" si="1"/>
        <v>2009</v>
      </c>
      <c r="B45" s="51">
        <f>100*(EXP(SUM(Eviews_in1!AD38:AD42)/5)-1)</f>
        <v>1.410406446855661</v>
      </c>
      <c r="C45" s="51">
        <f>100*(EXP(SUM(Eviews_in1!Y38:Y42)/5)-1)</f>
        <v>3.5757025423843958</v>
      </c>
      <c r="D45" s="41">
        <v>0.91920000000000002</v>
      </c>
      <c r="E45" s="44">
        <v>39.737900000000003</v>
      </c>
      <c r="F45" s="3">
        <f t="shared" si="0"/>
        <v>91.92</v>
      </c>
      <c r="G45" s="41">
        <v>7.2</v>
      </c>
      <c r="H45" s="3">
        <f t="shared" si="2"/>
        <v>12.688400920288601</v>
      </c>
      <c r="I45" s="41"/>
      <c r="J45" s="41"/>
      <c r="K45" s="42"/>
      <c r="L45" s="41"/>
      <c r="M45" s="41"/>
      <c r="N45" s="41"/>
      <c r="O45" s="41"/>
      <c r="P45" s="8"/>
      <c r="Q45" s="11"/>
      <c r="R45" s="11"/>
      <c r="S45" s="22"/>
    </row>
    <row r="46" spans="1:19" x14ac:dyDescent="0.25">
      <c r="A46">
        <f t="shared" si="1"/>
        <v>2010</v>
      </c>
      <c r="B46" s="51">
        <f>100*(EXP(SUM(Eviews_in1!AD39:AD43)/5)-1)</f>
        <v>2.0844937067092895</v>
      </c>
      <c r="C46" s="51">
        <f>100*(EXP(SUM(Eviews_in1!Y39:Y43)/5)-1)</f>
        <v>4.4431387065478667</v>
      </c>
      <c r="D46" s="41">
        <v>0.93259999999999998</v>
      </c>
      <c r="E46" s="44">
        <v>40.377499999999898</v>
      </c>
      <c r="F46" s="3">
        <f t="shared" si="0"/>
        <v>93.26</v>
      </c>
      <c r="G46" s="41">
        <v>7.2</v>
      </c>
      <c r="H46" s="3">
        <f t="shared" si="2"/>
        <v>10.50062923969428</v>
      </c>
      <c r="I46" s="41"/>
      <c r="J46" s="46"/>
      <c r="K46" s="42"/>
      <c r="L46" s="41"/>
      <c r="M46" s="41"/>
      <c r="N46" s="41"/>
      <c r="O46" s="41"/>
      <c r="P46" s="8"/>
      <c r="Q46" s="11"/>
      <c r="R46" s="11"/>
      <c r="S46" s="22"/>
    </row>
    <row r="47" spans="1:19" x14ac:dyDescent="0.25">
      <c r="A47">
        <f t="shared" si="1"/>
        <v>2011</v>
      </c>
      <c r="B47" s="51">
        <f>100*(EXP(SUM(Eviews_in1!AD40:AD44)/5)-1)</f>
        <v>1.8261828755091747</v>
      </c>
      <c r="C47" s="51">
        <f>100*(EXP(SUM(Eviews_in1!Y40:Y44)/5)-1)</f>
        <v>4.1997155965788791</v>
      </c>
      <c r="D47" s="41">
        <v>0.94020000000000004</v>
      </c>
      <c r="E47" s="44">
        <v>40.369133028285198</v>
      </c>
      <c r="F47" s="3">
        <f t="shared" si="0"/>
        <v>94.02000000000001</v>
      </c>
      <c r="G47" s="41">
        <v>7.3192380378891801</v>
      </c>
      <c r="H47" s="3">
        <f t="shared" si="2"/>
        <v>8.6214332678743908</v>
      </c>
      <c r="I47" s="41"/>
      <c r="J47" s="41"/>
      <c r="K47" s="41"/>
      <c r="L47" s="41"/>
      <c r="M47" s="41"/>
      <c r="N47" s="41"/>
      <c r="O47" s="41"/>
      <c r="P47" s="8"/>
      <c r="Q47" s="11"/>
      <c r="R47" s="11"/>
      <c r="S47" s="22"/>
    </row>
    <row r="48" spans="1:19" x14ac:dyDescent="0.25">
      <c r="A48">
        <f t="shared" si="1"/>
        <v>2012</v>
      </c>
      <c r="B48" s="51">
        <f>100*(EXP(SUM(Eviews_in1!AD41:AD45)/5)-1)</f>
        <v>1.7484898142711147</v>
      </c>
      <c r="C48" s="51">
        <f>100*(EXP(SUM(Eviews_in1!Y41:Y45)/5)-1)</f>
        <v>3.1691080566623064</v>
      </c>
      <c r="D48" s="11">
        <v>0.93980942622887298</v>
      </c>
      <c r="E48" s="10">
        <v>40.360768259077503</v>
      </c>
      <c r="F48" s="3">
        <f t="shared" si="0"/>
        <v>93.980942622887298</v>
      </c>
      <c r="G48" s="7">
        <v>7.4404507576783203</v>
      </c>
      <c r="H48" s="3">
        <f t="shared" si="2"/>
        <v>8.1083743705440128</v>
      </c>
      <c r="J48" s="41"/>
      <c r="K48" s="41"/>
    </row>
    <row r="49" spans="1:17" x14ac:dyDescent="0.25">
      <c r="A49">
        <f t="shared" si="1"/>
        <v>2013</v>
      </c>
      <c r="B49" s="51">
        <f>100*(EXP(SUM(Eviews_in1!AD42:AD46)/5)-1)</f>
        <v>2.0734058865219618</v>
      </c>
      <c r="C49" s="51">
        <f>100*(EXP(SUM(Eviews_in1!Y42:Y46)/5)-1)</f>
        <v>2.1277712060491893</v>
      </c>
      <c r="D49" s="11">
        <v>0.93941630149000999</v>
      </c>
      <c r="E49" s="10">
        <v>40.3524056916999</v>
      </c>
      <c r="F49" s="3">
        <f t="shared" si="0"/>
        <v>93.941630149001</v>
      </c>
      <c r="G49">
        <v>7.5636708617556403</v>
      </c>
      <c r="H49" s="3">
        <f t="shared" si="2"/>
        <v>6.5305755176850777</v>
      </c>
      <c r="I49" s="11"/>
      <c r="J49" s="41"/>
      <c r="K49" s="41"/>
      <c r="Q49" s="11"/>
    </row>
    <row r="50" spans="1:17" x14ac:dyDescent="0.25">
      <c r="A50">
        <f t="shared" si="1"/>
        <v>2014</v>
      </c>
      <c r="B50" s="51">
        <f>100*(EXP(SUM(Eviews_in1!AD43:AD47)/5)-1)</f>
        <v>2.0201340026755776</v>
      </c>
      <c r="C50" s="51">
        <f>100*(EXP(SUM(Eviews_in1!Y43:Y47)/5)-1)</f>
        <v>2.1977822962197635</v>
      </c>
      <c r="D50" s="11">
        <v>0.93902060912218699</v>
      </c>
      <c r="E50" s="10">
        <v>40.344045325475903</v>
      </c>
      <c r="F50" s="3">
        <f t="shared" si="0"/>
        <v>93.902060912218701</v>
      </c>
      <c r="G50">
        <v>7.6889315940883298</v>
      </c>
      <c r="H50" s="3">
        <f t="shared" si="2"/>
        <v>6.7907165845601414</v>
      </c>
    </row>
    <row r="51" spans="1:17" x14ac:dyDescent="0.25">
      <c r="A51">
        <f t="shared" si="1"/>
        <v>2015</v>
      </c>
      <c r="B51" s="51">
        <f>100*(EXP(SUM(Eviews_in1!AD44:AD48)/5)-1)</f>
        <v>2.0201340026755776</v>
      </c>
      <c r="C51" s="51">
        <f>100*(EXP(SUM(Eviews_in1!Y44:Y48)/5)-1)</f>
        <v>0.7186087810091113</v>
      </c>
      <c r="D51" s="11">
        <v>0.93862233235536197</v>
      </c>
      <c r="E51" s="10">
        <v>40.335687159728998</v>
      </c>
      <c r="F51" s="3">
        <f t="shared" si="0"/>
        <v>93.862233235536195</v>
      </c>
      <c r="G51">
        <v>7.8162667491915601</v>
      </c>
      <c r="H51" s="3">
        <f t="shared" si="2"/>
        <v>8.5592604054383301</v>
      </c>
    </row>
    <row r="52" spans="1:17" x14ac:dyDescent="0.25">
      <c r="A52">
        <f t="shared" si="1"/>
        <v>2016</v>
      </c>
      <c r="B52" s="51">
        <f>100*(EXP(SUM(Eviews_in1!AD45:AD49)/5)-1)</f>
        <v>2.0201340026755776</v>
      </c>
      <c r="C52" s="51">
        <f>100*(EXP(SUM(Eviews_in1!Y45:Y49)/5)-1)</f>
        <v>0.18285431506530614</v>
      </c>
      <c r="D52" s="11">
        <v>0.93822145430996295</v>
      </c>
      <c r="E52" s="10">
        <v>40.327331193782904</v>
      </c>
      <c r="F52" s="3">
        <f t="shared" si="0"/>
        <v>93.822145430996301</v>
      </c>
      <c r="G52">
        <v>7.9457106812460196</v>
      </c>
      <c r="H52" s="3">
        <f t="shared" si="2"/>
        <v>8.5592604054384616</v>
      </c>
    </row>
    <row r="53" spans="1:17" x14ac:dyDescent="0.25">
      <c r="A53">
        <f t="shared" si="1"/>
        <v>2017</v>
      </c>
      <c r="B53" s="51">
        <f>100*(EXP(SUM(Eviews_in1!AD46:AD50)/5)-1)</f>
        <v>2.0201340026755776</v>
      </c>
      <c r="C53" s="51">
        <f>100*(EXP(SUM(Eviews_in1!Y46:Y50)/5)-1)</f>
        <v>0</v>
      </c>
      <c r="D53" s="11">
        <v>0.93781795799616896</v>
      </c>
      <c r="E53" s="10">
        <v>40.318977426961801</v>
      </c>
      <c r="F53" s="3">
        <f t="shared" si="0"/>
        <v>93.781795799616901</v>
      </c>
      <c r="G53">
        <v>8.0772983133664304</v>
      </c>
      <c r="H53" s="3">
        <f t="shared" si="2"/>
        <v>8.5592604054385077</v>
      </c>
    </row>
    <row r="54" spans="1:17" x14ac:dyDescent="0.25">
      <c r="A54">
        <f t="shared" si="1"/>
        <v>2018</v>
      </c>
      <c r="B54" s="51">
        <f>100*(EXP(SUM(Eviews_in1!AD47:AD51)/5)-1)</f>
        <v>2.0201340026755776</v>
      </c>
      <c r="C54" s="51">
        <f>100*(EXP(SUM(Eviews_in1!Y47:Y51)/5)-1)</f>
        <v>0</v>
      </c>
      <c r="D54" s="11">
        <v>0.93741182631319597</v>
      </c>
      <c r="E54" s="10">
        <v>40.310625858589802</v>
      </c>
      <c r="F54" s="3">
        <f t="shared" si="0"/>
        <v>93.741182631319603</v>
      </c>
      <c r="G54">
        <v>8.2110651470235805</v>
      </c>
      <c r="H54" s="3">
        <f t="shared" si="2"/>
        <v>8.5592604054385077</v>
      </c>
    </row>
    <row r="55" spans="1:17" x14ac:dyDescent="0.25">
      <c r="A55">
        <f t="shared" si="1"/>
        <v>2019</v>
      </c>
      <c r="B55" s="51">
        <f>100*(EXP(SUM(Eviews_in1!AD48:AD52)/5)-1)</f>
        <v>2.0201340026755776</v>
      </c>
      <c r="C55" s="51">
        <f>100*(EXP(SUM(Eviews_in1!Y48:Y52)/5)-1)</f>
        <v>0</v>
      </c>
      <c r="D55" s="11">
        <v>0.93700304204856799</v>
      </c>
      <c r="E55" s="10">
        <v>40.302276487991698</v>
      </c>
      <c r="F55" s="3">
        <f t="shared" si="0"/>
        <v>93.700304204856792</v>
      </c>
      <c r="G55">
        <v>8.3470472716223796</v>
      </c>
      <c r="H55" s="3">
        <f t="shared" si="2"/>
        <v>8.5592604054384402</v>
      </c>
    </row>
    <row r="56" spans="1:17" x14ac:dyDescent="0.25">
      <c r="A56">
        <f t="shared" si="1"/>
        <v>2020</v>
      </c>
      <c r="B56" s="51">
        <f>100*(EXP(SUM(Eviews_in1!AD49:AD53)/5)-1)</f>
        <v>2.0201340026755776</v>
      </c>
      <c r="C56" s="51">
        <f>100*(EXP(SUM(Eviews_in1!Y49:Y53)/5)-1)</f>
        <v>0</v>
      </c>
      <c r="D56" s="11">
        <v>0.93659158787738805</v>
      </c>
      <c r="E56" s="10">
        <v>40.293929314491898</v>
      </c>
      <c r="F56" s="3">
        <f t="shared" si="0"/>
        <v>93.659158787738804</v>
      </c>
      <c r="G56">
        <v>8.4852813742385695</v>
      </c>
      <c r="H56" s="3">
        <f t="shared" si="2"/>
        <v>8.5592604054385077</v>
      </c>
    </row>
    <row r="57" spans="1:17" x14ac:dyDescent="0.25">
      <c r="A57">
        <f t="shared" si="1"/>
        <v>2021</v>
      </c>
      <c r="B57" s="51">
        <f>100*(EXP(SUM(Eviews_in1!AD50:AD54)/5)-1)</f>
        <v>2.0201340026755776</v>
      </c>
      <c r="C57" s="51">
        <f>100*(EXP(SUM(Eviews_in1!Y50:Y54)/5)-1)</f>
        <v>0</v>
      </c>
      <c r="D57" s="11">
        <v>0.93617744636160505</v>
      </c>
      <c r="E57" s="10">
        <v>40.2855843374155</v>
      </c>
      <c r="F57" s="3">
        <f t="shared" si="0"/>
        <v>93.617744636160509</v>
      </c>
      <c r="G57">
        <v>8.6258047495166004</v>
      </c>
      <c r="H57" s="3">
        <f t="shared" si="2"/>
        <v>8.5592604054383958</v>
      </c>
    </row>
    <row r="58" spans="1:17" x14ac:dyDescent="0.25">
      <c r="A58">
        <f t="shared" si="1"/>
        <v>2022</v>
      </c>
      <c r="B58" s="51">
        <f>100*(EXP(SUM(Eviews_in1!AD51:AD55)/5)-1)</f>
        <v>2.0201340026755776</v>
      </c>
      <c r="C58" s="51">
        <f>100*(EXP(SUM(Eviews_in1!Y51:Y55)/5)-1)</f>
        <v>0</v>
      </c>
      <c r="D58" s="11">
        <v>0.93576059994927296</v>
      </c>
      <c r="E58" s="10">
        <v>40.277241556087802</v>
      </c>
      <c r="F58" s="3">
        <f t="shared" si="0"/>
        <v>93.576059994927292</v>
      </c>
      <c r="G58">
        <v>8.7686553097315496</v>
      </c>
      <c r="H58" s="3">
        <f t="shared" si="2"/>
        <v>8.5592604054384402</v>
      </c>
    </row>
    <row r="59" spans="1:17" x14ac:dyDescent="0.25">
      <c r="A59">
        <f t="shared" si="1"/>
        <v>2023</v>
      </c>
      <c r="B59" s="51">
        <f>100*(EXP(SUM(Eviews_in1!AD52:AD56)/5)-1)</f>
        <v>2.0201340026755776</v>
      </c>
      <c r="C59" s="51">
        <f>100*(EXP(SUM(Eviews_in1!Y52:Y56)/5)-1)</f>
        <v>0</v>
      </c>
      <c r="D59" s="11">
        <v>0.93534103097381005</v>
      </c>
      <c r="E59" s="10">
        <v>40.268900969834199</v>
      </c>
      <c r="F59" s="3">
        <f t="shared" si="0"/>
        <v>93.534103097381006</v>
      </c>
      <c r="G59">
        <v>8.91387159501752</v>
      </c>
      <c r="H59" s="3">
        <f t="shared" si="2"/>
        <v>8.5592604054383727</v>
      </c>
    </row>
    <row r="60" spans="1:17" x14ac:dyDescent="0.25">
      <c r="A60">
        <f t="shared" si="1"/>
        <v>2024</v>
      </c>
      <c r="B60" s="51">
        <f>100*(EXP(SUM(Eviews_in1!AD53:AD57)/5)-1)</f>
        <v>2.0201340026755776</v>
      </c>
      <c r="C60" s="51">
        <f>100*(EXP(SUM(Eviews_in1!Y53:Y57)/5)-1)</f>
        <v>0</v>
      </c>
      <c r="D60" s="11">
        <v>0.93491872165324696</v>
      </c>
      <c r="E60" s="10">
        <v>40.260562577980401</v>
      </c>
      <c r="F60" s="3">
        <f t="shared" si="0"/>
        <v>93.491872165324693</v>
      </c>
      <c r="G60">
        <v>9.0614927837655799</v>
      </c>
      <c r="H60" s="3">
        <f t="shared" si="2"/>
        <v>8.5592604054383958</v>
      </c>
    </row>
    <row r="61" spans="1:17" x14ac:dyDescent="0.25">
      <c r="A61">
        <f t="shared" si="1"/>
        <v>2025</v>
      </c>
      <c r="B61" s="51">
        <f>100*(EXP(SUM(Eviews_in1!AD54:AD58)/5)-1)</f>
        <v>2.0201340026755776</v>
      </c>
      <c r="C61" s="51">
        <f>100*(EXP(SUM(Eviews_in1!Y54:Y58)/5)-1)</f>
        <v>0</v>
      </c>
      <c r="D61" s="11">
        <v>0.93449365408947405</v>
      </c>
      <c r="E61" s="10">
        <v>40.252226379852303</v>
      </c>
      <c r="F61" s="3">
        <f t="shared" si="0"/>
        <v>93.449365408947401</v>
      </c>
      <c r="G61">
        <v>9.2115587031938109</v>
      </c>
      <c r="H61" s="3">
        <f t="shared" si="2"/>
        <v>8.5592604054383958</v>
      </c>
    </row>
    <row r="62" spans="1:17" x14ac:dyDescent="0.25">
      <c r="A62">
        <f t="shared" si="1"/>
        <v>2026</v>
      </c>
      <c r="B62" s="51">
        <f>100*(EXP(SUM(Eviews_in1!AD55:AD59)/5)-1)</f>
        <v>2.0201340026755776</v>
      </c>
      <c r="C62" s="51">
        <f>100*(EXP(SUM(Eviews_in1!Y55:Y59)/5)-1)</f>
        <v>0</v>
      </c>
      <c r="D62" s="11">
        <v>0.93406581026748403</v>
      </c>
      <c r="E62" s="10">
        <v>40.243892374776003</v>
      </c>
      <c r="F62" s="3">
        <f t="shared" si="0"/>
        <v>93.406581026748398</v>
      </c>
      <c r="G62">
        <v>9.3641098400924108</v>
      </c>
      <c r="H62" s="3">
        <f t="shared" si="2"/>
        <v>8.5592604054385291</v>
      </c>
    </row>
    <row r="63" spans="1:17" x14ac:dyDescent="0.25">
      <c r="A63">
        <f t="shared" si="1"/>
        <v>2027</v>
      </c>
      <c r="B63" s="51">
        <f>100*(EXP(SUM(Eviews_in1!AD56:AD60)/5)-1)</f>
        <v>2.0201340026755776</v>
      </c>
      <c r="C63" s="51">
        <f>100*(EXP(SUM(Eviews_in1!Y56:Y60)/5)-1)</f>
        <v>0</v>
      </c>
      <c r="D63" s="11">
        <v>0.933635172054609</v>
      </c>
      <c r="E63" s="10">
        <v>40.235560562078</v>
      </c>
      <c r="F63" s="3">
        <f t="shared" si="0"/>
        <v>93.363517205460894</v>
      </c>
      <c r="G63">
        <v>9.5191873517467798</v>
      </c>
      <c r="H63" s="3">
        <f t="shared" si="2"/>
        <v>8.5592604054384616</v>
      </c>
    </row>
    <row r="64" spans="1:17" x14ac:dyDescent="0.25">
      <c r="A64">
        <f t="shared" si="1"/>
        <v>2028</v>
      </c>
      <c r="B64" s="51">
        <f>100*(EXP(SUM(Eviews_in1!AD57:AD61)/5)-1)</f>
        <v>2.0201340026755776</v>
      </c>
      <c r="C64" s="51">
        <f>100*(EXP(SUM(Eviews_in1!Y57:Y61)/5)-1)</f>
        <v>0</v>
      </c>
      <c r="D64" s="11">
        <v>0.93320172119974598</v>
      </c>
      <c r="E64" s="10">
        <v>40.227230941084798</v>
      </c>
      <c r="F64" s="3">
        <f t="shared" si="0"/>
        <v>93.3201721199746</v>
      </c>
      <c r="G64">
        <v>9.6768330770414792</v>
      </c>
      <c r="H64" s="3">
        <f t="shared" si="2"/>
        <v>8.5592604054384402</v>
      </c>
    </row>
    <row r="65" spans="1:8" x14ac:dyDescent="0.25">
      <c r="A65">
        <f t="shared" si="1"/>
        <v>2029</v>
      </c>
      <c r="B65" s="51">
        <f>100*(EXP(SUM(Eviews_in1!AD58:AD62)/5)-1)</f>
        <v>2.0201340026755776</v>
      </c>
      <c r="C65" s="51">
        <f>100*(EXP(SUM(Eviews_in1!Y58:Y62)/5)-1)</f>
        <v>0</v>
      </c>
      <c r="D65" s="11">
        <v>0.93276543933259304</v>
      </c>
      <c r="E65" s="10">
        <v>40.218903511123202</v>
      </c>
      <c r="F65" s="3">
        <f t="shared" si="0"/>
        <v>93.276543933259305</v>
      </c>
      <c r="G65">
        <v>9.8370895477480893</v>
      </c>
      <c r="H65" s="3">
        <f t="shared" si="2"/>
        <v>8.5592604054384402</v>
      </c>
    </row>
    <row r="66" spans="1:8" x14ac:dyDescent="0.25">
      <c r="A66">
        <f t="shared" si="1"/>
        <v>2030</v>
      </c>
      <c r="B66" s="51">
        <f>100*(EXP(SUM(Eviews_in1!AD59:AD63)/5)-1)</f>
        <v>2.0201340026755776</v>
      </c>
      <c r="C66" s="51">
        <f>100*(EXP(SUM(Eviews_in1!Y59:Y63)/5)-1)</f>
        <v>0</v>
      </c>
      <c r="D66" s="11">
        <v>0.93232630796286298</v>
      </c>
      <c r="E66" s="10">
        <v>40.210578271520397</v>
      </c>
      <c r="F66" s="3">
        <f t="shared" si="0"/>
        <v>93.232630796286301</v>
      </c>
      <c r="G66">
        <v>10</v>
      </c>
      <c r="H66" s="3">
        <f t="shared" si="2"/>
        <v>8.5592604054384616</v>
      </c>
    </row>
    <row r="68" spans="1:8" x14ac:dyDescent="0.25">
      <c r="G68" s="22">
        <f>100*((G46/G6)^(1/COUNT(G7:G47))-1)</f>
        <v>2.7157647076450742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rgb="FF00B050"/>
  </sheetPr>
  <dimension ref="A1"/>
  <sheetViews>
    <sheetView zoomScaleNormal="100" workbookViewId="0">
      <selection activeCell="A50" sqref="A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3:AC25"/>
  <sheetViews>
    <sheetView workbookViewId="0">
      <pane xSplit="4" ySplit="5" topLeftCell="L6" activePane="bottomRight" state="frozen"/>
      <selection pane="topRight" activeCell="E1" sqref="E1"/>
      <selection pane="bottomLeft" activeCell="A6" sqref="A6"/>
      <selection pane="bottomRight" activeCell="V22" sqref="V22"/>
    </sheetView>
  </sheetViews>
  <sheetFormatPr defaultRowHeight="15" x14ac:dyDescent="0.25"/>
  <cols>
    <col min="4" max="4" width="14.42578125" customWidth="1"/>
    <col min="25" max="25" width="9.140625" customWidth="1"/>
  </cols>
  <sheetData>
    <row r="3" spans="1:29" x14ac:dyDescent="0.25">
      <c r="E3" t="s">
        <v>318</v>
      </c>
    </row>
    <row r="4" spans="1:29" x14ac:dyDescent="0.25">
      <c r="E4" s="49" t="s">
        <v>394</v>
      </c>
      <c r="F4" s="49" t="s">
        <v>408</v>
      </c>
      <c r="G4" s="49" t="s">
        <v>220</v>
      </c>
      <c r="H4" s="49" t="s">
        <v>405</v>
      </c>
      <c r="I4" s="49" t="s">
        <v>310</v>
      </c>
      <c r="J4" s="49" t="s">
        <v>406</v>
      </c>
      <c r="K4" s="49" t="s">
        <v>1</v>
      </c>
      <c r="L4" s="49" t="s">
        <v>407</v>
      </c>
      <c r="M4" s="49" t="s">
        <v>404</v>
      </c>
      <c r="N4" s="49" t="s">
        <v>404</v>
      </c>
      <c r="O4" s="49" t="s">
        <v>185</v>
      </c>
      <c r="P4" s="49"/>
      <c r="Q4" s="49" t="s">
        <v>318</v>
      </c>
      <c r="R4" s="49" t="s">
        <v>409</v>
      </c>
      <c r="S4" s="49" t="s">
        <v>220</v>
      </c>
      <c r="T4" s="49" t="s">
        <v>410</v>
      </c>
      <c r="U4" s="49" t="s">
        <v>366</v>
      </c>
      <c r="V4" s="49" t="s">
        <v>411</v>
      </c>
      <c r="W4" s="49" t="s">
        <v>368</v>
      </c>
      <c r="X4" s="49" t="s">
        <v>412</v>
      </c>
      <c r="Y4" s="49" t="s">
        <v>404</v>
      </c>
      <c r="Z4" s="49" t="s">
        <v>413</v>
      </c>
      <c r="AA4" s="49" t="s">
        <v>185</v>
      </c>
    </row>
    <row r="5" spans="1:29" x14ac:dyDescent="0.25">
      <c r="C5" s="40"/>
    </row>
    <row r="6" spans="1:29" x14ac:dyDescent="0.25">
      <c r="A6">
        <v>1970</v>
      </c>
      <c r="C6" s="40"/>
      <c r="D6" t="s">
        <v>395</v>
      </c>
      <c r="E6" s="51">
        <f>VLOOKUP($A6,Eviews_in1!$A$3:$DZ$1000,43,FALSE)</f>
        <v>0.36687109611768098</v>
      </c>
      <c r="F6" s="51">
        <f>VLOOKUP($A6,Eviews_in1!$A$3:$DZ$1000,41,FALSE)</f>
        <v>-0.102489399961361</v>
      </c>
      <c r="G6" s="51">
        <f>VLOOKUP($A6,Eviews_in1!$A$3:$DZ$1000,44,FALSE)</f>
        <v>0.63146820661358805</v>
      </c>
      <c r="H6" s="51">
        <f>VLOOKUP($A6,Eviews_in1!$A$3:$DZ$1000,45,FALSE)</f>
        <v>0.154</v>
      </c>
      <c r="I6" s="51">
        <f>VLOOKUP($A6,Eviews_in1!$A$3:$DZ$1000,46,FALSE)</f>
        <v>-0.20006357028961699</v>
      </c>
      <c r="J6" s="51">
        <f>VLOOKUP($A6,Eviews_in1!$A$3:$DZ$1000,47,FALSE)</f>
        <v>3.46428083159255</v>
      </c>
      <c r="K6" s="51">
        <f>VLOOKUP($A6,Eviews_in1!$A$3:$DZ$1000,48,FALSE)</f>
        <v>-0.78979657254742996</v>
      </c>
      <c r="L6" s="51">
        <f>VLOOKUP($A6,Eviews_in1!$A$3:$DZ$1000,49,FALSE)</f>
        <v>-0.61304130525041001</v>
      </c>
      <c r="M6" s="51">
        <f>VLOOKUP($A6,Eviews_in1!$A$3:$DZ$1000,40,FALSE)</f>
        <v>4.8603950724071696</v>
      </c>
      <c r="N6" s="51">
        <f>VLOOKUP($A6,Eviews_in1!$A$3:$DZ$1000,23,FALSE)</f>
        <v>4.5651634840265096</v>
      </c>
      <c r="O6" s="51">
        <f>VLOOKUP($A6,Eviews_in1!$A$3:$DZ$1000,9,FALSE)</f>
        <v>12.3367878427087</v>
      </c>
      <c r="Q6" s="52">
        <f t="shared" ref="Q6:Q13" si="0">100*(E18-E6)/5</f>
        <v>0.53194107610864072</v>
      </c>
      <c r="R6" s="52">
        <f t="shared" ref="R6:AA6" si="1">100*(F18-F6)/5</f>
        <v>0.19296043478045199</v>
      </c>
      <c r="S6" s="52">
        <f t="shared" si="1"/>
        <v>0.14701654376309881</v>
      </c>
      <c r="T6" s="52">
        <f t="shared" si="1"/>
        <v>0.76248287500000012</v>
      </c>
      <c r="U6" s="52">
        <f t="shared" si="1"/>
        <v>1.73547866977334</v>
      </c>
      <c r="V6" s="52">
        <f t="shared" si="1"/>
        <v>1.7546808476202003</v>
      </c>
      <c r="W6" s="52">
        <f t="shared" si="1"/>
        <v>9.1267177215019757E-2</v>
      </c>
      <c r="X6" s="52">
        <f t="shared" si="1"/>
        <v>0.65825250011684044</v>
      </c>
      <c r="Y6" s="52">
        <f t="shared" si="1"/>
        <v>1.3402251406423993</v>
      </c>
      <c r="Z6" s="52">
        <f t="shared" si="1"/>
        <v>2.3808118651728094</v>
      </c>
      <c r="AA6" s="52">
        <f t="shared" si="1"/>
        <v>9.5951171301920013</v>
      </c>
      <c r="AB6" s="22">
        <f>SUM(Q6:Z6)</f>
        <v>9.5951171301928007</v>
      </c>
      <c r="AC6" s="51"/>
    </row>
    <row r="7" spans="1:29" x14ac:dyDescent="0.25">
      <c r="A7">
        <f t="shared" ref="A7:A13" si="2">A18</f>
        <v>1975</v>
      </c>
      <c r="C7" s="40"/>
      <c r="D7" t="s">
        <v>396</v>
      </c>
      <c r="E7" s="51">
        <f>VLOOKUP($A7,Eviews_in1!$A$3:$DZ$1000,43,FALSE)</f>
        <v>0.39346814992311302</v>
      </c>
      <c r="F7" s="51">
        <f>VLOOKUP($A7,Eviews_in1!$A$3:$DZ$1000,41,FALSE)</f>
        <v>-9.28413782223384E-2</v>
      </c>
      <c r="G7" s="51">
        <f>VLOOKUP($A7,Eviews_in1!$A$3:$DZ$1000,44,FALSE)</f>
        <v>0.63881903380174299</v>
      </c>
      <c r="H7" s="51">
        <f>VLOOKUP($A7,Eviews_in1!$A$3:$DZ$1000,45,FALSE)</f>
        <v>0.19212414375</v>
      </c>
      <c r="I7" s="51">
        <f>VLOOKUP($A7,Eviews_in1!$A$3:$DZ$1000,46,FALSE)</f>
        <v>-0.11328963680095</v>
      </c>
      <c r="J7" s="51">
        <f>VLOOKUP($A7,Eviews_in1!$A$3:$DZ$1000,47,FALSE)</f>
        <v>3.55201487397356</v>
      </c>
      <c r="K7" s="51">
        <f>VLOOKUP($A7,Eviews_in1!$A$3:$DZ$1000,48,FALSE)</f>
        <v>-0.78523321368667898</v>
      </c>
      <c r="L7" s="51">
        <f>VLOOKUP($A7,Eviews_in1!$A$3:$DZ$1000,49,FALSE)</f>
        <v>-0.58012868024456798</v>
      </c>
      <c r="M7" s="51">
        <f>VLOOKUP($A7,Eviews_in1!$A$3:$DZ$1000,40,FALSE)</f>
        <v>4.9274063294392896</v>
      </c>
      <c r="N7" s="51">
        <f>VLOOKUP($A7,Eviews_in1!$A$3:$DZ$1000,23,FALSE)</f>
        <v>4.6842040772851501</v>
      </c>
      <c r="O7" s="51">
        <f>VLOOKUP($A7,Eviews_in1!$A$3:$DZ$1000,9,FALSE)</f>
        <v>12.8165436992183</v>
      </c>
      <c r="Q7" s="52">
        <f t="shared" si="0"/>
        <v>1.0904272011463001</v>
      </c>
      <c r="R7" s="52">
        <f t="shared" ref="R7:AA7" si="3">100*(F19-F7)/5</f>
        <v>-0.42826065896149207</v>
      </c>
      <c r="S7" s="52">
        <f t="shared" si="3"/>
        <v>8.2738401940321005E-2</v>
      </c>
      <c r="T7" s="52">
        <f t="shared" si="3"/>
        <v>0.77751712500000014</v>
      </c>
      <c r="U7" s="52">
        <f t="shared" si="3"/>
        <v>1.0336323249724182</v>
      </c>
      <c r="V7" s="52">
        <f t="shared" si="3"/>
        <v>-1.269582985630402</v>
      </c>
      <c r="W7" s="52">
        <f t="shared" si="3"/>
        <v>-4.3422313672047963E-4</v>
      </c>
      <c r="X7" s="52">
        <f t="shared" si="3"/>
        <v>0.7083411730727196</v>
      </c>
      <c r="Y7" s="52">
        <f t="shared" si="3"/>
        <v>2.6112245499896147</v>
      </c>
      <c r="Z7" s="52">
        <f t="shared" si="3"/>
        <v>2.349053987155596</v>
      </c>
      <c r="AA7" s="52">
        <f t="shared" si="3"/>
        <v>6.9546568955479771</v>
      </c>
      <c r="AB7" s="22">
        <f t="shared" ref="AB7:AB13" si="4">SUM(Q7:Z7)</f>
        <v>6.9546568955483554</v>
      </c>
      <c r="AC7" s="51"/>
    </row>
    <row r="8" spans="1:29" x14ac:dyDescent="0.25">
      <c r="A8">
        <f t="shared" si="2"/>
        <v>1980</v>
      </c>
      <c r="D8" t="s">
        <v>397</v>
      </c>
      <c r="E8" s="51">
        <f>VLOOKUP($A8,Eviews_in1!$A$3:$DZ$1000,43,FALSE)</f>
        <v>0.44798950998042802</v>
      </c>
      <c r="F8" s="51">
        <f>VLOOKUP($A8,Eviews_in1!$A$3:$DZ$1000,41,FALSE)</f>
        <v>-0.114254411170413</v>
      </c>
      <c r="G8" s="51">
        <f>VLOOKUP($A8,Eviews_in1!$A$3:$DZ$1000,44,FALSE)</f>
        <v>0.64295595389875904</v>
      </c>
      <c r="H8" s="51">
        <f>VLOOKUP($A8,Eviews_in1!$A$3:$DZ$1000,45,FALSE)</f>
        <v>0.23100000000000001</v>
      </c>
      <c r="I8" s="51">
        <f>VLOOKUP($A8,Eviews_in1!$A$3:$DZ$1000,46,FALSE)</f>
        <v>-6.1608020552329099E-2</v>
      </c>
      <c r="J8" s="51">
        <f>VLOOKUP($A8,Eviews_in1!$A$3:$DZ$1000,47,FALSE)</f>
        <v>3.4885357246920399</v>
      </c>
      <c r="K8" s="51">
        <f>VLOOKUP($A8,Eviews_in1!$A$3:$DZ$1000,48,FALSE)</f>
        <v>-0.785254924843515</v>
      </c>
      <c r="L8" s="51">
        <f>VLOOKUP($A8,Eviews_in1!$A$3:$DZ$1000,49,FALSE)</f>
        <v>-0.544711621590932</v>
      </c>
      <c r="M8" s="51">
        <f>VLOOKUP($A8,Eviews_in1!$A$3:$DZ$1000,40,FALSE)</f>
        <v>5.0579675569387703</v>
      </c>
      <c r="N8" s="51">
        <f>VLOOKUP($A8,Eviews_in1!$A$3:$DZ$1000,23,FALSE)</f>
        <v>4.8016567766429299</v>
      </c>
      <c r="O8" s="51">
        <f>VLOOKUP($A8,Eviews_in1!$A$3:$DZ$1000,9,FALSE)</f>
        <v>13.164276543995699</v>
      </c>
      <c r="Q8" s="52">
        <f t="shared" si="0"/>
        <v>1.7179500065547395</v>
      </c>
      <c r="R8" s="52">
        <f t="shared" ref="R8:AA8" si="5">100*(F20-F8)/5</f>
        <v>-1.0705335756416998</v>
      </c>
      <c r="S8" s="52">
        <f t="shared" si="5"/>
        <v>4.9514716931460256E-2</v>
      </c>
      <c r="T8" s="52">
        <f t="shared" si="5"/>
        <v>0.88049499999999947</v>
      </c>
      <c r="U8" s="52">
        <f t="shared" si="5"/>
        <v>0.11727118877269793</v>
      </c>
      <c r="V8" s="52">
        <f t="shared" si="5"/>
        <v>0.13040129776480391</v>
      </c>
      <c r="W8" s="52">
        <f t="shared" si="5"/>
        <v>0.48711432475958105</v>
      </c>
      <c r="X8" s="52">
        <f t="shared" si="5"/>
        <v>0.34513213929940001</v>
      </c>
      <c r="Y8" s="52">
        <f t="shared" si="5"/>
        <v>-3.6483284051374021</v>
      </c>
      <c r="Z8" s="52">
        <f t="shared" si="5"/>
        <v>2.2562234077216026</v>
      </c>
      <c r="AA8" s="52">
        <f t="shared" si="5"/>
        <v>1.2652401010260306</v>
      </c>
      <c r="AB8" s="22">
        <f t="shared" si="4"/>
        <v>1.2652401010251828</v>
      </c>
      <c r="AC8" s="51"/>
    </row>
    <row r="9" spans="1:29" x14ac:dyDescent="0.25">
      <c r="A9">
        <f t="shared" si="2"/>
        <v>1985</v>
      </c>
      <c r="D9" t="s">
        <v>398</v>
      </c>
      <c r="E9" s="51">
        <f>VLOOKUP($A9,Eviews_in1!$A$3:$DZ$1000,43,FALSE)</f>
        <v>0.53388701030816499</v>
      </c>
      <c r="F9" s="51">
        <f>VLOOKUP($A9,Eviews_in1!$A$3:$DZ$1000,41,FALSE)</f>
        <v>-0.16778108995249799</v>
      </c>
      <c r="G9" s="51">
        <f>VLOOKUP($A9,Eviews_in1!$A$3:$DZ$1000,44,FALSE)</f>
        <v>0.64543168974533205</v>
      </c>
      <c r="H9" s="51">
        <f>VLOOKUP($A9,Eviews_in1!$A$3:$DZ$1000,45,FALSE)</f>
        <v>0.27502474999999998</v>
      </c>
      <c r="I9" s="51">
        <f>VLOOKUP($A9,Eviews_in1!$A$3:$DZ$1000,46,FALSE)</f>
        <v>-5.5744461113694202E-2</v>
      </c>
      <c r="J9" s="51">
        <f>VLOOKUP($A9,Eviews_in1!$A$3:$DZ$1000,47,FALSE)</f>
        <v>3.4950557895802801</v>
      </c>
      <c r="K9" s="51">
        <f>VLOOKUP($A9,Eviews_in1!$A$3:$DZ$1000,48,FALSE)</f>
        <v>-0.76089920860553595</v>
      </c>
      <c r="L9" s="51">
        <f>VLOOKUP($A9,Eviews_in1!$A$3:$DZ$1000,49,FALSE)</f>
        <v>-0.527455014625962</v>
      </c>
      <c r="M9" s="51">
        <f>VLOOKUP($A9,Eviews_in1!$A$3:$DZ$1000,40,FALSE)</f>
        <v>4.8755511366819002</v>
      </c>
      <c r="N9" s="51">
        <f>VLOOKUP($A9,Eviews_in1!$A$3:$DZ$1000,23,FALSE)</f>
        <v>4.91446794702901</v>
      </c>
      <c r="O9" s="51">
        <f>VLOOKUP($A9,Eviews_in1!$A$3:$DZ$1000,9,FALSE)</f>
        <v>13.227538549047001</v>
      </c>
      <c r="Q9" s="52">
        <f t="shared" si="0"/>
        <v>1.0718552860759201</v>
      </c>
      <c r="R9" s="52">
        <f t="shared" ref="R9:AA9" si="6">100*(F21-F9)/5</f>
        <v>-0.65911277140232039</v>
      </c>
      <c r="S9" s="52">
        <f t="shared" si="6"/>
        <v>7.4535656908818471E-2</v>
      </c>
      <c r="T9" s="52">
        <f t="shared" si="6"/>
        <v>0.67310833333331987</v>
      </c>
      <c r="U9" s="52">
        <f t="shared" si="6"/>
        <v>0.2419319000100581</v>
      </c>
      <c r="V9" s="52">
        <f t="shared" si="6"/>
        <v>-1.5406294627310047</v>
      </c>
      <c r="W9" s="52">
        <f t="shared" si="6"/>
        <v>1.0065648151442796</v>
      </c>
      <c r="X9" s="52">
        <f t="shared" si="6"/>
        <v>0.45513824890776045</v>
      </c>
      <c r="Y9" s="52">
        <f t="shared" si="6"/>
        <v>-1.3409405054447987</v>
      </c>
      <c r="Z9" s="52">
        <f t="shared" si="6"/>
        <v>1.8766524744103918</v>
      </c>
      <c r="AA9" s="52">
        <f t="shared" si="6"/>
        <v>1.8591039752119798</v>
      </c>
      <c r="AB9" s="22">
        <f t="shared" si="4"/>
        <v>1.8591039752124248</v>
      </c>
      <c r="AC9" s="51"/>
    </row>
    <row r="10" spans="1:29" x14ac:dyDescent="0.25">
      <c r="A10">
        <f t="shared" si="2"/>
        <v>1990</v>
      </c>
      <c r="D10" t="s">
        <v>399</v>
      </c>
      <c r="E10" s="51">
        <f>VLOOKUP($A10,Eviews_in1!$A$3:$DZ$1000,43,FALSE)</f>
        <v>0.58747977461196099</v>
      </c>
      <c r="F10" s="51">
        <f>VLOOKUP($A10,Eviews_in1!$A$3:$DZ$1000,41,FALSE)</f>
        <v>-0.20073672852261401</v>
      </c>
      <c r="G10" s="51">
        <f>VLOOKUP($A10,Eviews_in1!$A$3:$DZ$1000,44,FALSE)</f>
        <v>0.64915847259077297</v>
      </c>
      <c r="H10" s="51">
        <f>VLOOKUP($A10,Eviews_in1!$A$3:$DZ$1000,45,FALSE)</f>
        <v>0.30868016666666598</v>
      </c>
      <c r="I10" s="51">
        <f>VLOOKUP($A10,Eviews_in1!$A$3:$DZ$1000,46,FALSE)</f>
        <v>-4.3647866113191297E-2</v>
      </c>
      <c r="J10" s="51">
        <f>VLOOKUP($A10,Eviews_in1!$A$3:$DZ$1000,47,FALSE)</f>
        <v>3.4180243164437298</v>
      </c>
      <c r="K10" s="51">
        <f>VLOOKUP($A10,Eviews_in1!$A$3:$DZ$1000,48,FALSE)</f>
        <v>-0.71057096784832197</v>
      </c>
      <c r="L10" s="51">
        <f>VLOOKUP($A10,Eviews_in1!$A$3:$DZ$1000,49,FALSE)</f>
        <v>-0.50469810218057398</v>
      </c>
      <c r="M10" s="51">
        <f>VLOOKUP($A10,Eviews_in1!$A$3:$DZ$1000,40,FALSE)</f>
        <v>4.8085041114096603</v>
      </c>
      <c r="N10" s="51">
        <f>VLOOKUP($A10,Eviews_in1!$A$3:$DZ$1000,23,FALSE)</f>
        <v>5.0083005707495296</v>
      </c>
      <c r="O10" s="51">
        <f>VLOOKUP($A10,Eviews_in1!$A$3:$DZ$1000,9,FALSE)</f>
        <v>13.3204937478076</v>
      </c>
      <c r="Q10" s="52">
        <f t="shared" si="0"/>
        <v>-0.79043979087001892</v>
      </c>
      <c r="R10" s="52">
        <f t="shared" ref="R10:AA10" si="7">100*(F22-F10)/5</f>
        <v>1.5704404754184405</v>
      </c>
      <c r="S10" s="52">
        <f t="shared" si="7"/>
        <v>0.11245132128635982</v>
      </c>
      <c r="T10" s="52">
        <f t="shared" si="7"/>
        <v>0.55273166666668039</v>
      </c>
      <c r="U10" s="52">
        <f t="shared" si="7"/>
        <v>-5.9702067921710011E-2</v>
      </c>
      <c r="V10" s="52">
        <f t="shared" si="7"/>
        <v>0.19699344055280399</v>
      </c>
      <c r="W10" s="52">
        <f t="shared" si="7"/>
        <v>1.1783538677049199</v>
      </c>
      <c r="X10" s="52">
        <f t="shared" si="7"/>
        <v>0.72128896633835926</v>
      </c>
      <c r="Y10" s="52">
        <f t="shared" si="7"/>
        <v>-2.1219208271203982</v>
      </c>
      <c r="Z10" s="52">
        <f t="shared" si="7"/>
        <v>1.5671657630432101</v>
      </c>
      <c r="AA10" s="52">
        <f t="shared" si="7"/>
        <v>2.9273628150980002</v>
      </c>
      <c r="AB10" s="22">
        <f t="shared" si="4"/>
        <v>2.9273628150986468</v>
      </c>
      <c r="AC10" s="51"/>
    </row>
    <row r="11" spans="1:29" x14ac:dyDescent="0.25">
      <c r="A11">
        <f t="shared" si="2"/>
        <v>1995</v>
      </c>
      <c r="D11" t="s">
        <v>400</v>
      </c>
      <c r="E11" s="51">
        <f>VLOOKUP($A11,Eviews_in1!$A$3:$DZ$1000,43,FALSE)</f>
        <v>0.54795778506846005</v>
      </c>
      <c r="F11" s="51">
        <f>VLOOKUP($A11,Eviews_in1!$A$3:$DZ$1000,41,FALSE)</f>
        <v>-0.12221470475169199</v>
      </c>
      <c r="G11" s="51">
        <f>VLOOKUP($A11,Eviews_in1!$A$3:$DZ$1000,44,FALSE)</f>
        <v>0.65478103865509096</v>
      </c>
      <c r="H11" s="51">
        <f>VLOOKUP($A11,Eviews_in1!$A$3:$DZ$1000,45,FALSE)</f>
        <v>0.33631675</v>
      </c>
      <c r="I11" s="51">
        <f>VLOOKUP($A11,Eviews_in1!$A$3:$DZ$1000,46,FALSE)</f>
        <v>-4.6632969509276798E-2</v>
      </c>
      <c r="J11" s="51">
        <f>VLOOKUP($A11,Eviews_in1!$A$3:$DZ$1000,47,FALSE)</f>
        <v>3.42787398847137</v>
      </c>
      <c r="K11" s="51">
        <f>VLOOKUP($A11,Eviews_in1!$A$3:$DZ$1000,48,FALSE)</f>
        <v>-0.65165327446307597</v>
      </c>
      <c r="L11" s="51">
        <f>VLOOKUP($A11,Eviews_in1!$A$3:$DZ$1000,49,FALSE)</f>
        <v>-0.46863365386365602</v>
      </c>
      <c r="M11" s="51">
        <f>VLOOKUP($A11,Eviews_in1!$A$3:$DZ$1000,40,FALSE)</f>
        <v>4.7024080700536404</v>
      </c>
      <c r="N11" s="51">
        <f>VLOOKUP($A11,Eviews_in1!$A$3:$DZ$1000,23,FALSE)</f>
        <v>5.0866588589016901</v>
      </c>
      <c r="O11" s="51">
        <f>VLOOKUP($A11,Eviews_in1!$A$3:$DZ$1000,9,FALSE)</f>
        <v>13.4668618885625</v>
      </c>
      <c r="Q11" s="52">
        <f t="shared" si="0"/>
        <v>0.23151906792771904</v>
      </c>
      <c r="R11" s="52">
        <f t="shared" ref="R11:AA11" si="8">100*(F23-F11)/5</f>
        <v>-6.7437523338400029E-2</v>
      </c>
      <c r="S11" s="52">
        <f t="shared" si="8"/>
        <v>1.8812305646460636E-2</v>
      </c>
      <c r="T11" s="52">
        <f t="shared" si="8"/>
        <v>0.8093983333333199</v>
      </c>
      <c r="U11" s="52">
        <f t="shared" si="8"/>
        <v>-0.56613647747254603</v>
      </c>
      <c r="V11" s="52">
        <f t="shared" si="8"/>
        <v>-0.45097147722359843</v>
      </c>
      <c r="W11" s="52">
        <f t="shared" si="8"/>
        <v>-0.38908687273256026</v>
      </c>
      <c r="X11" s="52">
        <f t="shared" si="8"/>
        <v>0.73399674951638016</v>
      </c>
      <c r="Y11" s="52">
        <f t="shared" si="8"/>
        <v>0.17793279116959937</v>
      </c>
      <c r="Z11" s="52">
        <f t="shared" si="8"/>
        <v>1.4967656834043908</v>
      </c>
      <c r="AA11" s="52">
        <f t="shared" si="8"/>
        <v>1.9947925802319944</v>
      </c>
      <c r="AB11" s="22">
        <f t="shared" si="4"/>
        <v>1.9947925802307651</v>
      </c>
      <c r="AC11" s="51"/>
    </row>
    <row r="12" spans="1:29" x14ac:dyDescent="0.25">
      <c r="A12">
        <f t="shared" si="2"/>
        <v>2000</v>
      </c>
      <c r="D12" t="s">
        <v>401</v>
      </c>
      <c r="E12" s="51">
        <f>VLOOKUP($A12,Eviews_in1!$A$3:$DZ$1000,43,FALSE)</f>
        <v>0.559533738464846</v>
      </c>
      <c r="F12" s="51">
        <f>VLOOKUP($A12,Eviews_in1!$A$3:$DZ$1000,41,FALSE)</f>
        <v>-0.125586580918612</v>
      </c>
      <c r="G12" s="51">
        <f>VLOOKUP($A12,Eviews_in1!$A$3:$DZ$1000,44,FALSE)</f>
        <v>0.655721653937414</v>
      </c>
      <c r="H12" s="51">
        <f>VLOOKUP($A12,Eviews_in1!$A$3:$DZ$1000,45,FALSE)</f>
        <v>0.37678666666666599</v>
      </c>
      <c r="I12" s="51">
        <f>VLOOKUP($A12,Eviews_in1!$A$3:$DZ$1000,46,FALSE)</f>
        <v>-7.4939793382904102E-2</v>
      </c>
      <c r="J12" s="51">
        <f>VLOOKUP($A12,Eviews_in1!$A$3:$DZ$1000,47,FALSE)</f>
        <v>3.4053254146101901</v>
      </c>
      <c r="K12" s="51">
        <f>VLOOKUP($A12,Eviews_in1!$A$3:$DZ$1000,48,FALSE)</f>
        <v>-0.67110761809970398</v>
      </c>
      <c r="L12" s="51">
        <f>VLOOKUP($A12,Eviews_in1!$A$3:$DZ$1000,49,FALSE)</f>
        <v>-0.43193381638783701</v>
      </c>
      <c r="M12" s="51">
        <f>VLOOKUP($A12,Eviews_in1!$A$3:$DZ$1000,40,FALSE)</f>
        <v>4.7113047096121203</v>
      </c>
      <c r="N12" s="51">
        <f>VLOOKUP($A12,Eviews_in1!$A$3:$DZ$1000,23,FALSE)</f>
        <v>5.1614971430719097</v>
      </c>
      <c r="O12" s="51">
        <f>VLOOKUP($A12,Eviews_in1!$A$3:$DZ$1000,9,FALSE)</f>
        <v>13.566601517574099</v>
      </c>
      <c r="Q12" s="52">
        <f t="shared" si="0"/>
        <v>-0.6366507286619405</v>
      </c>
      <c r="R12" s="52">
        <f t="shared" ref="R12:AA12" si="9">100*(F24-F12)/5</f>
        <v>0.26614959670607979</v>
      </c>
      <c r="S12" s="52">
        <f t="shared" si="9"/>
        <v>1.9610828405720593E-2</v>
      </c>
      <c r="T12" s="52">
        <f t="shared" si="9"/>
        <v>0.82621000000000056</v>
      </c>
      <c r="U12" s="52">
        <f t="shared" si="9"/>
        <v>-0.39821662107364597</v>
      </c>
      <c r="V12" s="52">
        <f t="shared" si="9"/>
        <v>0.52198523544300102</v>
      </c>
      <c r="W12" s="52">
        <f t="shared" si="9"/>
        <v>0.54440179076048034</v>
      </c>
      <c r="X12" s="52">
        <f t="shared" si="9"/>
        <v>0.39526566217047976</v>
      </c>
      <c r="Y12" s="52">
        <f t="shared" si="9"/>
        <v>-7.6348087615212279E-2</v>
      </c>
      <c r="Z12" s="52">
        <f t="shared" si="9"/>
        <v>1.2835927145115988</v>
      </c>
      <c r="AA12" s="52">
        <f t="shared" si="9"/>
        <v>2.7460003906460173</v>
      </c>
      <c r="AB12" s="22">
        <f t="shared" si="4"/>
        <v>2.7460003906465622</v>
      </c>
      <c r="AC12" s="51"/>
    </row>
    <row r="13" spans="1:29" x14ac:dyDescent="0.25">
      <c r="A13">
        <f t="shared" si="2"/>
        <v>2005</v>
      </c>
      <c r="D13" t="s">
        <v>402</v>
      </c>
      <c r="E13" s="51">
        <f>VLOOKUP($A13,Eviews_in1!$A$3:$DZ$1000,43,FALSE)</f>
        <v>0.52770120203174897</v>
      </c>
      <c r="F13" s="51">
        <f>VLOOKUP($A13,Eviews_in1!$A$3:$DZ$1000,41,FALSE)</f>
        <v>-0.11227910108330801</v>
      </c>
      <c r="G13" s="51">
        <f>VLOOKUP($A13,Eviews_in1!$A$3:$DZ$1000,44,FALSE)</f>
        <v>0.65670219535770002</v>
      </c>
      <c r="H13" s="51">
        <f>VLOOKUP($A13,Eviews_in1!$A$3:$DZ$1000,45,FALSE)</f>
        <v>0.41809716666666602</v>
      </c>
      <c r="I13" s="51">
        <f>VLOOKUP($A13,Eviews_in1!$A$3:$DZ$1000,46,FALSE)</f>
        <v>-9.48506244365864E-2</v>
      </c>
      <c r="J13" s="51">
        <f>VLOOKUP($A13,Eviews_in1!$A$3:$DZ$1000,47,FALSE)</f>
        <v>3.4314246763823402</v>
      </c>
      <c r="K13" s="51">
        <f>VLOOKUP($A13,Eviews_in1!$A$3:$DZ$1000,48,FALSE)</f>
        <v>-0.64388752856167997</v>
      </c>
      <c r="L13" s="51">
        <f>VLOOKUP($A13,Eviews_in1!$A$3:$DZ$1000,49,FALSE)</f>
        <v>-0.41217053327931302</v>
      </c>
      <c r="M13" s="51">
        <f>VLOOKUP($A13,Eviews_in1!$A$3:$DZ$1000,40,FALSE)</f>
        <v>4.7074873052313597</v>
      </c>
      <c r="N13" s="51">
        <f>VLOOKUP($A13,Eviews_in1!$A$3:$DZ$1000,23,FALSE)</f>
        <v>5.2256767787974896</v>
      </c>
      <c r="O13" s="51">
        <f>VLOOKUP($A13,Eviews_in1!$A$3:$DZ$1000,9,FALSE)</f>
        <v>13.7039015371064</v>
      </c>
      <c r="Q13" s="52">
        <f t="shared" si="0"/>
        <v>-0.71938915537233972</v>
      </c>
      <c r="R13" s="52">
        <f t="shared" ref="R13:AA13" si="10">100*(F25-F13)/5</f>
        <v>3.9389491965740042E-2</v>
      </c>
      <c r="S13" s="52">
        <f t="shared" si="10"/>
        <v>0</v>
      </c>
      <c r="T13" s="52">
        <f t="shared" si="10"/>
        <v>0.87805666666666016</v>
      </c>
      <c r="U13" s="52">
        <f t="shared" si="10"/>
        <v>0.61773275425325791</v>
      </c>
      <c r="V13" s="52">
        <f t="shared" si="10"/>
        <v>-0.82682737692040043</v>
      </c>
      <c r="W13" s="52">
        <f t="shared" si="10"/>
        <v>-1.2869472865080223E-2</v>
      </c>
      <c r="X13" s="52">
        <f t="shared" si="10"/>
        <v>0.39620471590556039</v>
      </c>
      <c r="Y13" s="52">
        <f t="shared" si="10"/>
        <v>3.4384423434998013</v>
      </c>
      <c r="Z13" s="52">
        <f t="shared" si="10"/>
        <v>0.94096766297161238</v>
      </c>
      <c r="AA13" s="52">
        <f t="shared" si="10"/>
        <v>4.3472610115760091</v>
      </c>
      <c r="AB13" s="22">
        <f t="shared" si="4"/>
        <v>4.7517076301048116</v>
      </c>
      <c r="AC13" s="51"/>
    </row>
    <row r="14" spans="1:29" x14ac:dyDescent="0.25"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C14" s="51"/>
    </row>
    <row r="15" spans="1:29" x14ac:dyDescent="0.25">
      <c r="A15">
        <v>1970</v>
      </c>
      <c r="D15" t="s">
        <v>238</v>
      </c>
      <c r="E15" s="51">
        <f>VLOOKUP($A15,Eviews_in1!$A$3:$DZ$1000,43,FALSE)</f>
        <v>0.36687109611768098</v>
      </c>
      <c r="F15" s="51">
        <f>VLOOKUP($A15,Eviews_in1!$A$3:$DZ$1000,41,FALSE)</f>
        <v>-0.102489399961361</v>
      </c>
      <c r="G15" s="51">
        <f>VLOOKUP($A15,Eviews_in1!$A$3:$DZ$1000,44,FALSE)</f>
        <v>0.63146820661358805</v>
      </c>
      <c r="H15" s="51">
        <f>VLOOKUP($A15,Eviews_in1!$A$3:$DZ$1000,45,FALSE)</f>
        <v>0.154</v>
      </c>
      <c r="I15" s="51">
        <f>VLOOKUP($A15,Eviews_in1!$A$3:$DZ$1000,46,FALSE)</f>
        <v>-0.20006357028961699</v>
      </c>
      <c r="J15" s="51">
        <f>VLOOKUP($A15,Eviews_in1!$A$3:$DZ$1000,47,FALSE)</f>
        <v>3.46428083159255</v>
      </c>
      <c r="K15" s="51">
        <f>VLOOKUP($A15,Eviews_in1!$A$3:$DZ$1000,48,FALSE)</f>
        <v>-0.78979657254742996</v>
      </c>
      <c r="L15" s="51">
        <f>VLOOKUP($A15,Eviews_in1!$A$3:$DZ$1000,49,FALSE)</f>
        <v>-0.61304130525041001</v>
      </c>
      <c r="M15" s="51">
        <f>VLOOKUP($A15,Eviews_in1!$A$3:$DZ$1000,40,FALSE)</f>
        <v>4.8603950724071696</v>
      </c>
      <c r="N15" s="51">
        <f>VLOOKUP($A15,Eviews_in1!$A$3:$DZ$1000,23,FALSE)</f>
        <v>4.5651634840265096</v>
      </c>
      <c r="O15" s="51">
        <f>VLOOKUP($A15,Eviews_in1!$A$3:$DZ$1000,9,FALSE)</f>
        <v>12.3367878427087</v>
      </c>
      <c r="Q15" s="52">
        <f>100*(E25-E15)/40</f>
        <v>0.31215162036362754</v>
      </c>
      <c r="R15" s="52">
        <f t="shared" ref="R15:Z15" si="11">100*(F25-F15)/40</f>
        <v>-1.955056630915001E-2</v>
      </c>
      <c r="S15" s="52">
        <f t="shared" si="11"/>
        <v>6.3084971860279948E-2</v>
      </c>
      <c r="T15" s="52">
        <f t="shared" si="11"/>
        <v>0.76999999999999758</v>
      </c>
      <c r="U15" s="52">
        <f t="shared" si="11"/>
        <v>0.34024895891423373</v>
      </c>
      <c r="V15" s="52">
        <f t="shared" si="11"/>
        <v>-0.18549381014057453</v>
      </c>
      <c r="W15" s="52">
        <f t="shared" si="11"/>
        <v>0.36316392585623997</v>
      </c>
      <c r="X15" s="52">
        <f t="shared" si="11"/>
        <v>0.55170251941593751</v>
      </c>
      <c r="Y15" s="52">
        <f t="shared" si="11"/>
        <v>4.7535874997950422E-2</v>
      </c>
      <c r="Z15" s="52">
        <f t="shared" si="11"/>
        <v>1.7689041947989015</v>
      </c>
      <c r="AA15" s="52">
        <f>100*(O25-O15)/40</f>
        <v>3.9611918624412512</v>
      </c>
      <c r="AB15" s="22">
        <f>SUM(Q15:Z15)</f>
        <v>4.0117476897574438</v>
      </c>
      <c r="AC15" s="51"/>
    </row>
    <row r="16" spans="1:29" x14ac:dyDescent="0.25"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C16" s="51"/>
    </row>
    <row r="17" spans="1:15" x14ac:dyDescent="0.25">
      <c r="O17" s="51"/>
    </row>
    <row r="18" spans="1:15" x14ac:dyDescent="0.25">
      <c r="A18">
        <f t="shared" ref="A18:A25" si="12">A6+5</f>
        <v>1975</v>
      </c>
      <c r="E18" s="51">
        <f>VLOOKUP($A18,Eviews_in1!$A$3:$DZ$1000,43,FALSE)</f>
        <v>0.39346814992311302</v>
      </c>
      <c r="F18" s="51">
        <f>VLOOKUP($A18,Eviews_in1!$A$3:$DZ$1000,41,FALSE)</f>
        <v>-9.28413782223384E-2</v>
      </c>
      <c r="G18" s="51">
        <f>VLOOKUP($A18,Eviews_in1!$A$3:$DZ$1000,44,FALSE)</f>
        <v>0.63881903380174299</v>
      </c>
      <c r="H18" s="51">
        <f>VLOOKUP($A18,Eviews_in1!$A$3:$DZ$1000,45,FALSE)</f>
        <v>0.19212414375</v>
      </c>
      <c r="I18" s="51">
        <f>VLOOKUP($A18,Eviews_in1!$A$3:$DZ$1000,46,FALSE)</f>
        <v>-0.11328963680095</v>
      </c>
      <c r="J18" s="51">
        <f>VLOOKUP($A18,Eviews_in1!$A$3:$DZ$1000,47,FALSE)</f>
        <v>3.55201487397356</v>
      </c>
      <c r="K18" s="51">
        <f>VLOOKUP($A18,Eviews_in1!$A$3:$DZ$1000,48,FALSE)</f>
        <v>-0.78523321368667898</v>
      </c>
      <c r="L18" s="51">
        <f>VLOOKUP($A18,Eviews_in1!$A$3:$DZ$1000,49,FALSE)</f>
        <v>-0.58012868024456798</v>
      </c>
      <c r="M18" s="51">
        <f>VLOOKUP($A18,Eviews_in1!$A$3:$DZ$1000,40,FALSE)</f>
        <v>4.9274063294392896</v>
      </c>
      <c r="N18" s="51">
        <f>VLOOKUP($A18,Eviews_in1!$A$3:$DZ$1000,23,FALSE)</f>
        <v>4.6842040772851501</v>
      </c>
      <c r="O18" s="51">
        <f>VLOOKUP($A18,Eviews_in1!$A$3:$DZ$1000,9,FALSE)</f>
        <v>12.8165436992183</v>
      </c>
    </row>
    <row r="19" spans="1:15" x14ac:dyDescent="0.25">
      <c r="A19">
        <f t="shared" si="12"/>
        <v>1980</v>
      </c>
      <c r="E19" s="51">
        <f>VLOOKUP($A19,Eviews_in1!$A$3:$DZ$1000,43,FALSE)</f>
        <v>0.44798950998042802</v>
      </c>
      <c r="F19" s="51">
        <f>VLOOKUP($A19,Eviews_in1!$A$3:$DZ$1000,41,FALSE)</f>
        <v>-0.114254411170413</v>
      </c>
      <c r="G19" s="51">
        <f>VLOOKUP($A19,Eviews_in1!$A$3:$DZ$1000,44,FALSE)</f>
        <v>0.64295595389875904</v>
      </c>
      <c r="H19" s="51">
        <f>VLOOKUP($A19,Eviews_in1!$A$3:$DZ$1000,45,FALSE)</f>
        <v>0.23100000000000001</v>
      </c>
      <c r="I19" s="51">
        <f>VLOOKUP($A19,Eviews_in1!$A$3:$DZ$1000,46,FALSE)</f>
        <v>-6.1608020552329099E-2</v>
      </c>
      <c r="J19" s="51">
        <f>VLOOKUP($A19,Eviews_in1!$A$3:$DZ$1000,47,FALSE)</f>
        <v>3.4885357246920399</v>
      </c>
      <c r="K19" s="51">
        <f>VLOOKUP($A19,Eviews_in1!$A$3:$DZ$1000,48,FALSE)</f>
        <v>-0.785254924843515</v>
      </c>
      <c r="L19" s="51">
        <f>VLOOKUP($A19,Eviews_in1!$A$3:$DZ$1000,49,FALSE)</f>
        <v>-0.544711621590932</v>
      </c>
      <c r="M19" s="51">
        <f>VLOOKUP($A19,Eviews_in1!$A$3:$DZ$1000,40,FALSE)</f>
        <v>5.0579675569387703</v>
      </c>
      <c r="N19" s="51">
        <f>VLOOKUP($A19,Eviews_in1!$A$3:$DZ$1000,23,FALSE)</f>
        <v>4.8016567766429299</v>
      </c>
      <c r="O19" s="51">
        <f>VLOOKUP($A19,Eviews_in1!$A$3:$DZ$1000,9,FALSE)</f>
        <v>13.164276543995699</v>
      </c>
    </row>
    <row r="20" spans="1:15" x14ac:dyDescent="0.25">
      <c r="A20">
        <f t="shared" si="12"/>
        <v>1985</v>
      </c>
      <c r="E20" s="51">
        <f>VLOOKUP($A20,Eviews_in1!$A$3:$DZ$1000,43,FALSE)</f>
        <v>0.53388701030816499</v>
      </c>
      <c r="F20" s="51">
        <f>VLOOKUP($A20,Eviews_in1!$A$3:$DZ$1000,41,FALSE)</f>
        <v>-0.16778108995249799</v>
      </c>
      <c r="G20" s="51">
        <f>VLOOKUP($A20,Eviews_in1!$A$3:$DZ$1000,44,FALSE)</f>
        <v>0.64543168974533205</v>
      </c>
      <c r="H20" s="51">
        <f>VLOOKUP($A20,Eviews_in1!$A$3:$DZ$1000,45,FALSE)</f>
        <v>0.27502474999999998</v>
      </c>
      <c r="I20" s="51">
        <f>VLOOKUP($A20,Eviews_in1!$A$3:$DZ$1000,46,FALSE)</f>
        <v>-5.5744461113694202E-2</v>
      </c>
      <c r="J20" s="51">
        <f>VLOOKUP($A20,Eviews_in1!$A$3:$DZ$1000,47,FALSE)</f>
        <v>3.4950557895802801</v>
      </c>
      <c r="K20" s="51">
        <f>VLOOKUP($A20,Eviews_in1!$A$3:$DZ$1000,48,FALSE)</f>
        <v>-0.76089920860553595</v>
      </c>
      <c r="L20" s="51">
        <f>VLOOKUP($A20,Eviews_in1!$A$3:$DZ$1000,49,FALSE)</f>
        <v>-0.527455014625962</v>
      </c>
      <c r="M20" s="51">
        <f>VLOOKUP($A20,Eviews_in1!$A$3:$DZ$1000,40,FALSE)</f>
        <v>4.8755511366819002</v>
      </c>
      <c r="N20" s="51">
        <f>VLOOKUP($A20,Eviews_in1!$A$3:$DZ$1000,23,FALSE)</f>
        <v>4.91446794702901</v>
      </c>
      <c r="O20" s="51">
        <f>VLOOKUP($A20,Eviews_in1!$A$3:$DZ$1000,9,FALSE)</f>
        <v>13.227538549047001</v>
      </c>
    </row>
    <row r="21" spans="1:15" x14ac:dyDescent="0.25">
      <c r="A21">
        <f t="shared" si="12"/>
        <v>1990</v>
      </c>
      <c r="E21" s="51">
        <f>VLOOKUP($A21,Eviews_in1!$A$3:$DZ$1000,43,FALSE)</f>
        <v>0.58747977461196099</v>
      </c>
      <c r="F21" s="51">
        <f>VLOOKUP($A21,Eviews_in1!$A$3:$DZ$1000,41,FALSE)</f>
        <v>-0.20073672852261401</v>
      </c>
      <c r="G21" s="51">
        <f>VLOOKUP($A21,Eviews_in1!$A$3:$DZ$1000,44,FALSE)</f>
        <v>0.64915847259077297</v>
      </c>
      <c r="H21" s="51">
        <f>VLOOKUP($A21,Eviews_in1!$A$3:$DZ$1000,45,FALSE)</f>
        <v>0.30868016666666598</v>
      </c>
      <c r="I21" s="51">
        <f>VLOOKUP($A21,Eviews_in1!$A$3:$DZ$1000,46,FALSE)</f>
        <v>-4.3647866113191297E-2</v>
      </c>
      <c r="J21" s="51">
        <f>VLOOKUP($A21,Eviews_in1!$A$3:$DZ$1000,47,FALSE)</f>
        <v>3.4180243164437298</v>
      </c>
      <c r="K21" s="51">
        <f>VLOOKUP($A21,Eviews_in1!$A$3:$DZ$1000,48,FALSE)</f>
        <v>-0.71057096784832197</v>
      </c>
      <c r="L21" s="51">
        <f>VLOOKUP($A21,Eviews_in1!$A$3:$DZ$1000,49,FALSE)</f>
        <v>-0.50469810218057398</v>
      </c>
      <c r="M21" s="51">
        <f>VLOOKUP($A21,Eviews_in1!$A$3:$DZ$1000,40,FALSE)</f>
        <v>4.8085041114096603</v>
      </c>
      <c r="N21" s="51">
        <f>VLOOKUP($A21,Eviews_in1!$A$3:$DZ$1000,23,FALSE)</f>
        <v>5.0083005707495296</v>
      </c>
      <c r="O21" s="51">
        <f>VLOOKUP($A21,Eviews_in1!$A$3:$DZ$1000,9,FALSE)</f>
        <v>13.3204937478076</v>
      </c>
    </row>
    <row r="22" spans="1:15" x14ac:dyDescent="0.25">
      <c r="A22">
        <f t="shared" si="12"/>
        <v>1995</v>
      </c>
      <c r="E22" s="51">
        <f>VLOOKUP($A22,Eviews_in1!$A$3:$DZ$1000,43,FALSE)</f>
        <v>0.54795778506846005</v>
      </c>
      <c r="F22" s="51">
        <f>VLOOKUP($A22,Eviews_in1!$A$3:$DZ$1000,41,FALSE)</f>
        <v>-0.12221470475169199</v>
      </c>
      <c r="G22" s="51">
        <f>VLOOKUP($A22,Eviews_in1!$A$3:$DZ$1000,44,FALSE)</f>
        <v>0.65478103865509096</v>
      </c>
      <c r="H22" s="51">
        <f>VLOOKUP($A22,Eviews_in1!$A$3:$DZ$1000,45,FALSE)</f>
        <v>0.33631675</v>
      </c>
      <c r="I22" s="51">
        <f>VLOOKUP($A22,Eviews_in1!$A$3:$DZ$1000,46,FALSE)</f>
        <v>-4.6632969509276798E-2</v>
      </c>
      <c r="J22" s="51">
        <f>VLOOKUP($A22,Eviews_in1!$A$3:$DZ$1000,47,FALSE)</f>
        <v>3.42787398847137</v>
      </c>
      <c r="K22" s="51">
        <f>VLOOKUP($A22,Eviews_in1!$A$3:$DZ$1000,48,FALSE)</f>
        <v>-0.65165327446307597</v>
      </c>
      <c r="L22" s="51">
        <f>VLOOKUP($A22,Eviews_in1!$A$3:$DZ$1000,49,FALSE)</f>
        <v>-0.46863365386365602</v>
      </c>
      <c r="M22" s="51">
        <f>VLOOKUP($A22,Eviews_in1!$A$3:$DZ$1000,40,FALSE)</f>
        <v>4.7024080700536404</v>
      </c>
      <c r="N22" s="51">
        <f>VLOOKUP($A22,Eviews_in1!$A$3:$DZ$1000,23,FALSE)</f>
        <v>5.0866588589016901</v>
      </c>
      <c r="O22" s="51">
        <f>VLOOKUP($A22,Eviews_in1!$A$3:$DZ$1000,9,FALSE)</f>
        <v>13.4668618885625</v>
      </c>
    </row>
    <row r="23" spans="1:15" x14ac:dyDescent="0.25">
      <c r="A23">
        <f t="shared" si="12"/>
        <v>2000</v>
      </c>
      <c r="E23" s="51">
        <f>VLOOKUP($A23,Eviews_in1!$A$3:$DZ$1000,43,FALSE)</f>
        <v>0.559533738464846</v>
      </c>
      <c r="F23" s="51">
        <f>VLOOKUP($A23,Eviews_in1!$A$3:$DZ$1000,41,FALSE)</f>
        <v>-0.125586580918612</v>
      </c>
      <c r="G23" s="51">
        <f>VLOOKUP($A23,Eviews_in1!$A$3:$DZ$1000,44,FALSE)</f>
        <v>0.655721653937414</v>
      </c>
      <c r="H23" s="51">
        <f>VLOOKUP($A23,Eviews_in1!$A$3:$DZ$1000,45,FALSE)</f>
        <v>0.37678666666666599</v>
      </c>
      <c r="I23" s="51">
        <f>VLOOKUP($A23,Eviews_in1!$A$3:$DZ$1000,46,FALSE)</f>
        <v>-7.4939793382904102E-2</v>
      </c>
      <c r="J23" s="51">
        <f>VLOOKUP($A23,Eviews_in1!$A$3:$DZ$1000,47,FALSE)</f>
        <v>3.4053254146101901</v>
      </c>
      <c r="K23" s="51">
        <f>VLOOKUP($A23,Eviews_in1!$A$3:$DZ$1000,48,FALSE)</f>
        <v>-0.67110761809970398</v>
      </c>
      <c r="L23" s="51">
        <f>VLOOKUP($A23,Eviews_in1!$A$3:$DZ$1000,49,FALSE)</f>
        <v>-0.43193381638783701</v>
      </c>
      <c r="M23" s="51">
        <f>VLOOKUP($A23,Eviews_in1!$A$3:$DZ$1000,40,FALSE)</f>
        <v>4.7113047096121203</v>
      </c>
      <c r="N23" s="51">
        <f>VLOOKUP($A23,Eviews_in1!$A$3:$DZ$1000,23,FALSE)</f>
        <v>5.1614971430719097</v>
      </c>
      <c r="O23" s="51">
        <f>VLOOKUP($A23,Eviews_in1!$A$3:$DZ$1000,9,FALSE)</f>
        <v>13.566601517574099</v>
      </c>
    </row>
    <row r="24" spans="1:15" x14ac:dyDescent="0.25">
      <c r="A24">
        <f t="shared" si="12"/>
        <v>2005</v>
      </c>
      <c r="E24" s="51">
        <f>VLOOKUP($A24,Eviews_in1!$A$3:$DZ$1000,43,FALSE)</f>
        <v>0.52770120203174897</v>
      </c>
      <c r="F24" s="51">
        <f>VLOOKUP($A24,Eviews_in1!$A$3:$DZ$1000,41,FALSE)</f>
        <v>-0.11227910108330801</v>
      </c>
      <c r="G24" s="51">
        <f>VLOOKUP($A24,Eviews_in1!$A$3:$DZ$1000,44,FALSE)</f>
        <v>0.65670219535770002</v>
      </c>
      <c r="H24" s="51">
        <f>VLOOKUP($A24,Eviews_in1!$A$3:$DZ$1000,45,FALSE)</f>
        <v>0.41809716666666602</v>
      </c>
      <c r="I24" s="51">
        <f>VLOOKUP($A24,Eviews_in1!$A$3:$DZ$1000,46,FALSE)</f>
        <v>-9.48506244365864E-2</v>
      </c>
      <c r="J24" s="51">
        <f>VLOOKUP($A24,Eviews_in1!$A$3:$DZ$1000,47,FALSE)</f>
        <v>3.4314246763823402</v>
      </c>
      <c r="K24" s="51">
        <f>VLOOKUP($A24,Eviews_in1!$A$3:$DZ$1000,48,FALSE)</f>
        <v>-0.64388752856167997</v>
      </c>
      <c r="L24" s="51">
        <f>VLOOKUP($A24,Eviews_in1!$A$3:$DZ$1000,49,FALSE)</f>
        <v>-0.41217053327931302</v>
      </c>
      <c r="M24" s="51">
        <f>VLOOKUP($A24,Eviews_in1!$A$3:$DZ$1000,40,FALSE)</f>
        <v>4.7074873052313597</v>
      </c>
      <c r="N24" s="51">
        <f>VLOOKUP($A24,Eviews_in1!$A$3:$DZ$1000,23,FALSE)</f>
        <v>5.2256767787974896</v>
      </c>
      <c r="O24" s="51">
        <f>VLOOKUP($A24,Eviews_in1!$A$3:$DZ$1000,9,FALSE)</f>
        <v>13.7039015371064</v>
      </c>
    </row>
    <row r="25" spans="1:15" x14ac:dyDescent="0.25">
      <c r="A25">
        <f t="shared" si="12"/>
        <v>2010</v>
      </c>
      <c r="E25" s="51">
        <f>VLOOKUP($A25,Eviews_in1!$A$3:$DZ$1000,43,FALSE)</f>
        <v>0.49173174426313199</v>
      </c>
      <c r="F25" s="51">
        <f>VLOOKUP($A25,Eviews_in1!$A$3:$DZ$1000,41,FALSE)</f>
        <v>-0.110309626485021</v>
      </c>
      <c r="G25" s="51">
        <f>VLOOKUP($A25,Eviews_in1!$A$3:$DZ$1000,44,FALSE)</f>
        <v>0.65670219535770002</v>
      </c>
      <c r="H25" s="51">
        <f>VLOOKUP($A25,Eviews_in1!$A$3:$DZ$1000,45,FALSE)</f>
        <v>0.46199999999999902</v>
      </c>
      <c r="I25" s="51">
        <f>VLOOKUP($A25,Eviews_in1!$A$3:$DZ$1000,46,FALSE)</f>
        <v>-6.3963986723923505E-2</v>
      </c>
      <c r="J25" s="51">
        <f>VLOOKUP($A25,Eviews_in1!$A$3:$DZ$1000,47,FALSE)</f>
        <v>3.3900833075363201</v>
      </c>
      <c r="K25" s="51">
        <f>VLOOKUP($A25,Eviews_in1!$A$3:$DZ$1000,48,FALSE)</f>
        <v>-0.64453100220493398</v>
      </c>
      <c r="L25" s="51">
        <f>VLOOKUP($A25,Eviews_in1!$A$3:$DZ$1000,49,FALSE)</f>
        <v>-0.392360297484035</v>
      </c>
      <c r="M25" s="51">
        <f>VLOOKUP($A25,Eviews_in1!$A$3:$DZ$1000,40,FALSE)</f>
        <v>4.8794094224063498</v>
      </c>
      <c r="N25" s="51">
        <f>VLOOKUP($A25,Eviews_in1!$A$3:$DZ$1000,23,FALSE)</f>
        <v>5.2727251619460702</v>
      </c>
      <c r="O25" s="51">
        <f>VLOOKUP($A25,Eviews_in1!$A$3:$DZ$1000,9,FALSE)</f>
        <v>13.921264587685201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workbookViewId="0">
      <pane xSplit="1" ySplit="5" topLeftCell="B107" activePane="bottomRight" state="frozen"/>
      <selection pane="topRight" activeCell="B1" sqref="B1"/>
      <selection pane="bottomLeft" activeCell="A6" sqref="A6"/>
      <selection pane="bottomRight" activeCell="B122" sqref="B122"/>
    </sheetView>
  </sheetViews>
  <sheetFormatPr defaultRowHeight="15" x14ac:dyDescent="0.25"/>
  <cols>
    <col min="1" max="1" width="13.7109375" customWidth="1"/>
    <col min="2" max="2" width="18.5703125" customWidth="1"/>
    <col min="3" max="3" width="20.28515625" customWidth="1"/>
    <col min="4" max="10" width="32.7109375" style="66" customWidth="1"/>
    <col min="11" max="11" width="14" style="66" customWidth="1"/>
    <col min="12" max="99" width="32.7109375" customWidth="1"/>
  </cols>
  <sheetData>
    <row r="1" spans="1:11" x14ac:dyDescent="0.25">
      <c r="A1" t="s">
        <v>2</v>
      </c>
      <c r="B1" s="116" t="s">
        <v>453</v>
      </c>
      <c r="C1" s="116" t="s">
        <v>453</v>
      </c>
      <c r="D1" s="117" t="s">
        <v>452</v>
      </c>
      <c r="E1" s="115" t="s">
        <v>172</v>
      </c>
      <c r="F1" s="115" t="s">
        <v>453</v>
      </c>
      <c r="G1" s="115" t="s">
        <v>453</v>
      </c>
      <c r="H1" s="115" t="s">
        <v>172</v>
      </c>
      <c r="I1" s="115" t="s">
        <v>452</v>
      </c>
      <c r="J1" s="117" t="s">
        <v>452</v>
      </c>
      <c r="K1" s="65"/>
    </row>
    <row r="2" spans="1:11" s="2" customFormat="1" ht="18.75" customHeight="1" x14ac:dyDescent="0.25">
      <c r="A2" t="s">
        <v>11</v>
      </c>
      <c r="B2" s="116" t="s">
        <v>451</v>
      </c>
      <c r="C2" s="116" t="str">
        <f>D2</f>
        <v>BRAZIL</v>
      </c>
      <c r="D2" s="117" t="s">
        <v>451</v>
      </c>
      <c r="E2" s="115" t="s">
        <v>12</v>
      </c>
      <c r="F2" s="115" t="str">
        <f>I2</f>
        <v>BRAZIL</v>
      </c>
      <c r="G2" s="115" t="str">
        <f>J2</f>
        <v>BRAZIL</v>
      </c>
      <c r="H2" s="115" t="s">
        <v>451</v>
      </c>
      <c r="I2" s="115" t="s">
        <v>451</v>
      </c>
      <c r="J2" s="117" t="s">
        <v>451</v>
      </c>
      <c r="K2" s="65"/>
    </row>
    <row r="3" spans="1:11" s="2" customFormat="1" x14ac:dyDescent="0.25">
      <c r="A3" t="s">
        <v>3</v>
      </c>
      <c r="B3" s="116" t="s">
        <v>199</v>
      </c>
      <c r="C3" s="116" t="str">
        <f t="shared" ref="C3:C4" si="0">D3</f>
        <v>Real GDP</v>
      </c>
      <c r="D3" s="117" t="s">
        <v>199</v>
      </c>
      <c r="E3" s="115" t="s">
        <v>199</v>
      </c>
      <c r="F3" s="115" t="s">
        <v>456</v>
      </c>
      <c r="G3" s="115" t="s">
        <v>456</v>
      </c>
      <c r="H3" s="115" t="s">
        <v>456</v>
      </c>
      <c r="I3" s="115" t="s">
        <v>456</v>
      </c>
      <c r="J3" s="117" t="s">
        <v>457</v>
      </c>
      <c r="K3" s="112"/>
    </row>
    <row r="4" spans="1:11" s="2" customFormat="1" x14ac:dyDescent="0.25">
      <c r="A4" t="s">
        <v>7</v>
      </c>
      <c r="B4" s="116" t="s">
        <v>439</v>
      </c>
      <c r="C4" s="116" t="str">
        <f t="shared" si="0"/>
        <v>millions of 2013 R$</v>
      </c>
      <c r="D4" s="117" t="s">
        <v>445</v>
      </c>
      <c r="E4" s="115" t="s">
        <v>144</v>
      </c>
      <c r="F4" s="115" t="s">
        <v>462</v>
      </c>
      <c r="G4" s="115" t="s">
        <v>459</v>
      </c>
      <c r="H4" s="115" t="s">
        <v>461</v>
      </c>
      <c r="I4" s="115" t="s">
        <v>459</v>
      </c>
      <c r="J4" s="117" t="s">
        <v>458</v>
      </c>
      <c r="K4" s="65"/>
    </row>
    <row r="5" spans="1:11" s="2" customFormat="1" x14ac:dyDescent="0.25">
      <c r="A5" t="s">
        <v>189</v>
      </c>
      <c r="B5" s="116" t="s">
        <v>455</v>
      </c>
      <c r="C5" s="116" t="s">
        <v>455</v>
      </c>
      <c r="D5" s="117" t="s">
        <v>446</v>
      </c>
      <c r="E5" s="115" t="s">
        <v>454</v>
      </c>
      <c r="F5" s="115" t="s">
        <v>446</v>
      </c>
      <c r="G5" s="115" t="s">
        <v>446</v>
      </c>
      <c r="H5" s="115" t="s">
        <v>460</v>
      </c>
      <c r="I5" s="115" t="s">
        <v>446</v>
      </c>
      <c r="J5" s="117" t="s">
        <v>446</v>
      </c>
      <c r="K5" s="114"/>
    </row>
    <row r="6" spans="1:11" x14ac:dyDescent="0.25">
      <c r="A6">
        <v>1900</v>
      </c>
      <c r="B6" s="123">
        <f t="shared" ref="B6:B69" si="1">C6/$C$119*$C$116</f>
        <v>23720.335793041166</v>
      </c>
      <c r="C6" s="118">
        <f>D6</f>
        <v>25898.0204135323</v>
      </c>
      <c r="D6" s="119">
        <v>25898.0204135323</v>
      </c>
      <c r="E6" s="115"/>
      <c r="F6" s="115">
        <f t="shared" ref="F6:F69" si="2">G6/$G$116*100</f>
        <v>6.4614829242325761E-15</v>
      </c>
      <c r="G6" s="115">
        <v>100</v>
      </c>
      <c r="H6" s="115"/>
      <c r="I6" s="115">
        <v>100</v>
      </c>
      <c r="J6" s="120">
        <v>-13.2911392405063</v>
      </c>
    </row>
    <row r="7" spans="1:11" x14ac:dyDescent="0.25">
      <c r="A7">
        <f>A6+1</f>
        <v>1901</v>
      </c>
      <c r="B7" s="123">
        <f t="shared" si="1"/>
        <v>27127.676846185193</v>
      </c>
      <c r="C7" s="118">
        <f t="shared" ref="C7:C70" si="3">D7</f>
        <v>29618.178041995499</v>
      </c>
      <c r="D7" s="119">
        <v>29618.178041995499</v>
      </c>
      <c r="E7" s="115"/>
      <c r="F7" s="115">
        <f t="shared" si="2"/>
        <v>5.3138229401231517E-15</v>
      </c>
      <c r="G7" s="115">
        <f>G6*(1+J7/100)</f>
        <v>82.238442822384599</v>
      </c>
      <c r="H7" s="115"/>
      <c r="I7" s="115">
        <f t="shared" ref="I7:I70" si="4">I6*(1+J7/100)</f>
        <v>82.238442822384599</v>
      </c>
      <c r="J7" s="120">
        <v>-17.761557177615401</v>
      </c>
    </row>
    <row r="8" spans="1:11" x14ac:dyDescent="0.25">
      <c r="A8">
        <f t="shared" ref="A8:A71" si="5">A7+1</f>
        <v>1902</v>
      </c>
      <c r="B8" s="123">
        <f t="shared" si="1"/>
        <v>26996.625267218049</v>
      </c>
      <c r="C8" s="118">
        <f t="shared" si="3"/>
        <v>29475.0950562853</v>
      </c>
      <c r="D8" s="119">
        <v>29475.0950562853</v>
      </c>
      <c r="E8" s="115"/>
      <c r="F8" s="115">
        <f t="shared" si="2"/>
        <v>4.9050673293444404E-15</v>
      </c>
      <c r="G8" s="115">
        <f t="shared" ref="G8:G71" si="6">G7*(1+J8/100)</f>
        <v>75.912408759124133</v>
      </c>
      <c r="H8" s="115"/>
      <c r="I8" s="115">
        <f t="shared" si="4"/>
        <v>75.912408759124133</v>
      </c>
      <c r="J8" s="120">
        <v>-7.6923076923078204</v>
      </c>
    </row>
    <row r="9" spans="1:11" x14ac:dyDescent="0.25">
      <c r="A9">
        <f t="shared" si="5"/>
        <v>1903</v>
      </c>
      <c r="B9" s="123">
        <f t="shared" si="1"/>
        <v>27520.831583086368</v>
      </c>
      <c r="C9" s="118">
        <f t="shared" si="3"/>
        <v>30047.426999125801</v>
      </c>
      <c r="D9" s="119">
        <v>30047.426999125801</v>
      </c>
      <c r="E9" s="115"/>
      <c r="F9" s="115">
        <f t="shared" si="2"/>
        <v>4.9993955472164774E-15</v>
      </c>
      <c r="G9" s="115">
        <f t="shared" si="6"/>
        <v>77.372262773723122</v>
      </c>
      <c r="H9" s="115"/>
      <c r="I9" s="115">
        <f t="shared" si="4"/>
        <v>77.372262773723122</v>
      </c>
      <c r="J9" s="120">
        <v>1.92307692307752</v>
      </c>
    </row>
    <row r="10" spans="1:11" x14ac:dyDescent="0.25">
      <c r="A10">
        <f t="shared" si="5"/>
        <v>1904</v>
      </c>
      <c r="B10" s="123">
        <f t="shared" si="1"/>
        <v>27913.986319987627</v>
      </c>
      <c r="C10" s="118">
        <f t="shared" si="3"/>
        <v>30476.6759562562</v>
      </c>
      <c r="D10" s="119">
        <v>30476.6759562562</v>
      </c>
      <c r="E10" s="115"/>
      <c r="F10" s="115">
        <f t="shared" si="2"/>
        <v>5.2981015704778102E-15</v>
      </c>
      <c r="G10" s="115">
        <f t="shared" si="6"/>
        <v>81.995133819951405</v>
      </c>
      <c r="H10" s="115"/>
      <c r="I10" s="115">
        <f t="shared" si="4"/>
        <v>81.995133819951405</v>
      </c>
      <c r="J10" s="120">
        <v>5.9748427672950104</v>
      </c>
    </row>
    <row r="11" spans="1:11" x14ac:dyDescent="0.25">
      <c r="A11">
        <f t="shared" si="5"/>
        <v>1905</v>
      </c>
      <c r="B11" s="123">
        <f t="shared" si="1"/>
        <v>28831.347372757122</v>
      </c>
      <c r="C11" s="118">
        <f t="shared" si="3"/>
        <v>31478.256856226999</v>
      </c>
      <c r="D11" s="119">
        <v>31478.256856226999</v>
      </c>
      <c r="E11" s="115"/>
      <c r="F11" s="115">
        <f t="shared" si="2"/>
        <v>4.7478536328911083E-15</v>
      </c>
      <c r="G11" s="115">
        <f t="shared" si="6"/>
        <v>73.479318734793466</v>
      </c>
      <c r="H11" s="115"/>
      <c r="I11" s="115">
        <f t="shared" si="4"/>
        <v>73.479318734793466</v>
      </c>
      <c r="J11" s="120">
        <v>-10.3857566765576</v>
      </c>
    </row>
    <row r="12" spans="1:11" x14ac:dyDescent="0.25">
      <c r="A12">
        <f t="shared" si="5"/>
        <v>1906</v>
      </c>
      <c r="B12" s="123">
        <f t="shared" si="1"/>
        <v>32500.791583835362</v>
      </c>
      <c r="C12" s="118">
        <f t="shared" si="3"/>
        <v>35484.580456110503</v>
      </c>
      <c r="D12" s="119">
        <v>35484.580456110503</v>
      </c>
      <c r="E12" s="115"/>
      <c r="F12" s="115">
        <f t="shared" si="2"/>
        <v>5.7854640294831857E-15</v>
      </c>
      <c r="G12" s="115">
        <f t="shared" si="6"/>
        <v>89.537712895377169</v>
      </c>
      <c r="H12" s="115"/>
      <c r="I12" s="115">
        <f t="shared" si="4"/>
        <v>89.537712895377169</v>
      </c>
      <c r="J12" s="120">
        <v>21.854304635761199</v>
      </c>
    </row>
    <row r="13" spans="1:11" x14ac:dyDescent="0.25">
      <c r="A13">
        <f t="shared" si="5"/>
        <v>1907</v>
      </c>
      <c r="B13" s="123">
        <f t="shared" si="1"/>
        <v>32762.894741769473</v>
      </c>
      <c r="C13" s="118">
        <f t="shared" si="3"/>
        <v>35770.746427530699</v>
      </c>
      <c r="D13" s="119">
        <v>35770.746427530699</v>
      </c>
      <c r="E13" s="115"/>
      <c r="F13" s="115">
        <f t="shared" si="2"/>
        <v>5.4867580062218189E-15</v>
      </c>
      <c r="G13" s="115">
        <f t="shared" si="6"/>
        <v>84.91484184914836</v>
      </c>
      <c r="H13" s="115"/>
      <c r="I13" s="115">
        <f t="shared" si="4"/>
        <v>84.91484184914836</v>
      </c>
      <c r="J13" s="120">
        <v>-5.1630434782609704</v>
      </c>
    </row>
    <row r="14" spans="1:11" x14ac:dyDescent="0.25">
      <c r="A14">
        <f t="shared" si="5"/>
        <v>1908</v>
      </c>
      <c r="B14" s="123">
        <f t="shared" si="1"/>
        <v>31714.48211003283</v>
      </c>
      <c r="C14" s="118">
        <f t="shared" si="3"/>
        <v>34626.082541849697</v>
      </c>
      <c r="D14" s="119">
        <v>34626.082541849697</v>
      </c>
      <c r="E14" s="115"/>
      <c r="F14" s="115">
        <f t="shared" si="2"/>
        <v>5.612528963384524E-15</v>
      </c>
      <c r="G14" s="115">
        <f t="shared" si="6"/>
        <v>86.861313868613507</v>
      </c>
      <c r="H14" s="115"/>
      <c r="I14" s="115">
        <f t="shared" si="4"/>
        <v>86.861313868613507</v>
      </c>
      <c r="J14" s="120">
        <v>2.2922636103156901</v>
      </c>
    </row>
    <row r="15" spans="1:11" x14ac:dyDescent="0.25">
      <c r="A15">
        <f t="shared" si="5"/>
        <v>1909</v>
      </c>
      <c r="B15" s="123">
        <f t="shared" si="1"/>
        <v>34990.771584209811</v>
      </c>
      <c r="C15" s="118">
        <f t="shared" si="3"/>
        <v>38203.157184602802</v>
      </c>
      <c r="D15" s="119">
        <v>38203.157184602802</v>
      </c>
      <c r="E15" s="115"/>
      <c r="F15" s="115">
        <f t="shared" si="2"/>
        <v>5.5143097065252952E-15</v>
      </c>
      <c r="G15" s="115">
        <f t="shared" si="6"/>
        <v>85.341240875912774</v>
      </c>
      <c r="H15" s="115"/>
      <c r="I15" s="115">
        <f t="shared" si="4"/>
        <v>85.341240875912774</v>
      </c>
      <c r="J15" s="120">
        <v>-1.75</v>
      </c>
    </row>
    <row r="16" spans="1:11" x14ac:dyDescent="0.25">
      <c r="A16">
        <f t="shared" si="5"/>
        <v>1910</v>
      </c>
      <c r="B16" s="123">
        <f t="shared" si="1"/>
        <v>35908.13263697939</v>
      </c>
      <c r="C16" s="118">
        <f t="shared" si="3"/>
        <v>39204.738084573699</v>
      </c>
      <c r="D16" s="119">
        <v>39204.738084573699</v>
      </c>
      <c r="E16" s="115"/>
      <c r="F16" s="115">
        <f t="shared" si="2"/>
        <v>5.7528421874691191E-15</v>
      </c>
      <c r="G16" s="115">
        <f t="shared" si="6"/>
        <v>89.03284671532856</v>
      </c>
      <c r="H16" s="115"/>
      <c r="I16" s="115">
        <f t="shared" si="4"/>
        <v>89.03284671532856</v>
      </c>
      <c r="J16" s="120">
        <v>4.3256997455467303</v>
      </c>
    </row>
    <row r="17" spans="1:10" x14ac:dyDescent="0.25">
      <c r="A17">
        <f t="shared" si="5"/>
        <v>1911</v>
      </c>
      <c r="B17" s="123">
        <f t="shared" si="1"/>
        <v>38004.95790045258</v>
      </c>
      <c r="C17" s="118">
        <f t="shared" si="3"/>
        <v>41494.065855935602</v>
      </c>
      <c r="D17" s="119">
        <v>41494.065855935602</v>
      </c>
      <c r="E17" s="115"/>
      <c r="F17" s="115">
        <f t="shared" si="2"/>
        <v>5.8791240891452819E-15</v>
      </c>
      <c r="G17" s="115">
        <f t="shared" si="6"/>
        <v>90.987226277372542</v>
      </c>
      <c r="H17" s="115"/>
      <c r="I17" s="115">
        <f t="shared" si="4"/>
        <v>90.987226277372542</v>
      </c>
      <c r="J17" s="120">
        <v>2.19512195121971</v>
      </c>
    </row>
    <row r="18" spans="1:10" x14ac:dyDescent="0.25">
      <c r="A18">
        <f t="shared" si="5"/>
        <v>1912</v>
      </c>
      <c r="B18" s="123">
        <f t="shared" si="1"/>
        <v>40625.989479794174</v>
      </c>
      <c r="C18" s="118">
        <f t="shared" si="3"/>
        <v>44355.7255701381</v>
      </c>
      <c r="D18" s="119">
        <v>44355.7255701381</v>
      </c>
      <c r="E18" s="115"/>
      <c r="F18" s="115">
        <f t="shared" si="2"/>
        <v>6.3140950838075846E-15</v>
      </c>
      <c r="G18" s="115">
        <f t="shared" si="6"/>
        <v>97.718978102190107</v>
      </c>
      <c r="H18" s="115"/>
      <c r="I18" s="115">
        <f t="shared" si="4"/>
        <v>97.718978102190107</v>
      </c>
      <c r="J18" s="120">
        <v>7.3985680190931102</v>
      </c>
    </row>
    <row r="19" spans="1:10" x14ac:dyDescent="0.25">
      <c r="A19">
        <f t="shared" si="5"/>
        <v>1913</v>
      </c>
      <c r="B19" s="123">
        <f t="shared" si="1"/>
        <v>41805.453690497874</v>
      </c>
      <c r="C19" s="118">
        <f t="shared" si="3"/>
        <v>45643.4724415292</v>
      </c>
      <c r="D19" s="119">
        <v>45643.4724415292</v>
      </c>
      <c r="E19" s="115"/>
      <c r="F19" s="115">
        <f t="shared" si="2"/>
        <v>5.612528963384513E-15</v>
      </c>
      <c r="G19" s="115">
        <f t="shared" si="6"/>
        <v>86.861313868613337</v>
      </c>
      <c r="H19" s="115"/>
      <c r="I19" s="115">
        <f t="shared" si="4"/>
        <v>86.861313868613337</v>
      </c>
      <c r="J19" s="120">
        <v>-11.1111111111112</v>
      </c>
    </row>
    <row r="20" spans="1:10" x14ac:dyDescent="0.25">
      <c r="A20">
        <f t="shared" si="5"/>
        <v>1914</v>
      </c>
      <c r="B20" s="123">
        <f t="shared" si="1"/>
        <v>41281.247374629551</v>
      </c>
      <c r="C20" s="118">
        <f t="shared" si="3"/>
        <v>45071.140498688699</v>
      </c>
      <c r="D20" s="119">
        <v>45071.140498688699</v>
      </c>
      <c r="E20" s="115"/>
      <c r="F20" s="115">
        <f t="shared" si="2"/>
        <v>4.8688688757360766E-15</v>
      </c>
      <c r="G20" s="115">
        <f t="shared" si="6"/>
        <v>75.352189781022247</v>
      </c>
      <c r="H20" s="115"/>
      <c r="I20" s="115">
        <f t="shared" si="4"/>
        <v>75.352189781022247</v>
      </c>
      <c r="J20" s="120">
        <v>-13.249999999999799</v>
      </c>
    </row>
    <row r="21" spans="1:10" x14ac:dyDescent="0.25">
      <c r="A21">
        <f t="shared" si="5"/>
        <v>1915</v>
      </c>
      <c r="B21" s="123">
        <f t="shared" si="1"/>
        <v>41412.298953596604</v>
      </c>
      <c r="C21" s="118">
        <f t="shared" si="3"/>
        <v>45214.223484398797</v>
      </c>
      <c r="D21" s="119">
        <v>45214.223484398797</v>
      </c>
      <c r="E21" s="115"/>
      <c r="F21" s="115">
        <f t="shared" si="2"/>
        <v>5.5143097065252928E-15</v>
      </c>
      <c r="G21" s="115">
        <f t="shared" si="6"/>
        <v>85.341240875912732</v>
      </c>
      <c r="H21" s="115"/>
      <c r="I21" s="115">
        <f t="shared" si="4"/>
        <v>85.341240875912732</v>
      </c>
      <c r="J21" s="120">
        <v>13.256484149855799</v>
      </c>
    </row>
    <row r="22" spans="1:10" x14ac:dyDescent="0.25">
      <c r="A22">
        <f t="shared" si="5"/>
        <v>1916</v>
      </c>
      <c r="B22" s="123">
        <f t="shared" si="1"/>
        <v>41805.453690497874</v>
      </c>
      <c r="C22" s="118">
        <f t="shared" si="3"/>
        <v>45643.4724415292</v>
      </c>
      <c r="D22" s="119">
        <v>45643.4724415292</v>
      </c>
      <c r="E22" s="115"/>
      <c r="F22" s="115">
        <f t="shared" si="2"/>
        <v>6.6648781440191239E-15</v>
      </c>
      <c r="G22" s="115">
        <f t="shared" si="6"/>
        <v>103.14781021897856</v>
      </c>
      <c r="H22" s="115"/>
      <c r="I22" s="115">
        <f t="shared" si="4"/>
        <v>103.14781021897856</v>
      </c>
      <c r="J22" s="120">
        <v>20.865139949109501</v>
      </c>
    </row>
    <row r="23" spans="1:10" x14ac:dyDescent="0.25">
      <c r="A23">
        <f t="shared" si="5"/>
        <v>1917</v>
      </c>
      <c r="B23" s="123">
        <f t="shared" si="1"/>
        <v>45737.001059510221</v>
      </c>
      <c r="C23" s="118">
        <f t="shared" si="3"/>
        <v>49935.962012832897</v>
      </c>
      <c r="D23" s="119">
        <v>49935.962012832897</v>
      </c>
      <c r="E23" s="115"/>
      <c r="F23" s="115">
        <f t="shared" si="2"/>
        <v>7.2541936851745061E-15</v>
      </c>
      <c r="G23" s="115">
        <f t="shared" si="6"/>
        <v>112.26824817518307</v>
      </c>
      <c r="H23" s="115"/>
      <c r="I23" s="115">
        <f t="shared" si="4"/>
        <v>112.26824817518307</v>
      </c>
      <c r="J23" s="120">
        <v>8.8421052631579808</v>
      </c>
    </row>
    <row r="24" spans="1:10" x14ac:dyDescent="0.25">
      <c r="A24">
        <f t="shared" si="5"/>
        <v>1918</v>
      </c>
      <c r="B24" s="123">
        <f t="shared" si="1"/>
        <v>44819.640006740643</v>
      </c>
      <c r="C24" s="118">
        <f t="shared" si="3"/>
        <v>48934.381112862</v>
      </c>
      <c r="D24" s="119">
        <v>48934.381112862</v>
      </c>
      <c r="E24" s="115"/>
      <c r="F24" s="115">
        <f t="shared" si="2"/>
        <v>7.8575405487383418E-15</v>
      </c>
      <c r="G24" s="115">
        <f t="shared" si="6"/>
        <v>121.60583941605903</v>
      </c>
      <c r="H24" s="115"/>
      <c r="I24" s="115">
        <f t="shared" si="4"/>
        <v>121.60583941605903</v>
      </c>
      <c r="J24" s="120">
        <v>8.3172147001934196</v>
      </c>
    </row>
    <row r="25" spans="1:10" x14ac:dyDescent="0.25">
      <c r="A25">
        <f t="shared" si="5"/>
        <v>1919</v>
      </c>
      <c r="B25" s="123">
        <f t="shared" si="1"/>
        <v>48358.032638851728</v>
      </c>
      <c r="C25" s="118">
        <f t="shared" si="3"/>
        <v>52797.621727035301</v>
      </c>
      <c r="D25" s="119">
        <v>52797.621727035301</v>
      </c>
      <c r="E25" s="115"/>
      <c r="F25" s="115">
        <f t="shared" si="2"/>
        <v>8.5450753467529401E-15</v>
      </c>
      <c r="G25" s="115">
        <f t="shared" si="6"/>
        <v>132.24635036496409</v>
      </c>
      <c r="H25" s="115"/>
      <c r="I25" s="115">
        <f t="shared" si="4"/>
        <v>132.24635036496409</v>
      </c>
      <c r="J25" s="120">
        <v>8.7499999999999005</v>
      </c>
    </row>
    <row r="26" spans="1:10" x14ac:dyDescent="0.25">
      <c r="A26">
        <f t="shared" si="5"/>
        <v>1920</v>
      </c>
      <c r="B26" s="123">
        <f t="shared" si="1"/>
        <v>54386.405271337368</v>
      </c>
      <c r="C26" s="118">
        <f t="shared" si="3"/>
        <v>59379.439069701002</v>
      </c>
      <c r="D26" s="119">
        <v>59379.439069701002</v>
      </c>
      <c r="E26" s="115"/>
      <c r="F26" s="115">
        <f t="shared" si="2"/>
        <v>1.0172708746134439E-14</v>
      </c>
      <c r="G26" s="115">
        <f t="shared" si="6"/>
        <v>157.4361313868618</v>
      </c>
      <c r="H26" s="115"/>
      <c r="I26" s="115">
        <f t="shared" si="4"/>
        <v>157.4361313868618</v>
      </c>
      <c r="J26" s="120">
        <v>19.047619047618898</v>
      </c>
    </row>
    <row r="27" spans="1:10" x14ac:dyDescent="0.25">
      <c r="A27">
        <f t="shared" si="5"/>
        <v>1921</v>
      </c>
      <c r="B27" s="123">
        <f t="shared" si="1"/>
        <v>55419.74697149275</v>
      </c>
      <c r="C27" s="118">
        <f t="shared" si="3"/>
        <v>60507.648412025301</v>
      </c>
      <c r="D27" s="119">
        <v>60507.648412025301</v>
      </c>
      <c r="E27" s="115"/>
      <c r="F27" s="115">
        <f t="shared" si="2"/>
        <v>8.6152319587952254E-15</v>
      </c>
      <c r="G27" s="115">
        <f t="shared" si="6"/>
        <v>133.33211678832143</v>
      </c>
      <c r="H27" s="115"/>
      <c r="I27" s="115">
        <f t="shared" si="4"/>
        <v>133.33211678832143</v>
      </c>
      <c r="J27" s="120">
        <v>-15.310344827586301</v>
      </c>
    </row>
    <row r="28" spans="1:10" x14ac:dyDescent="0.25">
      <c r="A28">
        <f t="shared" si="5"/>
        <v>1922</v>
      </c>
      <c r="B28" s="123">
        <f t="shared" si="1"/>
        <v>59742.487235269211</v>
      </c>
      <c r="C28" s="118">
        <f t="shared" si="3"/>
        <v>65227.2449881633</v>
      </c>
      <c r="D28" s="119">
        <v>65227.2449881633</v>
      </c>
      <c r="E28" s="115"/>
      <c r="F28" s="115">
        <f t="shared" si="2"/>
        <v>9.4009860136690651E-15</v>
      </c>
      <c r="G28" s="115">
        <f t="shared" si="6"/>
        <v>145.49270072992741</v>
      </c>
      <c r="H28" s="115"/>
      <c r="I28" s="115">
        <f t="shared" si="4"/>
        <v>145.49270072992741</v>
      </c>
      <c r="J28" s="120">
        <v>9.1205211726385294</v>
      </c>
    </row>
    <row r="29" spans="1:10" x14ac:dyDescent="0.25">
      <c r="A29">
        <f t="shared" si="5"/>
        <v>1923</v>
      </c>
      <c r="B29" s="123">
        <f t="shared" si="1"/>
        <v>64880.341137502321</v>
      </c>
      <c r="C29" s="118">
        <f t="shared" si="3"/>
        <v>70836.788057145299</v>
      </c>
      <c r="D29" s="119">
        <v>70836.788057145299</v>
      </c>
      <c r="E29" s="115"/>
      <c r="F29" s="115">
        <f t="shared" si="2"/>
        <v>1.2235313140178237E-14</v>
      </c>
      <c r="G29" s="115">
        <f t="shared" si="6"/>
        <v>189.35766423357705</v>
      </c>
      <c r="H29" s="115"/>
      <c r="I29" s="115">
        <f t="shared" si="4"/>
        <v>189.35766423357705</v>
      </c>
      <c r="J29" s="120">
        <v>30.149253731343201</v>
      </c>
    </row>
    <row r="30" spans="1:10" x14ac:dyDescent="0.25">
      <c r="A30">
        <f t="shared" si="5"/>
        <v>1924</v>
      </c>
      <c r="B30" s="123">
        <f t="shared" si="1"/>
        <v>65788.665913427409</v>
      </c>
      <c r="C30" s="118">
        <f t="shared" si="3"/>
        <v>71828.5030899454</v>
      </c>
      <c r="D30" s="119">
        <v>71828.5030899454</v>
      </c>
      <c r="E30" s="115"/>
      <c r="F30" s="115">
        <f t="shared" si="2"/>
        <v>1.3582320091390556E-14</v>
      </c>
      <c r="G30" s="115">
        <f t="shared" si="6"/>
        <v>210.20437956204481</v>
      </c>
      <c r="H30" s="115"/>
      <c r="I30" s="115">
        <f t="shared" si="4"/>
        <v>210.20437956204481</v>
      </c>
      <c r="J30" s="120">
        <v>11.0091743119269</v>
      </c>
    </row>
    <row r="31" spans="1:10" x14ac:dyDescent="0.25">
      <c r="A31">
        <f t="shared" si="5"/>
        <v>1925</v>
      </c>
      <c r="B31" s="123">
        <f t="shared" si="1"/>
        <v>65788.665913427409</v>
      </c>
      <c r="C31" s="118">
        <f t="shared" si="3"/>
        <v>71828.5030899454</v>
      </c>
      <c r="D31" s="119">
        <v>71828.5030899454</v>
      </c>
      <c r="E31" s="115"/>
      <c r="F31" s="115">
        <f t="shared" si="2"/>
        <v>1.6079895480096669E-14</v>
      </c>
      <c r="G31" s="115">
        <f t="shared" si="6"/>
        <v>248.85766423357779</v>
      </c>
      <c r="H31" s="115"/>
      <c r="I31" s="115">
        <f t="shared" si="4"/>
        <v>248.85766423357779</v>
      </c>
      <c r="J31" s="120">
        <v>18.388429752066099</v>
      </c>
    </row>
    <row r="32" spans="1:10" x14ac:dyDescent="0.25">
      <c r="A32">
        <f t="shared" si="5"/>
        <v>1926</v>
      </c>
      <c r="B32" s="123">
        <f t="shared" si="1"/>
        <v>69209.67654092559</v>
      </c>
      <c r="C32" s="118">
        <f t="shared" si="3"/>
        <v>75563.585250622506</v>
      </c>
      <c r="D32" s="119">
        <v>75563.585250622506</v>
      </c>
      <c r="E32" s="115"/>
      <c r="F32" s="115">
        <f t="shared" si="2"/>
        <v>1.3175411741545161E-14</v>
      </c>
      <c r="G32" s="115">
        <f t="shared" si="6"/>
        <v>203.90693430657004</v>
      </c>
      <c r="H32" s="115"/>
      <c r="I32" s="115">
        <f t="shared" si="4"/>
        <v>203.90693430657004</v>
      </c>
      <c r="J32" s="120">
        <v>-18.062827225130999</v>
      </c>
    </row>
    <row r="33" spans="1:11" x14ac:dyDescent="0.25">
      <c r="A33">
        <f t="shared" si="5"/>
        <v>1927</v>
      </c>
      <c r="B33" s="123">
        <f t="shared" si="1"/>
        <v>76684.321607345613</v>
      </c>
      <c r="C33" s="118">
        <f t="shared" si="3"/>
        <v>83724.452457689797</v>
      </c>
      <c r="D33" s="119">
        <v>83724.452457689797</v>
      </c>
      <c r="E33" s="115"/>
      <c r="F33" s="115">
        <f t="shared" si="2"/>
        <v>1.2880753970967468E-14</v>
      </c>
      <c r="G33" s="115">
        <f t="shared" si="6"/>
        <v>199.34671532846775</v>
      </c>
      <c r="H33" s="115"/>
      <c r="I33" s="115">
        <f t="shared" si="4"/>
        <v>199.34671532846775</v>
      </c>
      <c r="J33" s="120">
        <v>-2.2364217252396599</v>
      </c>
    </row>
    <row r="34" spans="1:11" x14ac:dyDescent="0.25">
      <c r="A34">
        <f t="shared" si="5"/>
        <v>1928</v>
      </c>
      <c r="B34" s="123">
        <f t="shared" si="1"/>
        <v>85503.018592190332</v>
      </c>
      <c r="C34" s="118">
        <f t="shared" si="3"/>
        <v>93352.764490324102</v>
      </c>
      <c r="D34" s="119">
        <v>93352.764490324102</v>
      </c>
      <c r="E34" s="115"/>
      <c r="F34" s="115">
        <f t="shared" si="2"/>
        <v>1.4368074146264394E-14</v>
      </c>
      <c r="G34" s="115">
        <f t="shared" si="6"/>
        <v>222.36496350365076</v>
      </c>
      <c r="H34" s="115"/>
      <c r="I34" s="115">
        <f t="shared" si="4"/>
        <v>222.36496350365076</v>
      </c>
      <c r="J34" s="120">
        <v>11.5468409586059</v>
      </c>
    </row>
    <row r="35" spans="1:11" x14ac:dyDescent="0.25">
      <c r="A35">
        <f t="shared" si="5"/>
        <v>1929</v>
      </c>
      <c r="B35" s="123">
        <f t="shared" si="1"/>
        <v>86443.551796704371</v>
      </c>
      <c r="C35" s="118">
        <f t="shared" si="3"/>
        <v>94379.644899717605</v>
      </c>
      <c r="D35" s="119">
        <v>94379.644899717605</v>
      </c>
      <c r="E35" s="115"/>
      <c r="F35" s="115">
        <f t="shared" si="2"/>
        <v>1.3848915217151326E-14</v>
      </c>
      <c r="G35" s="115">
        <f t="shared" si="6"/>
        <v>214.33029197080401</v>
      </c>
      <c r="H35" s="115"/>
      <c r="I35" s="115">
        <f t="shared" si="4"/>
        <v>214.33029197080401</v>
      </c>
      <c r="J35" s="120">
        <v>-3.61328125</v>
      </c>
    </row>
    <row r="36" spans="1:11" x14ac:dyDescent="0.25">
      <c r="A36">
        <f t="shared" si="5"/>
        <v>1930</v>
      </c>
      <c r="B36" s="123">
        <f t="shared" si="1"/>
        <v>84628.237208973645</v>
      </c>
      <c r="C36" s="118">
        <f t="shared" si="3"/>
        <v>92397.672356823605</v>
      </c>
      <c r="D36" s="119">
        <v>92397.672356823605</v>
      </c>
      <c r="E36" s="115"/>
      <c r="F36" s="115">
        <f t="shared" si="2"/>
        <v>1.213709388331902E-14</v>
      </c>
      <c r="G36" s="115">
        <f t="shared" si="6"/>
        <v>187.83759124087652</v>
      </c>
      <c r="H36" s="115"/>
      <c r="I36" s="115">
        <f t="shared" si="4"/>
        <v>187.83759124087652</v>
      </c>
      <c r="J36" s="120">
        <v>-12.360688956433799</v>
      </c>
    </row>
    <row r="37" spans="1:11" x14ac:dyDescent="0.25">
      <c r="A37">
        <f t="shared" si="5"/>
        <v>1931</v>
      </c>
      <c r="B37" s="123">
        <f t="shared" si="1"/>
        <v>81835.505381077499</v>
      </c>
      <c r="C37" s="118">
        <f t="shared" si="3"/>
        <v>89348.549169048405</v>
      </c>
      <c r="D37" s="119">
        <v>89348.549169048405</v>
      </c>
      <c r="E37" s="115"/>
      <c r="F37" s="115">
        <f t="shared" si="2"/>
        <v>1.0818149576923681E-14</v>
      </c>
      <c r="G37" s="115">
        <f t="shared" si="6"/>
        <v>167.4251824817527</v>
      </c>
      <c r="H37" s="115"/>
      <c r="I37" s="115">
        <f t="shared" si="4"/>
        <v>167.4251824817527</v>
      </c>
      <c r="J37" s="120">
        <v>-10.8670520231212</v>
      </c>
    </row>
    <row r="38" spans="1:11" x14ac:dyDescent="0.25">
      <c r="A38">
        <f t="shared" si="5"/>
        <v>1932</v>
      </c>
      <c r="B38" s="123">
        <f t="shared" si="1"/>
        <v>85354.432112463837</v>
      </c>
      <c r="C38" s="118">
        <f t="shared" si="3"/>
        <v>93190.536783317497</v>
      </c>
      <c r="D38" s="119">
        <v>93190.536783317497</v>
      </c>
      <c r="E38" s="115"/>
      <c r="F38" s="115">
        <f t="shared" si="2"/>
        <v>1.0986525445825212E-14</v>
      </c>
      <c r="G38" s="115">
        <f t="shared" si="6"/>
        <v>170.03102189781103</v>
      </c>
      <c r="H38" s="115"/>
      <c r="I38" s="115">
        <f t="shared" si="4"/>
        <v>170.03102189781103</v>
      </c>
      <c r="J38" s="120">
        <v>1.55642023346299</v>
      </c>
    </row>
    <row r="39" spans="1:11" x14ac:dyDescent="0.25">
      <c r="A39">
        <f t="shared" si="5"/>
        <v>1933</v>
      </c>
      <c r="B39" s="123">
        <f t="shared" si="1"/>
        <v>92950.976570473358</v>
      </c>
      <c r="C39" s="118">
        <f t="shared" si="3"/>
        <v>101484.494557033</v>
      </c>
      <c r="D39" s="119">
        <v>101484.494557033</v>
      </c>
      <c r="E39" s="115"/>
      <c r="F39" s="115">
        <f t="shared" si="2"/>
        <v>1.0762024287289829E-14</v>
      </c>
      <c r="G39" s="115">
        <f t="shared" si="6"/>
        <v>166.55656934306646</v>
      </c>
      <c r="H39" s="115"/>
      <c r="I39" s="115">
        <f t="shared" si="4"/>
        <v>166.55656934306646</v>
      </c>
      <c r="J39" s="120">
        <v>-2.04342273307793</v>
      </c>
    </row>
    <row r="40" spans="1:11" x14ac:dyDescent="0.25">
      <c r="A40">
        <f t="shared" si="5"/>
        <v>1934</v>
      </c>
      <c r="B40" s="123">
        <f t="shared" si="1"/>
        <v>101502.46641495686</v>
      </c>
      <c r="C40" s="118">
        <f t="shared" si="3"/>
        <v>110821.06805628</v>
      </c>
      <c r="D40" s="119">
        <v>110821.06805628</v>
      </c>
      <c r="E40" s="115"/>
      <c r="F40" s="115">
        <f t="shared" si="2"/>
        <v>1.1435527762896011E-14</v>
      </c>
      <c r="G40" s="115">
        <f t="shared" si="6"/>
        <v>176.97992700730069</v>
      </c>
      <c r="H40" s="115"/>
      <c r="I40" s="115">
        <f t="shared" si="4"/>
        <v>176.97992700730069</v>
      </c>
      <c r="J40" s="120">
        <v>6.2581486310303598</v>
      </c>
    </row>
    <row r="41" spans="1:11" x14ac:dyDescent="0.25">
      <c r="A41">
        <f t="shared" si="5"/>
        <v>1935</v>
      </c>
      <c r="B41" s="123">
        <f t="shared" si="1"/>
        <v>104547.54040740521</v>
      </c>
      <c r="C41" s="118">
        <f t="shared" si="3"/>
        <v>114145.700097968</v>
      </c>
      <c r="D41" s="119">
        <v>114145.700097968</v>
      </c>
      <c r="E41" s="115"/>
      <c r="F41" s="115">
        <f t="shared" si="2"/>
        <v>1.1982749336826007E-14</v>
      </c>
      <c r="G41" s="115">
        <f t="shared" si="6"/>
        <v>185.44890510949057</v>
      </c>
      <c r="H41" s="115"/>
      <c r="I41" s="115">
        <f t="shared" si="4"/>
        <v>185.44890510949057</v>
      </c>
      <c r="J41" s="120">
        <v>4.7852760736196496</v>
      </c>
    </row>
    <row r="42" spans="1:11" x14ac:dyDescent="0.25">
      <c r="A42">
        <f t="shared" si="5"/>
        <v>1936</v>
      </c>
      <c r="B42" s="123">
        <f t="shared" si="1"/>
        <v>117197.79279670111</v>
      </c>
      <c r="C42" s="118">
        <f t="shared" si="3"/>
        <v>127957.329809822</v>
      </c>
      <c r="D42" s="119">
        <v>127957.329809822</v>
      </c>
      <c r="E42" s="115"/>
      <c r="F42" s="115">
        <f t="shared" si="2"/>
        <v>1.2179187850544413E-14</v>
      </c>
      <c r="G42" s="115">
        <f t="shared" si="6"/>
        <v>188.48905109489124</v>
      </c>
      <c r="H42" s="115"/>
      <c r="I42" s="115">
        <f t="shared" si="4"/>
        <v>188.48905109489124</v>
      </c>
      <c r="J42" s="120">
        <v>1.6393442622946399</v>
      </c>
    </row>
    <row r="43" spans="1:11" x14ac:dyDescent="0.25">
      <c r="A43">
        <f t="shared" si="5"/>
        <v>1937</v>
      </c>
      <c r="B43" s="123">
        <f t="shared" si="1"/>
        <v>122588.89126534954</v>
      </c>
      <c r="C43" s="118">
        <f t="shared" si="3"/>
        <v>133843.36698107401</v>
      </c>
      <c r="D43" s="119">
        <v>133843.36698107401</v>
      </c>
      <c r="E43" s="115"/>
      <c r="F43" s="115">
        <f t="shared" si="2"/>
        <v>1.332975628803827E-14</v>
      </c>
      <c r="G43" s="115">
        <f t="shared" si="6"/>
        <v>206.29562043795747</v>
      </c>
      <c r="H43" s="115"/>
      <c r="I43" s="115">
        <f t="shared" si="4"/>
        <v>206.29562043795747</v>
      </c>
      <c r="J43" s="120">
        <v>9.4470046082951704</v>
      </c>
    </row>
    <row r="44" spans="1:11" x14ac:dyDescent="0.25">
      <c r="A44">
        <f t="shared" si="5"/>
        <v>1938</v>
      </c>
      <c r="B44" s="123">
        <f t="shared" si="1"/>
        <v>128105.39137228995</v>
      </c>
      <c r="C44" s="118">
        <f t="shared" si="3"/>
        <v>139866.31849522199</v>
      </c>
      <c r="D44" s="119">
        <v>139866.31849522199</v>
      </c>
      <c r="E44" s="115"/>
      <c r="F44" s="115">
        <f t="shared" si="2"/>
        <v>1.3750695960292067E-14</v>
      </c>
      <c r="G44" s="115">
        <f t="shared" si="6"/>
        <v>212.81021897810282</v>
      </c>
      <c r="H44" s="115"/>
      <c r="I44" s="115">
        <f t="shared" si="4"/>
        <v>212.81021897810282</v>
      </c>
      <c r="J44" s="120">
        <v>3.1578947368417798</v>
      </c>
    </row>
    <row r="45" spans="1:11" x14ac:dyDescent="0.25">
      <c r="A45">
        <f t="shared" si="5"/>
        <v>1939</v>
      </c>
      <c r="B45" s="123">
        <f t="shared" si="1"/>
        <v>131308.02615659765</v>
      </c>
      <c r="C45" s="118">
        <f t="shared" si="3"/>
        <v>143362.97645760301</v>
      </c>
      <c r="D45" s="119">
        <v>143362.97645760301</v>
      </c>
      <c r="E45" s="115"/>
      <c r="F45" s="115">
        <f t="shared" si="2"/>
        <v>1.4031322408461339E-14</v>
      </c>
      <c r="G45" s="115">
        <f t="shared" si="6"/>
        <v>217.15328467153421</v>
      </c>
      <c r="H45" s="115"/>
      <c r="I45" s="115">
        <f t="shared" si="4"/>
        <v>217.15328467153421</v>
      </c>
      <c r="J45" s="120">
        <v>2.0408163265309498</v>
      </c>
    </row>
    <row r="46" spans="1:11" x14ac:dyDescent="0.25">
      <c r="A46">
        <f t="shared" si="5"/>
        <v>1940</v>
      </c>
      <c r="B46" s="123">
        <f t="shared" si="1"/>
        <v>129994.94589503168</v>
      </c>
      <c r="C46" s="118">
        <f t="shared" si="3"/>
        <v>141929.34669302701</v>
      </c>
      <c r="D46" s="119">
        <v>141929.34669302701</v>
      </c>
      <c r="E46" s="115"/>
      <c r="F46" s="115">
        <f t="shared" si="2"/>
        <v>1.4971421009828198E-14</v>
      </c>
      <c r="G46" s="115">
        <f t="shared" si="6"/>
        <v>231.70255474452622</v>
      </c>
      <c r="H46" s="115"/>
      <c r="I46" s="115">
        <f t="shared" si="4"/>
        <v>231.70255474452622</v>
      </c>
      <c r="J46" s="120">
        <v>6.6999999999996396</v>
      </c>
      <c r="K46" s="113"/>
    </row>
    <row r="47" spans="1:11" x14ac:dyDescent="0.25">
      <c r="A47">
        <f t="shared" si="5"/>
        <v>1941</v>
      </c>
      <c r="B47" s="123">
        <f t="shared" si="1"/>
        <v>136364.69824388792</v>
      </c>
      <c r="C47" s="118">
        <f t="shared" si="3"/>
        <v>148883.88468098501</v>
      </c>
      <c r="D47" s="119">
        <v>148883.88468098501</v>
      </c>
      <c r="E47" s="115"/>
      <c r="F47" s="115">
        <f t="shared" si="2"/>
        <v>1.6500835152350517E-14</v>
      </c>
      <c r="G47" s="115">
        <f t="shared" si="6"/>
        <v>255.37226277372395</v>
      </c>
      <c r="H47" s="115"/>
      <c r="I47" s="115">
        <f t="shared" si="4"/>
        <v>255.37226277372395</v>
      </c>
      <c r="J47" s="120">
        <v>10.2155576382383</v>
      </c>
      <c r="K47" s="113"/>
    </row>
    <row r="48" spans="1:11" x14ac:dyDescent="0.25">
      <c r="A48">
        <f t="shared" si="5"/>
        <v>1942</v>
      </c>
      <c r="B48" s="123">
        <f t="shared" si="1"/>
        <v>132682.8513913035</v>
      </c>
      <c r="C48" s="118">
        <f t="shared" si="3"/>
        <v>144864.01979459901</v>
      </c>
      <c r="D48" s="119">
        <v>144864.01979459901</v>
      </c>
      <c r="E48" s="115"/>
      <c r="F48" s="115">
        <f t="shared" si="2"/>
        <v>1.9180817732366639E-14</v>
      </c>
      <c r="G48" s="115">
        <f t="shared" si="6"/>
        <v>296.84854014598704</v>
      </c>
      <c r="H48" s="115"/>
      <c r="I48" s="115">
        <f t="shared" si="4"/>
        <v>296.84854014598704</v>
      </c>
      <c r="J48" s="120">
        <v>16.2414965986395</v>
      </c>
      <c r="K48" s="113"/>
    </row>
    <row r="49" spans="1:11" x14ac:dyDescent="0.25">
      <c r="A49">
        <f t="shared" si="5"/>
        <v>1943</v>
      </c>
      <c r="B49" s="123">
        <f t="shared" si="1"/>
        <v>143960.89375956438</v>
      </c>
      <c r="C49" s="118">
        <f t="shared" si="3"/>
        <v>157177.46147713999</v>
      </c>
      <c r="D49" s="119">
        <v>157177.46147713999</v>
      </c>
      <c r="E49" s="115"/>
      <c r="F49" s="115">
        <f t="shared" si="2"/>
        <v>2.2365927919087406E-14</v>
      </c>
      <c r="G49" s="115">
        <f t="shared" si="6"/>
        <v>346.14233576642602</v>
      </c>
      <c r="H49" s="115"/>
      <c r="I49" s="115">
        <f t="shared" si="4"/>
        <v>346.14233576642602</v>
      </c>
      <c r="J49" s="120">
        <v>16.605705925384299</v>
      </c>
      <c r="K49" s="113"/>
    </row>
    <row r="50" spans="1:11" x14ac:dyDescent="0.25">
      <c r="A50">
        <f t="shared" si="5"/>
        <v>1944</v>
      </c>
      <c r="B50" s="123">
        <f t="shared" si="1"/>
        <v>154901.92168529067</v>
      </c>
      <c r="C50" s="118">
        <f t="shared" si="3"/>
        <v>169122.948549402</v>
      </c>
      <c r="D50" s="119">
        <v>169122.948549402</v>
      </c>
      <c r="E50" s="115"/>
      <c r="F50" s="115">
        <f t="shared" si="2"/>
        <v>2.698223299147107E-14</v>
      </c>
      <c r="G50" s="115">
        <f t="shared" si="6"/>
        <v>417.58576642335896</v>
      </c>
      <c r="H50" s="115"/>
      <c r="I50" s="115">
        <f t="shared" si="4"/>
        <v>417.58576642335896</v>
      </c>
      <c r="J50" s="120">
        <v>20.639899623587901</v>
      </c>
      <c r="K50" s="113"/>
    </row>
    <row r="51" spans="1:11" x14ac:dyDescent="0.25">
      <c r="A51">
        <f t="shared" si="5"/>
        <v>1945</v>
      </c>
      <c r="B51" s="123">
        <f t="shared" si="1"/>
        <v>159858.7831792201</v>
      </c>
      <c r="C51" s="118">
        <f t="shared" si="3"/>
        <v>174534.88290298299</v>
      </c>
      <c r="D51" s="119">
        <v>174534.88290298299</v>
      </c>
      <c r="E51" s="115"/>
      <c r="F51" s="115">
        <f t="shared" si="2"/>
        <v>3.100922252269969E-14</v>
      </c>
      <c r="G51" s="115">
        <f t="shared" si="6"/>
        <v>479.90875912409263</v>
      </c>
      <c r="H51" s="115"/>
      <c r="I51" s="115">
        <f t="shared" si="4"/>
        <v>479.90875912409263</v>
      </c>
      <c r="J51" s="120">
        <v>14.9245969838802</v>
      </c>
      <c r="K51" s="113"/>
    </row>
    <row r="52" spans="1:11" x14ac:dyDescent="0.25">
      <c r="A52">
        <f t="shared" si="5"/>
        <v>1946</v>
      </c>
      <c r="B52" s="123">
        <f t="shared" si="1"/>
        <v>178402.40202800962</v>
      </c>
      <c r="C52" s="118">
        <f t="shared" si="3"/>
        <v>194780.92931972901</v>
      </c>
      <c r="D52" s="119">
        <v>194780.92931972901</v>
      </c>
      <c r="E52" s="115"/>
      <c r="F52" s="115">
        <f t="shared" si="2"/>
        <v>3.5527308338224006E-14</v>
      </c>
      <c r="G52" s="115">
        <f t="shared" si="6"/>
        <v>549.83211678832299</v>
      </c>
      <c r="H52" s="115"/>
      <c r="I52" s="115">
        <f t="shared" si="4"/>
        <v>549.83211678832299</v>
      </c>
      <c r="J52" s="120">
        <v>14.5701357466055</v>
      </c>
      <c r="K52" s="113"/>
    </row>
    <row r="53" spans="1:11" x14ac:dyDescent="0.25">
      <c r="A53">
        <f t="shared" si="5"/>
        <v>1947</v>
      </c>
      <c r="B53" s="123">
        <f t="shared" si="1"/>
        <v>182684.05967668229</v>
      </c>
      <c r="C53" s="118">
        <f t="shared" si="3"/>
        <v>199455.671623403</v>
      </c>
      <c r="D53" s="119">
        <v>199455.671623403</v>
      </c>
      <c r="E53" s="121"/>
      <c r="F53" s="115">
        <f t="shared" si="2"/>
        <v>3.8724766088664159E-14</v>
      </c>
      <c r="G53" s="115">
        <f t="shared" si="6"/>
        <v>599.31700729927195</v>
      </c>
      <c r="H53" s="115"/>
      <c r="I53" s="115">
        <f t="shared" si="4"/>
        <v>599.31700729927195</v>
      </c>
      <c r="J53" s="120">
        <v>8.9999999999999893</v>
      </c>
      <c r="K53" s="113"/>
    </row>
    <row r="54" spans="1:11" x14ac:dyDescent="0.25">
      <c r="A54">
        <f t="shared" si="5"/>
        <v>1948</v>
      </c>
      <c r="B54" s="123">
        <f t="shared" si="1"/>
        <v>200404.41346532042</v>
      </c>
      <c r="C54" s="118">
        <f t="shared" si="3"/>
        <v>218802.871770873</v>
      </c>
      <c r="D54" s="119">
        <v>218802.871770873</v>
      </c>
      <c r="E54" s="121"/>
      <c r="F54" s="115">
        <f t="shared" si="2"/>
        <v>4.0973213161927279E-14</v>
      </c>
      <c r="G54" s="115">
        <f t="shared" si="6"/>
        <v>634.11470156896871</v>
      </c>
      <c r="H54" s="115"/>
      <c r="I54" s="115">
        <f t="shared" si="4"/>
        <v>634.11470156896871</v>
      </c>
      <c r="J54" s="120">
        <v>5.8062250605079901</v>
      </c>
      <c r="K54" s="113"/>
    </row>
    <row r="55" spans="1:11" x14ac:dyDescent="0.25">
      <c r="A55">
        <f t="shared" si="5"/>
        <v>1949</v>
      </c>
      <c r="B55" s="123">
        <f t="shared" si="1"/>
        <v>215835.55330214987</v>
      </c>
      <c r="C55" s="118">
        <f t="shared" si="3"/>
        <v>235650.69289723001</v>
      </c>
      <c r="D55" s="119">
        <v>235650.69289723001</v>
      </c>
      <c r="E55" s="121"/>
      <c r="F55" s="115">
        <f t="shared" si="2"/>
        <v>4.4375301238114348E-14</v>
      </c>
      <c r="G55" s="115">
        <f t="shared" si="6"/>
        <v>686.7665171982909</v>
      </c>
      <c r="H55" s="115"/>
      <c r="I55" s="115">
        <f t="shared" si="4"/>
        <v>686.7665171982909</v>
      </c>
      <c r="J55" s="120">
        <v>8.3032005880083695</v>
      </c>
      <c r="K55" s="113"/>
    </row>
    <row r="56" spans="1:11" x14ac:dyDescent="0.25">
      <c r="A56">
        <f t="shared" si="5"/>
        <v>1950</v>
      </c>
      <c r="B56" s="123">
        <f t="shared" si="1"/>
        <v>230512.37092669547</v>
      </c>
      <c r="C56" s="118">
        <f t="shared" si="3"/>
        <v>251674.940014241</v>
      </c>
      <c r="D56" s="119">
        <v>251674.940014241</v>
      </c>
      <c r="E56" s="121"/>
      <c r="F56" s="115">
        <f t="shared" si="2"/>
        <v>4.8388974191120302E-14</v>
      </c>
      <c r="G56" s="115">
        <f t="shared" si="6"/>
        <v>748.88341822658936</v>
      </c>
      <c r="H56" s="115"/>
      <c r="I56" s="115">
        <f t="shared" si="4"/>
        <v>748.88341822658936</v>
      </c>
      <c r="J56" s="120">
        <v>9.0448353949619502</v>
      </c>
      <c r="K56" s="113"/>
    </row>
    <row r="57" spans="1:11" x14ac:dyDescent="0.25">
      <c r="A57">
        <f t="shared" si="5"/>
        <v>1951</v>
      </c>
      <c r="B57" s="123">
        <f t="shared" si="1"/>
        <v>241807.47710210373</v>
      </c>
      <c r="C57" s="118">
        <f t="shared" si="3"/>
        <v>264007.01207493898</v>
      </c>
      <c r="D57" s="119">
        <v>264007.01207493898</v>
      </c>
      <c r="E57" s="121"/>
      <c r="F57" s="115">
        <f t="shared" si="2"/>
        <v>5.7153028233334616E-14</v>
      </c>
      <c r="G57" s="115">
        <f t="shared" si="6"/>
        <v>884.51875372126926</v>
      </c>
      <c r="H57" s="115"/>
      <c r="I57" s="115">
        <f t="shared" si="4"/>
        <v>884.51875372126926</v>
      </c>
      <c r="J57" s="120">
        <v>18.111675621804299</v>
      </c>
      <c r="K57" s="113"/>
    </row>
    <row r="58" spans="1:11" x14ac:dyDescent="0.25">
      <c r="A58">
        <f t="shared" si="5"/>
        <v>1952</v>
      </c>
      <c r="B58" s="123">
        <f t="shared" si="1"/>
        <v>259459.42293055772</v>
      </c>
      <c r="C58" s="118">
        <f t="shared" si="3"/>
        <v>283279.52395641</v>
      </c>
      <c r="D58" s="119">
        <v>283279.52395641</v>
      </c>
      <c r="E58" s="121"/>
      <c r="F58" s="115">
        <f t="shared" si="2"/>
        <v>6.2638315772182611E-14</v>
      </c>
      <c r="G58" s="115">
        <f t="shared" si="6"/>
        <v>969.41083814164983</v>
      </c>
      <c r="H58" s="115"/>
      <c r="I58" s="115">
        <f t="shared" si="4"/>
        <v>969.41083814164983</v>
      </c>
      <c r="J58" s="120">
        <v>9.5975448867793993</v>
      </c>
      <c r="K58" s="113"/>
    </row>
    <row r="59" spans="1:11" x14ac:dyDescent="0.25">
      <c r="A59">
        <f t="shared" si="5"/>
        <v>1953</v>
      </c>
      <c r="B59" s="123">
        <f t="shared" si="1"/>
        <v>271654.01580829365</v>
      </c>
      <c r="C59" s="118">
        <f t="shared" si="3"/>
        <v>296593.66158236098</v>
      </c>
      <c r="D59" s="119">
        <v>296593.66158236098</v>
      </c>
      <c r="E59" s="121"/>
      <c r="F59" s="115">
        <f t="shared" si="2"/>
        <v>7.137474494629435E-14</v>
      </c>
      <c r="G59" s="115">
        <f t="shared" si="6"/>
        <v>1104.6186422410372</v>
      </c>
      <c r="H59" s="115"/>
      <c r="I59" s="115">
        <f t="shared" si="4"/>
        <v>1104.6186422410372</v>
      </c>
      <c r="J59" s="120">
        <v>13.947420307222799</v>
      </c>
      <c r="K59" s="113"/>
    </row>
    <row r="60" spans="1:11" x14ac:dyDescent="0.25">
      <c r="A60">
        <f t="shared" si="5"/>
        <v>1954</v>
      </c>
      <c r="B60" s="123">
        <f t="shared" si="1"/>
        <v>292843.02904134046</v>
      </c>
      <c r="C60" s="118">
        <f t="shared" si="3"/>
        <v>319727.967185785</v>
      </c>
      <c r="D60" s="119">
        <v>319727.967185785</v>
      </c>
      <c r="E60" s="121"/>
      <c r="F60" s="115">
        <f t="shared" si="2"/>
        <v>9.0814343811776369E-14</v>
      </c>
      <c r="G60" s="115">
        <f t="shared" si="6"/>
        <v>1405.4721629178073</v>
      </c>
      <c r="H60" s="115"/>
      <c r="I60" s="115">
        <f t="shared" si="4"/>
        <v>1405.4721629178073</v>
      </c>
      <c r="J60" s="120">
        <v>27.235962636517002</v>
      </c>
      <c r="K60" s="113"/>
    </row>
    <row r="61" spans="1:11" x14ac:dyDescent="0.25">
      <c r="A61">
        <f t="shared" si="5"/>
        <v>1955</v>
      </c>
      <c r="B61" s="123">
        <f t="shared" si="1"/>
        <v>318613.21559697832</v>
      </c>
      <c r="C61" s="118">
        <f t="shared" si="3"/>
        <v>347864.02829813398</v>
      </c>
      <c r="D61" s="119">
        <v>347864.02829813398</v>
      </c>
      <c r="E61" s="121"/>
      <c r="F61" s="115">
        <f t="shared" si="2"/>
        <v>1.012842539068031E-13</v>
      </c>
      <c r="G61" s="115">
        <f t="shared" si="6"/>
        <v>1567.507878523606</v>
      </c>
      <c r="H61" s="115"/>
      <c r="I61" s="115">
        <f t="shared" si="4"/>
        <v>1567.507878523606</v>
      </c>
      <c r="J61" s="120">
        <v>11.528916749899</v>
      </c>
      <c r="K61" s="113"/>
    </row>
    <row r="62" spans="1:11" x14ac:dyDescent="0.25">
      <c r="A62">
        <f t="shared" si="5"/>
        <v>1956</v>
      </c>
      <c r="B62" s="123">
        <f t="shared" si="1"/>
        <v>327852.99884929083</v>
      </c>
      <c r="C62" s="118">
        <f t="shared" si="3"/>
        <v>357952.08511878003</v>
      </c>
      <c r="D62" s="119">
        <v>357952.08511878003</v>
      </c>
      <c r="E62" s="121"/>
      <c r="F62" s="115">
        <f t="shared" si="2"/>
        <v>1.243209204698703E-13</v>
      </c>
      <c r="G62" s="115">
        <f t="shared" si="6"/>
        <v>1924.0307825256036</v>
      </c>
      <c r="H62" s="115"/>
      <c r="I62" s="115">
        <f t="shared" si="4"/>
        <v>1924.0307825256036</v>
      </c>
      <c r="J62" s="120">
        <v>22.744568552841798</v>
      </c>
      <c r="K62" s="113"/>
    </row>
    <row r="63" spans="1:11" x14ac:dyDescent="0.25">
      <c r="A63">
        <f t="shared" si="5"/>
        <v>1957</v>
      </c>
      <c r="B63" s="123">
        <f t="shared" si="1"/>
        <v>353097.67976068618</v>
      </c>
      <c r="C63" s="118">
        <f t="shared" si="3"/>
        <v>385514.39567292598</v>
      </c>
      <c r="D63" s="119">
        <v>385514.39567292598</v>
      </c>
      <c r="E63" s="121"/>
      <c r="F63" s="115">
        <f t="shared" si="2"/>
        <v>1.4016816872183252E-13</v>
      </c>
      <c r="G63" s="115">
        <f t="shared" si="6"/>
        <v>2169.2879229961</v>
      </c>
      <c r="H63" s="115"/>
      <c r="I63" s="115">
        <f t="shared" si="4"/>
        <v>2169.2879229961</v>
      </c>
      <c r="J63" s="120">
        <v>12.7470486801961</v>
      </c>
      <c r="K63" s="113"/>
    </row>
    <row r="64" spans="1:11" x14ac:dyDescent="0.25">
      <c r="A64">
        <f t="shared" si="5"/>
        <v>1958</v>
      </c>
      <c r="B64" s="123">
        <f t="shared" si="1"/>
        <v>391232.22917484026</v>
      </c>
      <c r="C64" s="118">
        <f t="shared" si="3"/>
        <v>427149.95040560199</v>
      </c>
      <c r="D64" s="119">
        <v>427149.95040560199</v>
      </c>
      <c r="E64" s="121"/>
      <c r="F64" s="115">
        <f t="shared" si="2"/>
        <v>1.5743590025356667E-13</v>
      </c>
      <c r="G64" s="115">
        <f t="shared" si="6"/>
        <v>2436.528922225159</v>
      </c>
      <c r="H64" s="115"/>
      <c r="I64" s="115">
        <f t="shared" si="4"/>
        <v>2436.528922225159</v>
      </c>
      <c r="J64" s="120">
        <v>12.3192959494266</v>
      </c>
      <c r="K64" s="113"/>
    </row>
    <row r="65" spans="1:11" x14ac:dyDescent="0.25">
      <c r="A65">
        <f t="shared" si="5"/>
        <v>1959</v>
      </c>
      <c r="B65" s="123">
        <f t="shared" si="1"/>
        <v>429572.98763397464</v>
      </c>
      <c r="C65" s="118">
        <f t="shared" si="3"/>
        <v>469010.64554535103</v>
      </c>
      <c r="D65" s="119">
        <v>469010.64554535103</v>
      </c>
      <c r="E65" s="121"/>
      <c r="F65" s="115">
        <f t="shared" si="2"/>
        <v>2.1388687659420133E-13</v>
      </c>
      <c r="G65" s="115">
        <f t="shared" si="6"/>
        <v>3310.1824937439487</v>
      </c>
      <c r="H65" s="115"/>
      <c r="I65" s="115">
        <f t="shared" si="4"/>
        <v>3310.1824937439487</v>
      </c>
      <c r="J65" s="120">
        <v>35.856482701667503</v>
      </c>
      <c r="K65" s="113"/>
    </row>
    <row r="66" spans="1:11" x14ac:dyDescent="0.25">
      <c r="A66">
        <f t="shared" si="5"/>
        <v>1960</v>
      </c>
      <c r="B66" s="123">
        <f t="shared" si="1"/>
        <v>469952.84847156913</v>
      </c>
      <c r="C66" s="118">
        <f t="shared" si="3"/>
        <v>513097.646226615</v>
      </c>
      <c r="D66" s="119">
        <v>513097.646226615</v>
      </c>
      <c r="E66" s="121"/>
      <c r="F66" s="115">
        <f t="shared" si="2"/>
        <v>2.6821384238301999E-13</v>
      </c>
      <c r="G66" s="115">
        <f t="shared" si="6"/>
        <v>4150.9641908536878</v>
      </c>
      <c r="H66" s="115"/>
      <c r="I66" s="115">
        <f t="shared" si="4"/>
        <v>4150.9641908536878</v>
      </c>
      <c r="J66" s="120">
        <v>25.3998593340025</v>
      </c>
      <c r="K66" s="113"/>
    </row>
    <row r="67" spans="1:11" x14ac:dyDescent="0.25">
      <c r="A67">
        <f t="shared" si="5"/>
        <v>1961</v>
      </c>
      <c r="B67" s="123">
        <f t="shared" si="1"/>
        <v>510368.79344012326</v>
      </c>
      <c r="C67" s="118">
        <f t="shared" si="3"/>
        <v>557224.04380210303</v>
      </c>
      <c r="D67" s="119">
        <v>557224.04380210303</v>
      </c>
      <c r="E67" s="121"/>
      <c r="F67" s="115">
        <f t="shared" si="2"/>
        <v>3.6110120847614183E-13</v>
      </c>
      <c r="G67" s="115">
        <f t="shared" si="6"/>
        <v>5588.5191172122377</v>
      </c>
      <c r="H67" s="115"/>
      <c r="I67" s="115">
        <f t="shared" si="4"/>
        <v>5588.5191172122377</v>
      </c>
      <c r="J67" s="120">
        <v>34.631831551958101</v>
      </c>
      <c r="K67" s="113"/>
    </row>
    <row r="68" spans="1:11" x14ac:dyDescent="0.25">
      <c r="A68">
        <f t="shared" si="5"/>
        <v>1962</v>
      </c>
      <c r="B68" s="123">
        <f t="shared" si="1"/>
        <v>544053.1338071716</v>
      </c>
      <c r="C68" s="118">
        <f t="shared" si="3"/>
        <v>594000.83069304202</v>
      </c>
      <c r="D68" s="119">
        <v>594000.83069304202</v>
      </c>
      <c r="E68" s="121"/>
      <c r="F68" s="115">
        <f t="shared" si="2"/>
        <v>5.4256426745169803E-13</v>
      </c>
      <c r="G68" s="115">
        <f t="shared" si="6"/>
        <v>8396.9001205112345</v>
      </c>
      <c r="H68" s="115"/>
      <c r="I68" s="115">
        <f t="shared" si="4"/>
        <v>8396.9001205112345</v>
      </c>
      <c r="J68" s="120">
        <v>50.252686702804397</v>
      </c>
      <c r="K68" s="113"/>
    </row>
    <row r="69" spans="1:11" x14ac:dyDescent="0.25">
      <c r="A69">
        <f t="shared" si="5"/>
        <v>1963</v>
      </c>
      <c r="B69" s="123">
        <f t="shared" si="1"/>
        <v>547317.45261001436</v>
      </c>
      <c r="C69" s="118">
        <f t="shared" si="3"/>
        <v>597564.8356772</v>
      </c>
      <c r="D69" s="119">
        <v>597564.8356772</v>
      </c>
      <c r="E69" s="121"/>
      <c r="F69" s="115">
        <f t="shared" si="2"/>
        <v>9.6802923216190183E-13</v>
      </c>
      <c r="G69" s="115">
        <f t="shared" si="6"/>
        <v>14981.53355062644</v>
      </c>
      <c r="H69" s="115"/>
      <c r="I69" s="115">
        <f t="shared" si="4"/>
        <v>14981.53355062644</v>
      </c>
      <c r="J69" s="120">
        <v>78.417431857154298</v>
      </c>
      <c r="K69" s="113"/>
    </row>
    <row r="70" spans="1:11" x14ac:dyDescent="0.25">
      <c r="A70">
        <f t="shared" si="5"/>
        <v>1964</v>
      </c>
      <c r="B70" s="123">
        <f t="shared" ref="B70:B118" si="7">C70/$C$119*$C$116</f>
        <v>565926.2459987551</v>
      </c>
      <c r="C70" s="118">
        <f t="shared" si="3"/>
        <v>617882.04009022505</v>
      </c>
      <c r="D70" s="119">
        <v>617882.04009022505</v>
      </c>
      <c r="E70" s="121"/>
      <c r="F70" s="115">
        <f t="shared" ref="F70:F117" si="8">G70/$G$116*100</f>
        <v>1.834741291939662E-12</v>
      </c>
      <c r="G70" s="115">
        <f t="shared" si="6"/>
        <v>28395.049765724983</v>
      </c>
      <c r="H70" s="115"/>
      <c r="I70" s="115">
        <f t="shared" si="4"/>
        <v>28395.049765724983</v>
      </c>
      <c r="J70" s="120">
        <v>89.533666028052707</v>
      </c>
      <c r="K70" s="113"/>
    </row>
    <row r="71" spans="1:11" x14ac:dyDescent="0.25">
      <c r="A71">
        <f t="shared" si="5"/>
        <v>1965</v>
      </c>
      <c r="B71" s="123">
        <f t="shared" si="7"/>
        <v>579508.47590272571</v>
      </c>
      <c r="C71" s="118">
        <f t="shared" ref="C71:C102" si="9">D71</f>
        <v>632711.209052391</v>
      </c>
      <c r="D71" s="119">
        <v>632711.209052391</v>
      </c>
      <c r="E71" s="121"/>
      <c r="F71" s="115">
        <f t="shared" si="8"/>
        <v>2.9160127712187108E-12</v>
      </c>
      <c r="G71" s="115">
        <f t="shared" si="6"/>
        <v>45129.156966162576</v>
      </c>
      <c r="H71" s="115"/>
      <c r="I71" s="115">
        <f t="shared" ref="I71:I118" si="10">I70*(1+J71/100)</f>
        <v>45129.156966162576</v>
      </c>
      <c r="J71" s="120">
        <v>58.933184968870698</v>
      </c>
      <c r="K71" s="113"/>
    </row>
    <row r="72" spans="1:11" x14ac:dyDescent="0.25">
      <c r="A72">
        <f t="shared" ref="A72:A123" si="11">A71+1</f>
        <v>1966</v>
      </c>
      <c r="B72" s="123">
        <f t="shared" si="7"/>
        <v>618335.54378820816</v>
      </c>
      <c r="C72" s="118">
        <f t="shared" si="9"/>
        <v>675102.86005890102</v>
      </c>
      <c r="D72" s="119">
        <v>675102.86005890102</v>
      </c>
      <c r="E72" s="121"/>
      <c r="F72" s="115">
        <f t="shared" si="8"/>
        <v>4.0222342271778534E-12</v>
      </c>
      <c r="G72" s="115">
        <f t="shared" ref="G72:G101" si="12">G71*(1+J72/100)</f>
        <v>62249.398076921636</v>
      </c>
      <c r="H72" s="115"/>
      <c r="I72" s="115">
        <f t="shared" si="10"/>
        <v>62249.398076921636</v>
      </c>
      <c r="J72" s="120">
        <v>37.936097772878099</v>
      </c>
      <c r="K72" s="113"/>
    </row>
    <row r="73" spans="1:11" x14ac:dyDescent="0.25">
      <c r="A73">
        <f t="shared" si="11"/>
        <v>1967</v>
      </c>
      <c r="B73" s="123">
        <f t="shared" si="7"/>
        <v>644305.63662731298</v>
      </c>
      <c r="C73" s="118">
        <f t="shared" si="9"/>
        <v>703457.18018137501</v>
      </c>
      <c r="D73" s="119">
        <v>703457.18018137501</v>
      </c>
      <c r="E73" s="121"/>
      <c r="F73" s="115">
        <f t="shared" si="8"/>
        <v>5.0892903999386911E-12</v>
      </c>
      <c r="G73" s="115">
        <f t="shared" si="12"/>
        <v>78763.504595087055</v>
      </c>
      <c r="H73" s="115"/>
      <c r="I73" s="115">
        <f t="shared" si="10"/>
        <v>78763.504595087055</v>
      </c>
      <c r="J73" s="120">
        <v>26.5289416899404</v>
      </c>
      <c r="K73" s="113"/>
    </row>
    <row r="74" spans="1:11" x14ac:dyDescent="0.25">
      <c r="A74">
        <f t="shared" si="11"/>
        <v>1968</v>
      </c>
      <c r="B74" s="123">
        <f t="shared" si="7"/>
        <v>707447.5890167891</v>
      </c>
      <c r="C74" s="118">
        <f t="shared" si="9"/>
        <v>772395.983839149</v>
      </c>
      <c r="D74" s="119">
        <v>772395.983839149</v>
      </c>
      <c r="E74" s="121"/>
      <c r="F74" s="115">
        <f t="shared" si="8"/>
        <v>6.4484727594733771E-12</v>
      </c>
      <c r="G74" s="115">
        <f t="shared" si="12"/>
        <v>99798.65048144896</v>
      </c>
      <c r="H74" s="115"/>
      <c r="I74" s="115">
        <f t="shared" si="10"/>
        <v>99798.65048144896</v>
      </c>
      <c r="J74" s="120">
        <v>26.706716511029899</v>
      </c>
      <c r="K74" s="113"/>
    </row>
    <row r="75" spans="1:11" x14ac:dyDescent="0.25">
      <c r="A75">
        <f t="shared" si="11"/>
        <v>1969</v>
      </c>
      <c r="B75" s="123">
        <f t="shared" si="7"/>
        <v>774655.10997338395</v>
      </c>
      <c r="C75" s="118">
        <f t="shared" si="9"/>
        <v>845773.60230386804</v>
      </c>
      <c r="D75" s="119">
        <v>845773.60230386804</v>
      </c>
      <c r="E75" s="121"/>
      <c r="F75" s="115">
        <f t="shared" si="8"/>
        <v>7.7415065902940092E-12</v>
      </c>
      <c r="G75" s="115">
        <f t="shared" si="12"/>
        <v>119810.06033864061</v>
      </c>
      <c r="H75" s="115"/>
      <c r="I75" s="115">
        <f t="shared" si="10"/>
        <v>119810.06033864061</v>
      </c>
      <c r="J75" s="120">
        <v>20.0517840277925</v>
      </c>
      <c r="K75" s="113"/>
    </row>
    <row r="76" spans="1:11" x14ac:dyDescent="0.25">
      <c r="A76">
        <f t="shared" si="11"/>
        <v>1970</v>
      </c>
      <c r="B76" s="123">
        <f t="shared" si="7"/>
        <v>855219.24141061632</v>
      </c>
      <c r="C76" s="118">
        <f t="shared" si="9"/>
        <v>933734.05694347096</v>
      </c>
      <c r="D76" s="119">
        <v>933734.05694347096</v>
      </c>
      <c r="E76" s="121"/>
      <c r="F76" s="115">
        <f t="shared" si="8"/>
        <v>8.9998971265110045E-12</v>
      </c>
      <c r="G76" s="115">
        <f t="shared" si="12"/>
        <v>139285.31936157538</v>
      </c>
      <c r="H76" s="115"/>
      <c r="I76" s="115">
        <f t="shared" si="10"/>
        <v>139285.31936157538</v>
      </c>
      <c r="J76" s="120">
        <v>16.255111605726899</v>
      </c>
      <c r="K76" s="113"/>
    </row>
    <row r="77" spans="1:11" x14ac:dyDescent="0.25">
      <c r="A77">
        <f t="shared" si="11"/>
        <v>1971</v>
      </c>
      <c r="B77" s="123">
        <f t="shared" si="7"/>
        <v>952226.09283457638</v>
      </c>
      <c r="C77" s="118">
        <f t="shared" si="9"/>
        <v>1039646.7826464199</v>
      </c>
      <c r="D77" s="119">
        <v>1039646.7826464199</v>
      </c>
      <c r="E77" s="121"/>
      <c r="F77" s="115">
        <f t="shared" si="8"/>
        <v>1.0744489842416948E-11</v>
      </c>
      <c r="G77" s="115">
        <f t="shared" si="12"/>
        <v>166285.20060188908</v>
      </c>
      <c r="H77" s="115"/>
      <c r="I77" s="115">
        <f t="shared" si="10"/>
        <v>166285.20060188908</v>
      </c>
      <c r="J77" s="120">
        <v>19.384585083388298</v>
      </c>
      <c r="K77" s="113"/>
    </row>
    <row r="78" spans="1:11" x14ac:dyDescent="0.25">
      <c r="A78">
        <f t="shared" si="11"/>
        <v>1972</v>
      </c>
      <c r="B78" s="123">
        <f t="shared" si="7"/>
        <v>1065925.2031728041</v>
      </c>
      <c r="C78" s="118">
        <f t="shared" si="9"/>
        <v>1163784.22767381</v>
      </c>
      <c r="D78" s="119">
        <v>1163784.22767381</v>
      </c>
      <c r="E78" s="121"/>
      <c r="F78" s="115">
        <f t="shared" si="8"/>
        <v>1.28791074952559E-11</v>
      </c>
      <c r="G78" s="115">
        <f t="shared" si="12"/>
        <v>199321.23393772705</v>
      </c>
      <c r="H78" s="115"/>
      <c r="I78" s="115">
        <f t="shared" si="10"/>
        <v>199321.23393772705</v>
      </c>
      <c r="J78" s="120">
        <v>19.8670917293061</v>
      </c>
      <c r="K78" s="113"/>
    </row>
    <row r="79" spans="1:11" x14ac:dyDescent="0.25">
      <c r="A79">
        <f t="shared" si="11"/>
        <v>1973</v>
      </c>
      <c r="B79" s="123">
        <f t="shared" si="7"/>
        <v>1214821.3291834814</v>
      </c>
      <c r="C79" s="118">
        <f t="shared" si="9"/>
        <v>1326350.0085533401</v>
      </c>
      <c r="D79" s="119">
        <v>1326350.0085533401</v>
      </c>
      <c r="E79" s="121"/>
      <c r="F79" s="115">
        <f t="shared" si="8"/>
        <v>1.6688793431193276E-11</v>
      </c>
      <c r="G79" s="115">
        <f t="shared" si="12"/>
        <v>258281.16590086612</v>
      </c>
      <c r="H79" s="115"/>
      <c r="I79" s="115">
        <f t="shared" si="10"/>
        <v>258281.16590086612</v>
      </c>
      <c r="J79" s="120">
        <v>29.580356692734298</v>
      </c>
      <c r="K79" s="113"/>
    </row>
    <row r="80" spans="1:11" x14ac:dyDescent="0.25">
      <c r="A80">
        <f t="shared" si="11"/>
        <v>1974</v>
      </c>
      <c r="B80" s="123">
        <f t="shared" si="7"/>
        <v>1313877.1154922007</v>
      </c>
      <c r="C80" s="118">
        <f t="shared" si="9"/>
        <v>1434499.7749935901</v>
      </c>
      <c r="D80" s="119">
        <v>1434499.7749935901</v>
      </c>
      <c r="E80" s="121"/>
      <c r="F80" s="115">
        <f t="shared" si="8"/>
        <v>2.2464093088567802E-11</v>
      </c>
      <c r="G80" s="115">
        <f t="shared" si="12"/>
        <v>347661.57168535487</v>
      </c>
      <c r="H80" s="115"/>
      <c r="I80" s="115">
        <f t="shared" si="10"/>
        <v>347661.57168535487</v>
      </c>
      <c r="J80" s="120">
        <v>34.605855007947</v>
      </c>
      <c r="K80" s="113"/>
    </row>
    <row r="81" spans="1:11" x14ac:dyDescent="0.25">
      <c r="A81">
        <f t="shared" si="11"/>
        <v>1975</v>
      </c>
      <c r="B81" s="123">
        <f t="shared" si="7"/>
        <v>1381760.5354454899</v>
      </c>
      <c r="C81" s="118">
        <f t="shared" si="9"/>
        <v>1508615.3444791799</v>
      </c>
      <c r="D81" s="119">
        <v>1508615.3444791799</v>
      </c>
      <c r="E81" s="121"/>
      <c r="F81" s="115">
        <f t="shared" si="8"/>
        <v>3.0086033341846858E-11</v>
      </c>
      <c r="G81" s="115">
        <f t="shared" si="12"/>
        <v>465621.18471310736</v>
      </c>
      <c r="H81" s="115"/>
      <c r="I81" s="115">
        <f t="shared" si="10"/>
        <v>465621.18471310736</v>
      </c>
      <c r="J81" s="120">
        <v>33.9294367381247</v>
      </c>
      <c r="K81" s="113"/>
    </row>
    <row r="82" spans="1:11" x14ac:dyDescent="0.25">
      <c r="A82">
        <f t="shared" si="11"/>
        <v>1976</v>
      </c>
      <c r="B82" s="123">
        <f t="shared" si="7"/>
        <v>1523489.5034267071</v>
      </c>
      <c r="C82" s="118">
        <f t="shared" si="9"/>
        <v>1663355.97454409</v>
      </c>
      <c r="D82" s="119">
        <v>1663355.97454409</v>
      </c>
      <c r="E82" s="121"/>
      <c r="F82" s="115">
        <f t="shared" si="8"/>
        <v>4.2482569399817311E-11</v>
      </c>
      <c r="G82" s="115">
        <f t="shared" si="12"/>
        <v>657473.98697742319</v>
      </c>
      <c r="H82" s="115"/>
      <c r="I82" s="115">
        <f t="shared" si="10"/>
        <v>657473.98697742319</v>
      </c>
      <c r="J82" s="120">
        <v>41.203624010906204</v>
      </c>
      <c r="K82" s="113"/>
    </row>
    <row r="83" spans="1:11" x14ac:dyDescent="0.25">
      <c r="A83">
        <f t="shared" si="11"/>
        <v>1977</v>
      </c>
      <c r="B83" s="123">
        <f t="shared" si="7"/>
        <v>1598663.4736345881</v>
      </c>
      <c r="C83" s="118">
        <f t="shared" si="9"/>
        <v>1745431.4152965399</v>
      </c>
      <c r="D83" s="119">
        <v>1745431.4152965399</v>
      </c>
      <c r="E83" s="121"/>
      <c r="F83" s="115">
        <f t="shared" si="8"/>
        <v>6.176883014402664E-11</v>
      </c>
      <c r="G83" s="115">
        <f t="shared" si="12"/>
        <v>955954.39728509157</v>
      </c>
      <c r="H83" s="115"/>
      <c r="I83" s="115">
        <f t="shared" si="10"/>
        <v>955954.39728509157</v>
      </c>
      <c r="J83" s="120">
        <v>45.3980562303095</v>
      </c>
      <c r="K83" s="113"/>
    </row>
    <row r="84" spans="1:11" x14ac:dyDescent="0.25">
      <c r="A84">
        <f t="shared" si="11"/>
        <v>1978</v>
      </c>
      <c r="B84" s="123">
        <f t="shared" si="7"/>
        <v>1678115.4126695946</v>
      </c>
      <c r="C84" s="118">
        <f t="shared" si="9"/>
        <v>1832177.5708727599</v>
      </c>
      <c r="D84" s="119">
        <v>1832177.5708727599</v>
      </c>
      <c r="E84" s="121"/>
      <c r="F84" s="115">
        <f t="shared" si="8"/>
        <v>8.5381578389463348E-11</v>
      </c>
      <c r="G84" s="115">
        <f t="shared" si="12"/>
        <v>1321392.9277636223</v>
      </c>
      <c r="H84" s="115"/>
      <c r="I84" s="115">
        <f t="shared" si="10"/>
        <v>1321392.9277636223</v>
      </c>
      <c r="J84" s="120">
        <v>38.227611224591399</v>
      </c>
      <c r="K84" s="113"/>
    </row>
    <row r="85" spans="1:11" x14ac:dyDescent="0.25">
      <c r="A85">
        <f t="shared" si="11"/>
        <v>1979</v>
      </c>
      <c r="B85" s="123">
        <f t="shared" si="7"/>
        <v>1791548.6329062283</v>
      </c>
      <c r="C85" s="118">
        <f t="shared" si="9"/>
        <v>1956024.71531845</v>
      </c>
      <c r="D85" s="119">
        <v>1956024.71531845</v>
      </c>
      <c r="E85" s="121"/>
      <c r="F85" s="115">
        <f t="shared" si="8"/>
        <v>1.3180009316323827E-10</v>
      </c>
      <c r="G85" s="115">
        <f t="shared" si="12"/>
        <v>2039780.8786114224</v>
      </c>
      <c r="H85" s="115"/>
      <c r="I85" s="115">
        <f t="shared" si="10"/>
        <v>2039780.8786114224</v>
      </c>
      <c r="J85" s="120">
        <v>54.365960022476301</v>
      </c>
      <c r="K85" s="113"/>
    </row>
    <row r="86" spans="1:11" x14ac:dyDescent="0.25">
      <c r="A86">
        <f t="shared" si="11"/>
        <v>1980</v>
      </c>
      <c r="B86" s="123">
        <f t="shared" si="7"/>
        <v>1956371.1071336037</v>
      </c>
      <c r="C86" s="118">
        <f t="shared" si="9"/>
        <v>2135978.98912775</v>
      </c>
      <c r="D86" s="119">
        <v>2135978.98912775</v>
      </c>
      <c r="E86" s="121"/>
      <c r="F86" s="115">
        <f t="shared" si="8"/>
        <v>2.5324326200916597E-10</v>
      </c>
      <c r="G86" s="115">
        <f t="shared" si="12"/>
        <v>3919274.6460634409</v>
      </c>
      <c r="H86" s="115"/>
      <c r="I86" s="115">
        <f t="shared" si="10"/>
        <v>3919274.6460634409</v>
      </c>
      <c r="J86" s="120">
        <v>92.141944615711907</v>
      </c>
      <c r="K86" s="113"/>
    </row>
    <row r="87" spans="1:11" x14ac:dyDescent="0.25">
      <c r="A87">
        <f t="shared" si="11"/>
        <v>1981</v>
      </c>
      <c r="B87" s="123">
        <f t="shared" si="7"/>
        <v>1873225.335080425</v>
      </c>
      <c r="C87" s="118">
        <f t="shared" si="9"/>
        <v>2045199.88208982</v>
      </c>
      <c r="D87" s="119">
        <v>2045199.88208982</v>
      </c>
      <c r="E87" s="121"/>
      <c r="F87" s="115">
        <f t="shared" si="8"/>
        <v>5.0782586969175487E-10</v>
      </c>
      <c r="G87" s="115">
        <f t="shared" si="12"/>
        <v>7859277.4390418865</v>
      </c>
      <c r="H87" s="115"/>
      <c r="I87" s="115">
        <f t="shared" si="10"/>
        <v>7859277.4390418865</v>
      </c>
      <c r="J87" s="120">
        <v>100.528877121072</v>
      </c>
      <c r="K87" s="113"/>
    </row>
    <row r="88" spans="1:11" x14ac:dyDescent="0.25">
      <c r="A88">
        <f t="shared" si="11"/>
        <v>1982</v>
      </c>
      <c r="B88" s="123">
        <f t="shared" si="7"/>
        <v>1888773.1053615967</v>
      </c>
      <c r="C88" s="118">
        <f t="shared" si="9"/>
        <v>2062175.0411111701</v>
      </c>
      <c r="D88" s="119">
        <v>2062175.0411111701</v>
      </c>
      <c r="E88" s="121"/>
      <c r="F88" s="115">
        <f t="shared" si="8"/>
        <v>1.020904663500705E-9</v>
      </c>
      <c r="G88" s="115">
        <f t="shared" si="12"/>
        <v>15799850.831021994</v>
      </c>
      <c r="H88" s="115"/>
      <c r="I88" s="115">
        <f t="shared" si="10"/>
        <v>15799850.831021994</v>
      </c>
      <c r="J88" s="120">
        <v>101.034394746448</v>
      </c>
      <c r="K88" s="113"/>
    </row>
    <row r="89" spans="1:11" x14ac:dyDescent="0.25">
      <c r="A89">
        <f t="shared" si="11"/>
        <v>1983</v>
      </c>
      <c r="B89" s="123">
        <f t="shared" si="7"/>
        <v>1833432.0533744993</v>
      </c>
      <c r="C89" s="118">
        <f t="shared" si="9"/>
        <v>2001753.31240661</v>
      </c>
      <c r="D89" s="119">
        <v>2001753.31240661</v>
      </c>
      <c r="E89" s="121"/>
      <c r="F89" s="115">
        <f t="shared" si="8"/>
        <v>2.3632314112437907E-9</v>
      </c>
      <c r="G89" s="115">
        <f t="shared" si="12"/>
        <v>36574133.816572294</v>
      </c>
      <c r="H89" s="115"/>
      <c r="I89" s="115">
        <f t="shared" si="10"/>
        <v>36574133.816572294</v>
      </c>
      <c r="J89" s="120">
        <v>131.48404505668699</v>
      </c>
      <c r="K89" s="113"/>
    </row>
    <row r="90" spans="1:11" x14ac:dyDescent="0.25">
      <c r="A90">
        <f t="shared" si="11"/>
        <v>1984</v>
      </c>
      <c r="B90" s="123">
        <f t="shared" si="7"/>
        <v>1932437.3842567252</v>
      </c>
      <c r="C90" s="118">
        <f t="shared" si="9"/>
        <v>2109847.9912765701</v>
      </c>
      <c r="D90" s="119">
        <v>2109847.9912765701</v>
      </c>
      <c r="E90" s="121"/>
      <c r="F90" s="115">
        <f t="shared" si="8"/>
        <v>7.1308211277594712E-9</v>
      </c>
      <c r="G90" s="115">
        <f t="shared" si="12"/>
        <v>110358894.56608588</v>
      </c>
      <c r="H90" s="115"/>
      <c r="I90" s="115">
        <f t="shared" si="10"/>
        <v>110358894.56608588</v>
      </c>
      <c r="J90" s="120">
        <v>201.74028213371</v>
      </c>
      <c r="K90" s="113"/>
    </row>
    <row r="91" spans="1:11" x14ac:dyDescent="0.25">
      <c r="A91">
        <f t="shared" si="11"/>
        <v>1985</v>
      </c>
      <c r="B91" s="123">
        <f t="shared" si="7"/>
        <v>2084133.7189208772</v>
      </c>
      <c r="C91" s="118">
        <f t="shared" si="9"/>
        <v>2275471.0585917798</v>
      </c>
      <c r="D91" s="119">
        <v>2275471.0585917798</v>
      </c>
      <c r="E91" s="121"/>
      <c r="F91" s="115">
        <f t="shared" si="8"/>
        <v>2.4854024884409354E-8</v>
      </c>
      <c r="G91" s="115">
        <f t="shared" si="12"/>
        <v>384648929.29143262</v>
      </c>
      <c r="H91" s="115"/>
      <c r="I91" s="115">
        <f t="shared" si="10"/>
        <v>384648929.29143262</v>
      </c>
      <c r="J91" s="120">
        <v>248.54365912581201</v>
      </c>
      <c r="K91" s="113"/>
    </row>
    <row r="92" spans="1:11" x14ac:dyDescent="0.25">
      <c r="A92">
        <f t="shared" si="11"/>
        <v>1986</v>
      </c>
      <c r="B92" s="123">
        <f t="shared" si="7"/>
        <v>2240235.3344680471</v>
      </c>
      <c r="C92" s="118">
        <f t="shared" si="9"/>
        <v>2445903.8408802999</v>
      </c>
      <c r="D92" s="119">
        <v>2445903.8408802999</v>
      </c>
      <c r="E92" s="121"/>
      <c r="F92" s="115">
        <f t="shared" si="8"/>
        <v>6.1931089774518674E-8</v>
      </c>
      <c r="G92" s="115">
        <f t="shared" si="12"/>
        <v>958465579.8169452</v>
      </c>
      <c r="H92" s="115"/>
      <c r="I92" s="115">
        <f t="shared" si="10"/>
        <v>958465579.8169452</v>
      </c>
      <c r="J92" s="120">
        <v>149.17931828968</v>
      </c>
      <c r="K92" s="113"/>
    </row>
    <row r="93" spans="1:11" x14ac:dyDescent="0.25">
      <c r="A93">
        <f t="shared" si="11"/>
        <v>1987</v>
      </c>
      <c r="B93" s="123">
        <f t="shared" si="7"/>
        <v>2319315.6417747652</v>
      </c>
      <c r="C93" s="118">
        <f t="shared" si="9"/>
        <v>2532244.24646337</v>
      </c>
      <c r="D93" s="119">
        <v>2532244.24646337</v>
      </c>
      <c r="E93" s="121"/>
      <c r="F93" s="115">
        <f t="shared" si="8"/>
        <v>1.896383902558539E-7</v>
      </c>
      <c r="G93" s="115">
        <f t="shared" si="12"/>
        <v>2934905074.8807335</v>
      </c>
      <c r="H93" s="115"/>
      <c r="I93" s="115">
        <f t="shared" si="10"/>
        <v>2934905074.8807335</v>
      </c>
      <c r="J93" s="120">
        <v>206.20870865715</v>
      </c>
      <c r="K93" s="113"/>
    </row>
    <row r="94" spans="1:11" x14ac:dyDescent="0.25">
      <c r="A94">
        <f t="shared" si="11"/>
        <v>1988</v>
      </c>
      <c r="B94" s="123">
        <f t="shared" si="7"/>
        <v>2317924.0523897074</v>
      </c>
      <c r="C94" s="118">
        <f t="shared" si="9"/>
        <v>2530724.8999155001</v>
      </c>
      <c r="D94" s="119">
        <v>2530724.8999155001</v>
      </c>
      <c r="E94" s="121"/>
      <c r="F94" s="115">
        <f t="shared" si="8"/>
        <v>1.380475449939196E-6</v>
      </c>
      <c r="G94" s="115">
        <f t="shared" si="12"/>
        <v>21364684641.693974</v>
      </c>
      <c r="H94" s="115"/>
      <c r="I94" s="115">
        <f t="shared" si="10"/>
        <v>21364684641.693974</v>
      </c>
      <c r="J94" s="120">
        <v>627.95147020426805</v>
      </c>
      <c r="K94" s="113"/>
    </row>
    <row r="95" spans="1:11" x14ac:dyDescent="0.25">
      <c r="A95">
        <f t="shared" si="11"/>
        <v>1989</v>
      </c>
      <c r="B95" s="123">
        <f t="shared" si="7"/>
        <v>2391170.4524452225</v>
      </c>
      <c r="C95" s="118">
        <f t="shared" si="9"/>
        <v>2610695.8067528298</v>
      </c>
      <c r="D95" s="119">
        <v>2610695.8067528298</v>
      </c>
      <c r="E95" s="121"/>
      <c r="F95" s="115">
        <f t="shared" si="8"/>
        <v>1.9387731424250877E-5</v>
      </c>
      <c r="G95" s="115">
        <f t="shared" si="12"/>
        <v>300050803377.36151</v>
      </c>
      <c r="H95" s="115"/>
      <c r="I95" s="115">
        <f t="shared" si="10"/>
        <v>300050803377.36151</v>
      </c>
      <c r="J95" s="120">
        <v>1304.4242094348599</v>
      </c>
      <c r="K95" s="113"/>
    </row>
    <row r="96" spans="1:11" x14ac:dyDescent="0.25">
      <c r="A96">
        <f t="shared" si="11"/>
        <v>1990</v>
      </c>
      <c r="B96" s="123">
        <f t="shared" si="7"/>
        <v>2287154.5377638536</v>
      </c>
      <c r="C96" s="118">
        <f t="shared" si="9"/>
        <v>2497130.53915908</v>
      </c>
      <c r="D96" s="119">
        <v>2497130.53915908</v>
      </c>
      <c r="E96" s="121"/>
      <c r="F96" s="115">
        <f t="shared" si="8"/>
        <v>5.500242555749595E-4</v>
      </c>
      <c r="G96" s="115">
        <f t="shared" si="12"/>
        <v>8512353309983.9512</v>
      </c>
      <c r="H96" s="115"/>
      <c r="I96" s="115">
        <f t="shared" si="10"/>
        <v>8512353309983.9512</v>
      </c>
      <c r="J96" s="120">
        <v>2736.9706776883099</v>
      </c>
      <c r="K96" s="113"/>
    </row>
    <row r="97" spans="1:11" x14ac:dyDescent="0.25">
      <c r="A97">
        <f t="shared" si="11"/>
        <v>1991</v>
      </c>
      <c r="B97" s="123">
        <f t="shared" si="7"/>
        <v>2310746.1772275432</v>
      </c>
      <c r="C97" s="118">
        <f t="shared" si="9"/>
        <v>2522888.0480641001</v>
      </c>
      <c r="D97" s="119">
        <v>2522888.0480641001</v>
      </c>
      <c r="E97" s="121"/>
      <c r="F97" s="115">
        <f t="shared" si="8"/>
        <v>2.8418746447704739E-3</v>
      </c>
      <c r="G97" s="115">
        <f t="shared" si="12"/>
        <v>43981771337854.313</v>
      </c>
      <c r="H97" s="115"/>
      <c r="I97" s="115">
        <f t="shared" si="10"/>
        <v>43981771337854.313</v>
      </c>
      <c r="J97" s="120">
        <v>416.68169466449501</v>
      </c>
      <c r="K97" s="113"/>
    </row>
    <row r="98" spans="1:11" x14ac:dyDescent="0.25">
      <c r="A98">
        <f t="shared" si="11"/>
        <v>1992</v>
      </c>
      <c r="B98" s="123">
        <f t="shared" si="7"/>
        <v>2299956.9584682137</v>
      </c>
      <c r="C98" s="118">
        <f t="shared" si="9"/>
        <v>2511108.3072495898</v>
      </c>
      <c r="D98" s="119">
        <v>2511108.3072495898</v>
      </c>
      <c r="E98" s="121"/>
      <c r="F98" s="115">
        <f t="shared" si="8"/>
        <v>3.0356456872606141E-2</v>
      </c>
      <c r="G98" s="115">
        <f t="shared" si="12"/>
        <v>469806346756097.69</v>
      </c>
      <c r="H98" s="115"/>
      <c r="I98" s="115">
        <f t="shared" si="10"/>
        <v>469806346756097.69</v>
      </c>
      <c r="J98" s="120">
        <v>968.18423284317305</v>
      </c>
      <c r="K98" s="113"/>
    </row>
    <row r="99" spans="1:11" x14ac:dyDescent="0.25">
      <c r="A99">
        <f t="shared" si="11"/>
        <v>1993</v>
      </c>
      <c r="B99" s="123">
        <f t="shared" si="7"/>
        <v>2407253.4223263063</v>
      </c>
      <c r="C99" s="118">
        <f t="shared" si="9"/>
        <v>2628255.3002576702</v>
      </c>
      <c r="D99" s="119">
        <v>2628255.3002576702</v>
      </c>
      <c r="E99" s="121"/>
      <c r="F99" s="115">
        <f t="shared" si="8"/>
        <v>0.63789485763975784</v>
      </c>
      <c r="G99" s="115">
        <f t="shared" si="12"/>
        <v>9872267173336528</v>
      </c>
      <c r="H99" s="115"/>
      <c r="I99" s="115">
        <f t="shared" si="10"/>
        <v>9872267173336528</v>
      </c>
      <c r="J99" s="120">
        <v>2001.34819197361</v>
      </c>
      <c r="K99" s="113"/>
    </row>
    <row r="100" spans="1:11" x14ac:dyDescent="0.25">
      <c r="A100">
        <f t="shared" si="11"/>
        <v>1994</v>
      </c>
      <c r="B100" s="123">
        <f t="shared" si="7"/>
        <v>2535664.9830201282</v>
      </c>
      <c r="C100" s="118">
        <f t="shared" si="9"/>
        <v>2768455.8964548698</v>
      </c>
      <c r="D100" s="119">
        <v>2768455.8964548698</v>
      </c>
      <c r="E100" s="121"/>
      <c r="F100" s="115">
        <f t="shared" si="8"/>
        <v>15.00129935306097</v>
      </c>
      <c r="G100" s="115">
        <f t="shared" si="12"/>
        <v>2.3216496164992435E+17</v>
      </c>
      <c r="H100" s="115"/>
      <c r="I100" s="115">
        <f t="shared" si="10"/>
        <v>2.3216496164992435E+17</v>
      </c>
      <c r="J100" s="120">
        <v>2251.6883971390698</v>
      </c>
      <c r="K100" s="113"/>
    </row>
    <row r="101" spans="1:11" x14ac:dyDescent="0.25">
      <c r="A101">
        <f t="shared" si="11"/>
        <v>1995</v>
      </c>
      <c r="B101" s="123">
        <f t="shared" si="7"/>
        <v>2647661.0452335072</v>
      </c>
      <c r="C101" s="118">
        <f t="shared" si="9"/>
        <v>2890733.9422103702</v>
      </c>
      <c r="D101" s="119">
        <v>2890733.9422103702</v>
      </c>
      <c r="E101" s="121"/>
      <c r="F101" s="115">
        <f t="shared" si="8"/>
        <v>29.031003700029018</v>
      </c>
      <c r="G101" s="115">
        <f t="shared" si="12"/>
        <v>4.4929320467835174E+17</v>
      </c>
      <c r="H101" s="122">
        <v>100</v>
      </c>
      <c r="I101" s="115">
        <f t="shared" si="10"/>
        <v>4.4929320467835174E+17</v>
      </c>
      <c r="J101" s="120">
        <v>93.523260997423705</v>
      </c>
      <c r="K101" s="113"/>
    </row>
    <row r="102" spans="1:11" x14ac:dyDescent="0.25">
      <c r="A102">
        <f t="shared" si="11"/>
        <v>1996</v>
      </c>
      <c r="B102" s="123">
        <f t="shared" si="7"/>
        <v>2704598.9661728712</v>
      </c>
      <c r="C102" s="118">
        <f t="shared" si="9"/>
        <v>2952899.14305986</v>
      </c>
      <c r="D102" s="119">
        <v>2952899.14305986</v>
      </c>
      <c r="E102" s="121">
        <v>721662.37652264978</v>
      </c>
      <c r="F102" s="115">
        <f t="shared" si="8"/>
        <v>34.345275429965874</v>
      </c>
      <c r="G102" s="115">
        <f>G101*(H102/H101)</f>
        <v>5.3153859311707494E+17</v>
      </c>
      <c r="H102" s="122">
        <v>118.30550464203048</v>
      </c>
      <c r="I102" s="115">
        <f t="shared" si="10"/>
        <v>5.2605406290751718E+17</v>
      </c>
      <c r="J102" s="120">
        <v>17.084802848090799</v>
      </c>
      <c r="K102" s="113"/>
    </row>
    <row r="103" spans="1:11" x14ac:dyDescent="0.25">
      <c r="A103">
        <f t="shared" si="11"/>
        <v>1997</v>
      </c>
      <c r="B103" s="123">
        <f t="shared" si="7"/>
        <v>2796516.88493664</v>
      </c>
      <c r="C103" s="118">
        <f t="shared" ref="C103:C122" si="13">C102*(E103/E102)</f>
        <v>3053255.7382313265</v>
      </c>
      <c r="D103" s="119">
        <v>3052568.2893038802</v>
      </c>
      <c r="E103" s="121">
        <v>746188.63883722213</v>
      </c>
      <c r="F103" s="115">
        <f t="shared" si="8"/>
        <v>37.023463722910741</v>
      </c>
      <c r="G103" s="115">
        <f t="shared" ref="G103:G122" si="14">G102*(H103/H102)</f>
        <v>5.7298710152217856E+17</v>
      </c>
      <c r="H103" s="122">
        <v>127.53077401479487</v>
      </c>
      <c r="I103" s="115">
        <f t="shared" si="10"/>
        <v>5.662682888136809E+17</v>
      </c>
      <c r="J103" s="120">
        <v>7.6445043849482799</v>
      </c>
      <c r="K103" s="113"/>
    </row>
    <row r="104" spans="1:11" x14ac:dyDescent="0.25">
      <c r="A104">
        <f t="shared" si="11"/>
        <v>1998</v>
      </c>
      <c r="B104" s="123">
        <f t="shared" si="7"/>
        <v>2806153.5572479507</v>
      </c>
      <c r="C104" s="118">
        <f t="shared" si="13"/>
        <v>3063777.1211668104</v>
      </c>
      <c r="D104" s="119">
        <v>3053647.24018218</v>
      </c>
      <c r="E104" s="121">
        <v>748759.97156674368</v>
      </c>
      <c r="F104" s="115">
        <f t="shared" si="8"/>
        <v>38.866169615216954</v>
      </c>
      <c r="G104" s="115">
        <f t="shared" si="14"/>
        <v>6.0150541401969344E+17</v>
      </c>
      <c r="H104" s="122">
        <v>133.87814633215075</v>
      </c>
      <c r="I104" s="115">
        <f t="shared" si="10"/>
        <v>5.9025593927991923E+17</v>
      </c>
      <c r="J104" s="120">
        <v>4.2360928450526396</v>
      </c>
      <c r="K104" s="113"/>
    </row>
    <row r="105" spans="1:11" x14ac:dyDescent="0.25">
      <c r="A105">
        <f t="shared" si="11"/>
        <v>1999</v>
      </c>
      <c r="B105" s="123">
        <f t="shared" si="7"/>
        <v>2819282.1588841565</v>
      </c>
      <c r="C105" s="118">
        <f t="shared" si="13"/>
        <v>3078111.015768561</v>
      </c>
      <c r="D105" s="119">
        <v>3061405.8954494898</v>
      </c>
      <c r="E105" s="121">
        <v>752263.04835398728</v>
      </c>
      <c r="F105" s="115">
        <f t="shared" si="8"/>
        <v>41.958635950907762</v>
      </c>
      <c r="G105" s="115">
        <f t="shared" si="14"/>
        <v>6.4936542343166758E+17</v>
      </c>
      <c r="H105" s="122">
        <v>144.53043506334512</v>
      </c>
      <c r="I105" s="115">
        <f t="shared" si="10"/>
        <v>6.4029897666317427E+17</v>
      </c>
      <c r="J105" s="120">
        <v>8.4781929419134503</v>
      </c>
      <c r="K105" s="113"/>
    </row>
    <row r="106" spans="1:11" x14ac:dyDescent="0.25">
      <c r="A106">
        <f t="shared" si="11"/>
        <v>2000</v>
      </c>
      <c r="B106" s="123">
        <f t="shared" si="7"/>
        <v>2942869.2555391258</v>
      </c>
      <c r="C106" s="118">
        <f t="shared" si="13"/>
        <v>3213044.2300343798</v>
      </c>
      <c r="D106" s="119">
        <v>3193235.7536974698</v>
      </c>
      <c r="E106" s="121">
        <v>785239.52989341679</v>
      </c>
      <c r="F106" s="115">
        <f t="shared" si="8"/>
        <v>44.307897586578427</v>
      </c>
      <c r="G106" s="115">
        <f t="shared" si="14"/>
        <v>6.8572335648230208E+17</v>
      </c>
      <c r="H106" s="122">
        <v>152.62268588575921</v>
      </c>
      <c r="I106" s="115">
        <f t="shared" si="10"/>
        <v>6.7985229182033267E+17</v>
      </c>
      <c r="J106" s="120">
        <v>6.1773197519828598</v>
      </c>
      <c r="K106" s="113"/>
    </row>
    <row r="107" spans="1:11" x14ac:dyDescent="0.25">
      <c r="A107">
        <f t="shared" si="11"/>
        <v>2001</v>
      </c>
      <c r="B107" s="123">
        <f t="shared" si="7"/>
        <v>2983545.4632323789</v>
      </c>
      <c r="C107" s="118">
        <f t="shared" si="13"/>
        <v>3257454.7841840386</v>
      </c>
      <c r="D107" s="119">
        <v>3235166.7330199699</v>
      </c>
      <c r="E107" s="121">
        <v>796093.07567931188</v>
      </c>
      <c r="F107" s="115">
        <f t="shared" si="8"/>
        <v>47.976204103424351</v>
      </c>
      <c r="G107" s="115">
        <f t="shared" si="14"/>
        <v>7.4249525481989005E+17</v>
      </c>
      <c r="H107" s="122">
        <v>165.25850983022124</v>
      </c>
      <c r="I107" s="115">
        <f t="shared" si="10"/>
        <v>7.4082206571023603E+17</v>
      </c>
      <c r="J107" s="120">
        <v>8.9680912491526996</v>
      </c>
      <c r="K107" s="113"/>
    </row>
    <row r="108" spans="1:11" x14ac:dyDescent="0.25">
      <c r="A108">
        <f t="shared" si="11"/>
        <v>2002</v>
      </c>
      <c r="B108" s="123">
        <f t="shared" si="7"/>
        <v>3074618.9533711197</v>
      </c>
      <c r="C108" s="118">
        <f t="shared" si="13"/>
        <v>3356889.4265653105</v>
      </c>
      <c r="D108" s="119">
        <v>3321160.5086035398</v>
      </c>
      <c r="E108" s="121">
        <v>820394.0209040076</v>
      </c>
      <c r="F108" s="115">
        <f t="shared" si="8"/>
        <v>52.652566277646429</v>
      </c>
      <c r="G108" s="115">
        <f t="shared" si="14"/>
        <v>8.1486814861311296E+17</v>
      </c>
      <c r="H108" s="122">
        <v>181.36667550903104</v>
      </c>
      <c r="I108" s="115">
        <f t="shared" si="10"/>
        <v>8.1900488857438554E+17</v>
      </c>
      <c r="J108" s="120">
        <v>10.5535224290592</v>
      </c>
      <c r="K108" s="113"/>
    </row>
    <row r="109" spans="1:11" x14ac:dyDescent="0.25">
      <c r="A109">
        <f t="shared" si="11"/>
        <v>2003</v>
      </c>
      <c r="B109" s="123">
        <f t="shared" si="7"/>
        <v>3109629.2892310456</v>
      </c>
      <c r="C109" s="118">
        <f t="shared" si="13"/>
        <v>3395113.9441562877</v>
      </c>
      <c r="D109" s="119">
        <v>3359241.5933473702</v>
      </c>
      <c r="E109" s="121">
        <v>829735.754187032</v>
      </c>
      <c r="F109" s="115">
        <f t="shared" si="8"/>
        <v>60.070810608919636</v>
      </c>
      <c r="G109" s="115">
        <f t="shared" si="14"/>
        <v>9.2967529765706509E+17</v>
      </c>
      <c r="H109" s="122">
        <v>206.91951001631952</v>
      </c>
      <c r="I109" s="115">
        <f t="shared" si="10"/>
        <v>9.3142658509470029E+17</v>
      </c>
      <c r="J109" s="120">
        <v>13.726620938246599</v>
      </c>
      <c r="K109" s="113"/>
    </row>
    <row r="110" spans="1:11" x14ac:dyDescent="0.25">
      <c r="A110">
        <f t="shared" si="11"/>
        <v>2004</v>
      </c>
      <c r="B110" s="123">
        <f t="shared" si="7"/>
        <v>3288663.7705717264</v>
      </c>
      <c r="C110" s="118">
        <f t="shared" si="13"/>
        <v>3590584.9818743696</v>
      </c>
      <c r="D110" s="119">
        <v>3551131.2947756401</v>
      </c>
      <c r="E110" s="121">
        <v>877507.14318029291</v>
      </c>
      <c r="F110" s="115">
        <f t="shared" si="8"/>
        <v>64.715337679234224</v>
      </c>
      <c r="G110" s="115">
        <f t="shared" si="14"/>
        <v>1.0015555010836835E+18</v>
      </c>
      <c r="H110" s="122">
        <v>222.91801671042305</v>
      </c>
      <c r="I110" s="115">
        <f t="shared" si="10"/>
        <v>1.0062929951510587E+18</v>
      </c>
      <c r="J110" s="120">
        <v>8.03782190184603</v>
      </c>
      <c r="K110" s="113"/>
    </row>
    <row r="111" spans="1:11" x14ac:dyDescent="0.25">
      <c r="A111">
        <f t="shared" si="11"/>
        <v>2005</v>
      </c>
      <c r="B111" s="123">
        <f t="shared" si="7"/>
        <v>3393632.073024868</v>
      </c>
      <c r="C111" s="118">
        <f t="shared" si="13"/>
        <v>3705190.0727729062</v>
      </c>
      <c r="D111" s="119">
        <v>3663335.4532543099</v>
      </c>
      <c r="E111" s="121">
        <v>905515.61155409936</v>
      </c>
      <c r="F111" s="115">
        <f t="shared" si="8"/>
        <v>69.544734998582641</v>
      </c>
      <c r="G111" s="115">
        <f t="shared" si="14"/>
        <v>1.0762968162891553E+18</v>
      </c>
      <c r="H111" s="122">
        <v>239.55332622038529</v>
      </c>
      <c r="I111" s="115">
        <f t="shared" si="10"/>
        <v>1.0788422081087555E+18</v>
      </c>
      <c r="J111" s="120">
        <v>7.2095516223688003</v>
      </c>
      <c r="K111" s="113"/>
    </row>
    <row r="112" spans="1:11" x14ac:dyDescent="0.25">
      <c r="A112">
        <f t="shared" si="11"/>
        <v>2006</v>
      </c>
      <c r="B112" s="123">
        <f t="shared" si="7"/>
        <v>3527862.7248349614</v>
      </c>
      <c r="C112" s="118">
        <f t="shared" si="13"/>
        <v>3851743.9913611664</v>
      </c>
      <c r="D112" s="119">
        <v>3808294.9214162799</v>
      </c>
      <c r="E112" s="121">
        <v>941332.09022580821</v>
      </c>
      <c r="F112" s="115">
        <f t="shared" si="8"/>
        <v>74.236593351697181</v>
      </c>
      <c r="G112" s="115">
        <f t="shared" si="14"/>
        <v>1.1489095339598716E+18</v>
      </c>
      <c r="H112" s="122">
        <v>255.71486993273669</v>
      </c>
      <c r="I112" s="115">
        <f t="shared" si="10"/>
        <v>1.1451897139593597E+18</v>
      </c>
      <c r="J112" s="120">
        <v>6.1498804321823402</v>
      </c>
      <c r="K112" s="113"/>
    </row>
    <row r="113" spans="1:11" x14ac:dyDescent="0.25">
      <c r="A113">
        <f t="shared" si="11"/>
        <v>2007</v>
      </c>
      <c r="B113" s="123">
        <f t="shared" si="7"/>
        <v>3741782.339781824</v>
      </c>
      <c r="C113" s="118">
        <f t="shared" si="13"/>
        <v>4085302.8500167052</v>
      </c>
      <c r="D113" s="119">
        <v>4040273.8026759201</v>
      </c>
      <c r="E113" s="121">
        <v>998411.80505163118</v>
      </c>
      <c r="F113" s="115">
        <f t="shared" si="8"/>
        <v>79.039020594109871</v>
      </c>
      <c r="G113" s="115">
        <f t="shared" si="14"/>
        <v>1.2232334515299715E+18</v>
      </c>
      <c r="H113" s="122">
        <v>272.25727849716361</v>
      </c>
      <c r="I113" s="115">
        <f t="shared" si="10"/>
        <v>1.2123958702306962E+18</v>
      </c>
      <c r="J113" s="120">
        <v>5.8685609425340504</v>
      </c>
      <c r="K113" s="113"/>
    </row>
    <row r="114" spans="1:11" x14ac:dyDescent="0.25">
      <c r="A114">
        <f t="shared" si="11"/>
        <v>2008</v>
      </c>
      <c r="B114" s="123">
        <f t="shared" si="7"/>
        <v>3932435.6437785383</v>
      </c>
      <c r="C114" s="118">
        <f t="shared" si="13"/>
        <v>4293459.3956024898</v>
      </c>
      <c r="D114" s="119">
        <v>4249220.5019968301</v>
      </c>
      <c r="E114" s="121">
        <v>1049283.4197253794</v>
      </c>
      <c r="F114" s="115">
        <f t="shared" si="8"/>
        <v>86.001085705482495</v>
      </c>
      <c r="G114" s="115">
        <f t="shared" si="14"/>
        <v>1.33098062339454E+18</v>
      </c>
      <c r="H114" s="122">
        <v>296.23876113314174</v>
      </c>
      <c r="I114" s="115">
        <f t="shared" si="10"/>
        <v>1.3134188246213898E+18</v>
      </c>
      <c r="J114" s="120">
        <v>8.3325056502766603</v>
      </c>
      <c r="K114" s="113"/>
    </row>
    <row r="115" spans="1:11" x14ac:dyDescent="0.25">
      <c r="A115">
        <f t="shared" si="11"/>
        <v>2009</v>
      </c>
      <c r="B115" s="123">
        <f t="shared" si="7"/>
        <v>3927759.7094112546</v>
      </c>
      <c r="C115" s="118">
        <f t="shared" si="13"/>
        <v>4288354.1793545904</v>
      </c>
      <c r="D115" s="119">
        <v>4235209.6634814097</v>
      </c>
      <c r="E115" s="121">
        <v>1048035.7501262398</v>
      </c>
      <c r="F115" s="115">
        <f t="shared" si="8"/>
        <v>92.207735622807405</v>
      </c>
      <c r="G115" s="115">
        <f t="shared" si="14"/>
        <v>1.4270367453421512E+18</v>
      </c>
      <c r="H115" s="122">
        <v>317.61814567477472</v>
      </c>
      <c r="I115" s="115">
        <f t="shared" si="10"/>
        <v>1.4078112484605873E+18</v>
      </c>
      <c r="J115" s="120">
        <v>7.1867725716819404</v>
      </c>
      <c r="K115" s="113"/>
    </row>
    <row r="116" spans="1:11" x14ac:dyDescent="0.25">
      <c r="A116">
        <f t="shared" si="11"/>
        <v>2010</v>
      </c>
      <c r="B116" s="123">
        <f>C116/$C$119*$C$116</f>
        <v>4224128.583350054</v>
      </c>
      <c r="C116" s="118">
        <f t="shared" si="13"/>
        <v>4611931.6874543838</v>
      </c>
      <c r="D116" s="119">
        <v>4554277.1452239603</v>
      </c>
      <c r="E116" s="121">
        <v>1127115.2249648562</v>
      </c>
      <c r="F116" s="115">
        <f t="shared" si="8"/>
        <v>100</v>
      </c>
      <c r="G116" s="115">
        <f t="shared" si="14"/>
        <v>1.5476323496107807E+18</v>
      </c>
      <c r="H116" s="122">
        <v>344.45932711551421</v>
      </c>
      <c r="I116" s="115">
        <f t="shared" si="10"/>
        <v>1.5236524110818253E+18</v>
      </c>
      <c r="J116" s="120">
        <v>8.2284583780608305</v>
      </c>
      <c r="K116" s="113"/>
    </row>
    <row r="117" spans="1:11" x14ac:dyDescent="0.25">
      <c r="A117">
        <f t="shared" si="11"/>
        <v>2011</v>
      </c>
      <c r="B117" s="123">
        <f t="shared" si="7"/>
        <v>4392530.8483070191</v>
      </c>
      <c r="C117" s="118">
        <f t="shared" si="13"/>
        <v>4795794.4005960776</v>
      </c>
      <c r="D117" s="119">
        <v>4678736.6697719302</v>
      </c>
      <c r="E117" s="121">
        <v>1172049.6423260409</v>
      </c>
      <c r="F117" s="115">
        <f t="shared" si="8"/>
        <v>108.37218817412067</v>
      </c>
      <c r="G117" s="115">
        <f t="shared" si="14"/>
        <v>1.6772030421637601E+18</v>
      </c>
      <c r="H117" s="122">
        <v>373.29811016493488</v>
      </c>
      <c r="I117" s="115">
        <f t="shared" si="10"/>
        <v>1.6298286971953654E+18</v>
      </c>
      <c r="J117" s="120">
        <v>6.9685372688218701</v>
      </c>
      <c r="K117" s="113"/>
    </row>
    <row r="118" spans="1:11" x14ac:dyDescent="0.25">
      <c r="A118">
        <f t="shared" si="11"/>
        <v>2012</v>
      </c>
      <c r="B118" s="123">
        <f t="shared" si="7"/>
        <v>4477214.7596855452</v>
      </c>
      <c r="C118" s="118">
        <f t="shared" si="13"/>
        <v>4888252.8583815796</v>
      </c>
      <c r="D118" s="119">
        <v>4726976.0975623401</v>
      </c>
      <c r="E118" s="121">
        <v>1194645.6698713514</v>
      </c>
      <c r="F118" s="115">
        <f>G118/$G$116*100</f>
        <v>116.98479708127462</v>
      </c>
      <c r="G118" s="115">
        <f t="shared" si="14"/>
        <v>1.8104945637563346E+18</v>
      </c>
      <c r="H118" s="122">
        <v>402.96504485360833</v>
      </c>
      <c r="I118" s="115">
        <f t="shared" si="10"/>
        <v>1.7101824740806208E+18</v>
      </c>
      <c r="J118" s="120">
        <v>4.9301976964529803</v>
      </c>
      <c r="K118" s="113"/>
    </row>
    <row r="119" spans="1:11" x14ac:dyDescent="0.25">
      <c r="A119">
        <f t="shared" si="11"/>
        <v>2013</v>
      </c>
      <c r="B119" s="123">
        <f>C119/$C$119*$C$116</f>
        <v>4611931.6874543838</v>
      </c>
      <c r="C119" s="118">
        <f t="shared" si="13"/>
        <v>5035337.6962964488</v>
      </c>
      <c r="D119" s="119">
        <v>4844815.0760000004</v>
      </c>
      <c r="E119" s="121">
        <v>1230591.9005204965</v>
      </c>
      <c r="F119" s="115">
        <f>G119/$G$116*100</f>
        <v>125.76466881063702</v>
      </c>
      <c r="G119" s="115">
        <f t="shared" si="14"/>
        <v>1.9463746988942781E+18</v>
      </c>
      <c r="H119" s="122">
        <v>433.20813193417524</v>
      </c>
      <c r="I119" s="115">
        <f t="shared" ref="I119" si="15">I118*(1+J119/100)</f>
        <v>1.8405780210921851E+18</v>
      </c>
      <c r="J119" s="120">
        <v>7.6246569584139703</v>
      </c>
      <c r="K119" s="113"/>
    </row>
    <row r="120" spans="1:11" x14ac:dyDescent="0.25">
      <c r="A120">
        <f t="shared" si="11"/>
        <v>2014</v>
      </c>
      <c r="B120" s="123">
        <f>C120/$C$119*$C$116</f>
        <v>4635189.3482389292</v>
      </c>
      <c r="C120" s="118">
        <f t="shared" si="13"/>
        <v>5060730.5650578542</v>
      </c>
      <c r="D120" s="117"/>
      <c r="E120" s="121">
        <v>1236797.6925673238</v>
      </c>
      <c r="F120" s="115">
        <f t="shared" ref="F120:F122" si="16">G120/$G$116*100</f>
        <v>135.66898014272087</v>
      </c>
      <c r="G120" s="115">
        <f t="shared" si="14"/>
        <v>2.0996570250757745E+18</v>
      </c>
      <c r="H120" s="122">
        <v>467.32445610409695</v>
      </c>
      <c r="I120" s="121"/>
      <c r="J120" s="117"/>
      <c r="K120" s="113"/>
    </row>
    <row r="121" spans="1:11" x14ac:dyDescent="0.25">
      <c r="A121">
        <f t="shared" si="11"/>
        <v>2015</v>
      </c>
      <c r="B121" s="123">
        <f>C121/$C$119*$C$116</f>
        <v>4460335.700153674</v>
      </c>
      <c r="C121" s="118">
        <f t="shared" si="13"/>
        <v>4869824.1889001857</v>
      </c>
      <c r="D121" s="117"/>
      <c r="E121" s="121">
        <v>1190141.8663989741</v>
      </c>
      <c r="F121" s="115">
        <f t="shared" si="16"/>
        <v>146.45930175972288</v>
      </c>
      <c r="G121" s="115">
        <f t="shared" si="14"/>
        <v>2.2666515330475425E+18</v>
      </c>
      <c r="H121" s="122">
        <v>504.49272533962193</v>
      </c>
      <c r="I121" s="121"/>
      <c r="J121" s="117"/>
      <c r="K121" s="113"/>
    </row>
    <row r="122" spans="1:11" x14ac:dyDescent="0.25">
      <c r="A122">
        <f t="shared" si="11"/>
        <v>2016</v>
      </c>
      <c r="B122" s="123">
        <f>C122/$C$119*$C$116</f>
        <v>4299643.8710033754</v>
      </c>
      <c r="C122" s="118">
        <f t="shared" si="13"/>
        <v>4694379.7808643114</v>
      </c>
      <c r="D122" s="117"/>
      <c r="E122" s="121">
        <v>1147264.8081870973</v>
      </c>
      <c r="F122" s="115">
        <f t="shared" si="16"/>
        <v>158.60848599054796</v>
      </c>
      <c r="G122" s="115">
        <f t="shared" si="14"/>
        <v>2.4546762384176031E+18</v>
      </c>
      <c r="H122" s="122">
        <v>546.34172359114609</v>
      </c>
      <c r="I122" s="121"/>
      <c r="J122" s="117"/>
      <c r="K122" s="113"/>
    </row>
    <row r="123" spans="1:11" x14ac:dyDescent="0.25">
      <c r="A123">
        <f t="shared" si="11"/>
        <v>2017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pane xSplit="1" ySplit="5" topLeftCell="B108" activePane="bottomRight" state="frozen"/>
      <selection pane="topRight" activeCell="B1" sqref="B1"/>
      <selection pane="bottomLeft" activeCell="A6" sqref="A6"/>
      <selection pane="bottomRight" activeCell="E119" sqref="E119"/>
    </sheetView>
  </sheetViews>
  <sheetFormatPr defaultRowHeight="15" x14ac:dyDescent="0.25"/>
  <cols>
    <col min="1" max="2" width="13.7109375" customWidth="1"/>
    <col min="3" max="3" width="20.28515625" customWidth="1"/>
    <col min="4" max="8" width="32.7109375" style="66" customWidth="1"/>
    <col min="9" max="9" width="14" style="66" customWidth="1"/>
    <col min="10" max="97" width="32.7109375" customWidth="1"/>
  </cols>
  <sheetData>
    <row r="1" spans="1:9" x14ac:dyDescent="0.25">
      <c r="A1" t="s">
        <v>2</v>
      </c>
      <c r="B1" t="s">
        <v>466</v>
      </c>
      <c r="C1" s="116" t="s">
        <v>4</v>
      </c>
      <c r="D1" s="117" t="s">
        <v>465</v>
      </c>
      <c r="E1" s="115"/>
      <c r="F1" s="115"/>
      <c r="G1" s="115"/>
      <c r="H1" s="117"/>
      <c r="I1" s="65"/>
    </row>
    <row r="2" spans="1:9" s="2" customFormat="1" ht="18.75" customHeight="1" x14ac:dyDescent="0.25">
      <c r="A2" t="s">
        <v>11</v>
      </c>
      <c r="B2" s="116" t="s">
        <v>12</v>
      </c>
      <c r="C2" s="116" t="s">
        <v>12</v>
      </c>
      <c r="D2" s="117"/>
      <c r="E2" s="115"/>
      <c r="F2" s="115"/>
      <c r="G2" s="115"/>
      <c r="H2" s="117"/>
      <c r="I2" s="65"/>
    </row>
    <row r="3" spans="1:9" s="2" customFormat="1" x14ac:dyDescent="0.25">
      <c r="A3" t="s">
        <v>3</v>
      </c>
      <c r="B3" s="116" t="s">
        <v>463</v>
      </c>
      <c r="C3" s="116" t="s">
        <v>463</v>
      </c>
      <c r="D3" s="117"/>
      <c r="E3" s="115"/>
      <c r="F3" s="115"/>
      <c r="G3" s="115"/>
      <c r="H3" s="117"/>
      <c r="I3" s="112"/>
    </row>
    <row r="4" spans="1:9" s="2" customFormat="1" x14ac:dyDescent="0.25">
      <c r="A4" t="s">
        <v>7</v>
      </c>
      <c r="B4" s="116" t="s">
        <v>464</v>
      </c>
      <c r="C4" s="116" t="s">
        <v>464</v>
      </c>
      <c r="D4" s="117"/>
      <c r="E4" s="115"/>
      <c r="F4" s="115"/>
      <c r="G4" s="115"/>
      <c r="H4" s="117"/>
      <c r="I4" s="65"/>
    </row>
    <row r="5" spans="1:9" s="2" customFormat="1" x14ac:dyDescent="0.25">
      <c r="A5" t="s">
        <v>189</v>
      </c>
      <c r="B5"/>
      <c r="C5" s="116"/>
      <c r="D5" s="117"/>
      <c r="E5" s="115"/>
      <c r="F5" s="115"/>
      <c r="G5" s="115"/>
      <c r="H5" s="117"/>
      <c r="I5" s="114"/>
    </row>
    <row r="6" spans="1:9" x14ac:dyDescent="0.25">
      <c r="A6">
        <v>1900</v>
      </c>
      <c r="C6" s="118"/>
      <c r="D6" s="119"/>
      <c r="E6" s="115"/>
      <c r="F6" s="115"/>
      <c r="G6" s="115"/>
      <c r="H6" s="120"/>
    </row>
    <row r="7" spans="1:9" x14ac:dyDescent="0.25">
      <c r="A7">
        <f>A6+1</f>
        <v>1901</v>
      </c>
      <c r="C7" s="118"/>
      <c r="D7" s="119"/>
      <c r="E7" s="115"/>
      <c r="F7" s="115"/>
      <c r="G7" s="115"/>
      <c r="H7" s="120"/>
    </row>
    <row r="8" spans="1:9" x14ac:dyDescent="0.25">
      <c r="A8">
        <f t="shared" ref="A8:A71" si="0">A7+1</f>
        <v>1902</v>
      </c>
      <c r="C8" s="118"/>
      <c r="D8" s="119"/>
      <c r="E8" s="115"/>
      <c r="F8" s="115"/>
      <c r="G8" s="115"/>
      <c r="H8" s="120"/>
    </row>
    <row r="9" spans="1:9" x14ac:dyDescent="0.25">
      <c r="A9">
        <f t="shared" si="0"/>
        <v>1903</v>
      </c>
      <c r="C9" s="118"/>
      <c r="D9" s="119"/>
      <c r="E9" s="115"/>
      <c r="F9" s="115"/>
      <c r="G9" s="115"/>
      <c r="H9" s="120"/>
    </row>
    <row r="10" spans="1:9" x14ac:dyDescent="0.25">
      <c r="A10">
        <f t="shared" si="0"/>
        <v>1904</v>
      </c>
      <c r="C10" s="118"/>
      <c r="D10" s="119"/>
      <c r="E10" s="115"/>
      <c r="F10" s="115"/>
      <c r="G10" s="115"/>
      <c r="H10" s="120"/>
    </row>
    <row r="11" spans="1:9" x14ac:dyDescent="0.25">
      <c r="A11">
        <f t="shared" si="0"/>
        <v>1905</v>
      </c>
      <c r="C11" s="118"/>
      <c r="D11" s="119"/>
      <c r="E11" s="115"/>
      <c r="F11" s="115"/>
      <c r="G11" s="115"/>
      <c r="H11" s="120"/>
    </row>
    <row r="12" spans="1:9" x14ac:dyDescent="0.25">
      <c r="A12">
        <f t="shared" si="0"/>
        <v>1906</v>
      </c>
      <c r="C12" s="118"/>
      <c r="D12" s="119"/>
      <c r="E12" s="115"/>
      <c r="F12" s="115"/>
      <c r="G12" s="115"/>
      <c r="H12" s="120"/>
    </row>
    <row r="13" spans="1:9" x14ac:dyDescent="0.25">
      <c r="A13">
        <f t="shared" si="0"/>
        <v>1907</v>
      </c>
      <c r="C13" s="118"/>
      <c r="D13" s="119"/>
      <c r="E13" s="115"/>
      <c r="F13" s="115"/>
      <c r="G13" s="115"/>
      <c r="H13" s="120"/>
    </row>
    <row r="14" spans="1:9" x14ac:dyDescent="0.25">
      <c r="A14">
        <f t="shared" si="0"/>
        <v>1908</v>
      </c>
      <c r="C14" s="118"/>
      <c r="D14" s="119"/>
      <c r="E14" s="115"/>
      <c r="F14" s="115"/>
      <c r="G14" s="115"/>
      <c r="H14" s="120"/>
    </row>
    <row r="15" spans="1:9" x14ac:dyDescent="0.25">
      <c r="A15">
        <f t="shared" si="0"/>
        <v>1909</v>
      </c>
      <c r="C15" s="118"/>
      <c r="D15" s="119"/>
      <c r="E15" s="115"/>
      <c r="F15" s="115"/>
      <c r="G15" s="115"/>
      <c r="H15" s="120"/>
    </row>
    <row r="16" spans="1:9" x14ac:dyDescent="0.25">
      <c r="A16">
        <f t="shared" si="0"/>
        <v>1910</v>
      </c>
      <c r="C16" s="118"/>
      <c r="D16" s="119"/>
      <c r="E16" s="115"/>
      <c r="F16" s="115"/>
      <c r="G16" s="115"/>
      <c r="H16" s="120"/>
    </row>
    <row r="17" spans="1:8" x14ac:dyDescent="0.25">
      <c r="A17">
        <f t="shared" si="0"/>
        <v>1911</v>
      </c>
      <c r="C17" s="118"/>
      <c r="D17" s="119"/>
      <c r="E17" s="115"/>
      <c r="F17" s="115"/>
      <c r="G17" s="115"/>
      <c r="H17" s="120"/>
    </row>
    <row r="18" spans="1:8" x14ac:dyDescent="0.25">
      <c r="A18">
        <f t="shared" si="0"/>
        <v>1912</v>
      </c>
      <c r="C18" s="118"/>
      <c r="D18" s="119"/>
      <c r="E18" s="115"/>
      <c r="F18" s="115"/>
      <c r="G18" s="115"/>
      <c r="H18" s="120"/>
    </row>
    <row r="19" spans="1:8" x14ac:dyDescent="0.25">
      <c r="A19">
        <f t="shared" si="0"/>
        <v>1913</v>
      </c>
      <c r="C19" s="118"/>
      <c r="D19" s="119"/>
      <c r="E19" s="115"/>
      <c r="F19" s="115"/>
      <c r="G19" s="115"/>
      <c r="H19" s="120"/>
    </row>
    <row r="20" spans="1:8" x14ac:dyDescent="0.25">
      <c r="A20">
        <f t="shared" si="0"/>
        <v>1914</v>
      </c>
      <c r="C20" s="118"/>
      <c r="D20" s="119"/>
      <c r="E20" s="115"/>
      <c r="F20" s="115"/>
      <c r="G20" s="115"/>
      <c r="H20" s="120"/>
    </row>
    <row r="21" spans="1:8" x14ac:dyDescent="0.25">
      <c r="A21">
        <f t="shared" si="0"/>
        <v>1915</v>
      </c>
      <c r="C21" s="118"/>
      <c r="D21" s="119"/>
      <c r="E21" s="115"/>
      <c r="F21" s="115"/>
      <c r="G21" s="115"/>
      <c r="H21" s="120"/>
    </row>
    <row r="22" spans="1:8" x14ac:dyDescent="0.25">
      <c r="A22">
        <f t="shared" si="0"/>
        <v>1916</v>
      </c>
      <c r="C22" s="118"/>
      <c r="D22" s="119"/>
      <c r="E22" s="115"/>
      <c r="F22" s="115"/>
      <c r="G22" s="115"/>
      <c r="H22" s="120"/>
    </row>
    <row r="23" spans="1:8" x14ac:dyDescent="0.25">
      <c r="A23">
        <f t="shared" si="0"/>
        <v>1917</v>
      </c>
      <c r="C23" s="118"/>
      <c r="D23" s="119"/>
      <c r="E23" s="115"/>
      <c r="F23" s="115"/>
      <c r="G23" s="115"/>
      <c r="H23" s="120"/>
    </row>
    <row r="24" spans="1:8" x14ac:dyDescent="0.25">
      <c r="A24">
        <f t="shared" si="0"/>
        <v>1918</v>
      </c>
      <c r="C24" s="118"/>
      <c r="D24" s="119"/>
      <c r="E24" s="115"/>
      <c r="F24" s="115"/>
      <c r="G24" s="115"/>
      <c r="H24" s="120"/>
    </row>
    <row r="25" spans="1:8" x14ac:dyDescent="0.25">
      <c r="A25">
        <f t="shared" si="0"/>
        <v>1919</v>
      </c>
      <c r="C25" s="118"/>
      <c r="D25" s="119"/>
      <c r="E25" s="115"/>
      <c r="F25" s="115"/>
      <c r="G25" s="115"/>
      <c r="H25" s="120"/>
    </row>
    <row r="26" spans="1:8" x14ac:dyDescent="0.25">
      <c r="A26">
        <f t="shared" si="0"/>
        <v>1920</v>
      </c>
      <c r="C26" s="118"/>
      <c r="D26" s="119"/>
      <c r="E26" s="115"/>
      <c r="F26" s="115"/>
      <c r="G26" s="115"/>
      <c r="H26" s="120"/>
    </row>
    <row r="27" spans="1:8" x14ac:dyDescent="0.25">
      <c r="A27">
        <f t="shared" si="0"/>
        <v>1921</v>
      </c>
      <c r="C27" s="118"/>
      <c r="D27" s="119"/>
      <c r="E27" s="115"/>
      <c r="F27" s="115"/>
      <c r="G27" s="115"/>
      <c r="H27" s="120"/>
    </row>
    <row r="28" spans="1:8" x14ac:dyDescent="0.25">
      <c r="A28">
        <f t="shared" si="0"/>
        <v>1922</v>
      </c>
      <c r="C28" s="118"/>
      <c r="D28" s="119"/>
      <c r="E28" s="115"/>
      <c r="F28" s="115"/>
      <c r="G28" s="115"/>
      <c r="H28" s="120"/>
    </row>
    <row r="29" spans="1:8" x14ac:dyDescent="0.25">
      <c r="A29">
        <f t="shared" si="0"/>
        <v>1923</v>
      </c>
      <c r="C29" s="118"/>
      <c r="D29" s="119"/>
      <c r="E29" s="115"/>
      <c r="F29" s="115"/>
      <c r="G29" s="115"/>
      <c r="H29" s="120"/>
    </row>
    <row r="30" spans="1:8" x14ac:dyDescent="0.25">
      <c r="A30">
        <f t="shared" si="0"/>
        <v>1924</v>
      </c>
      <c r="C30" s="118"/>
      <c r="D30" s="119"/>
      <c r="E30" s="115"/>
      <c r="F30" s="115"/>
      <c r="G30" s="115"/>
      <c r="H30" s="120"/>
    </row>
    <row r="31" spans="1:8" x14ac:dyDescent="0.25">
      <c r="A31">
        <f t="shared" si="0"/>
        <v>1925</v>
      </c>
      <c r="C31" s="118"/>
      <c r="D31" s="119"/>
      <c r="E31" s="115"/>
      <c r="F31" s="115"/>
      <c r="G31" s="115"/>
      <c r="H31" s="120"/>
    </row>
    <row r="32" spans="1:8" x14ac:dyDescent="0.25">
      <c r="A32">
        <f t="shared" si="0"/>
        <v>1926</v>
      </c>
      <c r="C32" s="118"/>
      <c r="D32" s="119"/>
      <c r="E32" s="115"/>
      <c r="F32" s="115"/>
      <c r="G32" s="115"/>
      <c r="H32" s="120"/>
    </row>
    <row r="33" spans="1:9" x14ac:dyDescent="0.25">
      <c r="A33">
        <f t="shared" si="0"/>
        <v>1927</v>
      </c>
      <c r="C33" s="118"/>
      <c r="D33" s="119"/>
      <c r="E33" s="115"/>
      <c r="F33" s="115"/>
      <c r="G33" s="115"/>
      <c r="H33" s="120"/>
    </row>
    <row r="34" spans="1:9" x14ac:dyDescent="0.25">
      <c r="A34">
        <f t="shared" si="0"/>
        <v>1928</v>
      </c>
      <c r="C34" s="118"/>
      <c r="D34" s="119"/>
      <c r="E34" s="115"/>
      <c r="F34" s="115"/>
      <c r="G34" s="115"/>
      <c r="H34" s="120"/>
    </row>
    <row r="35" spans="1:9" x14ac:dyDescent="0.25">
      <c r="A35">
        <f t="shared" si="0"/>
        <v>1929</v>
      </c>
      <c r="C35" s="118"/>
      <c r="D35" s="119"/>
      <c r="E35" s="115"/>
      <c r="F35" s="115"/>
      <c r="G35" s="115"/>
      <c r="H35" s="120"/>
    </row>
    <row r="36" spans="1:9" x14ac:dyDescent="0.25">
      <c r="A36">
        <f t="shared" si="0"/>
        <v>1930</v>
      </c>
      <c r="C36" s="118"/>
      <c r="D36" s="119"/>
      <c r="E36" s="115"/>
      <c r="F36" s="115"/>
      <c r="G36" s="115"/>
      <c r="H36" s="120"/>
    </row>
    <row r="37" spans="1:9" x14ac:dyDescent="0.25">
      <c r="A37">
        <f t="shared" si="0"/>
        <v>1931</v>
      </c>
      <c r="C37" s="118"/>
      <c r="D37" s="119"/>
      <c r="E37" s="115"/>
      <c r="F37" s="115"/>
      <c r="G37" s="115"/>
      <c r="H37" s="120"/>
    </row>
    <row r="38" spans="1:9" x14ac:dyDescent="0.25">
      <c r="A38">
        <f t="shared" si="0"/>
        <v>1932</v>
      </c>
      <c r="C38" s="118"/>
      <c r="D38" s="119"/>
      <c r="E38" s="115"/>
      <c r="F38" s="115"/>
      <c r="G38" s="115"/>
      <c r="H38" s="120"/>
    </row>
    <row r="39" spans="1:9" x14ac:dyDescent="0.25">
      <c r="A39">
        <f t="shared" si="0"/>
        <v>1933</v>
      </c>
      <c r="C39" s="118"/>
      <c r="D39" s="119"/>
      <c r="E39" s="115"/>
      <c r="F39" s="115"/>
      <c r="G39" s="115"/>
      <c r="H39" s="120"/>
    </row>
    <row r="40" spans="1:9" x14ac:dyDescent="0.25">
      <c r="A40">
        <f t="shared" si="0"/>
        <v>1934</v>
      </c>
      <c r="C40" s="118"/>
      <c r="D40" s="119"/>
      <c r="E40" s="115"/>
      <c r="F40" s="115"/>
      <c r="G40" s="115"/>
      <c r="H40" s="120"/>
    </row>
    <row r="41" spans="1:9" x14ac:dyDescent="0.25">
      <c r="A41">
        <f t="shared" si="0"/>
        <v>1935</v>
      </c>
      <c r="C41" s="118"/>
      <c r="D41" s="119"/>
      <c r="E41" s="115"/>
      <c r="F41" s="115"/>
      <c r="G41" s="115"/>
      <c r="H41" s="120"/>
    </row>
    <row r="42" spans="1:9" x14ac:dyDescent="0.25">
      <c r="A42">
        <f t="shared" si="0"/>
        <v>1936</v>
      </c>
      <c r="C42" s="118"/>
      <c r="D42" s="119"/>
      <c r="E42" s="115"/>
      <c r="F42" s="115"/>
      <c r="G42" s="115"/>
      <c r="H42" s="120"/>
    </row>
    <row r="43" spans="1:9" x14ac:dyDescent="0.25">
      <c r="A43">
        <f t="shared" si="0"/>
        <v>1937</v>
      </c>
      <c r="C43" s="118"/>
      <c r="D43" s="119"/>
      <c r="E43" s="115"/>
      <c r="F43" s="115"/>
      <c r="G43" s="115"/>
      <c r="H43" s="120"/>
    </row>
    <row r="44" spans="1:9" x14ac:dyDescent="0.25">
      <c r="A44">
        <f t="shared" si="0"/>
        <v>1938</v>
      </c>
      <c r="C44" s="118"/>
      <c r="D44" s="119"/>
      <c r="E44" s="115"/>
      <c r="F44" s="115"/>
      <c r="G44" s="115"/>
      <c r="H44" s="120"/>
    </row>
    <row r="45" spans="1:9" x14ac:dyDescent="0.25">
      <c r="A45">
        <f t="shared" si="0"/>
        <v>1939</v>
      </c>
      <c r="C45" s="118"/>
      <c r="D45" s="119"/>
      <c r="E45" s="115"/>
      <c r="F45" s="115"/>
      <c r="G45" s="115"/>
      <c r="H45" s="120"/>
    </row>
    <row r="46" spans="1:9" x14ac:dyDescent="0.25">
      <c r="A46">
        <f t="shared" si="0"/>
        <v>1940</v>
      </c>
      <c r="B46" s="121">
        <v>14020000</v>
      </c>
      <c r="C46" s="118"/>
      <c r="D46" s="125">
        <v>14020000</v>
      </c>
      <c r="E46" s="115"/>
      <c r="F46" s="115"/>
      <c r="G46" s="115"/>
      <c r="H46" s="120"/>
      <c r="I46" s="113"/>
    </row>
    <row r="47" spans="1:9" x14ac:dyDescent="0.25">
      <c r="A47">
        <f t="shared" si="0"/>
        <v>1941</v>
      </c>
      <c r="B47" s="121">
        <v>14504300</v>
      </c>
      <c r="C47" s="118"/>
      <c r="D47" s="125"/>
      <c r="E47" s="115"/>
      <c r="F47" s="115"/>
      <c r="G47" s="115"/>
      <c r="H47" s="120"/>
      <c r="I47" s="113"/>
    </row>
    <row r="48" spans="1:9" x14ac:dyDescent="0.25">
      <c r="A48">
        <f t="shared" si="0"/>
        <v>1942</v>
      </c>
      <c r="B48" s="121">
        <v>14988600</v>
      </c>
      <c r="C48" s="118"/>
      <c r="D48" s="125"/>
      <c r="E48" s="115"/>
      <c r="F48" s="115"/>
      <c r="G48" s="115"/>
      <c r="H48" s="120"/>
      <c r="I48" s="113"/>
    </row>
    <row r="49" spans="1:9" x14ac:dyDescent="0.25">
      <c r="A49">
        <f t="shared" si="0"/>
        <v>1943</v>
      </c>
      <c r="B49" s="121">
        <v>15472900</v>
      </c>
      <c r="C49" s="118"/>
      <c r="D49" s="125"/>
      <c r="E49" s="115"/>
      <c r="F49" s="115"/>
      <c r="G49" s="115"/>
      <c r="H49" s="120"/>
      <c r="I49" s="113"/>
    </row>
    <row r="50" spans="1:9" x14ac:dyDescent="0.25">
      <c r="A50">
        <f t="shared" si="0"/>
        <v>1944</v>
      </c>
      <c r="B50" s="121">
        <v>15957200</v>
      </c>
      <c r="C50" s="118"/>
      <c r="D50" s="125"/>
      <c r="E50" s="115"/>
      <c r="F50" s="115"/>
      <c r="G50" s="115"/>
      <c r="H50" s="120"/>
      <c r="I50" s="113"/>
    </row>
    <row r="51" spans="1:9" x14ac:dyDescent="0.25">
      <c r="A51">
        <f t="shared" si="0"/>
        <v>1945</v>
      </c>
      <c r="B51" s="121">
        <v>16441500</v>
      </c>
      <c r="C51" s="118"/>
      <c r="D51" s="125"/>
      <c r="E51" s="115"/>
      <c r="F51" s="115"/>
      <c r="G51" s="115"/>
      <c r="H51" s="120"/>
      <c r="I51" s="113"/>
    </row>
    <row r="52" spans="1:9" x14ac:dyDescent="0.25">
      <c r="A52">
        <f t="shared" si="0"/>
        <v>1946</v>
      </c>
      <c r="B52" s="121">
        <v>16925800</v>
      </c>
      <c r="C52" s="118"/>
      <c r="D52" s="125"/>
      <c r="E52" s="115"/>
      <c r="F52" s="115"/>
      <c r="G52" s="115"/>
      <c r="H52" s="120"/>
      <c r="I52" s="113"/>
    </row>
    <row r="53" spans="1:9" x14ac:dyDescent="0.25">
      <c r="A53">
        <f t="shared" si="0"/>
        <v>1947</v>
      </c>
      <c r="B53" s="121">
        <v>17410100</v>
      </c>
      <c r="C53" s="118"/>
      <c r="D53" s="125"/>
      <c r="E53" s="115"/>
      <c r="F53" s="115"/>
      <c r="G53" s="115"/>
      <c r="H53" s="120"/>
      <c r="I53" s="113"/>
    </row>
    <row r="54" spans="1:9" x14ac:dyDescent="0.25">
      <c r="A54">
        <f t="shared" si="0"/>
        <v>1948</v>
      </c>
      <c r="B54" s="121">
        <v>17894400</v>
      </c>
      <c r="C54" s="118"/>
      <c r="D54" s="125"/>
      <c r="E54" s="115"/>
      <c r="F54" s="115"/>
      <c r="G54" s="115"/>
      <c r="H54" s="120"/>
      <c r="I54" s="113"/>
    </row>
    <row r="55" spans="1:9" x14ac:dyDescent="0.25">
      <c r="A55">
        <f t="shared" si="0"/>
        <v>1949</v>
      </c>
      <c r="B55" s="121">
        <v>18378700</v>
      </c>
      <c r="C55" s="118"/>
      <c r="D55" s="125"/>
      <c r="E55" s="115"/>
      <c r="F55" s="115"/>
      <c r="G55" s="115"/>
      <c r="H55" s="120"/>
      <c r="I55" s="113"/>
    </row>
    <row r="56" spans="1:9" x14ac:dyDescent="0.25">
      <c r="A56">
        <f t="shared" si="0"/>
        <v>1950</v>
      </c>
      <c r="B56" s="121">
        <v>18863000</v>
      </c>
      <c r="C56" s="118"/>
      <c r="D56" s="125">
        <v>18863000</v>
      </c>
      <c r="E56" s="115"/>
      <c r="F56" s="115"/>
      <c r="G56" s="115"/>
      <c r="H56" s="120"/>
      <c r="I56" s="113"/>
    </row>
    <row r="57" spans="1:9" x14ac:dyDescent="0.25">
      <c r="A57">
        <f t="shared" si="0"/>
        <v>1951</v>
      </c>
      <c r="B57" s="121">
        <v>19473200</v>
      </c>
      <c r="C57" s="118"/>
      <c r="D57" s="125"/>
      <c r="E57" s="115"/>
      <c r="F57" s="115"/>
      <c r="G57" s="115"/>
      <c r="H57" s="120"/>
      <c r="I57" s="113"/>
    </row>
    <row r="58" spans="1:9" x14ac:dyDescent="0.25">
      <c r="A58">
        <f t="shared" si="0"/>
        <v>1952</v>
      </c>
      <c r="B58" s="121">
        <v>20083400</v>
      </c>
      <c r="C58" s="118"/>
      <c r="D58" s="125"/>
      <c r="E58" s="115"/>
      <c r="F58" s="115"/>
      <c r="G58" s="115"/>
      <c r="H58" s="120"/>
      <c r="I58" s="113"/>
    </row>
    <row r="59" spans="1:9" x14ac:dyDescent="0.25">
      <c r="A59">
        <f t="shared" si="0"/>
        <v>1953</v>
      </c>
      <c r="B59" s="121">
        <v>20693600</v>
      </c>
      <c r="C59" s="118"/>
      <c r="D59" s="125"/>
      <c r="E59" s="115"/>
      <c r="F59" s="115"/>
      <c r="G59" s="115"/>
      <c r="H59" s="120"/>
      <c r="I59" s="113"/>
    </row>
    <row r="60" spans="1:9" x14ac:dyDescent="0.25">
      <c r="A60">
        <f t="shared" si="0"/>
        <v>1954</v>
      </c>
      <c r="B60" s="121">
        <v>21303800</v>
      </c>
      <c r="C60" s="118"/>
      <c r="D60" s="125"/>
      <c r="E60" s="115"/>
      <c r="F60" s="115"/>
      <c r="G60" s="115"/>
      <c r="H60" s="120"/>
      <c r="I60" s="113"/>
    </row>
    <row r="61" spans="1:9" x14ac:dyDescent="0.25">
      <c r="A61">
        <f t="shared" si="0"/>
        <v>1955</v>
      </c>
      <c r="B61" s="121">
        <v>21914000</v>
      </c>
      <c r="C61" s="118"/>
      <c r="D61" s="125"/>
      <c r="E61" s="115"/>
      <c r="F61" s="115"/>
      <c r="G61" s="115"/>
      <c r="H61" s="120"/>
      <c r="I61" s="113"/>
    </row>
    <row r="62" spans="1:9" x14ac:dyDescent="0.25">
      <c r="A62">
        <f t="shared" si="0"/>
        <v>1956</v>
      </c>
      <c r="B62" s="121">
        <v>22524200</v>
      </c>
      <c r="C62" s="118"/>
      <c r="D62" s="125"/>
      <c r="E62" s="115"/>
      <c r="F62" s="115"/>
      <c r="G62" s="115"/>
      <c r="H62" s="120"/>
      <c r="I62" s="113"/>
    </row>
    <row r="63" spans="1:9" x14ac:dyDescent="0.25">
      <c r="A63">
        <f t="shared" si="0"/>
        <v>1957</v>
      </c>
      <c r="B63" s="121">
        <v>23134400</v>
      </c>
      <c r="C63" s="118"/>
      <c r="D63" s="125"/>
      <c r="E63" s="115"/>
      <c r="F63" s="115"/>
      <c r="G63" s="115"/>
      <c r="H63" s="120"/>
      <c r="I63" s="113"/>
    </row>
    <row r="64" spans="1:9" x14ac:dyDescent="0.25">
      <c r="A64">
        <f t="shared" si="0"/>
        <v>1958</v>
      </c>
      <c r="B64" s="121">
        <v>23744600</v>
      </c>
      <c r="C64" s="118"/>
      <c r="D64" s="125"/>
      <c r="E64" s="115"/>
      <c r="F64" s="115"/>
      <c r="G64" s="115"/>
      <c r="H64" s="120"/>
      <c r="I64" s="113"/>
    </row>
    <row r="65" spans="1:9" x14ac:dyDescent="0.25">
      <c r="A65">
        <f t="shared" si="0"/>
        <v>1959</v>
      </c>
      <c r="B65" s="121">
        <v>24354800</v>
      </c>
      <c r="C65" s="118"/>
      <c r="D65" s="125"/>
      <c r="E65" s="115"/>
      <c r="F65" s="115"/>
      <c r="G65" s="115"/>
      <c r="H65" s="120"/>
      <c r="I65" s="113"/>
    </row>
    <row r="66" spans="1:9" x14ac:dyDescent="0.25">
      <c r="A66">
        <f t="shared" si="0"/>
        <v>1960</v>
      </c>
      <c r="B66" s="121">
        <v>24965000</v>
      </c>
      <c r="C66" s="118"/>
      <c r="D66" s="125">
        <v>24965000</v>
      </c>
      <c r="E66" s="115"/>
      <c r="F66" s="115"/>
      <c r="G66" s="115"/>
      <c r="H66" s="120"/>
      <c r="I66" s="113"/>
    </row>
    <row r="67" spans="1:9" x14ac:dyDescent="0.25">
      <c r="A67">
        <f t="shared" si="0"/>
        <v>1961</v>
      </c>
      <c r="B67" s="121">
        <v>25804000</v>
      </c>
      <c r="C67" s="118"/>
      <c r="D67" s="125">
        <v>25804000</v>
      </c>
      <c r="E67" s="115"/>
      <c r="F67" s="115"/>
      <c r="G67" s="115"/>
      <c r="H67" s="120"/>
      <c r="I67" s="113"/>
    </row>
    <row r="68" spans="1:9" x14ac:dyDescent="0.25">
      <c r="A68">
        <f t="shared" si="0"/>
        <v>1962</v>
      </c>
      <c r="B68" s="121">
        <v>26680000</v>
      </c>
      <c r="C68" s="118"/>
      <c r="D68" s="125">
        <v>26680000</v>
      </c>
      <c r="E68" s="115"/>
      <c r="F68" s="115"/>
      <c r="G68" s="115"/>
      <c r="H68" s="120"/>
      <c r="I68" s="113"/>
    </row>
    <row r="69" spans="1:9" x14ac:dyDescent="0.25">
      <c r="A69">
        <f t="shared" si="0"/>
        <v>1963</v>
      </c>
      <c r="B69" s="121">
        <v>27582000</v>
      </c>
      <c r="C69" s="118"/>
      <c r="D69" s="125">
        <v>27582000</v>
      </c>
      <c r="E69" s="115"/>
      <c r="F69" s="115"/>
      <c r="G69" s="115"/>
      <c r="H69" s="120"/>
      <c r="I69" s="113"/>
    </row>
    <row r="70" spans="1:9" x14ac:dyDescent="0.25">
      <c r="A70">
        <f t="shared" si="0"/>
        <v>1964</v>
      </c>
      <c r="B70" s="121">
        <v>28494000</v>
      </c>
      <c r="C70" s="118"/>
      <c r="D70" s="125">
        <v>28494000</v>
      </c>
      <c r="E70" s="115"/>
      <c r="F70" s="115"/>
      <c r="G70" s="115"/>
      <c r="H70" s="120"/>
      <c r="I70" s="113"/>
    </row>
    <row r="71" spans="1:9" x14ac:dyDescent="0.25">
      <c r="A71">
        <f t="shared" si="0"/>
        <v>1965</v>
      </c>
      <c r="B71" s="121">
        <v>29414000</v>
      </c>
      <c r="C71" s="118"/>
      <c r="D71" s="125">
        <v>29414000</v>
      </c>
      <c r="E71" s="115"/>
      <c r="F71" s="115"/>
      <c r="G71" s="115"/>
      <c r="H71" s="120"/>
      <c r="I71" s="113"/>
    </row>
    <row r="72" spans="1:9" x14ac:dyDescent="0.25">
      <c r="A72">
        <f t="shared" ref="A72:A123" si="1">A71+1</f>
        <v>1966</v>
      </c>
      <c r="B72" s="121">
        <v>30325000</v>
      </c>
      <c r="C72" s="118"/>
      <c r="D72" s="125">
        <v>30325000</v>
      </c>
      <c r="E72" s="115"/>
      <c r="F72" s="115"/>
      <c r="G72" s="115"/>
      <c r="H72" s="120"/>
      <c r="I72" s="113"/>
    </row>
    <row r="73" spans="1:9" x14ac:dyDescent="0.25">
      <c r="A73">
        <f t="shared" si="1"/>
        <v>1967</v>
      </c>
      <c r="B73" s="121">
        <v>31237000</v>
      </c>
      <c r="C73" s="118"/>
      <c r="D73" s="125">
        <v>31237000</v>
      </c>
      <c r="E73" s="115"/>
      <c r="F73" s="115"/>
      <c r="G73" s="115"/>
      <c r="H73" s="120"/>
      <c r="I73" s="113"/>
    </row>
    <row r="74" spans="1:9" x14ac:dyDescent="0.25">
      <c r="A74">
        <f t="shared" si="1"/>
        <v>1968</v>
      </c>
      <c r="B74" s="121">
        <v>32151000</v>
      </c>
      <c r="C74" s="118"/>
      <c r="D74" s="125">
        <v>32151000</v>
      </c>
      <c r="E74" s="115"/>
      <c r="F74" s="115"/>
      <c r="G74" s="115"/>
      <c r="H74" s="120"/>
      <c r="I74" s="113"/>
    </row>
    <row r="75" spans="1:9" x14ac:dyDescent="0.25">
      <c r="A75">
        <f t="shared" si="1"/>
        <v>1969</v>
      </c>
      <c r="B75" s="121">
        <v>33074000</v>
      </c>
      <c r="C75" s="118"/>
      <c r="D75" s="125">
        <v>33074000</v>
      </c>
      <c r="E75" s="115"/>
      <c r="F75" s="115"/>
      <c r="G75" s="115"/>
      <c r="H75" s="120"/>
      <c r="I75" s="113"/>
    </row>
    <row r="76" spans="1:9" x14ac:dyDescent="0.25">
      <c r="A76">
        <f t="shared" si="1"/>
        <v>1970</v>
      </c>
      <c r="B76" s="121">
        <v>34009000</v>
      </c>
      <c r="C76" s="118"/>
      <c r="D76" s="125">
        <v>34009000</v>
      </c>
      <c r="E76" s="115"/>
      <c r="F76" s="115"/>
      <c r="G76" s="115"/>
      <c r="H76" s="120"/>
      <c r="I76" s="113"/>
    </row>
    <row r="77" spans="1:9" x14ac:dyDescent="0.25">
      <c r="A77">
        <f t="shared" si="1"/>
        <v>1971</v>
      </c>
      <c r="B77" s="121">
        <v>35220000</v>
      </c>
      <c r="C77" s="118"/>
      <c r="D77" s="125">
        <v>35220000</v>
      </c>
      <c r="E77" s="115"/>
      <c r="F77" s="115"/>
      <c r="G77" s="115"/>
      <c r="H77" s="120"/>
      <c r="I77" s="113"/>
    </row>
    <row r="78" spans="1:9" x14ac:dyDescent="0.25">
      <c r="A78">
        <f t="shared" si="1"/>
        <v>1972</v>
      </c>
      <c r="B78" s="121">
        <v>36443000</v>
      </c>
      <c r="C78" s="118"/>
      <c r="D78" s="125">
        <v>36443000</v>
      </c>
      <c r="E78" s="115"/>
      <c r="F78" s="115"/>
      <c r="G78" s="115"/>
      <c r="H78" s="120"/>
      <c r="I78" s="113"/>
    </row>
    <row r="79" spans="1:9" x14ac:dyDescent="0.25">
      <c r="A79">
        <f t="shared" si="1"/>
        <v>1973</v>
      </c>
      <c r="B79" s="121">
        <v>37704000</v>
      </c>
      <c r="C79" s="118"/>
      <c r="D79" s="125">
        <v>37704000</v>
      </c>
      <c r="E79" s="115"/>
      <c r="F79" s="115"/>
      <c r="G79" s="115"/>
      <c r="H79" s="120"/>
      <c r="I79" s="113"/>
    </row>
    <row r="80" spans="1:9" x14ac:dyDescent="0.25">
      <c r="A80">
        <f t="shared" si="1"/>
        <v>1974</v>
      </c>
      <c r="B80" s="121">
        <v>38995000</v>
      </c>
      <c r="C80" s="118"/>
      <c r="D80" s="125">
        <v>38995000</v>
      </c>
      <c r="E80" s="115"/>
      <c r="F80" s="115"/>
      <c r="G80" s="115"/>
      <c r="H80" s="120"/>
      <c r="I80" s="113"/>
    </row>
    <row r="81" spans="1:9" x14ac:dyDescent="0.25">
      <c r="A81">
        <f t="shared" si="1"/>
        <v>1975</v>
      </c>
      <c r="B81" s="121">
        <v>40341000</v>
      </c>
      <c r="C81" s="118"/>
      <c r="D81" s="125">
        <v>40341000</v>
      </c>
      <c r="E81" s="115"/>
      <c r="F81" s="115"/>
      <c r="G81" s="115"/>
      <c r="H81" s="120"/>
      <c r="I81" s="113"/>
    </row>
    <row r="82" spans="1:9" x14ac:dyDescent="0.25">
      <c r="A82">
        <f t="shared" si="1"/>
        <v>1976</v>
      </c>
      <c r="B82" s="121">
        <v>41734000</v>
      </c>
      <c r="C82" s="118"/>
      <c r="D82" s="125">
        <v>41734000</v>
      </c>
      <c r="E82" s="115"/>
      <c r="F82" s="115"/>
      <c r="G82" s="115"/>
      <c r="H82" s="120"/>
      <c r="I82" s="113"/>
    </row>
    <row r="83" spans="1:9" x14ac:dyDescent="0.25">
      <c r="A83">
        <f t="shared" si="1"/>
        <v>1977</v>
      </c>
      <c r="B83" s="121">
        <v>43161000</v>
      </c>
      <c r="C83" s="118"/>
      <c r="D83" s="125">
        <v>43161000</v>
      </c>
      <c r="E83" s="115"/>
      <c r="F83" s="115"/>
      <c r="G83" s="115"/>
      <c r="H83" s="120"/>
      <c r="I83" s="113"/>
    </row>
    <row r="84" spans="1:9" x14ac:dyDescent="0.25">
      <c r="A84">
        <f t="shared" si="1"/>
        <v>1978</v>
      </c>
      <c r="B84" s="121">
        <v>44639000</v>
      </c>
      <c r="C84" s="118"/>
      <c r="D84" s="125">
        <v>44639000</v>
      </c>
      <c r="E84" s="115"/>
      <c r="F84" s="115"/>
      <c r="G84" s="115"/>
      <c r="H84" s="120"/>
      <c r="I84" s="113"/>
    </row>
    <row r="85" spans="1:9" x14ac:dyDescent="0.25">
      <c r="A85">
        <f t="shared" si="1"/>
        <v>1979</v>
      </c>
      <c r="B85" s="121">
        <v>46134000</v>
      </c>
      <c r="C85" s="118"/>
      <c r="D85" s="125">
        <v>46134000</v>
      </c>
      <c r="E85" s="115"/>
      <c r="F85" s="115"/>
      <c r="G85" s="115"/>
      <c r="H85" s="120"/>
      <c r="I85" s="113"/>
    </row>
    <row r="86" spans="1:9" x14ac:dyDescent="0.25">
      <c r="A86">
        <f t="shared" si="1"/>
        <v>1980</v>
      </c>
      <c r="B86" s="121">
        <v>47661000</v>
      </c>
      <c r="C86" s="118"/>
      <c r="D86" s="125">
        <v>47661000</v>
      </c>
      <c r="E86" s="115"/>
      <c r="F86" s="115"/>
      <c r="G86" s="115"/>
      <c r="H86" s="120"/>
      <c r="I86" s="113"/>
    </row>
    <row r="87" spans="1:9" x14ac:dyDescent="0.25">
      <c r="A87">
        <f t="shared" si="1"/>
        <v>1981</v>
      </c>
      <c r="B87" s="121">
        <v>49147876.700000003</v>
      </c>
      <c r="C87" s="118"/>
      <c r="D87" s="119"/>
      <c r="E87" s="115"/>
      <c r="F87" s="115"/>
      <c r="G87" s="115"/>
      <c r="H87" s="120"/>
      <c r="I87" s="113"/>
    </row>
    <row r="88" spans="1:9" x14ac:dyDescent="0.25">
      <c r="A88">
        <f t="shared" si="1"/>
        <v>1982</v>
      </c>
      <c r="B88" s="121">
        <v>50634753.399999999</v>
      </c>
      <c r="C88" s="118"/>
      <c r="D88" s="119"/>
      <c r="E88" s="115"/>
      <c r="F88" s="115"/>
      <c r="G88" s="115"/>
      <c r="H88" s="120"/>
      <c r="I88" s="113"/>
    </row>
    <row r="89" spans="1:9" x14ac:dyDescent="0.25">
      <c r="A89">
        <f t="shared" si="1"/>
        <v>1983</v>
      </c>
      <c r="B89" s="121">
        <v>52121630.100000001</v>
      </c>
      <c r="C89" s="118"/>
      <c r="D89" s="119"/>
      <c r="E89" s="115"/>
      <c r="F89" s="115"/>
      <c r="G89" s="115"/>
      <c r="H89" s="120"/>
      <c r="I89" s="113"/>
    </row>
    <row r="90" spans="1:9" x14ac:dyDescent="0.25">
      <c r="A90">
        <f t="shared" si="1"/>
        <v>1984</v>
      </c>
      <c r="B90" s="121">
        <v>53608506.799999997</v>
      </c>
      <c r="C90" s="118"/>
      <c r="D90" s="119"/>
      <c r="E90" s="115"/>
      <c r="F90" s="115"/>
      <c r="G90" s="115"/>
      <c r="H90" s="120"/>
      <c r="I90" s="113"/>
    </row>
    <row r="91" spans="1:9" x14ac:dyDescent="0.25">
      <c r="A91">
        <f t="shared" si="1"/>
        <v>1985</v>
      </c>
      <c r="B91" s="121">
        <v>55095383.5</v>
      </c>
      <c r="C91" s="118"/>
      <c r="D91" s="119"/>
      <c r="E91" s="115"/>
      <c r="F91" s="115"/>
      <c r="G91" s="115"/>
      <c r="H91" s="120"/>
      <c r="I91" s="113"/>
    </row>
    <row r="92" spans="1:9" x14ac:dyDescent="0.25">
      <c r="A92">
        <f t="shared" si="1"/>
        <v>1986</v>
      </c>
      <c r="B92" s="121">
        <v>56582260.200000003</v>
      </c>
      <c r="C92" s="118"/>
      <c r="D92" s="119"/>
      <c r="E92" s="115"/>
      <c r="F92" s="115"/>
      <c r="G92" s="115"/>
      <c r="H92" s="120"/>
      <c r="I92" s="113"/>
    </row>
    <row r="93" spans="1:9" x14ac:dyDescent="0.25">
      <c r="A93">
        <f t="shared" si="1"/>
        <v>1987</v>
      </c>
      <c r="B93" s="121">
        <v>58069136.899999999</v>
      </c>
      <c r="C93" s="118"/>
      <c r="D93" s="119"/>
      <c r="E93" s="115"/>
      <c r="F93" s="115"/>
      <c r="G93" s="115"/>
      <c r="H93" s="120"/>
      <c r="I93" s="113"/>
    </row>
    <row r="94" spans="1:9" x14ac:dyDescent="0.25">
      <c r="A94">
        <f t="shared" si="1"/>
        <v>1988</v>
      </c>
      <c r="B94" s="121">
        <v>59556013.600000001</v>
      </c>
      <c r="C94" s="118"/>
      <c r="D94" s="119"/>
      <c r="E94" s="115"/>
      <c r="F94" s="115"/>
      <c r="G94" s="115"/>
      <c r="H94" s="120"/>
      <c r="I94" s="113"/>
    </row>
    <row r="95" spans="1:9" x14ac:dyDescent="0.25">
      <c r="A95">
        <f t="shared" si="1"/>
        <v>1989</v>
      </c>
      <c r="B95" s="121">
        <v>61042890.299999997</v>
      </c>
      <c r="C95" s="118"/>
      <c r="D95" s="119"/>
      <c r="E95" s="115"/>
      <c r="F95" s="115"/>
      <c r="G95" s="115"/>
      <c r="H95" s="120"/>
      <c r="I95" s="113"/>
    </row>
    <row r="96" spans="1:9" x14ac:dyDescent="0.25">
      <c r="A96">
        <f t="shared" si="1"/>
        <v>1990</v>
      </c>
      <c r="B96" s="121">
        <v>62529767</v>
      </c>
      <c r="C96" s="118">
        <v>62529767</v>
      </c>
      <c r="D96" s="119"/>
      <c r="E96" s="115"/>
      <c r="F96" s="115"/>
      <c r="G96" s="115"/>
      <c r="H96" s="120"/>
      <c r="I96" s="113"/>
    </row>
    <row r="97" spans="1:9" x14ac:dyDescent="0.25">
      <c r="A97">
        <f t="shared" si="1"/>
        <v>1991</v>
      </c>
      <c r="B97" s="121">
        <v>66324498</v>
      </c>
      <c r="C97" s="118">
        <v>66324498</v>
      </c>
      <c r="D97" s="119"/>
      <c r="E97" s="115"/>
      <c r="F97" s="115"/>
      <c r="G97" s="115"/>
      <c r="H97" s="120"/>
      <c r="I97" s="113"/>
    </row>
    <row r="98" spans="1:9" x14ac:dyDescent="0.25">
      <c r="A98">
        <f t="shared" si="1"/>
        <v>1992</v>
      </c>
      <c r="B98" s="121">
        <v>70297961</v>
      </c>
      <c r="C98" s="118">
        <v>70297961</v>
      </c>
      <c r="D98" s="119"/>
      <c r="E98" s="115"/>
      <c r="F98" s="115"/>
      <c r="G98" s="115"/>
      <c r="H98" s="120"/>
      <c r="I98" s="113"/>
    </row>
    <row r="99" spans="1:9" x14ac:dyDescent="0.25">
      <c r="A99">
        <f t="shared" si="1"/>
        <v>1993</v>
      </c>
      <c r="B99" s="121">
        <v>71764748</v>
      </c>
      <c r="C99" s="118">
        <v>71764748</v>
      </c>
      <c r="D99" s="119"/>
      <c r="E99" s="115"/>
      <c r="F99" s="115"/>
      <c r="G99" s="115"/>
      <c r="H99" s="120"/>
      <c r="I99" s="113"/>
    </row>
    <row r="100" spans="1:9" x14ac:dyDescent="0.25">
      <c r="A100">
        <f t="shared" si="1"/>
        <v>1994</v>
      </c>
      <c r="B100" s="121">
        <v>73631356</v>
      </c>
      <c r="C100" s="118">
        <v>73631356</v>
      </c>
      <c r="D100" s="119"/>
      <c r="E100" s="115"/>
      <c r="F100" s="115"/>
      <c r="G100" s="115"/>
      <c r="H100" s="120"/>
      <c r="I100" s="113"/>
    </row>
    <row r="101" spans="1:9" x14ac:dyDescent="0.25">
      <c r="A101">
        <f t="shared" si="1"/>
        <v>1995</v>
      </c>
      <c r="B101" s="121">
        <v>75570080</v>
      </c>
      <c r="C101" s="118">
        <v>75570080</v>
      </c>
      <c r="D101" s="119"/>
      <c r="E101" s="115"/>
      <c r="F101" s="122"/>
      <c r="G101" s="115"/>
      <c r="H101" s="120"/>
      <c r="I101" s="113"/>
    </row>
    <row r="102" spans="1:9" x14ac:dyDescent="0.25">
      <c r="A102">
        <f t="shared" si="1"/>
        <v>1996</v>
      </c>
      <c r="B102" s="121">
        <v>75176822</v>
      </c>
      <c r="C102" s="118">
        <v>75176822</v>
      </c>
      <c r="D102" s="119"/>
      <c r="E102" s="115"/>
      <c r="F102" s="122"/>
      <c r="G102" s="115"/>
      <c r="H102" s="120"/>
      <c r="I102" s="113"/>
    </row>
    <row r="103" spans="1:9" x14ac:dyDescent="0.25">
      <c r="A103">
        <f t="shared" si="1"/>
        <v>1997</v>
      </c>
      <c r="B103" s="121">
        <v>77830547</v>
      </c>
      <c r="C103" s="118">
        <v>77830547</v>
      </c>
      <c r="D103" s="119"/>
      <c r="E103" s="115"/>
      <c r="F103" s="122"/>
      <c r="G103" s="115"/>
      <c r="H103" s="120"/>
      <c r="I103" s="113"/>
    </row>
    <row r="104" spans="1:9" x14ac:dyDescent="0.25">
      <c r="A104">
        <f t="shared" si="1"/>
        <v>1998</v>
      </c>
      <c r="B104" s="121">
        <v>79694023</v>
      </c>
      <c r="C104" s="118">
        <v>79694023</v>
      </c>
      <c r="D104" s="119"/>
      <c r="E104" s="115"/>
      <c r="F104" s="122"/>
      <c r="G104" s="115"/>
      <c r="H104" s="120"/>
      <c r="I104" s="113"/>
    </row>
    <row r="105" spans="1:9" x14ac:dyDescent="0.25">
      <c r="A105">
        <f t="shared" si="1"/>
        <v>1999</v>
      </c>
      <c r="B105" s="121">
        <v>82478757</v>
      </c>
      <c r="C105" s="118">
        <v>82478757</v>
      </c>
      <c r="D105" s="119"/>
      <c r="E105" s="115"/>
      <c r="F105" s="122"/>
      <c r="G105" s="115"/>
      <c r="H105" s="120"/>
      <c r="I105" s="113"/>
    </row>
    <row r="106" spans="1:9" x14ac:dyDescent="0.25">
      <c r="A106">
        <f t="shared" si="1"/>
        <v>2000</v>
      </c>
      <c r="B106" s="121">
        <v>83896218</v>
      </c>
      <c r="C106" s="118">
        <v>83896218</v>
      </c>
      <c r="D106" s="119"/>
      <c r="E106" s="115"/>
      <c r="F106" s="122"/>
      <c r="G106" s="115"/>
      <c r="H106" s="120"/>
      <c r="I106" s="113"/>
    </row>
    <row r="107" spans="1:9" x14ac:dyDescent="0.25">
      <c r="A107">
        <f t="shared" si="1"/>
        <v>2001</v>
      </c>
      <c r="B107" s="121">
        <v>85187303</v>
      </c>
      <c r="C107" s="118">
        <v>85187303</v>
      </c>
      <c r="D107" s="119"/>
      <c r="E107" s="115"/>
      <c r="F107" s="122"/>
      <c r="G107" s="115"/>
      <c r="H107" s="120"/>
      <c r="I107" s="113"/>
    </row>
    <row r="108" spans="1:9" x14ac:dyDescent="0.25">
      <c r="A108">
        <f t="shared" si="1"/>
        <v>2002</v>
      </c>
      <c r="B108" s="121">
        <v>88036152</v>
      </c>
      <c r="C108" s="118">
        <v>88036152</v>
      </c>
      <c r="D108" s="119"/>
      <c r="E108" s="115"/>
      <c r="F108" s="122"/>
      <c r="G108" s="115"/>
      <c r="H108" s="120"/>
      <c r="I108" s="113"/>
    </row>
    <row r="109" spans="1:9" x14ac:dyDescent="0.25">
      <c r="A109">
        <f t="shared" si="1"/>
        <v>2003</v>
      </c>
      <c r="B109" s="121">
        <v>89960492</v>
      </c>
      <c r="C109" s="118">
        <v>89960492</v>
      </c>
      <c r="D109" s="119"/>
      <c r="E109" s="115"/>
      <c r="F109" s="122"/>
      <c r="G109" s="115"/>
      <c r="H109" s="120"/>
      <c r="I109" s="113"/>
    </row>
    <row r="110" spans="1:9" x14ac:dyDescent="0.25">
      <c r="A110">
        <f t="shared" si="1"/>
        <v>2004</v>
      </c>
      <c r="B110" s="121">
        <v>92735060</v>
      </c>
      <c r="C110" s="118">
        <v>92735060</v>
      </c>
      <c r="D110" s="119"/>
      <c r="E110" s="115"/>
      <c r="F110" s="122"/>
      <c r="G110" s="115"/>
      <c r="H110" s="120"/>
      <c r="I110" s="113"/>
    </row>
    <row r="111" spans="1:9" x14ac:dyDescent="0.25">
      <c r="A111">
        <f t="shared" si="1"/>
        <v>2005</v>
      </c>
      <c r="B111" s="121">
        <v>95550599</v>
      </c>
      <c r="C111" s="118">
        <v>95550599</v>
      </c>
      <c r="D111" s="119"/>
      <c r="E111" s="115"/>
      <c r="F111" s="122"/>
      <c r="G111" s="115"/>
      <c r="H111" s="120"/>
      <c r="I111" s="113"/>
    </row>
    <row r="112" spans="1:9" x14ac:dyDescent="0.25">
      <c r="A112">
        <f t="shared" si="1"/>
        <v>2006</v>
      </c>
      <c r="B112" s="121">
        <v>96906935</v>
      </c>
      <c r="C112" s="118">
        <v>96906935</v>
      </c>
      <c r="D112" s="119"/>
      <c r="E112" s="115"/>
      <c r="F112" s="122"/>
      <c r="G112" s="115"/>
      <c r="H112" s="120"/>
      <c r="I112" s="113"/>
    </row>
    <row r="113" spans="1:9" x14ac:dyDescent="0.25">
      <c r="A113">
        <f t="shared" si="1"/>
        <v>2007</v>
      </c>
      <c r="B113" s="121">
        <v>98039556</v>
      </c>
      <c r="C113" s="118">
        <v>98039556</v>
      </c>
      <c r="D113" s="119"/>
      <c r="E113" s="115"/>
      <c r="F113" s="122"/>
      <c r="G113" s="115"/>
      <c r="H113" s="120"/>
      <c r="I113" s="113"/>
    </row>
    <row r="114" spans="1:9" x14ac:dyDescent="0.25">
      <c r="A114">
        <f t="shared" si="1"/>
        <v>2008</v>
      </c>
      <c r="B114" s="121">
        <v>99948858</v>
      </c>
      <c r="C114" s="118">
        <v>99948858</v>
      </c>
      <c r="D114" s="119"/>
      <c r="E114" s="115"/>
      <c r="F114" s="122"/>
      <c r="G114" s="115"/>
      <c r="H114" s="120"/>
      <c r="I114" s="113"/>
    </row>
    <row r="115" spans="1:9" x14ac:dyDescent="0.25">
      <c r="A115">
        <f t="shared" si="1"/>
        <v>2009</v>
      </c>
      <c r="B115" s="121">
        <v>101720628</v>
      </c>
      <c r="C115" s="118">
        <v>101720628</v>
      </c>
      <c r="D115" s="119"/>
      <c r="E115" s="115"/>
      <c r="F115" s="122"/>
      <c r="G115" s="115"/>
      <c r="H115" s="120"/>
      <c r="I115" s="113"/>
    </row>
    <row r="116" spans="1:9" x14ac:dyDescent="0.25">
      <c r="A116">
        <f t="shared" si="1"/>
        <v>2010</v>
      </c>
      <c r="B116" s="121">
        <v>101716804</v>
      </c>
      <c r="C116" s="118">
        <v>101716804</v>
      </c>
      <c r="D116" s="119"/>
      <c r="E116" s="115"/>
      <c r="F116" s="122"/>
      <c r="G116" s="115"/>
      <c r="H116" s="120"/>
      <c r="I116" s="113"/>
    </row>
    <row r="117" spans="1:9" x14ac:dyDescent="0.25">
      <c r="A117">
        <f t="shared" si="1"/>
        <v>2011</v>
      </c>
      <c r="B117" s="121">
        <v>101600638</v>
      </c>
      <c r="C117" s="118">
        <v>101600638</v>
      </c>
      <c r="D117" s="119"/>
      <c r="E117" s="115"/>
      <c r="F117" s="122"/>
      <c r="G117" s="115"/>
      <c r="H117" s="120"/>
      <c r="I117" s="113"/>
    </row>
    <row r="118" spans="1:9" x14ac:dyDescent="0.25">
      <c r="A118">
        <f t="shared" si="1"/>
        <v>2012</v>
      </c>
      <c r="B118" s="121">
        <v>102939910</v>
      </c>
      <c r="C118" s="118">
        <v>102939910</v>
      </c>
      <c r="D118" s="119"/>
      <c r="E118" s="115"/>
      <c r="F118" s="122"/>
      <c r="G118" s="115"/>
      <c r="H118" s="120"/>
      <c r="I118" s="113"/>
    </row>
    <row r="119" spans="1:9" x14ac:dyDescent="0.25">
      <c r="A119">
        <f t="shared" si="1"/>
        <v>2013</v>
      </c>
      <c r="B119" s="121">
        <v>103961886</v>
      </c>
      <c r="C119" s="118">
        <v>103961886</v>
      </c>
      <c r="D119" s="119"/>
      <c r="E119" s="115"/>
      <c r="F119" s="122"/>
      <c r="G119" s="115"/>
      <c r="H119" s="120"/>
      <c r="I119" s="113"/>
    </row>
    <row r="120" spans="1:9" x14ac:dyDescent="0.25">
      <c r="A120">
        <f t="shared" si="1"/>
        <v>2014</v>
      </c>
      <c r="B120" s="121">
        <v>105818575</v>
      </c>
      <c r="C120" s="118">
        <v>105818575</v>
      </c>
      <c r="D120" s="117"/>
      <c r="E120" s="115"/>
      <c r="F120" s="122"/>
      <c r="G120" s="121"/>
      <c r="H120" s="117"/>
      <c r="I120" s="113"/>
    </row>
    <row r="121" spans="1:9" x14ac:dyDescent="0.25">
      <c r="A121">
        <f t="shared" si="1"/>
        <v>2015</v>
      </c>
      <c r="B121" s="121">
        <v>107108795</v>
      </c>
      <c r="C121" s="118">
        <v>107108795</v>
      </c>
      <c r="D121" s="117"/>
      <c r="E121" s="115"/>
      <c r="F121" s="122"/>
      <c r="G121" s="121"/>
      <c r="H121" s="117"/>
      <c r="I121" s="113"/>
    </row>
    <row r="122" spans="1:9" x14ac:dyDescent="0.25">
      <c r="A122">
        <f t="shared" si="1"/>
        <v>2016</v>
      </c>
      <c r="B122" s="121">
        <v>108258660</v>
      </c>
      <c r="C122" s="118">
        <v>108258660</v>
      </c>
      <c r="D122" s="117"/>
      <c r="E122" s="115"/>
      <c r="F122" s="122"/>
      <c r="G122" s="121"/>
      <c r="H122" s="117"/>
      <c r="I122" s="113"/>
    </row>
    <row r="123" spans="1:9" x14ac:dyDescent="0.25">
      <c r="A123">
        <f t="shared" si="1"/>
        <v>2017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pane xSplit="1" ySplit="5" topLeftCell="B115" activePane="bottomRight" state="frozen"/>
      <selection pane="topRight" activeCell="B1" sqref="B1"/>
      <selection pane="bottomLeft" activeCell="A6" sqref="A6"/>
      <selection pane="bottomRight" activeCell="D122" sqref="D122"/>
    </sheetView>
  </sheetViews>
  <sheetFormatPr defaultRowHeight="15" x14ac:dyDescent="0.25"/>
  <cols>
    <col min="1" max="4" width="13.7109375" customWidth="1"/>
    <col min="5" max="6" width="32.7109375" style="61" customWidth="1"/>
    <col min="7" max="92" width="32.7109375" customWidth="1"/>
  </cols>
  <sheetData>
    <row r="1" spans="1:6" x14ac:dyDescent="0.25">
      <c r="A1" t="s">
        <v>2</v>
      </c>
      <c r="C1" t="s">
        <v>453</v>
      </c>
      <c r="D1" t="s">
        <v>453</v>
      </c>
      <c r="E1" s="60" t="s">
        <v>452</v>
      </c>
      <c r="F1" s="60" t="s">
        <v>452</v>
      </c>
    </row>
    <row r="2" spans="1:6" s="2" customFormat="1" ht="18.75" customHeight="1" x14ac:dyDescent="0.25">
      <c r="A2" t="s">
        <v>11</v>
      </c>
      <c r="B2"/>
      <c r="C2"/>
      <c r="D2"/>
    </row>
    <row r="3" spans="1:6" s="2" customFormat="1" ht="90" x14ac:dyDescent="0.25">
      <c r="A3" t="s">
        <v>3</v>
      </c>
      <c r="B3" t="s">
        <v>475</v>
      </c>
      <c r="C3" t="s">
        <v>474</v>
      </c>
      <c r="D3" t="s">
        <v>474</v>
      </c>
      <c r="E3" s="74" t="s">
        <v>471</v>
      </c>
      <c r="F3" s="74" t="s">
        <v>469</v>
      </c>
    </row>
    <row r="4" spans="1:6" s="2" customFormat="1" x14ac:dyDescent="0.25">
      <c r="A4" t="s">
        <v>7</v>
      </c>
      <c r="B4"/>
      <c r="C4" t="s">
        <v>473</v>
      </c>
      <c r="D4" t="s">
        <v>472</v>
      </c>
      <c r="E4" s="60" t="s">
        <v>470</v>
      </c>
      <c r="F4" s="60" t="s">
        <v>470</v>
      </c>
    </row>
    <row r="5" spans="1:6" s="2" customFormat="1" x14ac:dyDescent="0.25">
      <c r="A5" t="s">
        <v>189</v>
      </c>
      <c r="B5"/>
      <c r="C5"/>
      <c r="D5"/>
      <c r="E5" s="75"/>
      <c r="F5" s="75"/>
    </row>
    <row r="6" spans="1:6" x14ac:dyDescent="0.25">
      <c r="A6">
        <v>1900</v>
      </c>
    </row>
    <row r="7" spans="1:6" x14ac:dyDescent="0.25">
      <c r="A7">
        <f>A6+1</f>
        <v>1901</v>
      </c>
    </row>
    <row r="8" spans="1:6" x14ac:dyDescent="0.25">
      <c r="A8">
        <f t="shared" ref="A8:A71" si="0">A7+1</f>
        <v>1902</v>
      </c>
    </row>
    <row r="9" spans="1:6" x14ac:dyDescent="0.25">
      <c r="A9">
        <f t="shared" si="0"/>
        <v>1903</v>
      </c>
    </row>
    <row r="10" spans="1:6" x14ac:dyDescent="0.25">
      <c r="A10">
        <f t="shared" si="0"/>
        <v>1904</v>
      </c>
    </row>
    <row r="11" spans="1:6" x14ac:dyDescent="0.25">
      <c r="A11">
        <f t="shared" si="0"/>
        <v>1905</v>
      </c>
    </row>
    <row r="12" spans="1:6" x14ac:dyDescent="0.25">
      <c r="A12">
        <f t="shared" si="0"/>
        <v>1906</v>
      </c>
    </row>
    <row r="13" spans="1:6" x14ac:dyDescent="0.25">
      <c r="A13">
        <f t="shared" si="0"/>
        <v>1907</v>
      </c>
    </row>
    <row r="14" spans="1:6" x14ac:dyDescent="0.25">
      <c r="A14">
        <f t="shared" si="0"/>
        <v>1908</v>
      </c>
    </row>
    <row r="15" spans="1:6" x14ac:dyDescent="0.25">
      <c r="A15">
        <f t="shared" si="0"/>
        <v>1909</v>
      </c>
    </row>
    <row r="16" spans="1:6" x14ac:dyDescent="0.25">
      <c r="A16">
        <f t="shared" si="0"/>
        <v>1910</v>
      </c>
    </row>
    <row r="17" spans="1:1" x14ac:dyDescent="0.25">
      <c r="A17">
        <f t="shared" si="0"/>
        <v>1911</v>
      </c>
    </row>
    <row r="18" spans="1:1" x14ac:dyDescent="0.25">
      <c r="A18">
        <f t="shared" si="0"/>
        <v>1912</v>
      </c>
    </row>
    <row r="19" spans="1:1" x14ac:dyDescent="0.25">
      <c r="A19">
        <f t="shared" si="0"/>
        <v>1913</v>
      </c>
    </row>
    <row r="20" spans="1:1" x14ac:dyDescent="0.25">
      <c r="A20">
        <f t="shared" si="0"/>
        <v>1914</v>
      </c>
    </row>
    <row r="21" spans="1:1" x14ac:dyDescent="0.25">
      <c r="A21">
        <f t="shared" si="0"/>
        <v>1915</v>
      </c>
    </row>
    <row r="22" spans="1:1" x14ac:dyDescent="0.25">
      <c r="A22">
        <f t="shared" si="0"/>
        <v>1916</v>
      </c>
    </row>
    <row r="23" spans="1:1" x14ac:dyDescent="0.25">
      <c r="A23">
        <f t="shared" si="0"/>
        <v>1917</v>
      </c>
    </row>
    <row r="24" spans="1:1" x14ac:dyDescent="0.25">
      <c r="A24">
        <f t="shared" si="0"/>
        <v>1918</v>
      </c>
    </row>
    <row r="25" spans="1:1" x14ac:dyDescent="0.25">
      <c r="A25">
        <f t="shared" si="0"/>
        <v>1919</v>
      </c>
    </row>
    <row r="26" spans="1:1" x14ac:dyDescent="0.25">
      <c r="A26">
        <f t="shared" si="0"/>
        <v>1920</v>
      </c>
    </row>
    <row r="27" spans="1:1" x14ac:dyDescent="0.25">
      <c r="A27">
        <f t="shared" si="0"/>
        <v>1921</v>
      </c>
    </row>
    <row r="28" spans="1:1" x14ac:dyDescent="0.25">
      <c r="A28">
        <f t="shared" si="0"/>
        <v>1922</v>
      </c>
    </row>
    <row r="29" spans="1:1" x14ac:dyDescent="0.25">
      <c r="A29">
        <f t="shared" si="0"/>
        <v>1923</v>
      </c>
    </row>
    <row r="30" spans="1:1" x14ac:dyDescent="0.25">
      <c r="A30">
        <f t="shared" si="0"/>
        <v>1924</v>
      </c>
    </row>
    <row r="31" spans="1:1" x14ac:dyDescent="0.25">
      <c r="A31">
        <f t="shared" si="0"/>
        <v>1925</v>
      </c>
    </row>
    <row r="32" spans="1:1" x14ac:dyDescent="0.25">
      <c r="A32">
        <f t="shared" si="0"/>
        <v>1926</v>
      </c>
    </row>
    <row r="33" spans="1:1" x14ac:dyDescent="0.25">
      <c r="A33">
        <f t="shared" si="0"/>
        <v>1927</v>
      </c>
    </row>
    <row r="34" spans="1:1" x14ac:dyDescent="0.25">
      <c r="A34">
        <f t="shared" si="0"/>
        <v>1928</v>
      </c>
    </row>
    <row r="35" spans="1:1" x14ac:dyDescent="0.25">
      <c r="A35">
        <f t="shared" si="0"/>
        <v>1929</v>
      </c>
    </row>
    <row r="36" spans="1:1" x14ac:dyDescent="0.25">
      <c r="A36">
        <f t="shared" si="0"/>
        <v>1930</v>
      </c>
    </row>
    <row r="37" spans="1:1" x14ac:dyDescent="0.25">
      <c r="A37">
        <f t="shared" si="0"/>
        <v>1931</v>
      </c>
    </row>
    <row r="38" spans="1:1" x14ac:dyDescent="0.25">
      <c r="A38">
        <f t="shared" si="0"/>
        <v>1932</v>
      </c>
    </row>
    <row r="39" spans="1:1" x14ac:dyDescent="0.25">
      <c r="A39">
        <f t="shared" si="0"/>
        <v>1933</v>
      </c>
    </row>
    <row r="40" spans="1:1" x14ac:dyDescent="0.25">
      <c r="A40">
        <f t="shared" si="0"/>
        <v>1934</v>
      </c>
    </row>
    <row r="41" spans="1:1" x14ac:dyDescent="0.25">
      <c r="A41">
        <f t="shared" si="0"/>
        <v>1935</v>
      </c>
    </row>
    <row r="42" spans="1:1" x14ac:dyDescent="0.25">
      <c r="A42">
        <f t="shared" si="0"/>
        <v>1936</v>
      </c>
    </row>
    <row r="43" spans="1:1" x14ac:dyDescent="0.25">
      <c r="A43">
        <f t="shared" si="0"/>
        <v>1937</v>
      </c>
    </row>
    <row r="44" spans="1:1" x14ac:dyDescent="0.25">
      <c r="A44">
        <f t="shared" si="0"/>
        <v>1938</v>
      </c>
    </row>
    <row r="45" spans="1:1" x14ac:dyDescent="0.25">
      <c r="A45">
        <f t="shared" si="0"/>
        <v>1939</v>
      </c>
    </row>
    <row r="46" spans="1:1" x14ac:dyDescent="0.25">
      <c r="A46">
        <f t="shared" si="0"/>
        <v>1940</v>
      </c>
    </row>
    <row r="47" spans="1:1" x14ac:dyDescent="0.25">
      <c r="A47">
        <f t="shared" si="0"/>
        <v>1941</v>
      </c>
    </row>
    <row r="48" spans="1:1" x14ac:dyDescent="0.25">
      <c r="A48">
        <f t="shared" si="0"/>
        <v>1942</v>
      </c>
    </row>
    <row r="49" spans="1:6" x14ac:dyDescent="0.25">
      <c r="A49">
        <f t="shared" si="0"/>
        <v>1943</v>
      </c>
    </row>
    <row r="50" spans="1:6" x14ac:dyDescent="0.25">
      <c r="A50">
        <f t="shared" si="0"/>
        <v>1944</v>
      </c>
    </row>
    <row r="51" spans="1:6" x14ac:dyDescent="0.25">
      <c r="A51">
        <f t="shared" si="0"/>
        <v>1945</v>
      </c>
    </row>
    <row r="52" spans="1:6" x14ac:dyDescent="0.25">
      <c r="A52">
        <f t="shared" si="0"/>
        <v>1946</v>
      </c>
    </row>
    <row r="53" spans="1:6" x14ac:dyDescent="0.25">
      <c r="A53">
        <f t="shared" si="0"/>
        <v>1947</v>
      </c>
      <c r="B53" s="124">
        <f>C53/Y!B53</f>
        <v>0.12305646459511851</v>
      </c>
      <c r="C53">
        <f>D53/Y!$F53*100</f>
        <v>22480.454521696171</v>
      </c>
      <c r="D53">
        <f t="shared" ref="D53:D104" si="1">D54*E53/E54</f>
        <v>8.7055034291953675E-12</v>
      </c>
      <c r="E53" s="61">
        <v>8.5454545454545508E-12</v>
      </c>
    </row>
    <row r="54" spans="1:6" x14ac:dyDescent="0.25">
      <c r="A54">
        <f t="shared" si="0"/>
        <v>1948</v>
      </c>
      <c r="B54" s="124">
        <f>C54/Y!B54</f>
        <v>0.11820069093188626</v>
      </c>
      <c r="C54">
        <f>D54/Y!$F54*100</f>
        <v>23687.940137400285</v>
      </c>
      <c r="D54">
        <f t="shared" si="1"/>
        <v>9.7057102061667478E-12</v>
      </c>
      <c r="E54" s="61">
        <v>9.5272727272727304E-12</v>
      </c>
    </row>
    <row r="55" spans="1:6" x14ac:dyDescent="0.25">
      <c r="A55">
        <f t="shared" si="0"/>
        <v>1949</v>
      </c>
      <c r="B55" s="124">
        <f>C55/Y!B55</f>
        <v>0.10945816544713884</v>
      </c>
      <c r="C55">
        <f>D55/Y!$F55*100</f>
        <v>23624.963702721474</v>
      </c>
      <c r="D55">
        <f t="shared" si="1"/>
        <v>1.0483648810477828E-11</v>
      </c>
      <c r="E55" s="61">
        <v>1.02909090909091E-11</v>
      </c>
    </row>
    <row r="56" spans="1:6" x14ac:dyDescent="0.25">
      <c r="A56">
        <f t="shared" si="0"/>
        <v>1950</v>
      </c>
      <c r="B56" s="124">
        <f>C56/Y!B56</f>
        <v>0.12387800633318378</v>
      </c>
      <c r="C56">
        <f>D56/Y!$F56*100</f>
        <v>28555.41294553439</v>
      </c>
      <c r="D56">
        <f t="shared" si="1"/>
        <v>1.3817671400382463E-11</v>
      </c>
      <c r="E56" s="73">
        <v>1.35636363636364E-11</v>
      </c>
      <c r="F56" s="73"/>
    </row>
    <row r="57" spans="1:6" x14ac:dyDescent="0.25">
      <c r="A57">
        <f t="shared" si="0"/>
        <v>1951</v>
      </c>
      <c r="B57" s="124">
        <f>C57/Y!B57</f>
        <v>0.11874649039806469</v>
      </c>
      <c r="C57">
        <f>D57/Y!$F57*100</f>
        <v>28713.789257885208</v>
      </c>
      <c r="D57">
        <f t="shared" si="1"/>
        <v>1.6410800081419334E-11</v>
      </c>
      <c r="E57" s="73">
        <v>1.6109090909090901E-11</v>
      </c>
      <c r="F57" s="73"/>
    </row>
    <row r="58" spans="1:6" x14ac:dyDescent="0.25">
      <c r="A58">
        <f t="shared" si="0"/>
        <v>1952</v>
      </c>
      <c r="B58" s="124">
        <f>C58/Y!B58</f>
        <v>0.11419687901349593</v>
      </c>
      <c r="C58">
        <f>D58/Y!$F58*100</f>
        <v>29629.456329312372</v>
      </c>
      <c r="D58">
        <f t="shared" si="1"/>
        <v>1.8559392417135628E-11</v>
      </c>
      <c r="E58" s="73">
        <v>1.8218181818181802E-11</v>
      </c>
      <c r="F58" s="73"/>
    </row>
    <row r="59" spans="1:6" x14ac:dyDescent="0.25">
      <c r="A59">
        <f t="shared" si="0"/>
        <v>1953</v>
      </c>
      <c r="B59" s="124">
        <f>C59/Y!B59</f>
        <v>0.13851708272096133</v>
      </c>
      <c r="C59">
        <f>D59/Y!$F59*100</f>
        <v>37628.72177919875</v>
      </c>
      <c r="D59">
        <f t="shared" si="1"/>
        <v>2.6857404196453818E-11</v>
      </c>
      <c r="E59" s="73">
        <v>2.6363636363636399E-11</v>
      </c>
      <c r="F59" s="73"/>
    </row>
    <row r="60" spans="1:6" x14ac:dyDescent="0.25">
      <c r="A60">
        <f t="shared" si="0"/>
        <v>1954</v>
      </c>
      <c r="B60" s="124">
        <f>C60/Y!B60</f>
        <v>0.14834957170582255</v>
      </c>
      <c r="C60">
        <f>D60/Y!$F60*100</f>
        <v>43443.137935318613</v>
      </c>
      <c r="D60">
        <f t="shared" si="1"/>
        <v>3.9452600647204489E-11</v>
      </c>
      <c r="E60" s="73">
        <v>3.8727272727272698E-11</v>
      </c>
      <c r="F60" s="73"/>
    </row>
    <row r="61" spans="1:6" x14ac:dyDescent="0.25">
      <c r="A61">
        <f t="shared" si="0"/>
        <v>1955</v>
      </c>
      <c r="B61" s="124">
        <f>C61/Y!B61</f>
        <v>0.14245972155091777</v>
      </c>
      <c r="C61">
        <f>D61/Y!$F61*100</f>
        <v>45389.549976388058</v>
      </c>
      <c r="D61">
        <f t="shared" si="1"/>
        <v>4.5972467045240168E-11</v>
      </c>
      <c r="E61" s="73">
        <v>4.5127272727272703E-11</v>
      </c>
      <c r="F61" s="73"/>
    </row>
    <row r="62" spans="1:6" x14ac:dyDescent="0.25">
      <c r="A62">
        <f t="shared" si="0"/>
        <v>1956</v>
      </c>
      <c r="B62" s="124">
        <f>C62/Y!B62</f>
        <v>0.13723964894981394</v>
      </c>
      <c r="C62">
        <f>D62/Y!$F62*100</f>
        <v>44994.430469220431</v>
      </c>
      <c r="D62">
        <f t="shared" si="1"/>
        <v>5.5937490119510623E-11</v>
      </c>
      <c r="E62" s="73">
        <v>5.4909090909090899E-11</v>
      </c>
      <c r="F62" s="73"/>
    </row>
    <row r="63" spans="1:6" x14ac:dyDescent="0.25">
      <c r="A63">
        <f t="shared" si="0"/>
        <v>1957</v>
      </c>
      <c r="B63" s="124">
        <f>C63/Y!B63</f>
        <v>0.15328925651301428</v>
      </c>
      <c r="C63">
        <f>D63/Y!$F63*100</f>
        <v>54126.080806986</v>
      </c>
      <c r="D63">
        <f t="shared" si="1"/>
        <v>7.586753626805154E-11</v>
      </c>
      <c r="E63" s="73">
        <v>7.4472727272727296E-11</v>
      </c>
      <c r="F63" s="73"/>
    </row>
    <row r="64" spans="1:6" x14ac:dyDescent="0.25">
      <c r="A64">
        <f t="shared" si="0"/>
        <v>1958</v>
      </c>
      <c r="B64" s="124">
        <f>C64/Y!B64</f>
        <v>0.16022189098254833</v>
      </c>
      <c r="C64">
        <f>D64/Y!$F64*100</f>
        <v>62683.967571710615</v>
      </c>
      <c r="D64">
        <f t="shared" si="1"/>
        <v>9.8687068661176409E-11</v>
      </c>
      <c r="E64" s="73">
        <v>9.6872727272727304E-11</v>
      </c>
      <c r="F64" s="73"/>
    </row>
    <row r="65" spans="1:6" x14ac:dyDescent="0.25">
      <c r="A65">
        <f t="shared" si="0"/>
        <v>1959</v>
      </c>
      <c r="B65" s="124">
        <f>C65/Y!B65</f>
        <v>0.18002233443571178</v>
      </c>
      <c r="C65">
        <f>D65/Y!$F65*100</f>
        <v>77332.732044391261</v>
      </c>
      <c r="D65">
        <f t="shared" si="1"/>
        <v>1.6540456515471153E-10</v>
      </c>
      <c r="E65" s="73">
        <v>1.6236363636363599E-10</v>
      </c>
      <c r="F65" s="73"/>
    </row>
    <row r="66" spans="1:6" x14ac:dyDescent="0.25">
      <c r="A66">
        <f t="shared" si="0"/>
        <v>1960</v>
      </c>
      <c r="B66" s="124">
        <f>C66/Y!B66</f>
        <v>0.14262670392712101</v>
      </c>
      <c r="C66">
        <f>D66/Y!$F66*100</f>
        <v>67027.82577866166</v>
      </c>
      <c r="D66">
        <f t="shared" si="1"/>
        <v>1.797779069867448E-10</v>
      </c>
      <c r="E66" s="73">
        <v>1.76472727272727E-10</v>
      </c>
      <c r="F66" s="73"/>
    </row>
    <row r="67" spans="1:6" x14ac:dyDescent="0.25">
      <c r="A67">
        <f t="shared" si="0"/>
        <v>1961</v>
      </c>
      <c r="B67" s="124">
        <f>C67/Y!B67</f>
        <v>0.13296667958508021</v>
      </c>
      <c r="C67">
        <f>D67/Y!$F67*100</f>
        <v>67862.043827576854</v>
      </c>
      <c r="D67">
        <f t="shared" si="1"/>
        <v>2.4505066035798908E-10</v>
      </c>
      <c r="E67" s="73">
        <v>2.4054545454545498E-10</v>
      </c>
      <c r="F67" s="73"/>
    </row>
    <row r="68" spans="1:6" x14ac:dyDescent="0.25">
      <c r="A68">
        <f t="shared" si="0"/>
        <v>1962</v>
      </c>
      <c r="B68" s="124">
        <f>C68/Y!B68</f>
        <v>0.14678135202053497</v>
      </c>
      <c r="C68">
        <f>D68/Y!$F68*100</f>
        <v>79856.854551225668</v>
      </c>
      <c r="D68">
        <f t="shared" si="1"/>
        <v>4.332747579058255E-10</v>
      </c>
      <c r="E68" s="73">
        <v>4.2530909090909102E-10</v>
      </c>
      <c r="F68" s="73"/>
    </row>
    <row r="69" spans="1:6" x14ac:dyDescent="0.25">
      <c r="A69">
        <f t="shared" si="0"/>
        <v>1963</v>
      </c>
      <c r="B69" s="124">
        <f>C69/Y!B69</f>
        <v>0.16250688153912407</v>
      </c>
      <c r="C69">
        <f>D69/Y!$F69*100</f>
        <v>88942.852435590758</v>
      </c>
      <c r="D69">
        <f t="shared" si="1"/>
        <v>8.6099281149514266E-10</v>
      </c>
      <c r="E69" s="73">
        <v>8.4516363636363595E-10</v>
      </c>
      <c r="F69" s="73"/>
    </row>
    <row r="70" spans="1:6" x14ac:dyDescent="0.25">
      <c r="A70">
        <f t="shared" si="0"/>
        <v>1964</v>
      </c>
      <c r="B70" s="124">
        <f>C70/Y!B70</f>
        <v>0.16324125219495783</v>
      </c>
      <c r="C70">
        <f>D70/Y!$F70*100</f>
        <v>92382.50904682852</v>
      </c>
      <c r="D70">
        <f t="shared" si="1"/>
        <v>1.6949800400120568E-9</v>
      </c>
      <c r="E70" s="73">
        <v>1.6638181818181799E-9</v>
      </c>
      <c r="F70" s="73"/>
    </row>
    <row r="71" spans="1:6" x14ac:dyDescent="0.25">
      <c r="A71">
        <f t="shared" si="0"/>
        <v>1965</v>
      </c>
      <c r="B71" s="124">
        <f>C71/Y!B71</f>
        <v>0.18741192075320032</v>
      </c>
      <c r="C71">
        <f>D71/Y!$F71*100</f>
        <v>108606.79656168952</v>
      </c>
      <c r="D71">
        <f t="shared" si="1"/>
        <v>3.1669880581503899E-9</v>
      </c>
      <c r="E71" s="73">
        <v>3.10876363636364E-9</v>
      </c>
      <c r="F71" s="73"/>
    </row>
    <row r="72" spans="1:6" x14ac:dyDescent="0.25">
      <c r="A72">
        <f t="shared" ref="A72:A123" si="2">A71+1</f>
        <v>1966</v>
      </c>
      <c r="B72" s="124">
        <f>C72/Y!B72</f>
        <v>0.17419013071404343</v>
      </c>
      <c r="C72">
        <f>D72/Y!$F72*100</f>
        <v>107707.9491976071</v>
      </c>
      <c r="D72">
        <f t="shared" si="1"/>
        <v>4.3322659980174871E-9</v>
      </c>
      <c r="E72" s="73">
        <v>4.2526181818181797E-9</v>
      </c>
      <c r="F72" s="73"/>
    </row>
    <row r="73" spans="1:6" x14ac:dyDescent="0.25">
      <c r="A73">
        <f t="shared" si="2"/>
        <v>1967</v>
      </c>
      <c r="B73" s="124">
        <f>C73/Y!B73</f>
        <v>0.14498011620799831</v>
      </c>
      <c r="C73">
        <f>D73/Y!$F73*100</f>
        <v>93411.50607169616</v>
      </c>
      <c r="D73">
        <f t="shared" si="1"/>
        <v>4.7539828109449803E-9</v>
      </c>
      <c r="E73" s="73">
        <v>4.6665818181818199E-9</v>
      </c>
      <c r="F73" s="73"/>
    </row>
    <row r="74" spans="1:6" x14ac:dyDescent="0.25">
      <c r="A74">
        <f t="shared" si="2"/>
        <v>1968</v>
      </c>
      <c r="B74" s="124">
        <f>C74/Y!B74</f>
        <v>0.16353659333138981</v>
      </c>
      <c r="C74">
        <f>D74/Y!$F74*100</f>
        <v>115693.56866831084</v>
      </c>
      <c r="D74">
        <f t="shared" si="1"/>
        <v>7.4604682600386505E-9</v>
      </c>
      <c r="E74" s="73">
        <v>7.3233090909090904E-9</v>
      </c>
      <c r="F74" s="73"/>
    </row>
    <row r="75" spans="1:6" x14ac:dyDescent="0.25">
      <c r="A75">
        <f t="shared" si="2"/>
        <v>1969</v>
      </c>
      <c r="B75" s="124">
        <f>C75/Y!B75</f>
        <v>0.19887270659452155</v>
      </c>
      <c r="C75">
        <f>D75/Y!$F75*100</f>
        <v>154057.75839768362</v>
      </c>
      <c r="D75">
        <f t="shared" si="1"/>
        <v>1.19263915192159E-8</v>
      </c>
      <c r="E75" s="73">
        <v>1.17071272727273E-8</v>
      </c>
      <c r="F75" s="73"/>
    </row>
    <row r="76" spans="1:6" x14ac:dyDescent="0.25">
      <c r="A76">
        <f t="shared" si="2"/>
        <v>1970</v>
      </c>
      <c r="B76" s="124">
        <f>C76/Y!B76</f>
        <v>0.17979242358794489</v>
      </c>
      <c r="C76">
        <f>D76/Y!$F76*100</f>
        <v>153761.94011225842</v>
      </c>
      <c r="D76">
        <f t="shared" si="1"/>
        <v>1.3838416429830719E-8</v>
      </c>
      <c r="E76" s="73">
        <v>1.3583999999999999E-8</v>
      </c>
      <c r="F76" s="73"/>
    </row>
    <row r="77" spans="1:6" x14ac:dyDescent="0.25">
      <c r="A77">
        <f t="shared" si="2"/>
        <v>1971</v>
      </c>
      <c r="B77" s="124">
        <f>C77/Y!B77</f>
        <v>0.17397044167694314</v>
      </c>
      <c r="C77">
        <f>D77/Y!$F77*100</f>
        <v>165659.19394674111</v>
      </c>
      <c r="D77">
        <f t="shared" si="1"/>
        <v>1.7799235266637391E-8</v>
      </c>
      <c r="E77" s="73">
        <v>1.7471999999999999E-8</v>
      </c>
      <c r="F77" s="73"/>
    </row>
    <row r="78" spans="1:6" x14ac:dyDescent="0.25">
      <c r="A78">
        <f t="shared" si="2"/>
        <v>1972</v>
      </c>
      <c r="B78" s="124">
        <f>C78/Y!B78</f>
        <v>0.1746487407974002</v>
      </c>
      <c r="C78">
        <f>D78/Y!$F78*100</f>
        <v>186162.49451834321</v>
      </c>
      <c r="D78">
        <f t="shared" si="1"/>
        <v>2.3976067784867294E-8</v>
      </c>
      <c r="E78" s="73">
        <v>2.3535272727272699E-8</v>
      </c>
      <c r="F78" s="73"/>
    </row>
    <row r="79" spans="1:6" x14ac:dyDescent="0.25">
      <c r="A79">
        <f t="shared" si="2"/>
        <v>1973</v>
      </c>
      <c r="B79" s="124">
        <f>C79/Y!B79</f>
        <v>0.18739875154360414</v>
      </c>
      <c r="C79">
        <f>D79/Y!$F79*100</f>
        <v>227656.00043752615</v>
      </c>
      <c r="D79">
        <f t="shared" si="1"/>
        <v>3.7993039646735203E-8</v>
      </c>
      <c r="E79" s="73">
        <v>3.7294545454545502E-8</v>
      </c>
      <c r="F79" s="73"/>
    </row>
    <row r="80" spans="1:6" x14ac:dyDescent="0.25">
      <c r="A80">
        <f t="shared" si="2"/>
        <v>1974</v>
      </c>
      <c r="B80" s="124">
        <f>C80/Y!B80</f>
        <v>0.1670352901522672</v>
      </c>
      <c r="C80">
        <f>D80/Y!$F80*100</f>
        <v>219463.84521066363</v>
      </c>
      <c r="D80">
        <f t="shared" si="1"/>
        <v>4.9300562483873823E-8</v>
      </c>
      <c r="E80" s="73">
        <v>4.8394181818181799E-8</v>
      </c>
      <c r="F80" s="73"/>
    </row>
    <row r="81" spans="1:6" x14ac:dyDescent="0.25">
      <c r="A81">
        <f t="shared" si="2"/>
        <v>1975</v>
      </c>
      <c r="B81" s="124">
        <f>C81/Y!B81</f>
        <v>0.19208812437506284</v>
      </c>
      <c r="C81">
        <f>D81/Y!$F81*100</f>
        <v>265419.78958920669</v>
      </c>
      <c r="D81">
        <f t="shared" si="1"/>
        <v>7.9854286391668498E-8</v>
      </c>
      <c r="E81" s="73">
        <v>7.8386181818181793E-8</v>
      </c>
      <c r="F81" s="73"/>
    </row>
    <row r="82" spans="1:6" x14ac:dyDescent="0.25">
      <c r="A82">
        <f t="shared" si="2"/>
        <v>1976</v>
      </c>
      <c r="B82" s="124">
        <f>C82/Y!B82</f>
        <v>0.17894588582566293</v>
      </c>
      <c r="C82">
        <f>D82/Y!$F82*100</f>
        <v>272622.17873679142</v>
      </c>
      <c r="D82">
        <f t="shared" si="1"/>
        <v>1.158169062811514E-7</v>
      </c>
      <c r="E82" s="73">
        <v>1.13687636363636E-7</v>
      </c>
      <c r="F82" s="73"/>
    </row>
    <row r="83" spans="1:6" x14ac:dyDescent="0.25">
      <c r="A83">
        <f t="shared" si="2"/>
        <v>1977</v>
      </c>
      <c r="B83" s="124">
        <f>C83/Y!B83</f>
        <v>0.18489265046265574</v>
      </c>
      <c r="C83">
        <f>D83/Y!$F83*100</f>
        <v>295581.12683813495</v>
      </c>
      <c r="D83">
        <f t="shared" si="1"/>
        <v>1.8257700417444752E-7</v>
      </c>
      <c r="E83" s="73">
        <v>1.79220363636364E-7</v>
      </c>
      <c r="F83" s="73"/>
    </row>
    <row r="84" spans="1:6" x14ac:dyDescent="0.25">
      <c r="A84">
        <f t="shared" si="2"/>
        <v>1978</v>
      </c>
      <c r="B84" s="124">
        <f>C84/Y!B84</f>
        <v>0.18291989481984794</v>
      </c>
      <c r="C84">
        <f>D84/Y!$F84*100</f>
        <v>306960.69478108798</v>
      </c>
      <c r="D84">
        <f t="shared" si="1"/>
        <v>2.6208788623935594E-7</v>
      </c>
      <c r="E84" s="73">
        <v>2.5726945454545502E-7</v>
      </c>
      <c r="F84" s="73"/>
    </row>
    <row r="85" spans="1:6" x14ac:dyDescent="0.25">
      <c r="A85">
        <f t="shared" si="2"/>
        <v>1979</v>
      </c>
      <c r="B85" s="124">
        <f>C85/Y!B85</f>
        <v>0.1714391780393526</v>
      </c>
      <c r="C85">
        <f>D85/Y!$F85*100</f>
        <v>307141.62504296965</v>
      </c>
      <c r="D85">
        <f t="shared" si="1"/>
        <v>4.0481294794971794E-7</v>
      </c>
      <c r="E85" s="73">
        <v>3.9737054545454502E-7</v>
      </c>
      <c r="F85" s="73"/>
    </row>
    <row r="86" spans="1:6" x14ac:dyDescent="0.25">
      <c r="A86">
        <f t="shared" si="2"/>
        <v>1980</v>
      </c>
      <c r="B86" s="124">
        <f>C86/Y!B86</f>
        <v>0.17397273820285269</v>
      </c>
      <c r="C86">
        <f>D86/Y!$F86*100</f>
        <v>340355.23844897951</v>
      </c>
      <c r="D86">
        <f t="shared" si="1"/>
        <v>8.6192670826727072E-7</v>
      </c>
      <c r="E86" s="73">
        <v>8.4608036363636395E-7</v>
      </c>
      <c r="F86" s="73"/>
    </row>
    <row r="87" spans="1:6" x14ac:dyDescent="0.25">
      <c r="A87">
        <f t="shared" si="2"/>
        <v>1981</v>
      </c>
      <c r="B87" s="124">
        <f>C87/Y!B87</f>
        <v>0.18629978588814772</v>
      </c>
      <c r="C87">
        <f>D87/Y!$F87*100</f>
        <v>348981.47884573694</v>
      </c>
      <c r="D87">
        <f t="shared" si="1"/>
        <v>1.7722182300115112E-6</v>
      </c>
      <c r="E87" s="73">
        <v>1.7396363636363601E-6</v>
      </c>
      <c r="F87" s="73"/>
    </row>
    <row r="88" spans="1:6" x14ac:dyDescent="0.25">
      <c r="A88">
        <f t="shared" si="2"/>
        <v>1982</v>
      </c>
      <c r="B88" s="124">
        <f>C88/Y!B88</f>
        <v>0.15540174325356776</v>
      </c>
      <c r="C88">
        <f>D88/Y!$F88*100</f>
        <v>293518.63318364671</v>
      </c>
      <c r="D88">
        <f t="shared" si="1"/>
        <v>2.9965454144153771E-6</v>
      </c>
      <c r="E88" s="73">
        <v>2.9414545454545499E-6</v>
      </c>
      <c r="F88" s="73"/>
    </row>
    <row r="89" spans="1:6" x14ac:dyDescent="0.25">
      <c r="A89">
        <f t="shared" si="2"/>
        <v>1983</v>
      </c>
      <c r="B89" s="124">
        <f>C89/Y!B89</f>
        <v>0.13816445074129716</v>
      </c>
      <c r="C89">
        <f>D89/Y!$F89*100</f>
        <v>253315.13262597632</v>
      </c>
      <c r="D89">
        <f t="shared" si="1"/>
        <v>5.9864227836509399E-6</v>
      </c>
      <c r="E89" s="73">
        <v>5.8763636363636397E-6</v>
      </c>
      <c r="F89" s="73"/>
    </row>
    <row r="90" spans="1:6" x14ac:dyDescent="0.25">
      <c r="A90">
        <f t="shared" si="2"/>
        <v>1984</v>
      </c>
      <c r="B90" s="124">
        <f>C90/Y!B90</f>
        <v>0.16512202618879807</v>
      </c>
      <c r="C90">
        <f>D90/Y!$F90*100</f>
        <v>319087.9763714514</v>
      </c>
      <c r="D90">
        <f t="shared" si="1"/>
        <v>2.2753592835235604E-5</v>
      </c>
      <c r="E90" s="73">
        <v>2.23352727272727E-5</v>
      </c>
      <c r="F90" s="73"/>
    </row>
    <row r="91" spans="1:6" x14ac:dyDescent="0.25">
      <c r="A91">
        <f t="shared" si="2"/>
        <v>1985</v>
      </c>
      <c r="B91" s="124">
        <f>C91/Y!B91</f>
        <v>0.1896484944017402</v>
      </c>
      <c r="C91">
        <f>D91/Y!$F91*100</f>
        <v>395252.82192524394</v>
      </c>
      <c r="D91">
        <f t="shared" si="1"/>
        <v>9.8236234717630327E-5</v>
      </c>
      <c r="E91" s="73">
        <v>9.6430181818181804E-5</v>
      </c>
      <c r="F91" s="73"/>
    </row>
    <row r="92" spans="1:6" x14ac:dyDescent="0.25">
      <c r="A92">
        <f t="shared" si="2"/>
        <v>1986</v>
      </c>
      <c r="B92" s="124">
        <f>C92/Y!B92</f>
        <v>0.16819420813301658</v>
      </c>
      <c r="C92">
        <f>D92/Y!$F92*100</f>
        <v>376794.60811245674</v>
      </c>
      <c r="D92">
        <f t="shared" si="1"/>
        <v>2.3335300701567141E-4</v>
      </c>
      <c r="E92" s="73">
        <v>2.2906286014545501E-4</v>
      </c>
      <c r="F92" s="73"/>
    </row>
    <row r="93" spans="1:6" x14ac:dyDescent="0.25">
      <c r="A93">
        <f t="shared" si="2"/>
        <v>1987</v>
      </c>
      <c r="B93" s="124">
        <f>C93/Y!B93</f>
        <v>0.21195095492171903</v>
      </c>
      <c r="C93">
        <f>D93/Y!$F93*100</f>
        <v>491581.16503904114</v>
      </c>
      <c r="D93">
        <f t="shared" si="1"/>
        <v>9.3222660818101009E-4</v>
      </c>
      <c r="E93" s="73">
        <v>9.150878144E-4</v>
      </c>
      <c r="F93" s="73"/>
    </row>
    <row r="94" spans="1:6" x14ac:dyDescent="0.25">
      <c r="A94">
        <f t="shared" si="2"/>
        <v>1988</v>
      </c>
      <c r="B94" s="124">
        <f>C94/Y!B94</f>
        <v>0.24026131295055042</v>
      </c>
      <c r="C94">
        <f>D94/Y!$F94*100</f>
        <v>556907.4761468115</v>
      </c>
      <c r="D94">
        <f t="shared" si="1"/>
        <v>7.6879709870827165E-3</v>
      </c>
      <c r="E94" s="73">
        <v>7.5466292272727302E-3</v>
      </c>
      <c r="F94" s="73"/>
    </row>
    <row r="95" spans="1:6" x14ac:dyDescent="0.25">
      <c r="A95">
        <f t="shared" si="2"/>
        <v>1989</v>
      </c>
      <c r="B95" s="124">
        <f>C95/Y!B95</f>
        <v>0.25355002366044954</v>
      </c>
      <c r="C95">
        <f>D95/Y!$F95*100</f>
        <v>606281.32479365403</v>
      </c>
      <c r="D95">
        <f t="shared" si="1"/>
        <v>0.11754419492638378</v>
      </c>
      <c r="E95" s="73">
        <v>0.115383169163636</v>
      </c>
      <c r="F95" s="73"/>
    </row>
    <row r="96" spans="1:6" x14ac:dyDescent="0.25">
      <c r="A96">
        <f t="shared" si="2"/>
        <v>1990</v>
      </c>
      <c r="B96" s="124">
        <f>C96/Y!B96</f>
        <v>0.17856473524003205</v>
      </c>
      <c r="C96">
        <f>D96/Y!$F96*100</f>
        <v>408405.14448884042</v>
      </c>
      <c r="D96">
        <f t="shared" si="1"/>
        <v>2.2463273557045822</v>
      </c>
      <c r="E96" s="73">
        <v>2.2050290909090902</v>
      </c>
      <c r="F96" s="73"/>
    </row>
    <row r="97" spans="1:6" x14ac:dyDescent="0.25">
      <c r="A97">
        <f t="shared" si="2"/>
        <v>1991</v>
      </c>
      <c r="B97" s="124">
        <f>C97/Y!B97</f>
        <v>0.17393468718393484</v>
      </c>
      <c r="C97">
        <f>D97/Y!$F97*100</f>
        <v>401918.91349754599</v>
      </c>
      <c r="D97">
        <f t="shared" si="1"/>
        <v>11.422031695223733</v>
      </c>
      <c r="E97" s="73">
        <v>11.21204</v>
      </c>
      <c r="F97" s="73"/>
    </row>
    <row r="98" spans="1:6" x14ac:dyDescent="0.25">
      <c r="A98">
        <f t="shared" si="2"/>
        <v>1992</v>
      </c>
      <c r="B98" s="124">
        <f>C98/Y!B98</f>
        <v>0.18572083512349563</v>
      </c>
      <c r="C98">
        <f>D98/Y!$F98*100</f>
        <v>427149.9270748116</v>
      </c>
      <c r="D98">
        <f t="shared" si="1"/>
        <v>129.66758339383375</v>
      </c>
      <c r="E98" s="73">
        <v>127.28367163636401</v>
      </c>
      <c r="F98" s="73"/>
    </row>
    <row r="99" spans="1:6" x14ac:dyDescent="0.25">
      <c r="A99">
        <f t="shared" si="2"/>
        <v>1993</v>
      </c>
      <c r="B99" s="124">
        <f>C99/Y!B99</f>
        <v>0.18787372948829056</v>
      </c>
      <c r="C99">
        <f>D99/Y!$F99*100</f>
        <v>452259.67827589414</v>
      </c>
      <c r="D99">
        <f t="shared" si="1"/>
        <v>2884.9412309000413</v>
      </c>
      <c r="E99" s="73">
        <v>2831.90218181818</v>
      </c>
      <c r="F99" s="73"/>
    </row>
    <row r="100" spans="1:6" x14ac:dyDescent="0.25">
      <c r="A100">
        <f t="shared" si="2"/>
        <v>1994</v>
      </c>
      <c r="B100" s="124">
        <f>C100/Y!B100</f>
        <v>0.19852266181837155</v>
      </c>
      <c r="C100">
        <f>D100/Y!$F100*100</f>
        <v>503386.96190879174</v>
      </c>
      <c r="D100">
        <f t="shared" si="1"/>
        <v>75514.58506021685</v>
      </c>
      <c r="E100" s="73">
        <v>74126.264999999999</v>
      </c>
      <c r="F100" s="73"/>
    </row>
    <row r="101" spans="1:6" x14ac:dyDescent="0.25">
      <c r="A101">
        <f t="shared" si="2"/>
        <v>1995</v>
      </c>
      <c r="B101" s="124">
        <f>C101/Y!B101</f>
        <v>0.14534647265963457</v>
      </c>
      <c r="C101">
        <f>D101/Y!$F101*100</f>
        <v>384828.19372301141</v>
      </c>
      <c r="D101">
        <f t="shared" si="1"/>
        <v>111719.48715848228</v>
      </c>
      <c r="E101" s="73">
        <v>109665.54744583501</v>
      </c>
      <c r="F101" s="73"/>
    </row>
    <row r="102" spans="1:6" x14ac:dyDescent="0.25">
      <c r="A102">
        <f t="shared" si="2"/>
        <v>1996</v>
      </c>
      <c r="B102" s="124">
        <f>C102/Y!B102</f>
        <v>0.13048551006855652</v>
      </c>
      <c r="C102">
        <f>D102/Y!$F102*100</f>
        <v>352910.97563195776</v>
      </c>
      <c r="D102">
        <f t="shared" si="1"/>
        <v>121208.24660337564</v>
      </c>
      <c r="E102" s="73">
        <v>118979.85800680199</v>
      </c>
      <c r="F102" s="73"/>
    </row>
    <row r="103" spans="1:6" x14ac:dyDescent="0.25">
      <c r="A103">
        <f t="shared" si="2"/>
        <v>1997</v>
      </c>
      <c r="B103" s="124">
        <f>C103/Y!B103</f>
        <v>0.12552341053052651</v>
      </c>
      <c r="C103">
        <f>D103/Y!$F103*100</f>
        <v>351028.33700345107</v>
      </c>
      <c r="D103">
        <f t="shared" si="1"/>
        <v>129962.84900760958</v>
      </c>
      <c r="E103" s="73">
        <v>127573.508852773</v>
      </c>
      <c r="F103" s="73"/>
    </row>
    <row r="104" spans="1:6" x14ac:dyDescent="0.25">
      <c r="A104">
        <f t="shared" si="2"/>
        <v>1998</v>
      </c>
      <c r="B104" s="124">
        <f>C104/Y!B104</f>
        <v>0.11917931970692434</v>
      </c>
      <c r="C104">
        <f>D104/Y!$F104*100</f>
        <v>334435.47194597655</v>
      </c>
      <c r="D104">
        <f t="shared" si="1"/>
        <v>129982.25777997456</v>
      </c>
      <c r="E104" s="73">
        <v>127592.560798864</v>
      </c>
      <c r="F104" s="73"/>
    </row>
    <row r="105" spans="1:6" x14ac:dyDescent="0.25">
      <c r="A105">
        <f t="shared" si="2"/>
        <v>1999</v>
      </c>
      <c r="B105" s="124">
        <f>C105/Y!B105</f>
        <v>0.11055078289467102</v>
      </c>
      <c r="C105">
        <f>D105/Y!$F105*100</f>
        <v>311673.84986562177</v>
      </c>
      <c r="D105">
        <f>D106*E105/E106</f>
        <v>130774.09601929506</v>
      </c>
      <c r="E105" s="73">
        <v>128369.841255589</v>
      </c>
      <c r="F105" s="73"/>
    </row>
    <row r="106" spans="1:6" x14ac:dyDescent="0.25">
      <c r="A106">
        <f t="shared" si="2"/>
        <v>2000</v>
      </c>
      <c r="B106" s="124">
        <f>C106/Y!B106</f>
        <v>0.12864319265532456</v>
      </c>
      <c r="C106">
        <f>D106/Y!$F106*100</f>
        <v>378580.09659975133</v>
      </c>
      <c r="D106">
        <f t="shared" ref="D106:D121" si="3">F106</f>
        <v>167740.8814845875</v>
      </c>
      <c r="E106" s="73">
        <v>164657</v>
      </c>
      <c r="F106" s="73">
        <v>167740.8814845875</v>
      </c>
    </row>
    <row r="107" spans="1:6" x14ac:dyDescent="0.25">
      <c r="A107">
        <f t="shared" si="2"/>
        <v>2001</v>
      </c>
      <c r="B107" s="124">
        <f>C107/Y!B107</f>
        <v>0.12494558483892984</v>
      </c>
      <c r="C107">
        <f>D107/Y!$F107*100</f>
        <v>372780.83279710542</v>
      </c>
      <c r="D107">
        <f t="shared" si="3"/>
        <v>178846.09320118435</v>
      </c>
      <c r="E107" s="73">
        <v>175988</v>
      </c>
      <c r="F107" s="73">
        <v>178846.09320118435</v>
      </c>
    </row>
    <row r="108" spans="1:6" x14ac:dyDescent="0.25">
      <c r="A108">
        <f t="shared" si="2"/>
        <v>2002</v>
      </c>
      <c r="B108" s="124">
        <f>C108/Y!B108</f>
        <v>0.14185582029483104</v>
      </c>
      <c r="C108">
        <f>D108/Y!$F108*100</f>
        <v>436152.59372449509</v>
      </c>
      <c r="D108">
        <f t="shared" si="3"/>
        <v>229645.53348246374</v>
      </c>
      <c r="E108" s="73">
        <v>217049</v>
      </c>
      <c r="F108" s="73">
        <v>229645.53348246374</v>
      </c>
    </row>
    <row r="109" spans="1:6" x14ac:dyDescent="0.25">
      <c r="A109">
        <f t="shared" si="2"/>
        <v>2003</v>
      </c>
      <c r="B109" s="124">
        <f>C109/Y!B109</f>
        <v>0.15095474928285779</v>
      </c>
      <c r="C109">
        <f>D109/Y!$F109*100</f>
        <v>469413.30971850373</v>
      </c>
      <c r="D109">
        <f t="shared" si="3"/>
        <v>281980.38025406376</v>
      </c>
      <c r="E109" s="73">
        <v>271203</v>
      </c>
      <c r="F109" s="73">
        <v>281980.38025406376</v>
      </c>
    </row>
    <row r="110" spans="1:6" x14ac:dyDescent="0.25">
      <c r="A110">
        <f t="shared" si="2"/>
        <v>2004</v>
      </c>
      <c r="B110" s="124">
        <f>C110/Y!B110</f>
        <v>0.17344333804471093</v>
      </c>
      <c r="C110">
        <f>D110/Y!$F110*100</f>
        <v>570396.82207466557</v>
      </c>
      <c r="D110">
        <f t="shared" si="3"/>
        <v>369134.22951724066</v>
      </c>
      <c r="E110" s="73">
        <v>358685</v>
      </c>
      <c r="F110" s="73">
        <v>369134.22951724066</v>
      </c>
    </row>
    <row r="111" spans="1:6" x14ac:dyDescent="0.25">
      <c r="A111">
        <f t="shared" si="2"/>
        <v>2005</v>
      </c>
      <c r="B111" s="124">
        <f>C111/Y!B111</f>
        <v>0.16656422859200626</v>
      </c>
      <c r="C111">
        <f>D111/Y!$F111*100</f>
        <v>565257.70836847823</v>
      </c>
      <c r="D111">
        <f t="shared" si="3"/>
        <v>393106.9753439193</v>
      </c>
      <c r="E111" s="73">
        <v>372505</v>
      </c>
      <c r="F111" s="73">
        <v>393106.9753439193</v>
      </c>
    </row>
    <row r="112" spans="1:6" x14ac:dyDescent="0.25">
      <c r="A112">
        <f t="shared" si="2"/>
        <v>2006</v>
      </c>
      <c r="B112" s="124">
        <f>C112/Y!B112</f>
        <v>0.16935471962473891</v>
      </c>
      <c r="C112">
        <f>D112/Y!$F112*100</f>
        <v>597460.20263899234</v>
      </c>
      <c r="D112">
        <f t="shared" si="3"/>
        <v>443534.10107133474</v>
      </c>
      <c r="E112" s="73">
        <v>416585</v>
      </c>
      <c r="F112" s="73">
        <v>443534.10107133474</v>
      </c>
    </row>
    <row r="113" spans="1:6" x14ac:dyDescent="0.25">
      <c r="A113">
        <f t="shared" si="2"/>
        <v>2007</v>
      </c>
      <c r="B113" s="124">
        <f>C113/Y!B113</f>
        <v>0.1778937704738526</v>
      </c>
      <c r="C113">
        <f>D113/Y!$F113*100</f>
        <v>665639.768716263</v>
      </c>
      <c r="D113">
        <f t="shared" si="3"/>
        <v>526115.15387823246</v>
      </c>
      <c r="E113" s="73">
        <v>481235</v>
      </c>
      <c r="F113" s="73">
        <v>526115.15387823246</v>
      </c>
    </row>
    <row r="114" spans="1:6" x14ac:dyDescent="0.25">
      <c r="A114">
        <f t="shared" si="2"/>
        <v>2008</v>
      </c>
      <c r="B114" s="124">
        <f>C114/Y!B114</f>
        <v>0.17679516680170268</v>
      </c>
      <c r="C114">
        <f>D114/Y!$F114*100</f>
        <v>695235.61557878775</v>
      </c>
      <c r="D114">
        <f t="shared" si="3"/>
        <v>597910.17760895204</v>
      </c>
      <c r="E114" s="73">
        <v>569335</v>
      </c>
      <c r="F114" s="73">
        <v>597910.17760895204</v>
      </c>
    </row>
    <row r="115" spans="1:6" x14ac:dyDescent="0.25">
      <c r="A115">
        <f t="shared" si="2"/>
        <v>2009</v>
      </c>
      <c r="B115" s="124">
        <f>C115/Y!B115</f>
        <v>0.15067437533771064</v>
      </c>
      <c r="C115">
        <f>D115/Y!$F115*100</f>
        <v>591812.74069216859</v>
      </c>
      <c r="D115">
        <f t="shared" si="3"/>
        <v>545697.12731952558</v>
      </c>
      <c r="E115" s="73">
        <v>515258</v>
      </c>
      <c r="F115" s="73">
        <v>545697.12731952558</v>
      </c>
    </row>
    <row r="116" spans="1:6" x14ac:dyDescent="0.25">
      <c r="A116">
        <f t="shared" si="2"/>
        <v>2010</v>
      </c>
      <c r="B116" s="124">
        <f>C116/Y!B116</f>
        <v>0.16508009108083954</v>
      </c>
      <c r="C116">
        <f>D116/Y!$F116*100</f>
        <v>697319.53127660463</v>
      </c>
      <c r="D116">
        <f t="shared" si="3"/>
        <v>697319.53127660463</v>
      </c>
      <c r="E116" s="73">
        <v>661212.85283872695</v>
      </c>
      <c r="F116" s="73">
        <v>697319.53127660463</v>
      </c>
    </row>
    <row r="117" spans="1:6" x14ac:dyDescent="0.25">
      <c r="A117">
        <f t="shared" si="2"/>
        <v>2011</v>
      </c>
      <c r="B117" s="124">
        <f>C117/Y!B117</f>
        <v>0.17057548597818931</v>
      </c>
      <c r="C117">
        <f>D117/Y!$F117*100</f>
        <v>749258.0841241579</v>
      </c>
      <c r="D117">
        <f t="shared" si="3"/>
        <v>811987.38083684375</v>
      </c>
      <c r="E117" s="73">
        <v>713746.09106571204</v>
      </c>
      <c r="F117" s="73">
        <v>811987.38083684375</v>
      </c>
    </row>
    <row r="118" spans="1:6" x14ac:dyDescent="0.25">
      <c r="A118">
        <f t="shared" si="2"/>
        <v>2012</v>
      </c>
      <c r="B118" s="124">
        <f>C118/Y!B118</f>
        <v>0.16580421314149585</v>
      </c>
      <c r="C118">
        <f>D118/Y!$F118*100</f>
        <v>742341.0702951533</v>
      </c>
      <c r="D118">
        <f t="shared" si="3"/>
        <v>868426.1947357473</v>
      </c>
      <c r="E118" s="73">
        <v>642838.04271499999</v>
      </c>
      <c r="F118" s="73">
        <v>868426.1947357473</v>
      </c>
    </row>
    <row r="119" spans="1:6" x14ac:dyDescent="0.25">
      <c r="A119">
        <f t="shared" si="2"/>
        <v>2013</v>
      </c>
      <c r="B119" s="124">
        <f>C119/Y!B119</f>
        <v>0.16842514194021249</v>
      </c>
      <c r="C119">
        <f>D119/Y!$F119*100</f>
        <v>776765.2490780683</v>
      </c>
      <c r="D119">
        <f t="shared" si="3"/>
        <v>976896.24293915229</v>
      </c>
      <c r="E119" s="73">
        <v>669127.528386891</v>
      </c>
      <c r="F119" s="73">
        <v>976896.24293915229</v>
      </c>
    </row>
    <row r="120" spans="1:6" x14ac:dyDescent="0.25">
      <c r="A120">
        <f t="shared" si="2"/>
        <v>2014</v>
      </c>
      <c r="B120" s="124">
        <f>C120/Y!B120</f>
        <v>0.14708085929198389</v>
      </c>
      <c r="C120">
        <f>D120/Y!$F120*100</f>
        <v>681747.63232003246</v>
      </c>
      <c r="D120">
        <f t="shared" si="3"/>
        <v>924920.05991573445</v>
      </c>
      <c r="E120" s="73"/>
      <c r="F120" s="73">
        <v>924920.05991573445</v>
      </c>
    </row>
    <row r="121" spans="1:6" x14ac:dyDescent="0.25">
      <c r="A121">
        <f t="shared" si="2"/>
        <v>2015</v>
      </c>
      <c r="B121" s="124">
        <f>C121/Y!B121</f>
        <v>0.1324235683985332</v>
      </c>
      <c r="C121">
        <f>D121/Y!$F121*100</f>
        <v>590653.56966971955</v>
      </c>
      <c r="D121">
        <f t="shared" si="3"/>
        <v>865067.09395714966</v>
      </c>
      <c r="F121" s="61">
        <v>865067.09395714966</v>
      </c>
    </row>
    <row r="122" spans="1:6" x14ac:dyDescent="0.25">
      <c r="A122">
        <f t="shared" si="2"/>
        <v>2016</v>
      </c>
      <c r="B122" s="124">
        <f>C122/Y!B122</f>
        <v>0.12735799866632266</v>
      </c>
      <c r="C122">
        <f>D122/Y!$F122*100</f>
        <v>547594.03838891035</v>
      </c>
      <c r="D122">
        <f>F122</f>
        <v>868530.6136631507</v>
      </c>
      <c r="F122" s="61">
        <v>868530.6136631507</v>
      </c>
    </row>
    <row r="123" spans="1:6" x14ac:dyDescent="0.25">
      <c r="A123">
        <f t="shared" si="2"/>
        <v>2017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91"/>
  <sheetViews>
    <sheetView workbookViewId="0">
      <pane xSplit="1" ySplit="5" topLeftCell="B66" activePane="bottomRight" state="frozen"/>
      <selection pane="topRight" activeCell="B1" sqref="B1"/>
      <selection pane="bottomLeft" activeCell="A6" sqref="A6"/>
      <selection pane="bottomRight" activeCell="C67" sqref="C67"/>
    </sheetView>
  </sheetViews>
  <sheetFormatPr defaultRowHeight="15" x14ac:dyDescent="0.25"/>
  <cols>
    <col min="2" max="2" width="32.7109375" style="58" customWidth="1"/>
    <col min="3" max="3" width="32.7109375" style="77" customWidth="1"/>
    <col min="4" max="19" width="32.7109375" customWidth="1"/>
  </cols>
  <sheetData>
    <row r="1" spans="1:3" x14ac:dyDescent="0.25">
      <c r="A1" t="s">
        <v>2</v>
      </c>
      <c r="B1" s="55" t="s">
        <v>4</v>
      </c>
      <c r="C1" s="60" t="s">
        <v>4</v>
      </c>
    </row>
    <row r="2" spans="1:3" x14ac:dyDescent="0.25">
      <c r="A2" t="s">
        <v>11</v>
      </c>
      <c r="B2" s="55" t="s">
        <v>12</v>
      </c>
      <c r="C2" s="60" t="s">
        <v>12</v>
      </c>
    </row>
    <row r="3" spans="1:3" x14ac:dyDescent="0.25">
      <c r="A3" t="s">
        <v>3</v>
      </c>
      <c r="B3" s="55" t="s">
        <v>221</v>
      </c>
      <c r="C3" s="60" t="s">
        <v>221</v>
      </c>
    </row>
    <row r="4" spans="1:3" x14ac:dyDescent="0.25">
      <c r="A4" t="s">
        <v>7</v>
      </c>
      <c r="B4" s="55" t="s">
        <v>223</v>
      </c>
      <c r="C4" s="60" t="s">
        <v>444</v>
      </c>
    </row>
    <row r="5" spans="1:3" x14ac:dyDescent="0.25">
      <c r="A5" t="s">
        <v>189</v>
      </c>
      <c r="B5" s="55" t="s">
        <v>222</v>
      </c>
      <c r="C5" s="60" t="s">
        <v>443</v>
      </c>
    </row>
    <row r="6" spans="1:3" x14ac:dyDescent="0.25">
      <c r="A6">
        <v>1900</v>
      </c>
    </row>
    <row r="7" spans="1:3" x14ac:dyDescent="0.25">
      <c r="A7">
        <f>A6+1</f>
        <v>1901</v>
      </c>
    </row>
    <row r="8" spans="1:3" x14ac:dyDescent="0.25">
      <c r="A8">
        <f t="shared" ref="A8:A71" si="0">A7+1</f>
        <v>1902</v>
      </c>
    </row>
    <row r="9" spans="1:3" x14ac:dyDescent="0.25">
      <c r="A9">
        <f t="shared" si="0"/>
        <v>1903</v>
      </c>
    </row>
    <row r="10" spans="1:3" x14ac:dyDescent="0.25">
      <c r="A10">
        <f t="shared" si="0"/>
        <v>1904</v>
      </c>
    </row>
    <row r="11" spans="1:3" x14ac:dyDescent="0.25">
      <c r="A11">
        <f t="shared" si="0"/>
        <v>1905</v>
      </c>
    </row>
    <row r="12" spans="1:3" x14ac:dyDescent="0.25">
      <c r="A12">
        <f t="shared" si="0"/>
        <v>1906</v>
      </c>
    </row>
    <row r="13" spans="1:3" x14ac:dyDescent="0.25">
      <c r="A13">
        <f t="shared" si="0"/>
        <v>1907</v>
      </c>
    </row>
    <row r="14" spans="1:3" x14ac:dyDescent="0.25">
      <c r="A14">
        <f t="shared" si="0"/>
        <v>1908</v>
      </c>
    </row>
    <row r="15" spans="1:3" x14ac:dyDescent="0.25">
      <c r="A15">
        <f t="shared" si="0"/>
        <v>1909</v>
      </c>
    </row>
    <row r="16" spans="1:3" x14ac:dyDescent="0.25">
      <c r="A16">
        <f t="shared" si="0"/>
        <v>1910</v>
      </c>
    </row>
    <row r="17" spans="1:1" x14ac:dyDescent="0.25">
      <c r="A17">
        <f t="shared" si="0"/>
        <v>1911</v>
      </c>
    </row>
    <row r="18" spans="1:1" x14ac:dyDescent="0.25">
      <c r="A18">
        <f t="shared" si="0"/>
        <v>1912</v>
      </c>
    </row>
    <row r="19" spans="1:1" x14ac:dyDescent="0.25">
      <c r="A19">
        <f t="shared" si="0"/>
        <v>1913</v>
      </c>
    </row>
    <row r="20" spans="1:1" x14ac:dyDescent="0.25">
      <c r="A20">
        <f t="shared" si="0"/>
        <v>1914</v>
      </c>
    </row>
    <row r="21" spans="1:1" x14ac:dyDescent="0.25">
      <c r="A21">
        <f t="shared" si="0"/>
        <v>1915</v>
      </c>
    </row>
    <row r="22" spans="1:1" x14ac:dyDescent="0.25">
      <c r="A22">
        <f t="shared" si="0"/>
        <v>1916</v>
      </c>
    </row>
    <row r="23" spans="1:1" x14ac:dyDescent="0.25">
      <c r="A23">
        <f t="shared" si="0"/>
        <v>1917</v>
      </c>
    </row>
    <row r="24" spans="1:1" x14ac:dyDescent="0.25">
      <c r="A24">
        <f t="shared" si="0"/>
        <v>1918</v>
      </c>
    </row>
    <row r="25" spans="1:1" x14ac:dyDescent="0.25">
      <c r="A25">
        <f t="shared" si="0"/>
        <v>1919</v>
      </c>
    </row>
    <row r="26" spans="1:1" x14ac:dyDescent="0.25">
      <c r="A26">
        <f t="shared" si="0"/>
        <v>1920</v>
      </c>
    </row>
    <row r="27" spans="1:1" x14ac:dyDescent="0.25">
      <c r="A27">
        <f t="shared" si="0"/>
        <v>1921</v>
      </c>
    </row>
    <row r="28" spans="1:1" x14ac:dyDescent="0.25">
      <c r="A28">
        <f t="shared" si="0"/>
        <v>1922</v>
      </c>
    </row>
    <row r="29" spans="1:1" x14ac:dyDescent="0.25">
      <c r="A29">
        <f t="shared" si="0"/>
        <v>1923</v>
      </c>
    </row>
    <row r="30" spans="1:1" x14ac:dyDescent="0.25">
      <c r="A30">
        <f t="shared" si="0"/>
        <v>1924</v>
      </c>
    </row>
    <row r="31" spans="1:1" x14ac:dyDescent="0.25">
      <c r="A31">
        <f t="shared" si="0"/>
        <v>1925</v>
      </c>
    </row>
    <row r="32" spans="1:1" x14ac:dyDescent="0.25">
      <c r="A32">
        <f t="shared" si="0"/>
        <v>1926</v>
      </c>
    </row>
    <row r="33" spans="1:1" x14ac:dyDescent="0.25">
      <c r="A33">
        <f t="shared" si="0"/>
        <v>1927</v>
      </c>
    </row>
    <row r="34" spans="1:1" x14ac:dyDescent="0.25">
      <c r="A34">
        <f t="shared" si="0"/>
        <v>1928</v>
      </c>
    </row>
    <row r="35" spans="1:1" x14ac:dyDescent="0.25">
      <c r="A35">
        <f t="shared" si="0"/>
        <v>1929</v>
      </c>
    </row>
    <row r="36" spans="1:1" x14ac:dyDescent="0.25">
      <c r="A36">
        <f t="shared" si="0"/>
        <v>1930</v>
      </c>
    </row>
    <row r="37" spans="1:1" x14ac:dyDescent="0.25">
      <c r="A37">
        <f t="shared" si="0"/>
        <v>1931</v>
      </c>
    </row>
    <row r="38" spans="1:1" x14ac:dyDescent="0.25">
      <c r="A38">
        <f t="shared" si="0"/>
        <v>1932</v>
      </c>
    </row>
    <row r="39" spans="1:1" x14ac:dyDescent="0.25">
      <c r="A39">
        <f t="shared" si="0"/>
        <v>1933</v>
      </c>
    </row>
    <row r="40" spans="1:1" x14ac:dyDescent="0.25">
      <c r="A40">
        <f t="shared" si="0"/>
        <v>1934</v>
      </c>
    </row>
    <row r="41" spans="1:1" x14ac:dyDescent="0.25">
      <c r="A41">
        <f t="shared" si="0"/>
        <v>1935</v>
      </c>
    </row>
    <row r="42" spans="1:1" x14ac:dyDescent="0.25">
      <c r="A42">
        <f t="shared" si="0"/>
        <v>1936</v>
      </c>
    </row>
    <row r="43" spans="1:1" x14ac:dyDescent="0.25">
      <c r="A43">
        <f t="shared" si="0"/>
        <v>1937</v>
      </c>
    </row>
    <row r="44" spans="1:1" x14ac:dyDescent="0.25">
      <c r="A44">
        <f t="shared" si="0"/>
        <v>1938</v>
      </c>
    </row>
    <row r="45" spans="1:1" x14ac:dyDescent="0.25">
      <c r="A45">
        <f t="shared" si="0"/>
        <v>1939</v>
      </c>
    </row>
    <row r="46" spans="1:1" x14ac:dyDescent="0.25">
      <c r="A46">
        <f t="shared" si="0"/>
        <v>1940</v>
      </c>
    </row>
    <row r="47" spans="1:1" x14ac:dyDescent="0.25">
      <c r="A47">
        <f t="shared" si="0"/>
        <v>1941</v>
      </c>
    </row>
    <row r="48" spans="1:1" x14ac:dyDescent="0.25">
      <c r="A48">
        <f t="shared" si="0"/>
        <v>1942</v>
      </c>
    </row>
    <row r="49" spans="1:1" x14ac:dyDescent="0.25">
      <c r="A49">
        <f t="shared" si="0"/>
        <v>1943</v>
      </c>
    </row>
    <row r="50" spans="1:1" x14ac:dyDescent="0.25">
      <c r="A50">
        <f t="shared" si="0"/>
        <v>1944</v>
      </c>
    </row>
    <row r="51" spans="1:1" x14ac:dyDescent="0.25">
      <c r="A51">
        <f t="shared" si="0"/>
        <v>1945</v>
      </c>
    </row>
    <row r="52" spans="1:1" x14ac:dyDescent="0.25">
      <c r="A52">
        <f t="shared" si="0"/>
        <v>1946</v>
      </c>
    </row>
    <row r="53" spans="1:1" x14ac:dyDescent="0.25">
      <c r="A53">
        <f t="shared" si="0"/>
        <v>1947</v>
      </c>
    </row>
    <row r="54" spans="1:1" x14ac:dyDescent="0.25">
      <c r="A54">
        <f t="shared" si="0"/>
        <v>1948</v>
      </c>
    </row>
    <row r="55" spans="1:1" x14ac:dyDescent="0.25">
      <c r="A55">
        <f t="shared" si="0"/>
        <v>1949</v>
      </c>
    </row>
    <row r="56" spans="1:1" x14ac:dyDescent="0.25">
      <c r="A56">
        <f t="shared" si="0"/>
        <v>1950</v>
      </c>
    </row>
    <row r="57" spans="1:1" x14ac:dyDescent="0.25">
      <c r="A57">
        <f t="shared" si="0"/>
        <v>1951</v>
      </c>
    </row>
    <row r="58" spans="1:1" x14ac:dyDescent="0.25">
      <c r="A58">
        <f t="shared" si="0"/>
        <v>1952</v>
      </c>
    </row>
    <row r="59" spans="1:1" x14ac:dyDescent="0.25">
      <c r="A59">
        <f t="shared" si="0"/>
        <v>1953</v>
      </c>
    </row>
    <row r="60" spans="1:1" x14ac:dyDescent="0.25">
      <c r="A60">
        <f t="shared" si="0"/>
        <v>1954</v>
      </c>
    </row>
    <row r="61" spans="1:1" x14ac:dyDescent="0.25">
      <c r="A61">
        <f t="shared" si="0"/>
        <v>1955</v>
      </c>
    </row>
    <row r="62" spans="1:1" x14ac:dyDescent="0.25">
      <c r="A62">
        <f t="shared" si="0"/>
        <v>1956</v>
      </c>
    </row>
    <row r="63" spans="1:1" x14ac:dyDescent="0.25">
      <c r="A63">
        <f t="shared" si="0"/>
        <v>1957</v>
      </c>
    </row>
    <row r="64" spans="1:1" x14ac:dyDescent="0.25">
      <c r="A64">
        <f t="shared" si="0"/>
        <v>1958</v>
      </c>
    </row>
    <row r="65" spans="1:3" x14ac:dyDescent="0.25">
      <c r="A65">
        <f t="shared" si="0"/>
        <v>1959</v>
      </c>
    </row>
    <row r="66" spans="1:3" x14ac:dyDescent="0.25">
      <c r="A66">
        <f t="shared" si="0"/>
        <v>1960</v>
      </c>
      <c r="C66" s="77">
        <f>C67*(C67/C68)</f>
        <v>1453347.8260953224</v>
      </c>
    </row>
    <row r="67" spans="1:3" x14ac:dyDescent="0.25">
      <c r="A67">
        <f t="shared" si="0"/>
        <v>1961</v>
      </c>
      <c r="B67" s="59">
        <v>1505310</v>
      </c>
      <c r="C67" s="77">
        <v>1505310</v>
      </c>
    </row>
    <row r="68" spans="1:3" x14ac:dyDescent="0.25">
      <c r="A68">
        <f t="shared" si="0"/>
        <v>1962</v>
      </c>
      <c r="B68" s="59">
        <v>1559130</v>
      </c>
      <c r="C68" s="77">
        <v>1559130</v>
      </c>
    </row>
    <row r="69" spans="1:3" x14ac:dyDescent="0.25">
      <c r="A69">
        <f t="shared" si="0"/>
        <v>1963</v>
      </c>
      <c r="B69" s="59">
        <v>1615110</v>
      </c>
      <c r="C69" s="77">
        <v>1615110</v>
      </c>
    </row>
    <row r="70" spans="1:3" x14ac:dyDescent="0.25">
      <c r="A70">
        <f t="shared" si="0"/>
        <v>1964</v>
      </c>
      <c r="B70" s="59">
        <v>1660410</v>
      </c>
      <c r="C70" s="77">
        <v>1660410</v>
      </c>
    </row>
    <row r="71" spans="1:3" x14ac:dyDescent="0.25">
      <c r="A71">
        <f t="shared" si="0"/>
        <v>1965</v>
      </c>
      <c r="B71" s="59">
        <v>1703950</v>
      </c>
      <c r="C71" s="77">
        <v>1703950</v>
      </c>
    </row>
    <row r="72" spans="1:3" x14ac:dyDescent="0.25">
      <c r="A72">
        <f t="shared" ref="A72:A135" si="1">A71+1</f>
        <v>1966</v>
      </c>
      <c r="B72" s="59">
        <v>1750940</v>
      </c>
      <c r="C72" s="77">
        <v>1750940</v>
      </c>
    </row>
    <row r="73" spans="1:3" x14ac:dyDescent="0.25">
      <c r="A73">
        <f t="shared" si="1"/>
        <v>1967</v>
      </c>
      <c r="B73" s="59">
        <v>1795890</v>
      </c>
      <c r="C73" s="77">
        <v>1795890</v>
      </c>
    </row>
    <row r="74" spans="1:3" x14ac:dyDescent="0.25">
      <c r="A74">
        <f t="shared" si="1"/>
        <v>1968</v>
      </c>
      <c r="B74" s="59">
        <v>1852230</v>
      </c>
      <c r="C74" s="77">
        <v>1852230</v>
      </c>
    </row>
    <row r="75" spans="1:3" x14ac:dyDescent="0.25">
      <c r="A75">
        <f t="shared" si="1"/>
        <v>1969</v>
      </c>
      <c r="B75" s="59">
        <v>1937780</v>
      </c>
      <c r="C75" s="77">
        <v>1937780</v>
      </c>
    </row>
    <row r="76" spans="1:3" x14ac:dyDescent="0.25">
      <c r="A76">
        <f t="shared" si="1"/>
        <v>1970</v>
      </c>
      <c r="B76" s="59">
        <v>1953970</v>
      </c>
      <c r="C76" s="77">
        <v>1953970</v>
      </c>
    </row>
    <row r="77" spans="1:3" x14ac:dyDescent="0.25">
      <c r="A77">
        <f t="shared" si="1"/>
        <v>1971</v>
      </c>
      <c r="B77" s="59">
        <v>1996320</v>
      </c>
      <c r="C77" s="77">
        <v>1996320</v>
      </c>
    </row>
    <row r="78" spans="1:3" x14ac:dyDescent="0.25">
      <c r="A78">
        <f t="shared" si="1"/>
        <v>1972</v>
      </c>
      <c r="B78" s="59">
        <v>2028370</v>
      </c>
      <c r="C78" s="77">
        <v>2028370</v>
      </c>
    </row>
    <row r="79" spans="1:3" x14ac:dyDescent="0.25">
      <c r="A79">
        <f t="shared" si="1"/>
        <v>1973</v>
      </c>
      <c r="B79" s="59">
        <v>2058610</v>
      </c>
      <c r="C79" s="77">
        <v>2058610</v>
      </c>
    </row>
    <row r="80" spans="1:3" x14ac:dyDescent="0.25">
      <c r="A80">
        <f t="shared" si="1"/>
        <v>1974</v>
      </c>
      <c r="B80" s="59">
        <v>2100430</v>
      </c>
      <c r="C80" s="77">
        <v>2100430</v>
      </c>
    </row>
    <row r="81" spans="1:3" x14ac:dyDescent="0.25">
      <c r="A81">
        <f t="shared" si="1"/>
        <v>1975</v>
      </c>
      <c r="B81" s="59">
        <v>2134160</v>
      </c>
      <c r="C81" s="77">
        <v>2134160</v>
      </c>
    </row>
    <row r="82" spans="1:3" x14ac:dyDescent="0.25">
      <c r="A82">
        <f t="shared" si="1"/>
        <v>1976</v>
      </c>
      <c r="B82" s="59">
        <v>2160070</v>
      </c>
      <c r="C82" s="77">
        <v>2160070</v>
      </c>
    </row>
    <row r="83" spans="1:3" x14ac:dyDescent="0.25">
      <c r="A83">
        <f t="shared" si="1"/>
        <v>1977</v>
      </c>
      <c r="B83" s="59">
        <v>2185500</v>
      </c>
      <c r="C83" s="77">
        <v>2185500</v>
      </c>
    </row>
    <row r="84" spans="1:3" x14ac:dyDescent="0.25">
      <c r="A84">
        <f t="shared" si="1"/>
        <v>1978</v>
      </c>
      <c r="B84" s="59">
        <v>2200390</v>
      </c>
      <c r="C84" s="77">
        <v>2200390</v>
      </c>
    </row>
    <row r="85" spans="1:3" x14ac:dyDescent="0.25">
      <c r="A85">
        <f t="shared" si="1"/>
        <v>1979</v>
      </c>
      <c r="B85" s="59">
        <v>2225130</v>
      </c>
      <c r="C85" s="77">
        <v>2225130</v>
      </c>
    </row>
    <row r="86" spans="1:3" x14ac:dyDescent="0.25">
      <c r="A86">
        <f t="shared" si="1"/>
        <v>1980</v>
      </c>
      <c r="B86" s="59">
        <v>2242780</v>
      </c>
      <c r="C86" s="77">
        <v>2242780</v>
      </c>
    </row>
    <row r="87" spans="1:3" x14ac:dyDescent="0.25">
      <c r="A87">
        <f t="shared" si="1"/>
        <v>1981</v>
      </c>
      <c r="B87" s="59">
        <v>2258240</v>
      </c>
      <c r="C87" s="77">
        <v>2258240</v>
      </c>
    </row>
    <row r="88" spans="1:3" x14ac:dyDescent="0.25">
      <c r="A88">
        <f t="shared" si="1"/>
        <v>1982</v>
      </c>
      <c r="B88" s="59">
        <v>2281360</v>
      </c>
      <c r="C88" s="77">
        <v>2281360</v>
      </c>
    </row>
    <row r="89" spans="1:3" x14ac:dyDescent="0.25">
      <c r="A89">
        <f t="shared" si="1"/>
        <v>1983</v>
      </c>
      <c r="B89" s="59">
        <v>2288210</v>
      </c>
      <c r="C89" s="77">
        <v>2288210</v>
      </c>
    </row>
    <row r="90" spans="1:3" x14ac:dyDescent="0.25">
      <c r="A90">
        <f t="shared" si="1"/>
        <v>1984</v>
      </c>
      <c r="B90" s="59">
        <v>2299240</v>
      </c>
      <c r="C90" s="77">
        <v>2299240</v>
      </c>
    </row>
    <row r="91" spans="1:3" x14ac:dyDescent="0.25">
      <c r="A91">
        <f t="shared" si="1"/>
        <v>1985</v>
      </c>
      <c r="B91" s="59">
        <v>2310410</v>
      </c>
      <c r="C91" s="77">
        <v>2310410</v>
      </c>
    </row>
    <row r="92" spans="1:3" x14ac:dyDescent="0.25">
      <c r="A92">
        <f t="shared" si="1"/>
        <v>1986</v>
      </c>
      <c r="B92" s="59">
        <v>2340550</v>
      </c>
      <c r="C92" s="77">
        <v>2340550</v>
      </c>
    </row>
    <row r="93" spans="1:3" x14ac:dyDescent="0.25">
      <c r="A93">
        <f t="shared" si="1"/>
        <v>1987</v>
      </c>
      <c r="B93" s="59">
        <v>2357910</v>
      </c>
      <c r="C93" s="77">
        <v>2357910</v>
      </c>
    </row>
    <row r="94" spans="1:3" x14ac:dyDescent="0.25">
      <c r="A94">
        <f t="shared" si="1"/>
        <v>1988</v>
      </c>
      <c r="B94" s="59">
        <v>2376870</v>
      </c>
      <c r="C94" s="77">
        <v>2376870</v>
      </c>
    </row>
    <row r="95" spans="1:3" x14ac:dyDescent="0.25">
      <c r="A95">
        <f t="shared" si="1"/>
        <v>1989</v>
      </c>
      <c r="B95" s="59">
        <v>2394320</v>
      </c>
      <c r="C95" s="77">
        <v>2394320</v>
      </c>
    </row>
    <row r="96" spans="1:3" x14ac:dyDescent="0.25">
      <c r="A96">
        <f t="shared" si="1"/>
        <v>1990</v>
      </c>
      <c r="B96" s="59">
        <v>2416080</v>
      </c>
      <c r="C96" s="77">
        <v>2416080</v>
      </c>
    </row>
    <row r="97" spans="1:3" x14ac:dyDescent="0.25">
      <c r="A97">
        <f t="shared" si="1"/>
        <v>1991</v>
      </c>
      <c r="B97" s="59">
        <v>2449410</v>
      </c>
      <c r="C97" s="77">
        <v>2449410</v>
      </c>
    </row>
    <row r="98" spans="1:3" x14ac:dyDescent="0.25">
      <c r="A98">
        <f t="shared" si="1"/>
        <v>1992</v>
      </c>
      <c r="B98" s="59">
        <v>2467090</v>
      </c>
      <c r="C98" s="77">
        <v>2467090</v>
      </c>
    </row>
    <row r="99" spans="1:3" x14ac:dyDescent="0.25">
      <c r="A99">
        <f t="shared" si="1"/>
        <v>1993</v>
      </c>
      <c r="B99" s="59">
        <v>2494630</v>
      </c>
      <c r="C99" s="77">
        <v>2494630</v>
      </c>
    </row>
    <row r="100" spans="1:3" x14ac:dyDescent="0.25">
      <c r="A100">
        <f t="shared" si="1"/>
        <v>1994</v>
      </c>
      <c r="B100" s="59">
        <v>2514180</v>
      </c>
      <c r="C100" s="77">
        <v>2514180</v>
      </c>
    </row>
    <row r="101" spans="1:3" x14ac:dyDescent="0.25">
      <c r="A101">
        <f t="shared" si="1"/>
        <v>1995</v>
      </c>
      <c r="B101" s="59">
        <v>2584720</v>
      </c>
      <c r="C101" s="77">
        <v>2584720</v>
      </c>
    </row>
    <row r="102" spans="1:3" x14ac:dyDescent="0.25">
      <c r="A102">
        <f t="shared" si="1"/>
        <v>1996</v>
      </c>
      <c r="B102" s="59">
        <v>2590190</v>
      </c>
      <c r="C102" s="77">
        <v>2590190</v>
      </c>
    </row>
    <row r="103" spans="1:3" x14ac:dyDescent="0.25">
      <c r="A103">
        <f t="shared" si="1"/>
        <v>1997</v>
      </c>
      <c r="B103" s="59">
        <v>2595660</v>
      </c>
      <c r="C103" s="77">
        <v>2595660</v>
      </c>
    </row>
    <row r="104" spans="1:3" x14ac:dyDescent="0.25">
      <c r="A104">
        <f t="shared" si="1"/>
        <v>1998</v>
      </c>
      <c r="B104" s="59">
        <v>2601120</v>
      </c>
      <c r="C104" s="77">
        <v>2601120</v>
      </c>
    </row>
    <row r="105" spans="1:3" x14ac:dyDescent="0.25">
      <c r="A105">
        <f t="shared" si="1"/>
        <v>1999</v>
      </c>
      <c r="B105" s="59">
        <v>2607590</v>
      </c>
      <c r="C105" s="77">
        <v>2607590</v>
      </c>
    </row>
    <row r="106" spans="1:3" x14ac:dyDescent="0.25">
      <c r="A106">
        <f t="shared" si="1"/>
        <v>2000</v>
      </c>
      <c r="B106" s="59">
        <v>2614060</v>
      </c>
      <c r="C106" s="77">
        <v>2614060</v>
      </c>
    </row>
    <row r="107" spans="1:3" x14ac:dyDescent="0.25">
      <c r="A107">
        <f t="shared" si="1"/>
        <v>2001</v>
      </c>
      <c r="B107" s="59">
        <v>2634650</v>
      </c>
      <c r="C107" s="77">
        <v>2634650</v>
      </c>
    </row>
    <row r="108" spans="1:3" x14ac:dyDescent="0.25">
      <c r="A108">
        <f t="shared" si="1"/>
        <v>2002</v>
      </c>
      <c r="B108" s="59">
        <v>2636000</v>
      </c>
      <c r="C108" s="77">
        <v>2658680</v>
      </c>
    </row>
    <row r="109" spans="1:3" x14ac:dyDescent="0.25">
      <c r="A109">
        <f t="shared" si="1"/>
        <v>2003</v>
      </c>
      <c r="B109" s="59">
        <v>2638000</v>
      </c>
      <c r="C109" s="77">
        <v>2684690</v>
      </c>
    </row>
    <row r="110" spans="1:3" x14ac:dyDescent="0.25">
      <c r="A110">
        <f t="shared" si="1"/>
        <v>2004</v>
      </c>
      <c r="B110" s="59">
        <v>2645000</v>
      </c>
      <c r="C110" s="77">
        <v>2721320</v>
      </c>
    </row>
    <row r="111" spans="1:3" x14ac:dyDescent="0.25">
      <c r="A111">
        <f t="shared" si="1"/>
        <v>2005</v>
      </c>
      <c r="B111" s="59">
        <v>2645000</v>
      </c>
      <c r="C111" s="77">
        <v>2724326</v>
      </c>
    </row>
    <row r="112" spans="1:3" x14ac:dyDescent="0.25">
      <c r="A112">
        <f t="shared" si="1"/>
        <v>2006</v>
      </c>
      <c r="B112" s="59">
        <v>2645000</v>
      </c>
      <c r="C112" s="77">
        <v>2727840</v>
      </c>
    </row>
    <row r="113" spans="1:3" x14ac:dyDescent="0.25">
      <c r="A113">
        <f t="shared" si="1"/>
        <v>2007</v>
      </c>
      <c r="B113" s="59">
        <v>2645000</v>
      </c>
      <c r="C113" s="77">
        <v>2716380</v>
      </c>
    </row>
    <row r="114" spans="1:3" x14ac:dyDescent="0.25">
      <c r="A114">
        <f t="shared" si="1"/>
        <v>2008</v>
      </c>
      <c r="B114" s="59">
        <v>2647000</v>
      </c>
      <c r="C114" s="77">
        <v>2735000</v>
      </c>
    </row>
    <row r="115" spans="1:3" x14ac:dyDescent="0.25">
      <c r="A115">
        <f t="shared" si="1"/>
        <v>2009</v>
      </c>
      <c r="B115" s="59">
        <v>2645000</v>
      </c>
      <c r="C115" s="77">
        <v>2735400</v>
      </c>
    </row>
    <row r="116" spans="1:3" x14ac:dyDescent="0.25">
      <c r="A116">
        <f t="shared" si="1"/>
        <v>2010</v>
      </c>
      <c r="C116" s="77">
        <v>2734630</v>
      </c>
    </row>
    <row r="117" spans="1:3" x14ac:dyDescent="0.25">
      <c r="A117">
        <f t="shared" si="1"/>
        <v>2011</v>
      </c>
      <c r="C117" s="77">
        <v>2753730</v>
      </c>
    </row>
    <row r="118" spans="1:3" x14ac:dyDescent="0.25">
      <c r="A118">
        <f t="shared" si="1"/>
        <v>2012</v>
      </c>
      <c r="C118" s="77">
        <v>2756070</v>
      </c>
    </row>
    <row r="119" spans="1:3" x14ac:dyDescent="0.25">
      <c r="A119">
        <f t="shared" si="1"/>
        <v>2013</v>
      </c>
      <c r="C119" s="77">
        <v>2788081</v>
      </c>
    </row>
    <row r="120" spans="1:3" x14ac:dyDescent="0.25">
      <c r="A120">
        <f t="shared" si="1"/>
        <v>2014</v>
      </c>
      <c r="C120" s="77">
        <v>2825890</v>
      </c>
    </row>
    <row r="121" spans="1:3" x14ac:dyDescent="0.25">
      <c r="A121">
        <f t="shared" si="1"/>
        <v>2015</v>
      </c>
      <c r="C121" s="77">
        <f>C120*AVERAGE(C116:C120)/AVERAGE(C115:C119)</f>
        <v>2844463.2451422736</v>
      </c>
    </row>
    <row r="122" spans="1:3" x14ac:dyDescent="0.25">
      <c r="A122">
        <f t="shared" si="1"/>
        <v>2016</v>
      </c>
      <c r="C122" s="77">
        <f>C121*AVERAGE(C117:C121)/AVERAGE(C116:C120)</f>
        <v>2867006.7282542065</v>
      </c>
    </row>
    <row r="123" spans="1:3" x14ac:dyDescent="0.25">
      <c r="A123">
        <f t="shared" si="1"/>
        <v>2017</v>
      </c>
    </row>
    <row r="124" spans="1:3" x14ac:dyDescent="0.25">
      <c r="A124">
        <f t="shared" si="1"/>
        <v>2018</v>
      </c>
    </row>
    <row r="125" spans="1:3" x14ac:dyDescent="0.25">
      <c r="A125">
        <f t="shared" si="1"/>
        <v>2019</v>
      </c>
    </row>
    <row r="126" spans="1:3" x14ac:dyDescent="0.25">
      <c r="A126">
        <f t="shared" si="1"/>
        <v>2020</v>
      </c>
    </row>
    <row r="127" spans="1:3" x14ac:dyDescent="0.25">
      <c r="A127">
        <f t="shared" si="1"/>
        <v>2021</v>
      </c>
    </row>
    <row r="128" spans="1:3" x14ac:dyDescent="0.25">
      <c r="A128">
        <f t="shared" si="1"/>
        <v>2022</v>
      </c>
    </row>
    <row r="129" spans="1:1" x14ac:dyDescent="0.25">
      <c r="A129">
        <f t="shared" si="1"/>
        <v>2023</v>
      </c>
    </row>
    <row r="130" spans="1:1" x14ac:dyDescent="0.25">
      <c r="A130">
        <f t="shared" si="1"/>
        <v>2024</v>
      </c>
    </row>
    <row r="131" spans="1:1" x14ac:dyDescent="0.25">
      <c r="A131">
        <f t="shared" si="1"/>
        <v>2025</v>
      </c>
    </row>
    <row r="132" spans="1:1" x14ac:dyDescent="0.25">
      <c r="A132">
        <f t="shared" si="1"/>
        <v>2026</v>
      </c>
    </row>
    <row r="133" spans="1:1" x14ac:dyDescent="0.25">
      <c r="A133">
        <f t="shared" si="1"/>
        <v>2027</v>
      </c>
    </row>
    <row r="134" spans="1:1" x14ac:dyDescent="0.25">
      <c r="A134">
        <f t="shared" si="1"/>
        <v>2028</v>
      </c>
    </row>
    <row r="135" spans="1:1" x14ac:dyDescent="0.25">
      <c r="A135">
        <f t="shared" si="1"/>
        <v>2029</v>
      </c>
    </row>
    <row r="136" spans="1:1" x14ac:dyDescent="0.25">
      <c r="A136">
        <f t="shared" ref="A136:A191" si="2">A135+1</f>
        <v>2030</v>
      </c>
    </row>
    <row r="137" spans="1:1" x14ac:dyDescent="0.25">
      <c r="A137">
        <f t="shared" si="2"/>
        <v>2031</v>
      </c>
    </row>
    <row r="138" spans="1:1" x14ac:dyDescent="0.25">
      <c r="A138">
        <f t="shared" si="2"/>
        <v>2032</v>
      </c>
    </row>
    <row r="139" spans="1:1" x14ac:dyDescent="0.25">
      <c r="A139">
        <f t="shared" si="2"/>
        <v>2033</v>
      </c>
    </row>
    <row r="140" spans="1:1" x14ac:dyDescent="0.25">
      <c r="A140">
        <f t="shared" si="2"/>
        <v>2034</v>
      </c>
    </row>
    <row r="141" spans="1:1" x14ac:dyDescent="0.25">
      <c r="A141">
        <f t="shared" si="2"/>
        <v>2035</v>
      </c>
    </row>
    <row r="142" spans="1:1" x14ac:dyDescent="0.25">
      <c r="A142">
        <f t="shared" si="2"/>
        <v>2036</v>
      </c>
    </row>
    <row r="143" spans="1:1" x14ac:dyDescent="0.25">
      <c r="A143">
        <f t="shared" si="2"/>
        <v>2037</v>
      </c>
    </row>
    <row r="144" spans="1:1" x14ac:dyDescent="0.25">
      <c r="A144">
        <f t="shared" si="2"/>
        <v>2038</v>
      </c>
    </row>
    <row r="145" spans="1:1" x14ac:dyDescent="0.25">
      <c r="A145">
        <f t="shared" si="2"/>
        <v>2039</v>
      </c>
    </row>
    <row r="146" spans="1:1" x14ac:dyDescent="0.25">
      <c r="A146">
        <f t="shared" si="2"/>
        <v>2040</v>
      </c>
    </row>
    <row r="147" spans="1:1" x14ac:dyDescent="0.25">
      <c r="A147">
        <f t="shared" si="2"/>
        <v>2041</v>
      </c>
    </row>
    <row r="148" spans="1:1" x14ac:dyDescent="0.25">
      <c r="A148">
        <f t="shared" si="2"/>
        <v>2042</v>
      </c>
    </row>
    <row r="149" spans="1:1" x14ac:dyDescent="0.25">
      <c r="A149">
        <f t="shared" si="2"/>
        <v>2043</v>
      </c>
    </row>
    <row r="150" spans="1:1" x14ac:dyDescent="0.25">
      <c r="A150">
        <f t="shared" si="2"/>
        <v>2044</v>
      </c>
    </row>
    <row r="151" spans="1:1" x14ac:dyDescent="0.25">
      <c r="A151">
        <f t="shared" si="2"/>
        <v>2045</v>
      </c>
    </row>
    <row r="152" spans="1:1" x14ac:dyDescent="0.25">
      <c r="A152">
        <f t="shared" si="2"/>
        <v>2046</v>
      </c>
    </row>
    <row r="153" spans="1:1" x14ac:dyDescent="0.25">
      <c r="A153">
        <f t="shared" si="2"/>
        <v>2047</v>
      </c>
    </row>
    <row r="154" spans="1:1" x14ac:dyDescent="0.25">
      <c r="A154">
        <f t="shared" si="2"/>
        <v>2048</v>
      </c>
    </row>
    <row r="155" spans="1:1" x14ac:dyDescent="0.25">
      <c r="A155">
        <f t="shared" si="2"/>
        <v>2049</v>
      </c>
    </row>
    <row r="156" spans="1:1" x14ac:dyDescent="0.25">
      <c r="A156">
        <f t="shared" si="2"/>
        <v>2050</v>
      </c>
    </row>
    <row r="157" spans="1:1" x14ac:dyDescent="0.25">
      <c r="A157">
        <f t="shared" si="2"/>
        <v>2051</v>
      </c>
    </row>
    <row r="158" spans="1:1" x14ac:dyDescent="0.25">
      <c r="A158">
        <f t="shared" si="2"/>
        <v>2052</v>
      </c>
    </row>
    <row r="159" spans="1:1" x14ac:dyDescent="0.25">
      <c r="A159">
        <f t="shared" si="2"/>
        <v>2053</v>
      </c>
    </row>
    <row r="160" spans="1:1" x14ac:dyDescent="0.25">
      <c r="A160">
        <f t="shared" si="2"/>
        <v>2054</v>
      </c>
    </row>
    <row r="161" spans="1:1" x14ac:dyDescent="0.25">
      <c r="A161">
        <f t="shared" si="2"/>
        <v>2055</v>
      </c>
    </row>
    <row r="162" spans="1:1" x14ac:dyDescent="0.25">
      <c r="A162">
        <f t="shared" si="2"/>
        <v>2056</v>
      </c>
    </row>
    <row r="163" spans="1:1" x14ac:dyDescent="0.25">
      <c r="A163">
        <f t="shared" si="2"/>
        <v>2057</v>
      </c>
    </row>
    <row r="164" spans="1:1" x14ac:dyDescent="0.25">
      <c r="A164">
        <f t="shared" si="2"/>
        <v>2058</v>
      </c>
    </row>
    <row r="165" spans="1:1" x14ac:dyDescent="0.25">
      <c r="A165">
        <f t="shared" si="2"/>
        <v>2059</v>
      </c>
    </row>
    <row r="166" spans="1:1" x14ac:dyDescent="0.25">
      <c r="A166">
        <f t="shared" si="2"/>
        <v>2060</v>
      </c>
    </row>
    <row r="167" spans="1:1" x14ac:dyDescent="0.25">
      <c r="A167">
        <f t="shared" si="2"/>
        <v>2061</v>
      </c>
    </row>
    <row r="168" spans="1:1" x14ac:dyDescent="0.25">
      <c r="A168">
        <f t="shared" si="2"/>
        <v>2062</v>
      </c>
    </row>
    <row r="169" spans="1:1" x14ac:dyDescent="0.25">
      <c r="A169">
        <f t="shared" si="2"/>
        <v>2063</v>
      </c>
    </row>
    <row r="170" spans="1:1" x14ac:dyDescent="0.25">
      <c r="A170">
        <f t="shared" si="2"/>
        <v>2064</v>
      </c>
    </row>
    <row r="171" spans="1:1" x14ac:dyDescent="0.25">
      <c r="A171">
        <f t="shared" si="2"/>
        <v>2065</v>
      </c>
    </row>
    <row r="172" spans="1:1" x14ac:dyDescent="0.25">
      <c r="A172">
        <f t="shared" si="2"/>
        <v>2066</v>
      </c>
    </row>
    <row r="173" spans="1:1" x14ac:dyDescent="0.25">
      <c r="A173">
        <f t="shared" si="2"/>
        <v>2067</v>
      </c>
    </row>
    <row r="174" spans="1:1" x14ac:dyDescent="0.25">
      <c r="A174">
        <f t="shared" si="2"/>
        <v>2068</v>
      </c>
    </row>
    <row r="175" spans="1:1" x14ac:dyDescent="0.25">
      <c r="A175">
        <f t="shared" si="2"/>
        <v>2069</v>
      </c>
    </row>
    <row r="176" spans="1:1" x14ac:dyDescent="0.25">
      <c r="A176">
        <f t="shared" si="2"/>
        <v>2070</v>
      </c>
    </row>
    <row r="177" spans="1:1" x14ac:dyDescent="0.25">
      <c r="A177">
        <f t="shared" si="2"/>
        <v>2071</v>
      </c>
    </row>
    <row r="178" spans="1:1" x14ac:dyDescent="0.25">
      <c r="A178">
        <f t="shared" si="2"/>
        <v>2072</v>
      </c>
    </row>
    <row r="179" spans="1:1" x14ac:dyDescent="0.25">
      <c r="A179">
        <f t="shared" si="2"/>
        <v>2073</v>
      </c>
    </row>
    <row r="180" spans="1:1" x14ac:dyDescent="0.25">
      <c r="A180">
        <f t="shared" si="2"/>
        <v>2074</v>
      </c>
    </row>
    <row r="181" spans="1:1" x14ac:dyDescent="0.25">
      <c r="A181">
        <f t="shared" si="2"/>
        <v>2075</v>
      </c>
    </row>
    <row r="182" spans="1:1" x14ac:dyDescent="0.25">
      <c r="A182">
        <f t="shared" si="2"/>
        <v>2076</v>
      </c>
    </row>
    <row r="183" spans="1:1" x14ac:dyDescent="0.25">
      <c r="A183">
        <f t="shared" si="2"/>
        <v>2077</v>
      </c>
    </row>
    <row r="184" spans="1:1" x14ac:dyDescent="0.25">
      <c r="A184">
        <f t="shared" si="2"/>
        <v>2078</v>
      </c>
    </row>
    <row r="185" spans="1:1" x14ac:dyDescent="0.25">
      <c r="A185">
        <f t="shared" si="2"/>
        <v>2079</v>
      </c>
    </row>
    <row r="186" spans="1:1" x14ac:dyDescent="0.25">
      <c r="A186">
        <f t="shared" si="2"/>
        <v>2080</v>
      </c>
    </row>
    <row r="187" spans="1:1" x14ac:dyDescent="0.25">
      <c r="A187">
        <f t="shared" si="2"/>
        <v>2081</v>
      </c>
    </row>
    <row r="188" spans="1:1" x14ac:dyDescent="0.25">
      <c r="A188">
        <f t="shared" si="2"/>
        <v>2082</v>
      </c>
    </row>
    <row r="189" spans="1:1" x14ac:dyDescent="0.25">
      <c r="A189">
        <f t="shared" si="2"/>
        <v>2083</v>
      </c>
    </row>
    <row r="190" spans="1:1" x14ac:dyDescent="0.25">
      <c r="A190">
        <f t="shared" si="2"/>
        <v>2084</v>
      </c>
    </row>
    <row r="191" spans="1:1" x14ac:dyDescent="0.25">
      <c r="A191">
        <f t="shared" si="2"/>
        <v>2085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pane xSplit="1" ySplit="5" topLeftCell="B86" activePane="bottomRight" state="frozen"/>
      <selection pane="topRight" activeCell="B1" sqref="B1"/>
      <selection pane="bottomLeft" activeCell="A6" sqref="A6"/>
      <selection pane="bottomRight" activeCell="B122" sqref="B86:B122"/>
    </sheetView>
  </sheetViews>
  <sheetFormatPr defaultRowHeight="15" x14ac:dyDescent="0.25"/>
  <cols>
    <col min="1" max="4" width="13.7109375" customWidth="1"/>
    <col min="5" max="5" width="20.28515625" customWidth="1"/>
    <col min="6" max="9" width="32.7109375" style="66" customWidth="1"/>
    <col min="10" max="10" width="14" style="66" customWidth="1"/>
    <col min="11" max="98" width="32.7109375" customWidth="1"/>
  </cols>
  <sheetData>
    <row r="1" spans="1:10" x14ac:dyDescent="0.25">
      <c r="A1" t="s">
        <v>2</v>
      </c>
      <c r="B1" t="s">
        <v>453</v>
      </c>
      <c r="C1" t="s">
        <v>4</v>
      </c>
      <c r="D1" t="s">
        <v>4</v>
      </c>
      <c r="E1" s="116" t="s">
        <v>263</v>
      </c>
      <c r="F1" s="115"/>
      <c r="G1" s="115"/>
      <c r="H1" s="115"/>
      <c r="I1" s="117"/>
      <c r="J1" s="65"/>
    </row>
    <row r="2" spans="1:10" s="2" customFormat="1" ht="18.75" customHeight="1" x14ac:dyDescent="0.25">
      <c r="A2" t="s">
        <v>11</v>
      </c>
      <c r="B2" t="s">
        <v>12</v>
      </c>
      <c r="C2" s="116" t="s">
        <v>19</v>
      </c>
      <c r="D2" s="116" t="s">
        <v>19</v>
      </c>
      <c r="E2" s="116" t="s">
        <v>12</v>
      </c>
      <c r="F2" s="115"/>
      <c r="G2" s="115"/>
      <c r="H2" s="115"/>
      <c r="I2" s="117"/>
      <c r="J2" s="65"/>
    </row>
    <row r="3" spans="1:10" s="2" customFormat="1" x14ac:dyDescent="0.25">
      <c r="A3" t="s">
        <v>3</v>
      </c>
      <c r="B3" t="s">
        <v>476</v>
      </c>
      <c r="C3" s="116" t="s">
        <v>478</v>
      </c>
      <c r="D3" s="116" t="s">
        <v>477</v>
      </c>
      <c r="E3" s="116" t="s">
        <v>264</v>
      </c>
      <c r="F3" s="115"/>
      <c r="G3" s="115"/>
      <c r="H3" s="115"/>
      <c r="I3" s="117"/>
      <c r="J3" s="112"/>
    </row>
    <row r="4" spans="1:10" s="2" customFormat="1" x14ac:dyDescent="0.25">
      <c r="A4" t="s">
        <v>7</v>
      </c>
      <c r="B4" t="s">
        <v>9</v>
      </c>
      <c r="C4" s="116" t="s">
        <v>9</v>
      </c>
      <c r="D4" s="116" t="s">
        <v>9</v>
      </c>
      <c r="E4" s="116" t="s">
        <v>9</v>
      </c>
      <c r="F4" s="115"/>
      <c r="G4" s="115"/>
      <c r="H4" s="115"/>
      <c r="I4" s="117"/>
      <c r="J4" s="65"/>
    </row>
    <row r="5" spans="1:10" s="2" customFormat="1" x14ac:dyDescent="0.25">
      <c r="A5" t="s">
        <v>189</v>
      </c>
      <c r="B5"/>
      <c r="C5"/>
      <c r="D5"/>
      <c r="E5" s="116" t="s">
        <v>430</v>
      </c>
      <c r="F5" s="115"/>
      <c r="G5" s="115"/>
      <c r="H5" s="115"/>
      <c r="I5" s="117"/>
      <c r="J5" s="114"/>
    </row>
    <row r="6" spans="1:10" x14ac:dyDescent="0.25">
      <c r="A6">
        <v>1900</v>
      </c>
      <c r="E6" s="118"/>
      <c r="F6" s="115"/>
      <c r="G6" s="115"/>
      <c r="H6" s="115"/>
      <c r="I6" s="120"/>
    </row>
    <row r="7" spans="1:10" x14ac:dyDescent="0.25">
      <c r="A7">
        <f>A6+1</f>
        <v>1901</v>
      </c>
      <c r="E7" s="118"/>
      <c r="F7" s="115"/>
      <c r="G7" s="115"/>
      <c r="H7" s="115"/>
      <c r="I7" s="120"/>
    </row>
    <row r="8" spans="1:10" x14ac:dyDescent="0.25">
      <c r="A8">
        <f t="shared" ref="A8:A71" si="0">A7+1</f>
        <v>1902</v>
      </c>
      <c r="E8" s="118"/>
      <c r="F8" s="115"/>
      <c r="G8" s="115"/>
      <c r="H8" s="115"/>
      <c r="I8" s="120"/>
    </row>
    <row r="9" spans="1:10" x14ac:dyDescent="0.25">
      <c r="A9">
        <f t="shared" si="0"/>
        <v>1903</v>
      </c>
      <c r="E9" s="118"/>
      <c r="F9" s="115"/>
      <c r="G9" s="115"/>
      <c r="H9" s="115"/>
      <c r="I9" s="120"/>
    </row>
    <row r="10" spans="1:10" x14ac:dyDescent="0.25">
      <c r="A10">
        <f t="shared" si="0"/>
        <v>1904</v>
      </c>
      <c r="E10" s="118"/>
      <c r="F10" s="115"/>
      <c r="G10" s="115"/>
      <c r="H10" s="115"/>
      <c r="I10" s="120"/>
    </row>
    <row r="11" spans="1:10" x14ac:dyDescent="0.25">
      <c r="A11">
        <f t="shared" si="0"/>
        <v>1905</v>
      </c>
      <c r="E11" s="118"/>
      <c r="F11" s="115"/>
      <c r="G11" s="115"/>
      <c r="H11" s="115"/>
      <c r="I11" s="120"/>
    </row>
    <row r="12" spans="1:10" x14ac:dyDescent="0.25">
      <c r="A12">
        <f t="shared" si="0"/>
        <v>1906</v>
      </c>
      <c r="E12" s="118"/>
      <c r="F12" s="115"/>
      <c r="G12" s="115"/>
      <c r="H12" s="115"/>
      <c r="I12" s="120"/>
    </row>
    <row r="13" spans="1:10" x14ac:dyDescent="0.25">
      <c r="A13">
        <f t="shared" si="0"/>
        <v>1907</v>
      </c>
      <c r="E13" s="118"/>
      <c r="F13" s="115"/>
      <c r="G13" s="115"/>
      <c r="H13" s="115"/>
      <c r="I13" s="120"/>
    </row>
    <row r="14" spans="1:10" x14ac:dyDescent="0.25">
      <c r="A14">
        <f t="shared" si="0"/>
        <v>1908</v>
      </c>
      <c r="E14" s="118"/>
      <c r="F14" s="115"/>
      <c r="G14" s="115"/>
      <c r="H14" s="115"/>
      <c r="I14" s="120"/>
    </row>
    <row r="15" spans="1:10" x14ac:dyDescent="0.25">
      <c r="A15">
        <f t="shared" si="0"/>
        <v>1909</v>
      </c>
      <c r="E15" s="118"/>
      <c r="F15" s="115"/>
      <c r="G15" s="115"/>
      <c r="H15" s="115"/>
      <c r="I15" s="120"/>
    </row>
    <row r="16" spans="1:10" x14ac:dyDescent="0.25">
      <c r="A16">
        <f t="shared" si="0"/>
        <v>1910</v>
      </c>
      <c r="E16" s="118"/>
      <c r="F16" s="115"/>
      <c r="G16" s="115"/>
      <c r="H16" s="115"/>
      <c r="I16" s="120"/>
    </row>
    <row r="17" spans="1:9" x14ac:dyDescent="0.25">
      <c r="A17">
        <f t="shared" si="0"/>
        <v>1911</v>
      </c>
      <c r="E17" s="118"/>
      <c r="F17" s="115"/>
      <c r="G17" s="115"/>
      <c r="H17" s="115"/>
      <c r="I17" s="120"/>
    </row>
    <row r="18" spans="1:9" x14ac:dyDescent="0.25">
      <c r="A18">
        <f t="shared" si="0"/>
        <v>1912</v>
      </c>
      <c r="E18" s="118"/>
      <c r="F18" s="115"/>
      <c r="G18" s="115"/>
      <c r="H18" s="115"/>
      <c r="I18" s="120"/>
    </row>
    <row r="19" spans="1:9" x14ac:dyDescent="0.25">
      <c r="A19">
        <f t="shared" si="0"/>
        <v>1913</v>
      </c>
      <c r="E19" s="118"/>
      <c r="F19" s="115"/>
      <c r="G19" s="115"/>
      <c r="H19" s="115"/>
      <c r="I19" s="120"/>
    </row>
    <row r="20" spans="1:9" x14ac:dyDescent="0.25">
      <c r="A20">
        <f t="shared" si="0"/>
        <v>1914</v>
      </c>
      <c r="E20" s="118"/>
      <c r="F20" s="115"/>
      <c r="G20" s="115"/>
      <c r="H20" s="115"/>
      <c r="I20" s="120"/>
    </row>
    <row r="21" spans="1:9" x14ac:dyDescent="0.25">
      <c r="A21">
        <f t="shared" si="0"/>
        <v>1915</v>
      </c>
      <c r="E21" s="118"/>
      <c r="F21" s="115"/>
      <c r="G21" s="115"/>
      <c r="H21" s="115"/>
      <c r="I21" s="120"/>
    </row>
    <row r="22" spans="1:9" x14ac:dyDescent="0.25">
      <c r="A22">
        <f t="shared" si="0"/>
        <v>1916</v>
      </c>
      <c r="E22" s="118"/>
      <c r="F22" s="115"/>
      <c r="G22" s="115"/>
      <c r="H22" s="115"/>
      <c r="I22" s="120"/>
    </row>
    <row r="23" spans="1:9" x14ac:dyDescent="0.25">
      <c r="A23">
        <f t="shared" si="0"/>
        <v>1917</v>
      </c>
      <c r="E23" s="118"/>
      <c r="F23" s="115"/>
      <c r="G23" s="115"/>
      <c r="H23" s="115"/>
      <c r="I23" s="120"/>
    </row>
    <row r="24" spans="1:9" x14ac:dyDescent="0.25">
      <c r="A24">
        <f t="shared" si="0"/>
        <v>1918</v>
      </c>
      <c r="E24" s="118"/>
      <c r="F24" s="115"/>
      <c r="G24" s="115"/>
      <c r="H24" s="115"/>
      <c r="I24" s="120"/>
    </row>
    <row r="25" spans="1:9" x14ac:dyDescent="0.25">
      <c r="A25">
        <f t="shared" si="0"/>
        <v>1919</v>
      </c>
      <c r="E25" s="118"/>
      <c r="F25" s="115"/>
      <c r="G25" s="115"/>
      <c r="H25" s="115"/>
      <c r="I25" s="120"/>
    </row>
    <row r="26" spans="1:9" x14ac:dyDescent="0.25">
      <c r="A26">
        <f t="shared" si="0"/>
        <v>1920</v>
      </c>
      <c r="E26" s="118"/>
      <c r="F26" s="115"/>
      <c r="G26" s="115"/>
      <c r="H26" s="115"/>
      <c r="I26" s="120"/>
    </row>
    <row r="27" spans="1:9" x14ac:dyDescent="0.25">
      <c r="A27">
        <f t="shared" si="0"/>
        <v>1921</v>
      </c>
      <c r="E27" s="118"/>
      <c r="F27" s="115"/>
      <c r="G27" s="115"/>
      <c r="H27" s="115"/>
      <c r="I27" s="120"/>
    </row>
    <row r="28" spans="1:9" x14ac:dyDescent="0.25">
      <c r="A28">
        <f t="shared" si="0"/>
        <v>1922</v>
      </c>
      <c r="E28" s="118"/>
      <c r="F28" s="115"/>
      <c r="G28" s="115"/>
      <c r="H28" s="115"/>
      <c r="I28" s="120"/>
    </row>
    <row r="29" spans="1:9" x14ac:dyDescent="0.25">
      <c r="A29">
        <f t="shared" si="0"/>
        <v>1923</v>
      </c>
      <c r="E29" s="118"/>
      <c r="F29" s="115"/>
      <c r="G29" s="115"/>
      <c r="H29" s="115"/>
      <c r="I29" s="120"/>
    </row>
    <row r="30" spans="1:9" x14ac:dyDescent="0.25">
      <c r="A30">
        <f t="shared" si="0"/>
        <v>1924</v>
      </c>
      <c r="E30" s="118"/>
      <c r="F30" s="115"/>
      <c r="G30" s="115"/>
      <c r="H30" s="115"/>
      <c r="I30" s="120"/>
    </row>
    <row r="31" spans="1:9" x14ac:dyDescent="0.25">
      <c r="A31">
        <f t="shared" si="0"/>
        <v>1925</v>
      </c>
      <c r="E31" s="118"/>
      <c r="F31" s="115"/>
      <c r="G31" s="115"/>
      <c r="H31" s="115"/>
      <c r="I31" s="120"/>
    </row>
    <row r="32" spans="1:9" x14ac:dyDescent="0.25">
      <c r="A32">
        <f t="shared" si="0"/>
        <v>1926</v>
      </c>
      <c r="E32" s="118"/>
      <c r="F32" s="115"/>
      <c r="G32" s="115"/>
      <c r="H32" s="115"/>
      <c r="I32" s="120"/>
    </row>
    <row r="33" spans="1:10" x14ac:dyDescent="0.25">
      <c r="A33">
        <f t="shared" si="0"/>
        <v>1927</v>
      </c>
      <c r="E33" s="118"/>
      <c r="F33" s="115"/>
      <c r="G33" s="115"/>
      <c r="H33" s="115"/>
      <c r="I33" s="120"/>
    </row>
    <row r="34" spans="1:10" x14ac:dyDescent="0.25">
      <c r="A34">
        <f t="shared" si="0"/>
        <v>1928</v>
      </c>
      <c r="E34" s="118"/>
      <c r="F34" s="115"/>
      <c r="G34" s="115"/>
      <c r="H34" s="115"/>
      <c r="I34" s="120"/>
    </row>
    <row r="35" spans="1:10" x14ac:dyDescent="0.25">
      <c r="A35">
        <f t="shared" si="0"/>
        <v>1929</v>
      </c>
      <c r="E35" s="118"/>
      <c r="F35" s="115"/>
      <c r="G35" s="115"/>
      <c r="H35" s="115"/>
      <c r="I35" s="120"/>
    </row>
    <row r="36" spans="1:10" x14ac:dyDescent="0.25">
      <c r="A36">
        <f t="shared" si="0"/>
        <v>1930</v>
      </c>
      <c r="E36" s="118"/>
      <c r="F36" s="115"/>
      <c r="G36" s="115"/>
      <c r="H36" s="115"/>
      <c r="I36" s="120"/>
    </row>
    <row r="37" spans="1:10" x14ac:dyDescent="0.25">
      <c r="A37">
        <f t="shared" si="0"/>
        <v>1931</v>
      </c>
      <c r="E37" s="118"/>
      <c r="F37" s="115"/>
      <c r="G37" s="115"/>
      <c r="H37" s="115"/>
      <c r="I37" s="120"/>
    </row>
    <row r="38" spans="1:10" x14ac:dyDescent="0.25">
      <c r="A38">
        <f t="shared" si="0"/>
        <v>1932</v>
      </c>
      <c r="E38" s="118"/>
      <c r="F38" s="115"/>
      <c r="G38" s="115"/>
      <c r="H38" s="115"/>
      <c r="I38" s="120"/>
    </row>
    <row r="39" spans="1:10" x14ac:dyDescent="0.25">
      <c r="A39">
        <f t="shared" si="0"/>
        <v>1933</v>
      </c>
      <c r="E39" s="118"/>
      <c r="F39" s="115"/>
      <c r="G39" s="115"/>
      <c r="H39" s="115"/>
      <c r="I39" s="120"/>
    </row>
    <row r="40" spans="1:10" x14ac:dyDescent="0.25">
      <c r="A40">
        <f t="shared" si="0"/>
        <v>1934</v>
      </c>
      <c r="E40" s="118"/>
      <c r="F40" s="115"/>
      <c r="G40" s="115"/>
      <c r="H40" s="115"/>
      <c r="I40" s="120"/>
    </row>
    <row r="41" spans="1:10" x14ac:dyDescent="0.25">
      <c r="A41">
        <f t="shared" si="0"/>
        <v>1935</v>
      </c>
      <c r="E41" s="118"/>
      <c r="F41" s="115"/>
      <c r="G41" s="115"/>
      <c r="H41" s="115"/>
      <c r="I41" s="120"/>
    </row>
    <row r="42" spans="1:10" x14ac:dyDescent="0.25">
      <c r="A42">
        <f t="shared" si="0"/>
        <v>1936</v>
      </c>
      <c r="E42" s="118"/>
      <c r="F42" s="115"/>
      <c r="G42" s="115"/>
      <c r="H42" s="115"/>
      <c r="I42" s="120"/>
    </row>
    <row r="43" spans="1:10" x14ac:dyDescent="0.25">
      <c r="A43">
        <f t="shared" si="0"/>
        <v>1937</v>
      </c>
      <c r="E43" s="118"/>
      <c r="F43" s="115"/>
      <c r="G43" s="115"/>
      <c r="H43" s="115"/>
      <c r="I43" s="120"/>
    </row>
    <row r="44" spans="1:10" x14ac:dyDescent="0.25">
      <c r="A44">
        <f t="shared" si="0"/>
        <v>1938</v>
      </c>
      <c r="E44" s="118"/>
      <c r="F44" s="115"/>
      <c r="G44" s="115"/>
      <c r="H44" s="115"/>
      <c r="I44" s="120"/>
    </row>
    <row r="45" spans="1:10" x14ac:dyDescent="0.25">
      <c r="A45">
        <f t="shared" si="0"/>
        <v>1939</v>
      </c>
      <c r="E45" s="118"/>
      <c r="F45" s="115"/>
      <c r="G45" s="115"/>
      <c r="H45" s="115"/>
      <c r="I45" s="120"/>
    </row>
    <row r="46" spans="1:10" x14ac:dyDescent="0.25">
      <c r="A46">
        <f t="shared" si="0"/>
        <v>1940</v>
      </c>
      <c r="D46" s="121"/>
      <c r="E46" s="118"/>
      <c r="F46" s="115"/>
      <c r="G46" s="115"/>
      <c r="H46" s="115"/>
      <c r="I46" s="120"/>
      <c r="J46" s="113"/>
    </row>
    <row r="47" spans="1:10" x14ac:dyDescent="0.25">
      <c r="A47">
        <f t="shared" si="0"/>
        <v>1941</v>
      </c>
      <c r="D47" s="121"/>
      <c r="E47" s="118"/>
      <c r="F47" s="115"/>
      <c r="G47" s="115"/>
      <c r="H47" s="115"/>
      <c r="I47" s="120"/>
      <c r="J47" s="113"/>
    </row>
    <row r="48" spans="1:10" x14ac:dyDescent="0.25">
      <c r="A48">
        <f t="shared" si="0"/>
        <v>1942</v>
      </c>
      <c r="D48" s="121"/>
      <c r="E48" s="118"/>
      <c r="F48" s="115"/>
      <c r="G48" s="115"/>
      <c r="H48" s="115"/>
      <c r="I48" s="120"/>
      <c r="J48" s="113"/>
    </row>
    <row r="49" spans="1:10" x14ac:dyDescent="0.25">
      <c r="A49">
        <f t="shared" si="0"/>
        <v>1943</v>
      </c>
      <c r="D49" s="121"/>
      <c r="E49" s="118"/>
      <c r="F49" s="115"/>
      <c r="G49" s="115"/>
      <c r="H49" s="115"/>
      <c r="I49" s="120"/>
      <c r="J49" s="113"/>
    </row>
    <row r="50" spans="1:10" x14ac:dyDescent="0.25">
      <c r="A50">
        <f t="shared" si="0"/>
        <v>1944</v>
      </c>
      <c r="D50" s="121"/>
      <c r="E50" s="118"/>
      <c r="F50" s="115"/>
      <c r="G50" s="115"/>
      <c r="H50" s="115"/>
      <c r="I50" s="120"/>
      <c r="J50" s="113"/>
    </row>
    <row r="51" spans="1:10" x14ac:dyDescent="0.25">
      <c r="A51">
        <f t="shared" si="0"/>
        <v>1945</v>
      </c>
      <c r="D51" s="121"/>
      <c r="E51" s="118"/>
      <c r="F51" s="115"/>
      <c r="G51" s="115"/>
      <c r="H51" s="115"/>
      <c r="I51" s="120"/>
      <c r="J51" s="113"/>
    </row>
    <row r="52" spans="1:10" x14ac:dyDescent="0.25">
      <c r="A52">
        <f t="shared" si="0"/>
        <v>1946</v>
      </c>
      <c r="D52" s="121"/>
      <c r="E52" s="118"/>
      <c r="F52" s="115"/>
      <c r="G52" s="115"/>
      <c r="H52" s="115"/>
      <c r="I52" s="120"/>
      <c r="J52" s="113"/>
    </row>
    <row r="53" spans="1:10" x14ac:dyDescent="0.25">
      <c r="A53">
        <f t="shared" si="0"/>
        <v>1947</v>
      </c>
      <c r="D53" s="121"/>
      <c r="E53" s="118"/>
      <c r="F53" s="115"/>
      <c r="G53" s="115"/>
      <c r="H53" s="115"/>
      <c r="I53" s="120"/>
      <c r="J53" s="113"/>
    </row>
    <row r="54" spans="1:10" x14ac:dyDescent="0.25">
      <c r="A54">
        <f t="shared" si="0"/>
        <v>1948</v>
      </c>
      <c r="D54" s="121"/>
      <c r="E54" s="118"/>
      <c r="F54" s="115"/>
      <c r="G54" s="115"/>
      <c r="H54" s="115"/>
      <c r="I54" s="120"/>
      <c r="J54" s="113"/>
    </row>
    <row r="55" spans="1:10" x14ac:dyDescent="0.25">
      <c r="A55">
        <f t="shared" si="0"/>
        <v>1949</v>
      </c>
      <c r="D55" s="121"/>
      <c r="E55" s="118"/>
      <c r="F55" s="115"/>
      <c r="G55" s="115"/>
      <c r="H55" s="115"/>
      <c r="I55" s="120"/>
      <c r="J55" s="113"/>
    </row>
    <row r="56" spans="1:10" x14ac:dyDescent="0.25">
      <c r="A56">
        <f t="shared" si="0"/>
        <v>1950</v>
      </c>
      <c r="D56" s="121"/>
      <c r="E56" s="118"/>
      <c r="F56" s="115"/>
      <c r="G56" s="115"/>
      <c r="H56" s="115"/>
      <c r="I56" s="120"/>
      <c r="J56" s="113"/>
    </row>
    <row r="57" spans="1:10" x14ac:dyDescent="0.25">
      <c r="A57">
        <f t="shared" si="0"/>
        <v>1951</v>
      </c>
      <c r="D57" s="121"/>
      <c r="E57" s="118"/>
      <c r="F57" s="115"/>
      <c r="G57" s="115"/>
      <c r="H57" s="115"/>
      <c r="I57" s="120"/>
      <c r="J57" s="113"/>
    </row>
    <row r="58" spans="1:10" x14ac:dyDescent="0.25">
      <c r="A58">
        <f t="shared" si="0"/>
        <v>1952</v>
      </c>
      <c r="D58" s="121"/>
      <c r="E58" s="118"/>
      <c r="F58" s="115"/>
      <c r="G58" s="115"/>
      <c r="H58" s="115"/>
      <c r="I58" s="120"/>
      <c r="J58" s="113"/>
    </row>
    <row r="59" spans="1:10" x14ac:dyDescent="0.25">
      <c r="A59">
        <f t="shared" si="0"/>
        <v>1953</v>
      </c>
      <c r="D59" s="121"/>
      <c r="E59" s="118"/>
      <c r="F59" s="115"/>
      <c r="G59" s="115"/>
      <c r="H59" s="115"/>
      <c r="I59" s="120"/>
      <c r="J59" s="113"/>
    </row>
    <row r="60" spans="1:10" x14ac:dyDescent="0.25">
      <c r="A60">
        <f t="shared" si="0"/>
        <v>1954</v>
      </c>
      <c r="D60" s="121"/>
      <c r="E60" s="118"/>
      <c r="F60" s="115"/>
      <c r="G60" s="115"/>
      <c r="H60" s="115"/>
      <c r="I60" s="120"/>
      <c r="J60" s="113"/>
    </row>
    <row r="61" spans="1:10" x14ac:dyDescent="0.25">
      <c r="A61">
        <f t="shared" si="0"/>
        <v>1955</v>
      </c>
      <c r="D61" s="121"/>
      <c r="E61" s="118"/>
      <c r="F61" s="115"/>
      <c r="G61" s="115"/>
      <c r="H61" s="115"/>
      <c r="I61" s="120"/>
      <c r="J61" s="113"/>
    </row>
    <row r="62" spans="1:10" x14ac:dyDescent="0.25">
      <c r="A62">
        <f t="shared" si="0"/>
        <v>1956</v>
      </c>
      <c r="D62" s="121"/>
      <c r="E62" s="118"/>
      <c r="F62" s="115"/>
      <c r="G62" s="115"/>
      <c r="H62" s="115"/>
      <c r="I62" s="120"/>
      <c r="J62" s="113"/>
    </row>
    <row r="63" spans="1:10" x14ac:dyDescent="0.25">
      <c r="A63">
        <f t="shared" si="0"/>
        <v>1957</v>
      </c>
      <c r="D63" s="121"/>
      <c r="E63" s="118"/>
      <c r="F63" s="115"/>
      <c r="G63" s="115"/>
      <c r="H63" s="115"/>
      <c r="I63" s="120"/>
      <c r="J63" s="113"/>
    </row>
    <row r="64" spans="1:10" x14ac:dyDescent="0.25">
      <c r="A64">
        <f t="shared" si="0"/>
        <v>1958</v>
      </c>
      <c r="D64" s="121"/>
      <c r="E64" s="118"/>
      <c r="F64" s="115"/>
      <c r="G64" s="115"/>
      <c r="H64" s="115"/>
      <c r="I64" s="120"/>
      <c r="J64" s="113"/>
    </row>
    <row r="65" spans="1:10" x14ac:dyDescent="0.25">
      <c r="A65">
        <f t="shared" si="0"/>
        <v>1959</v>
      </c>
      <c r="D65" s="121"/>
      <c r="E65" s="118"/>
      <c r="F65" s="115"/>
      <c r="G65" s="115"/>
      <c r="H65" s="115"/>
      <c r="I65" s="120"/>
      <c r="J65" s="113"/>
    </row>
    <row r="66" spans="1:10" x14ac:dyDescent="0.25">
      <c r="A66">
        <f t="shared" si="0"/>
        <v>1960</v>
      </c>
      <c r="D66" s="121">
        <v>53.159999847412102</v>
      </c>
      <c r="E66" s="118"/>
      <c r="F66" s="115"/>
      <c r="G66" s="115"/>
      <c r="H66" s="115"/>
      <c r="I66" s="120"/>
      <c r="J66" s="113"/>
    </row>
    <row r="67" spans="1:10" x14ac:dyDescent="0.25">
      <c r="A67">
        <f t="shared" si="0"/>
        <v>1961</v>
      </c>
      <c r="D67" s="121"/>
      <c r="E67" s="118"/>
      <c r="F67" s="115"/>
      <c r="G67" s="115"/>
      <c r="H67" s="115"/>
      <c r="I67" s="120"/>
      <c r="J67" s="113"/>
    </row>
    <row r="68" spans="1:10" x14ac:dyDescent="0.25">
      <c r="A68">
        <f t="shared" si="0"/>
        <v>1962</v>
      </c>
      <c r="D68" s="121"/>
      <c r="E68" s="118"/>
      <c r="F68" s="115"/>
      <c r="G68" s="115"/>
      <c r="H68" s="115"/>
      <c r="I68" s="120"/>
      <c r="J68" s="113"/>
    </row>
    <row r="69" spans="1:10" x14ac:dyDescent="0.25">
      <c r="A69">
        <f t="shared" si="0"/>
        <v>1963</v>
      </c>
      <c r="D69" s="121"/>
      <c r="E69" s="118"/>
      <c r="F69" s="115"/>
      <c r="G69" s="115"/>
      <c r="H69" s="115"/>
      <c r="I69" s="120"/>
      <c r="J69" s="113"/>
    </row>
    <row r="70" spans="1:10" x14ac:dyDescent="0.25">
      <c r="A70">
        <f t="shared" si="0"/>
        <v>1964</v>
      </c>
      <c r="D70" s="121"/>
      <c r="E70" s="118"/>
      <c r="F70" s="115"/>
      <c r="G70" s="115"/>
      <c r="H70" s="115"/>
      <c r="I70" s="120"/>
      <c r="J70" s="113"/>
    </row>
    <row r="71" spans="1:10" x14ac:dyDescent="0.25">
      <c r="A71">
        <f t="shared" si="0"/>
        <v>1965</v>
      </c>
      <c r="D71" s="121"/>
      <c r="E71" s="118"/>
      <c r="F71" s="115"/>
      <c r="G71" s="115"/>
      <c r="H71" s="115"/>
      <c r="I71" s="120"/>
      <c r="J71" s="113"/>
    </row>
    <row r="72" spans="1:10" x14ac:dyDescent="0.25">
      <c r="A72">
        <f t="shared" ref="A72:A123" si="1">A71+1</f>
        <v>1966</v>
      </c>
      <c r="D72" s="121"/>
      <c r="E72" s="118"/>
      <c r="F72" s="115"/>
      <c r="G72" s="115"/>
      <c r="H72" s="115"/>
      <c r="I72" s="120"/>
      <c r="J72" s="113"/>
    </row>
    <row r="73" spans="1:10" x14ac:dyDescent="0.25">
      <c r="A73">
        <f t="shared" si="1"/>
        <v>1967</v>
      </c>
      <c r="D73" s="121"/>
      <c r="E73" s="118"/>
      <c r="F73" s="115"/>
      <c r="G73" s="115"/>
      <c r="H73" s="115"/>
      <c r="I73" s="120"/>
      <c r="J73" s="113"/>
    </row>
    <row r="74" spans="1:10" x14ac:dyDescent="0.25">
      <c r="A74">
        <f t="shared" si="1"/>
        <v>1968</v>
      </c>
      <c r="D74" s="121"/>
      <c r="E74" s="118"/>
      <c r="F74" s="115"/>
      <c r="G74" s="115"/>
      <c r="H74" s="115"/>
      <c r="I74" s="120"/>
      <c r="J74" s="113"/>
    </row>
    <row r="75" spans="1:10" x14ac:dyDescent="0.25">
      <c r="A75">
        <f t="shared" si="1"/>
        <v>1969</v>
      </c>
      <c r="D75" s="121"/>
      <c r="E75" s="118"/>
      <c r="F75" s="115"/>
      <c r="G75" s="115"/>
      <c r="H75" s="115"/>
      <c r="I75" s="120"/>
      <c r="J75" s="113"/>
    </row>
    <row r="76" spans="1:10" x14ac:dyDescent="0.25">
      <c r="A76">
        <f t="shared" si="1"/>
        <v>1970</v>
      </c>
      <c r="D76" s="121">
        <v>51.930000305175803</v>
      </c>
      <c r="E76" s="118"/>
      <c r="F76" s="115"/>
      <c r="G76" s="115"/>
      <c r="H76" s="115"/>
      <c r="I76" s="120"/>
      <c r="J76" s="113"/>
    </row>
    <row r="77" spans="1:10" x14ac:dyDescent="0.25">
      <c r="A77">
        <f t="shared" si="1"/>
        <v>1971</v>
      </c>
      <c r="D77" s="121"/>
      <c r="E77" s="118"/>
      <c r="F77" s="115"/>
      <c r="G77" s="115"/>
      <c r="H77" s="115"/>
      <c r="I77" s="120"/>
      <c r="J77" s="113"/>
    </row>
    <row r="78" spans="1:10" x14ac:dyDescent="0.25">
      <c r="A78">
        <f t="shared" si="1"/>
        <v>1972</v>
      </c>
      <c r="D78" s="121"/>
      <c r="E78" s="118"/>
      <c r="F78" s="115"/>
      <c r="G78" s="115"/>
      <c r="H78" s="115"/>
      <c r="I78" s="120"/>
      <c r="J78" s="113"/>
    </row>
    <row r="79" spans="1:10" x14ac:dyDescent="0.25">
      <c r="A79">
        <f t="shared" si="1"/>
        <v>1973</v>
      </c>
      <c r="D79" s="121">
        <v>61.580001831054702</v>
      </c>
      <c r="E79" s="118"/>
      <c r="F79" s="115"/>
      <c r="G79" s="115"/>
      <c r="H79" s="115"/>
      <c r="I79" s="120"/>
      <c r="J79" s="113"/>
    </row>
    <row r="80" spans="1:10" x14ac:dyDescent="0.25">
      <c r="A80">
        <f t="shared" si="1"/>
        <v>1974</v>
      </c>
      <c r="D80" s="121"/>
      <c r="E80" s="118"/>
      <c r="F80" s="115"/>
      <c r="G80" s="115"/>
      <c r="H80" s="115"/>
      <c r="I80" s="120"/>
      <c r="J80" s="113"/>
    </row>
    <row r="81" spans="1:10" x14ac:dyDescent="0.25">
      <c r="A81">
        <f t="shared" si="1"/>
        <v>1975</v>
      </c>
      <c r="D81" s="121"/>
      <c r="E81" s="118"/>
      <c r="F81" s="115"/>
      <c r="G81" s="115"/>
      <c r="H81" s="115"/>
      <c r="I81" s="120"/>
      <c r="J81" s="113"/>
    </row>
    <row r="82" spans="1:10" x14ac:dyDescent="0.25">
      <c r="A82">
        <f t="shared" si="1"/>
        <v>1976</v>
      </c>
      <c r="D82" s="121"/>
      <c r="E82" s="118"/>
      <c r="F82" s="115"/>
      <c r="G82" s="115"/>
      <c r="H82" s="115"/>
      <c r="I82" s="120"/>
      <c r="J82" s="113"/>
    </row>
    <row r="83" spans="1:10" x14ac:dyDescent="0.25">
      <c r="A83">
        <f t="shared" si="1"/>
        <v>1977</v>
      </c>
      <c r="D83" s="121"/>
      <c r="E83" s="118"/>
      <c r="F83" s="115"/>
      <c r="G83" s="115"/>
      <c r="H83" s="115"/>
      <c r="I83" s="120"/>
      <c r="J83" s="113"/>
    </row>
    <row r="84" spans="1:10" x14ac:dyDescent="0.25">
      <c r="A84">
        <f t="shared" si="1"/>
        <v>1978</v>
      </c>
      <c r="D84" s="121"/>
      <c r="E84" s="118"/>
      <c r="F84" s="115"/>
      <c r="G84" s="115"/>
      <c r="H84" s="115"/>
      <c r="I84" s="120"/>
      <c r="J84" s="113"/>
    </row>
    <row r="85" spans="1:10" x14ac:dyDescent="0.25">
      <c r="A85">
        <f t="shared" si="1"/>
        <v>1979</v>
      </c>
      <c r="D85" s="121"/>
      <c r="E85" s="118"/>
      <c r="F85" s="115"/>
      <c r="G85" s="115"/>
      <c r="H85" s="115"/>
      <c r="I85" s="120"/>
      <c r="J85" s="113"/>
    </row>
    <row r="86" spans="1:10" x14ac:dyDescent="0.25">
      <c r="A86">
        <f t="shared" si="1"/>
        <v>1980</v>
      </c>
      <c r="B86">
        <f>C86/100 * (1- E86/100)</f>
        <v>0.53361310545319773</v>
      </c>
      <c r="C86">
        <f t="shared" ref="C86:C94" si="2">C87*(D86/D87)</f>
        <v>57.070920369325961</v>
      </c>
      <c r="D86" s="121">
        <v>55.9799995422363</v>
      </c>
      <c r="E86" s="118">
        <v>6.5</v>
      </c>
      <c r="F86" s="115"/>
      <c r="G86" s="115"/>
      <c r="H86" s="115"/>
      <c r="I86" s="120"/>
      <c r="J86" s="113"/>
    </row>
    <row r="87" spans="1:10" x14ac:dyDescent="0.25">
      <c r="A87">
        <f t="shared" si="1"/>
        <v>1981</v>
      </c>
      <c r="B87">
        <f t="shared" ref="B87:B122" si="3">C87/100 * (1- E87/100)</f>
        <v>0.53802216468733965</v>
      </c>
      <c r="C87">
        <f t="shared" si="2"/>
        <v>58.416644585626955</v>
      </c>
      <c r="D87" s="121">
        <v>57.3</v>
      </c>
      <c r="E87" s="118">
        <v>7.899166666666666</v>
      </c>
      <c r="F87" s="115"/>
      <c r="G87" s="115"/>
      <c r="H87" s="115"/>
      <c r="I87" s="120"/>
      <c r="J87" s="113"/>
    </row>
    <row r="88" spans="1:10" x14ac:dyDescent="0.25">
      <c r="A88">
        <f t="shared" si="1"/>
        <v>1982</v>
      </c>
      <c r="B88">
        <f t="shared" si="3"/>
        <v>0.55613807861482445</v>
      </c>
      <c r="C88">
        <f t="shared" si="2"/>
        <v>59.741978581461431</v>
      </c>
      <c r="D88" s="121">
        <v>58.6</v>
      </c>
      <c r="E88" s="118">
        <v>6.9099999999999993</v>
      </c>
      <c r="F88" s="115"/>
      <c r="G88" s="115"/>
      <c r="H88" s="115"/>
      <c r="I88" s="120"/>
      <c r="J88" s="113"/>
    </row>
    <row r="89" spans="1:10" x14ac:dyDescent="0.25">
      <c r="A89">
        <f t="shared" si="1"/>
        <v>1983</v>
      </c>
      <c r="B89">
        <f t="shared" si="3"/>
        <v>0.56444008120923117</v>
      </c>
      <c r="C89">
        <f t="shared" si="2"/>
        <v>61.067312577295894</v>
      </c>
      <c r="D89" s="121">
        <v>59.9</v>
      </c>
      <c r="E89" s="118">
        <v>7.5708333333333337</v>
      </c>
      <c r="F89" s="115"/>
      <c r="G89" s="115"/>
      <c r="H89" s="115"/>
      <c r="I89" s="120"/>
      <c r="J89" s="113"/>
    </row>
    <row r="90" spans="1:10" x14ac:dyDescent="0.25">
      <c r="A90">
        <f t="shared" si="1"/>
        <v>1984</v>
      </c>
      <c r="B90">
        <f t="shared" si="3"/>
        <v>0.57309725632306008</v>
      </c>
      <c r="C90">
        <f t="shared" si="2"/>
        <v>62.392646573130364</v>
      </c>
      <c r="D90" s="121">
        <v>61.2</v>
      </c>
      <c r="E90" s="118">
        <v>8.1466666666666665</v>
      </c>
      <c r="F90" s="115"/>
      <c r="G90" s="115"/>
      <c r="H90" s="115"/>
      <c r="I90" s="120"/>
      <c r="J90" s="113"/>
    </row>
    <row r="91" spans="1:10" x14ac:dyDescent="0.25">
      <c r="A91">
        <f t="shared" si="1"/>
        <v>1985</v>
      </c>
      <c r="B91">
        <f t="shared" si="3"/>
        <v>0.59985804967693657</v>
      </c>
      <c r="C91">
        <f t="shared" si="2"/>
        <v>63.748563955146153</v>
      </c>
      <c r="D91" s="121">
        <v>62.529998779296903</v>
      </c>
      <c r="E91" s="118">
        <v>5.9024999999999999</v>
      </c>
      <c r="F91" s="115"/>
      <c r="G91" s="115"/>
      <c r="H91" s="115"/>
      <c r="I91" s="120"/>
      <c r="J91" s="113"/>
    </row>
    <row r="92" spans="1:10" x14ac:dyDescent="0.25">
      <c r="A92">
        <f t="shared" si="1"/>
        <v>1986</v>
      </c>
      <c r="B92">
        <f t="shared" si="3"/>
        <v>0.61049446539275753</v>
      </c>
      <c r="C92">
        <f t="shared" si="2"/>
        <v>63.585446080451085</v>
      </c>
      <c r="D92" s="121">
        <v>62.369998931884801</v>
      </c>
      <c r="E92" s="118">
        <v>3.9883333333333333</v>
      </c>
      <c r="F92" s="115"/>
      <c r="G92" s="115"/>
      <c r="H92" s="115"/>
      <c r="I92" s="120"/>
      <c r="J92" s="113"/>
    </row>
    <row r="93" spans="1:10" x14ac:dyDescent="0.25">
      <c r="A93">
        <f t="shared" si="1"/>
        <v>1987</v>
      </c>
      <c r="B93">
        <f t="shared" si="3"/>
        <v>0.62379227357257128</v>
      </c>
      <c r="C93">
        <f t="shared" si="2"/>
        <v>65.033120621277078</v>
      </c>
      <c r="D93" s="121">
        <v>63.790000915527301</v>
      </c>
      <c r="E93" s="118">
        <v>4.0808333333333326</v>
      </c>
      <c r="F93" s="115"/>
      <c r="G93" s="115"/>
      <c r="H93" s="115"/>
      <c r="I93" s="120"/>
      <c r="J93" s="113"/>
    </row>
    <row r="94" spans="1:10" x14ac:dyDescent="0.25">
      <c r="A94">
        <f t="shared" si="1"/>
        <v>1988</v>
      </c>
      <c r="B94">
        <f t="shared" si="3"/>
        <v>0.62136196655335352</v>
      </c>
      <c r="C94">
        <f t="shared" si="2"/>
        <v>64.849612526115578</v>
      </c>
      <c r="D94" s="121">
        <v>63.610000610351598</v>
      </c>
      <c r="E94" s="118">
        <v>4.1841666666666661</v>
      </c>
      <c r="F94" s="115"/>
      <c r="G94" s="115"/>
      <c r="H94" s="115"/>
      <c r="I94" s="120"/>
      <c r="J94" s="113"/>
    </row>
    <row r="95" spans="1:10" x14ac:dyDescent="0.25">
      <c r="A95">
        <f t="shared" si="1"/>
        <v>1989</v>
      </c>
      <c r="B95">
        <f t="shared" si="3"/>
        <v>0.62334062462597184</v>
      </c>
      <c r="C95">
        <f>C96*(D95/D96)</f>
        <v>64.686494651420517</v>
      </c>
      <c r="D95" s="121">
        <v>63.450000762939503</v>
      </c>
      <c r="E95" s="118">
        <v>3.6366666666666667</v>
      </c>
      <c r="F95" s="115"/>
      <c r="G95" s="115"/>
      <c r="H95" s="115"/>
      <c r="I95" s="120"/>
      <c r="J95" s="113"/>
    </row>
    <row r="96" spans="1:10" x14ac:dyDescent="0.25">
      <c r="A96">
        <f t="shared" si="1"/>
        <v>1990</v>
      </c>
      <c r="B96">
        <f t="shared" si="3"/>
        <v>0.61851925868797275</v>
      </c>
      <c r="C96" s="115">
        <v>64.870002746582003</v>
      </c>
      <c r="D96" s="121">
        <v>63.630001068115199</v>
      </c>
      <c r="E96" s="118">
        <v>4.6524999999999999</v>
      </c>
      <c r="G96" s="115"/>
      <c r="H96" s="115"/>
      <c r="I96" s="120"/>
      <c r="J96" s="113"/>
    </row>
    <row r="97" spans="1:10" x14ac:dyDescent="0.25">
      <c r="A97">
        <f t="shared" si="1"/>
        <v>1991</v>
      </c>
      <c r="B97">
        <f t="shared" si="3"/>
        <v>0.63612436656888349</v>
      </c>
      <c r="C97" s="115">
        <v>67.133003234863295</v>
      </c>
      <c r="D97" s="121">
        <f>AVERAGE(D96,D98)</f>
        <v>66.039999008178697</v>
      </c>
      <c r="E97" s="118">
        <v>5.2441666666666658</v>
      </c>
      <c r="G97" s="115"/>
      <c r="H97" s="115"/>
      <c r="I97" s="120"/>
      <c r="J97" s="113"/>
    </row>
    <row r="98" spans="1:10" x14ac:dyDescent="0.25">
      <c r="A98">
        <f t="shared" si="1"/>
        <v>1992</v>
      </c>
      <c r="B98">
        <f t="shared" si="3"/>
        <v>0.65205979683430992</v>
      </c>
      <c r="C98" s="115">
        <v>69.4739990234375</v>
      </c>
      <c r="D98" s="121">
        <v>68.449996948242202</v>
      </c>
      <c r="E98" s="118">
        <v>6.1433333333333335</v>
      </c>
      <c r="G98" s="115"/>
      <c r="H98" s="115"/>
      <c r="I98" s="120"/>
      <c r="J98" s="113"/>
    </row>
    <row r="99" spans="1:10" x14ac:dyDescent="0.25">
      <c r="A99">
        <f t="shared" si="1"/>
        <v>1993</v>
      </c>
      <c r="B99">
        <f t="shared" si="3"/>
        <v>0.65283051542472803</v>
      </c>
      <c r="C99" s="115">
        <v>69.263999938964801</v>
      </c>
      <c r="D99" s="121">
        <v>68.169998168945298</v>
      </c>
      <c r="E99" s="118">
        <v>5.7474999999999996</v>
      </c>
      <c r="G99" s="115"/>
      <c r="H99" s="115"/>
      <c r="I99" s="120"/>
      <c r="J99" s="113"/>
    </row>
    <row r="100" spans="1:10" x14ac:dyDescent="0.25">
      <c r="A100">
        <f t="shared" si="1"/>
        <v>1994</v>
      </c>
      <c r="B100">
        <f t="shared" si="3"/>
        <v>0.65610880625661228</v>
      </c>
      <c r="C100" s="115">
        <v>69.383003234863295</v>
      </c>
      <c r="D100" s="121">
        <f>AVERAGE(D99,D101)</f>
        <v>68.215000152587891</v>
      </c>
      <c r="E100" s="118">
        <v>5.4366666666666665</v>
      </c>
      <c r="G100" s="115"/>
      <c r="H100" s="115"/>
      <c r="I100" s="120"/>
      <c r="J100" s="113"/>
    </row>
    <row r="101" spans="1:10" x14ac:dyDescent="0.25">
      <c r="A101">
        <f t="shared" si="1"/>
        <v>1995</v>
      </c>
      <c r="B101">
        <f t="shared" si="3"/>
        <v>0.66047842221577935</v>
      </c>
      <c r="C101" s="115">
        <v>69.496002197265597</v>
      </c>
      <c r="D101" s="121">
        <v>68.260002136230497</v>
      </c>
      <c r="E101" s="118">
        <v>4.9616666666666678</v>
      </c>
      <c r="G101" s="122"/>
      <c r="H101" s="115"/>
      <c r="I101" s="120"/>
      <c r="J101" s="113"/>
    </row>
    <row r="102" spans="1:10" x14ac:dyDescent="0.25">
      <c r="A102">
        <f t="shared" si="1"/>
        <v>1996</v>
      </c>
      <c r="B102">
        <f t="shared" si="3"/>
        <v>0.6356468444989527</v>
      </c>
      <c r="C102" s="115">
        <v>67.485000610351605</v>
      </c>
      <c r="D102" s="121">
        <v>66.120002746582003</v>
      </c>
      <c r="E102" s="118">
        <v>5.809166666666667</v>
      </c>
      <c r="G102" s="122"/>
      <c r="H102" s="115"/>
      <c r="I102" s="120"/>
      <c r="J102" s="113"/>
    </row>
    <row r="103" spans="1:10" x14ac:dyDescent="0.25">
      <c r="A103">
        <f t="shared" si="1"/>
        <v>1997</v>
      </c>
      <c r="B103">
        <f t="shared" si="3"/>
        <v>0.64003307660293529</v>
      </c>
      <c r="C103" s="115">
        <v>68.192001342773395</v>
      </c>
      <c r="D103" s="121">
        <v>66.949996948242202</v>
      </c>
      <c r="E103" s="118">
        <v>6.142500000000001</v>
      </c>
      <c r="G103" s="122"/>
      <c r="H103" s="115"/>
      <c r="I103" s="120"/>
      <c r="J103" s="113"/>
    </row>
    <row r="104" spans="1:10" x14ac:dyDescent="0.25">
      <c r="A104">
        <f t="shared" si="1"/>
        <v>1998</v>
      </c>
      <c r="B104">
        <f t="shared" si="3"/>
        <v>0.62472051356506375</v>
      </c>
      <c r="C104" s="115">
        <v>68.160003662109403</v>
      </c>
      <c r="D104" s="121">
        <v>66.889999389648395</v>
      </c>
      <c r="E104" s="118">
        <v>8.3450000000000006</v>
      </c>
      <c r="G104" s="122"/>
      <c r="H104" s="115"/>
      <c r="I104" s="120"/>
      <c r="J104" s="113"/>
    </row>
    <row r="105" spans="1:10" x14ac:dyDescent="0.25">
      <c r="A105">
        <f t="shared" si="1"/>
        <v>1999</v>
      </c>
      <c r="B105">
        <f t="shared" si="3"/>
        <v>0.63207370195198065</v>
      </c>
      <c r="C105" s="115">
        <v>68.894996643066406</v>
      </c>
      <c r="D105" s="121">
        <v>67.639999389648395</v>
      </c>
      <c r="E105" s="118">
        <v>8.2554999999999996</v>
      </c>
      <c r="G105" s="122"/>
      <c r="H105" s="115"/>
      <c r="I105" s="120"/>
      <c r="J105" s="113"/>
    </row>
    <row r="106" spans="1:10" x14ac:dyDescent="0.25">
      <c r="A106">
        <f t="shared" si="1"/>
        <v>2000</v>
      </c>
      <c r="B106">
        <f t="shared" si="3"/>
        <v>0.63118571312255856</v>
      </c>
      <c r="C106" s="115">
        <v>68.491996765136705</v>
      </c>
      <c r="D106" s="121">
        <v>63.439998626708999</v>
      </c>
      <c r="E106" s="118">
        <v>7.8453333333333326</v>
      </c>
      <c r="G106" s="122"/>
      <c r="H106" s="115"/>
      <c r="I106" s="120"/>
      <c r="J106" s="113"/>
    </row>
    <row r="107" spans="1:10" x14ac:dyDescent="0.25">
      <c r="A107">
        <f t="shared" si="1"/>
        <v>2001</v>
      </c>
      <c r="B107">
        <f t="shared" si="3"/>
        <v>0.63433034784526865</v>
      </c>
      <c r="C107" s="115">
        <v>68.084999084472699</v>
      </c>
      <c r="D107" s="121">
        <v>67.010002136230497</v>
      </c>
      <c r="E107" s="118">
        <v>6.832583333333333</v>
      </c>
      <c r="G107" s="122"/>
      <c r="H107" s="115"/>
      <c r="I107" s="120"/>
      <c r="J107" s="113"/>
    </row>
    <row r="108" spans="1:10" x14ac:dyDescent="0.25">
      <c r="A108">
        <f t="shared" si="1"/>
        <v>2002</v>
      </c>
      <c r="B108">
        <f t="shared" si="3"/>
        <v>0.60843116490681948</v>
      </c>
      <c r="C108" s="115">
        <v>68.891998291015597</v>
      </c>
      <c r="D108" s="121">
        <v>67.830001831054702</v>
      </c>
      <c r="E108" s="118">
        <v>11.683333333333335</v>
      </c>
      <c r="G108" s="122"/>
      <c r="H108" s="115"/>
      <c r="I108" s="120"/>
      <c r="J108" s="113"/>
    </row>
    <row r="109" spans="1:10" x14ac:dyDescent="0.25">
      <c r="A109">
        <f t="shared" si="1"/>
        <v>2003</v>
      </c>
      <c r="B109">
        <f t="shared" si="3"/>
        <v>0.60465549512227423</v>
      </c>
      <c r="C109" s="115">
        <v>68.958999633789105</v>
      </c>
      <c r="D109" s="121">
        <v>57.090000152587898</v>
      </c>
      <c r="E109" s="118">
        <v>12.316666666666668</v>
      </c>
      <c r="G109" s="122"/>
      <c r="H109" s="115"/>
      <c r="I109" s="120"/>
      <c r="J109" s="113"/>
    </row>
    <row r="110" spans="1:10" x14ac:dyDescent="0.25">
      <c r="A110">
        <f t="shared" si="1"/>
        <v>2004</v>
      </c>
      <c r="B110">
        <f t="shared" si="3"/>
        <v>0.61692189897537275</v>
      </c>
      <c r="C110" s="115">
        <v>69.689002990722699</v>
      </c>
      <c r="D110" s="121">
        <v>57.150001525878899</v>
      </c>
      <c r="E110" s="118">
        <v>11.475000000000001</v>
      </c>
      <c r="G110" s="122"/>
      <c r="H110" s="115"/>
      <c r="I110" s="120"/>
      <c r="J110" s="113"/>
    </row>
    <row r="111" spans="1:10" x14ac:dyDescent="0.25">
      <c r="A111">
        <f t="shared" si="1"/>
        <v>2005</v>
      </c>
      <c r="B111">
        <f t="shared" si="3"/>
        <v>0.6353460041046145</v>
      </c>
      <c r="C111" s="115">
        <v>70.457000732421903</v>
      </c>
      <c r="D111" s="121">
        <v>56.569999694824197</v>
      </c>
      <c r="E111" s="118">
        <v>9.8249999999999975</v>
      </c>
      <c r="G111" s="122"/>
      <c r="H111" s="115"/>
      <c r="I111" s="120"/>
      <c r="J111" s="113"/>
    </row>
    <row r="112" spans="1:10" x14ac:dyDescent="0.25">
      <c r="A112">
        <f t="shared" si="1"/>
        <v>2006</v>
      </c>
      <c r="B112">
        <f t="shared" si="3"/>
        <v>0.63141734939575245</v>
      </c>
      <c r="C112" s="115">
        <v>70.138000488281307</v>
      </c>
      <c r="D112" s="121">
        <v>56.849998474121101</v>
      </c>
      <c r="E112" s="118">
        <v>9.9749999999999996</v>
      </c>
      <c r="G112" s="122"/>
      <c r="H112" s="115"/>
      <c r="I112" s="120"/>
      <c r="J112" s="113"/>
    </row>
    <row r="113" spans="1:10" x14ac:dyDescent="0.25">
      <c r="A113">
        <f t="shared" si="1"/>
        <v>2007</v>
      </c>
      <c r="B113">
        <f t="shared" si="3"/>
        <v>0.63246384032567338</v>
      </c>
      <c r="C113" s="115">
        <v>69.724998474121094</v>
      </c>
      <c r="D113" s="121">
        <v>56.880001068115199</v>
      </c>
      <c r="E113" s="118">
        <v>9.2916666666666679</v>
      </c>
      <c r="G113" s="122"/>
      <c r="H113" s="115"/>
      <c r="I113" s="120"/>
      <c r="J113" s="113"/>
    </row>
    <row r="114" spans="1:10" x14ac:dyDescent="0.25">
      <c r="A114">
        <f t="shared" si="1"/>
        <v>2008</v>
      </c>
      <c r="B114">
        <f t="shared" si="3"/>
        <v>0.64382805828094469</v>
      </c>
      <c r="C114" s="115">
        <v>69.899002075195298</v>
      </c>
      <c r="D114" s="121">
        <v>56.9799995422363</v>
      </c>
      <c r="E114" s="118">
        <v>7.8916666666666648</v>
      </c>
      <c r="G114" s="122"/>
      <c r="H114" s="115"/>
      <c r="I114" s="120"/>
      <c r="J114" s="113"/>
    </row>
    <row r="115" spans="1:10" x14ac:dyDescent="0.25">
      <c r="A115">
        <f t="shared" si="1"/>
        <v>2009</v>
      </c>
      <c r="B115">
        <f t="shared" si="3"/>
        <v>0.64315011450449622</v>
      </c>
      <c r="C115" s="115">
        <v>69.971000671386705</v>
      </c>
      <c r="D115" s="121">
        <v>56.669998168945298</v>
      </c>
      <c r="E115" s="118">
        <v>8.0833333333333339</v>
      </c>
      <c r="G115" s="122"/>
      <c r="H115" s="115"/>
      <c r="I115" s="120"/>
      <c r="J115" s="113"/>
    </row>
    <row r="116" spans="1:10" x14ac:dyDescent="0.25">
      <c r="A116">
        <f t="shared" si="1"/>
        <v>2010</v>
      </c>
      <c r="B116">
        <f t="shared" si="3"/>
        <v>0.64185045070648206</v>
      </c>
      <c r="C116" s="115">
        <v>68.824996948242202</v>
      </c>
      <c r="D116" s="121">
        <v>57.080001831054702</v>
      </c>
      <c r="E116" s="118">
        <v>6.7416666666666671</v>
      </c>
      <c r="G116" s="122"/>
      <c r="H116" s="115"/>
      <c r="I116" s="120"/>
      <c r="J116" s="113"/>
    </row>
    <row r="117" spans="1:10" x14ac:dyDescent="0.25">
      <c r="A117">
        <f t="shared" si="1"/>
        <v>2011</v>
      </c>
      <c r="B117">
        <f t="shared" si="3"/>
        <v>0.63598509426116911</v>
      </c>
      <c r="C117" s="115">
        <v>67.639999389648395</v>
      </c>
      <c r="D117" s="121">
        <v>57.060001373291001</v>
      </c>
      <c r="E117" s="118">
        <v>5.9750000000000005</v>
      </c>
      <c r="G117" s="122"/>
      <c r="H117" s="115"/>
      <c r="I117" s="120"/>
      <c r="J117" s="113"/>
    </row>
    <row r="118" spans="1:10" x14ac:dyDescent="0.25">
      <c r="A118">
        <f t="shared" si="1"/>
        <v>2012</v>
      </c>
      <c r="B118">
        <f t="shared" si="3"/>
        <v>0.63739355480194104</v>
      </c>
      <c r="C118" s="115">
        <v>67.455001831054702</v>
      </c>
      <c r="D118" s="121">
        <v>57.330001831054702</v>
      </c>
      <c r="E118" s="118">
        <v>5.5083333333333329</v>
      </c>
      <c r="G118" s="122"/>
      <c r="H118" s="115"/>
      <c r="I118" s="120"/>
      <c r="J118" s="113"/>
    </row>
    <row r="119" spans="1:10" x14ac:dyDescent="0.25">
      <c r="A119">
        <f t="shared" si="1"/>
        <v>2013</v>
      </c>
      <c r="B119">
        <f t="shared" si="3"/>
        <v>0.62787817199707041</v>
      </c>
      <c r="C119" s="115">
        <v>67.081001281738295</v>
      </c>
      <c r="D119" s="121">
        <v>57.069999694824197</v>
      </c>
      <c r="E119" s="118">
        <v>6.4</v>
      </c>
      <c r="G119" s="122"/>
      <c r="H119" s="115"/>
      <c r="I119" s="120"/>
      <c r="J119" s="113"/>
    </row>
    <row r="120" spans="1:10" x14ac:dyDescent="0.25">
      <c r="A120">
        <f t="shared" si="1"/>
        <v>2014</v>
      </c>
      <c r="B120">
        <f t="shared" si="3"/>
        <v>0.62725251331982013</v>
      </c>
      <c r="C120" s="115">
        <v>67.264999389648395</v>
      </c>
      <c r="D120" s="121">
        <v>55.990001678466797</v>
      </c>
      <c r="E120" s="118">
        <v>6.7490494296577941</v>
      </c>
      <c r="G120" s="122"/>
      <c r="H120" s="121"/>
      <c r="I120" s="117"/>
      <c r="J120" s="113"/>
    </row>
    <row r="121" spans="1:10" x14ac:dyDescent="0.25">
      <c r="A121">
        <f t="shared" si="1"/>
        <v>2015</v>
      </c>
      <c r="B121">
        <f t="shared" si="3"/>
        <v>0.60799216945889856</v>
      </c>
      <c r="C121" s="115">
        <v>67.111000061035199</v>
      </c>
      <c r="D121" s="121">
        <v>55.7299995422363</v>
      </c>
      <c r="E121" s="118">
        <v>9.4049904030710181</v>
      </c>
      <c r="G121" s="122"/>
      <c r="H121" s="121"/>
      <c r="I121" s="117"/>
      <c r="J121" s="113"/>
    </row>
    <row r="122" spans="1:10" x14ac:dyDescent="0.25">
      <c r="A122">
        <f t="shared" si="1"/>
        <v>2016</v>
      </c>
      <c r="B122">
        <f t="shared" si="3"/>
        <v>0.59055193130493178</v>
      </c>
      <c r="C122" s="115">
        <v>66.956001281738295</v>
      </c>
      <c r="D122" s="121">
        <v>62.833758718345436</v>
      </c>
      <c r="E122" s="118">
        <v>11.8</v>
      </c>
      <c r="G122" s="122"/>
      <c r="H122" s="121"/>
      <c r="I122" s="117"/>
      <c r="J122" s="113"/>
    </row>
    <row r="123" spans="1:10" x14ac:dyDescent="0.25">
      <c r="A123">
        <f t="shared" si="1"/>
        <v>2017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xSplit="1" ySplit="5" topLeftCell="B71" activePane="bottomRight" state="frozen"/>
      <selection pane="topRight" activeCell="B1" sqref="B1"/>
      <selection pane="bottomLeft" activeCell="A6" sqref="A6"/>
      <selection pane="bottomRight" activeCell="B86" sqref="B86"/>
    </sheetView>
  </sheetViews>
  <sheetFormatPr defaultRowHeight="15" x14ac:dyDescent="0.25"/>
  <cols>
    <col min="1" max="2" width="13.7109375" customWidth="1"/>
    <col min="3" max="6" width="32.7109375" style="66" customWidth="1"/>
    <col min="7" max="7" width="14" style="66" customWidth="1"/>
    <col min="8" max="95" width="32.7109375" customWidth="1"/>
  </cols>
  <sheetData>
    <row r="1" spans="1:7" x14ac:dyDescent="0.25">
      <c r="A1" t="s">
        <v>2</v>
      </c>
      <c r="B1" t="s">
        <v>479</v>
      </c>
      <c r="C1" s="115"/>
      <c r="D1" s="115"/>
      <c r="E1" s="115"/>
      <c r="F1" s="117"/>
      <c r="G1" s="65"/>
    </row>
    <row r="2" spans="1:7" s="2" customFormat="1" ht="18.75" customHeight="1" x14ac:dyDescent="0.25">
      <c r="A2" t="s">
        <v>11</v>
      </c>
      <c r="B2" t="s">
        <v>12</v>
      </c>
      <c r="C2" s="115"/>
      <c r="D2" s="115"/>
      <c r="E2" s="115"/>
      <c r="F2" s="117"/>
      <c r="G2" s="65"/>
    </row>
    <row r="3" spans="1:7" s="2" customFormat="1" x14ac:dyDescent="0.25">
      <c r="A3" t="s">
        <v>3</v>
      </c>
      <c r="B3" t="s">
        <v>476</v>
      </c>
      <c r="C3" s="115"/>
      <c r="D3" s="115"/>
      <c r="E3" s="115"/>
      <c r="F3" s="117"/>
      <c r="G3" s="112"/>
    </row>
    <row r="4" spans="1:7" s="2" customFormat="1" x14ac:dyDescent="0.25">
      <c r="A4" t="s">
        <v>7</v>
      </c>
      <c r="B4" t="s">
        <v>9</v>
      </c>
      <c r="C4" s="115"/>
      <c r="D4" s="115"/>
      <c r="E4" s="115"/>
      <c r="F4" s="117"/>
      <c r="G4" s="65"/>
    </row>
    <row r="5" spans="1:7" s="2" customFormat="1" x14ac:dyDescent="0.25">
      <c r="A5" t="s">
        <v>189</v>
      </c>
      <c r="B5"/>
      <c r="C5" s="115"/>
      <c r="D5" s="115"/>
      <c r="E5" s="115"/>
      <c r="F5" s="117"/>
      <c r="G5" s="114"/>
    </row>
    <row r="6" spans="1:7" x14ac:dyDescent="0.25">
      <c r="A6">
        <v>1900</v>
      </c>
      <c r="C6" s="115"/>
      <c r="D6" s="115"/>
      <c r="E6" s="115"/>
      <c r="F6" s="120"/>
    </row>
    <row r="7" spans="1:7" x14ac:dyDescent="0.25">
      <c r="A7">
        <f>A6+1</f>
        <v>1901</v>
      </c>
      <c r="C7" s="115"/>
      <c r="D7" s="115"/>
      <c r="E7" s="115"/>
      <c r="F7" s="120"/>
    </row>
    <row r="8" spans="1:7" x14ac:dyDescent="0.25">
      <c r="A8">
        <f t="shared" ref="A8:A71" si="0">A7+1</f>
        <v>1902</v>
      </c>
      <c r="C8" s="115"/>
      <c r="D8" s="115"/>
      <c r="E8" s="115"/>
      <c r="F8" s="120"/>
    </row>
    <row r="9" spans="1:7" x14ac:dyDescent="0.25">
      <c r="A9">
        <f t="shared" si="0"/>
        <v>1903</v>
      </c>
      <c r="C9" s="115"/>
      <c r="D9" s="115"/>
      <c r="E9" s="115"/>
      <c r="F9" s="120"/>
    </row>
    <row r="10" spans="1:7" x14ac:dyDescent="0.25">
      <c r="A10">
        <f t="shared" si="0"/>
        <v>1904</v>
      </c>
      <c r="C10" s="115"/>
      <c r="D10" s="115"/>
      <c r="E10" s="115"/>
      <c r="F10" s="120"/>
    </row>
    <row r="11" spans="1:7" x14ac:dyDescent="0.25">
      <c r="A11">
        <f t="shared" si="0"/>
        <v>1905</v>
      </c>
      <c r="C11" s="115"/>
      <c r="D11" s="115"/>
      <c r="E11" s="115"/>
      <c r="F11" s="120"/>
    </row>
    <row r="12" spans="1:7" x14ac:dyDescent="0.25">
      <c r="A12">
        <f t="shared" si="0"/>
        <v>1906</v>
      </c>
      <c r="C12" s="115"/>
      <c r="D12" s="115"/>
      <c r="E12" s="115"/>
      <c r="F12" s="120"/>
    </row>
    <row r="13" spans="1:7" x14ac:dyDescent="0.25">
      <c r="A13">
        <f t="shared" si="0"/>
        <v>1907</v>
      </c>
      <c r="C13" s="115"/>
      <c r="D13" s="115"/>
      <c r="E13" s="115"/>
      <c r="F13" s="120"/>
    </row>
    <row r="14" spans="1:7" x14ac:dyDescent="0.25">
      <c r="A14">
        <f t="shared" si="0"/>
        <v>1908</v>
      </c>
      <c r="C14" s="115"/>
      <c r="D14" s="115"/>
      <c r="E14" s="115"/>
      <c r="F14" s="120"/>
    </row>
    <row r="15" spans="1:7" x14ac:dyDescent="0.25">
      <c r="A15">
        <f t="shared" si="0"/>
        <v>1909</v>
      </c>
      <c r="C15" s="115"/>
      <c r="D15" s="115"/>
      <c r="E15" s="115"/>
      <c r="F15" s="120"/>
    </row>
    <row r="16" spans="1:7" x14ac:dyDescent="0.25">
      <c r="A16">
        <f t="shared" si="0"/>
        <v>1910</v>
      </c>
      <c r="C16" s="115"/>
      <c r="D16" s="115"/>
      <c r="E16" s="115"/>
      <c r="F16" s="120"/>
    </row>
    <row r="17" spans="1:6" x14ac:dyDescent="0.25">
      <c r="A17">
        <f t="shared" si="0"/>
        <v>1911</v>
      </c>
      <c r="C17" s="115"/>
      <c r="D17" s="115"/>
      <c r="E17" s="115"/>
      <c r="F17" s="120"/>
    </row>
    <row r="18" spans="1:6" x14ac:dyDescent="0.25">
      <c r="A18">
        <f t="shared" si="0"/>
        <v>1912</v>
      </c>
      <c r="C18" s="115"/>
      <c r="D18" s="115"/>
      <c r="E18" s="115"/>
      <c r="F18" s="120"/>
    </row>
    <row r="19" spans="1:6" x14ac:dyDescent="0.25">
      <c r="A19">
        <f t="shared" si="0"/>
        <v>1913</v>
      </c>
      <c r="C19" s="115"/>
      <c r="D19" s="115"/>
      <c r="E19" s="115"/>
      <c r="F19" s="120"/>
    </row>
    <row r="20" spans="1:6" x14ac:dyDescent="0.25">
      <c r="A20">
        <f t="shared" si="0"/>
        <v>1914</v>
      </c>
      <c r="C20" s="115"/>
      <c r="D20" s="115"/>
      <c r="E20" s="115"/>
      <c r="F20" s="120"/>
    </row>
    <row r="21" spans="1:6" x14ac:dyDescent="0.25">
      <c r="A21">
        <f t="shared" si="0"/>
        <v>1915</v>
      </c>
      <c r="C21" s="115"/>
      <c r="D21" s="115"/>
      <c r="E21" s="115"/>
      <c r="F21" s="120"/>
    </row>
    <row r="22" spans="1:6" x14ac:dyDescent="0.25">
      <c r="A22">
        <f t="shared" si="0"/>
        <v>1916</v>
      </c>
      <c r="C22" s="115"/>
      <c r="D22" s="115"/>
      <c r="E22" s="115"/>
      <c r="F22" s="120"/>
    </row>
    <row r="23" spans="1:6" x14ac:dyDescent="0.25">
      <c r="A23">
        <f t="shared" si="0"/>
        <v>1917</v>
      </c>
      <c r="C23" s="115"/>
      <c r="D23" s="115"/>
      <c r="E23" s="115"/>
      <c r="F23" s="120"/>
    </row>
    <row r="24" spans="1:6" x14ac:dyDescent="0.25">
      <c r="A24">
        <f t="shared" si="0"/>
        <v>1918</v>
      </c>
      <c r="C24" s="115"/>
      <c r="D24" s="115"/>
      <c r="E24" s="115"/>
      <c r="F24" s="120"/>
    </row>
    <row r="25" spans="1:6" x14ac:dyDescent="0.25">
      <c r="A25">
        <f t="shared" si="0"/>
        <v>1919</v>
      </c>
      <c r="C25" s="115"/>
      <c r="D25" s="115"/>
      <c r="E25" s="115"/>
      <c r="F25" s="120"/>
    </row>
    <row r="26" spans="1:6" x14ac:dyDescent="0.25">
      <c r="A26">
        <f t="shared" si="0"/>
        <v>1920</v>
      </c>
      <c r="C26" s="115"/>
      <c r="D26" s="115"/>
      <c r="E26" s="115"/>
      <c r="F26" s="120"/>
    </row>
    <row r="27" spans="1:6" x14ac:dyDescent="0.25">
      <c r="A27">
        <f t="shared" si="0"/>
        <v>1921</v>
      </c>
      <c r="C27" s="115"/>
      <c r="D27" s="115"/>
      <c r="E27" s="115"/>
      <c r="F27" s="120"/>
    </row>
    <row r="28" spans="1:6" x14ac:dyDescent="0.25">
      <c r="A28">
        <f t="shared" si="0"/>
        <v>1922</v>
      </c>
      <c r="C28" s="115"/>
      <c r="D28" s="115"/>
      <c r="E28" s="115"/>
      <c r="F28" s="120"/>
    </row>
    <row r="29" spans="1:6" x14ac:dyDescent="0.25">
      <c r="A29">
        <f t="shared" si="0"/>
        <v>1923</v>
      </c>
      <c r="C29" s="115"/>
      <c r="D29" s="115"/>
      <c r="E29" s="115"/>
      <c r="F29" s="120"/>
    </row>
    <row r="30" spans="1:6" x14ac:dyDescent="0.25">
      <c r="A30">
        <f t="shared" si="0"/>
        <v>1924</v>
      </c>
      <c r="C30" s="115"/>
      <c r="D30" s="115"/>
      <c r="E30" s="115"/>
      <c r="F30" s="120"/>
    </row>
    <row r="31" spans="1:6" x14ac:dyDescent="0.25">
      <c r="A31">
        <f t="shared" si="0"/>
        <v>1925</v>
      </c>
      <c r="C31" s="115"/>
      <c r="D31" s="115"/>
      <c r="E31" s="115"/>
      <c r="F31" s="120"/>
    </row>
    <row r="32" spans="1:6" x14ac:dyDescent="0.25">
      <c r="A32">
        <f t="shared" si="0"/>
        <v>1926</v>
      </c>
      <c r="C32" s="115"/>
      <c r="D32" s="115"/>
      <c r="E32" s="115"/>
      <c r="F32" s="120"/>
    </row>
    <row r="33" spans="1:7" x14ac:dyDescent="0.25">
      <c r="A33">
        <f t="shared" si="0"/>
        <v>1927</v>
      </c>
      <c r="C33" s="115"/>
      <c r="D33" s="115"/>
      <c r="E33" s="115"/>
      <c r="F33" s="120"/>
    </row>
    <row r="34" spans="1:7" x14ac:dyDescent="0.25">
      <c r="A34">
        <f t="shared" si="0"/>
        <v>1928</v>
      </c>
      <c r="C34" s="115"/>
      <c r="D34" s="115"/>
      <c r="E34" s="115"/>
      <c r="F34" s="120"/>
    </row>
    <row r="35" spans="1:7" x14ac:dyDescent="0.25">
      <c r="A35">
        <f t="shared" si="0"/>
        <v>1929</v>
      </c>
      <c r="C35" s="115"/>
      <c r="D35" s="115"/>
      <c r="E35" s="115"/>
      <c r="F35" s="120"/>
    </row>
    <row r="36" spans="1:7" x14ac:dyDescent="0.25">
      <c r="A36">
        <f t="shared" si="0"/>
        <v>1930</v>
      </c>
      <c r="C36" s="115"/>
      <c r="D36" s="115"/>
      <c r="E36" s="115"/>
      <c r="F36" s="120"/>
    </row>
    <row r="37" spans="1:7" x14ac:dyDescent="0.25">
      <c r="A37">
        <f t="shared" si="0"/>
        <v>1931</v>
      </c>
      <c r="C37" s="115"/>
      <c r="D37" s="115"/>
      <c r="E37" s="115"/>
      <c r="F37" s="120"/>
    </row>
    <row r="38" spans="1:7" x14ac:dyDescent="0.25">
      <c r="A38">
        <f t="shared" si="0"/>
        <v>1932</v>
      </c>
      <c r="C38" s="115"/>
      <c r="D38" s="115"/>
      <c r="E38" s="115"/>
      <c r="F38" s="120"/>
    </row>
    <row r="39" spans="1:7" x14ac:dyDescent="0.25">
      <c r="A39">
        <f t="shared" si="0"/>
        <v>1933</v>
      </c>
      <c r="C39" s="115"/>
      <c r="D39" s="115"/>
      <c r="E39" s="115"/>
      <c r="F39" s="120"/>
    </row>
    <row r="40" spans="1:7" x14ac:dyDescent="0.25">
      <c r="A40">
        <f t="shared" si="0"/>
        <v>1934</v>
      </c>
      <c r="C40" s="115"/>
      <c r="D40" s="115"/>
      <c r="E40" s="115"/>
      <c r="F40" s="120"/>
    </row>
    <row r="41" spans="1:7" x14ac:dyDescent="0.25">
      <c r="A41">
        <f t="shared" si="0"/>
        <v>1935</v>
      </c>
      <c r="C41" s="115"/>
      <c r="D41" s="115"/>
      <c r="E41" s="115"/>
      <c r="F41" s="120"/>
    </row>
    <row r="42" spans="1:7" x14ac:dyDescent="0.25">
      <c r="A42">
        <f t="shared" si="0"/>
        <v>1936</v>
      </c>
      <c r="C42" s="115"/>
      <c r="D42" s="115"/>
      <c r="E42" s="115"/>
      <c r="F42" s="120"/>
    </row>
    <row r="43" spans="1:7" x14ac:dyDescent="0.25">
      <c r="A43">
        <f t="shared" si="0"/>
        <v>1937</v>
      </c>
      <c r="C43" s="115"/>
      <c r="D43" s="115"/>
      <c r="E43" s="115"/>
      <c r="F43" s="120"/>
    </row>
    <row r="44" spans="1:7" x14ac:dyDescent="0.25">
      <c r="A44">
        <f t="shared" si="0"/>
        <v>1938</v>
      </c>
      <c r="C44" s="115"/>
      <c r="D44" s="115"/>
      <c r="E44" s="115"/>
      <c r="F44" s="120"/>
    </row>
    <row r="45" spans="1:7" x14ac:dyDescent="0.25">
      <c r="A45">
        <f t="shared" si="0"/>
        <v>1939</v>
      </c>
      <c r="C45" s="115"/>
      <c r="D45" s="115"/>
      <c r="E45" s="115"/>
      <c r="F45" s="120"/>
    </row>
    <row r="46" spans="1:7" x14ac:dyDescent="0.25">
      <c r="A46">
        <f t="shared" si="0"/>
        <v>1940</v>
      </c>
      <c r="C46" s="115"/>
      <c r="D46" s="115"/>
      <c r="E46" s="115"/>
      <c r="F46" s="120"/>
      <c r="G46" s="113"/>
    </row>
    <row r="47" spans="1:7" x14ac:dyDescent="0.25">
      <c r="A47">
        <f t="shared" si="0"/>
        <v>1941</v>
      </c>
      <c r="C47" s="115"/>
      <c r="D47" s="115"/>
      <c r="E47" s="115"/>
      <c r="F47" s="120"/>
      <c r="G47" s="113"/>
    </row>
    <row r="48" spans="1:7" x14ac:dyDescent="0.25">
      <c r="A48">
        <f t="shared" si="0"/>
        <v>1942</v>
      </c>
      <c r="C48" s="115"/>
      <c r="D48" s="115"/>
      <c r="E48" s="115"/>
      <c r="F48" s="120"/>
      <c r="G48" s="113"/>
    </row>
    <row r="49" spans="1:7" x14ac:dyDescent="0.25">
      <c r="A49">
        <f t="shared" si="0"/>
        <v>1943</v>
      </c>
      <c r="C49" s="115"/>
      <c r="D49" s="115"/>
      <c r="E49" s="115"/>
      <c r="F49" s="120"/>
      <c r="G49" s="113"/>
    </row>
    <row r="50" spans="1:7" x14ac:dyDescent="0.25">
      <c r="A50">
        <f t="shared" si="0"/>
        <v>1944</v>
      </c>
      <c r="C50" s="115"/>
      <c r="D50" s="115"/>
      <c r="E50" s="115"/>
      <c r="F50" s="120"/>
      <c r="G50" s="113"/>
    </row>
    <row r="51" spans="1:7" x14ac:dyDescent="0.25">
      <c r="A51">
        <f t="shared" si="0"/>
        <v>1945</v>
      </c>
      <c r="C51" s="115"/>
      <c r="D51" s="115"/>
      <c r="E51" s="115"/>
      <c r="F51" s="120"/>
      <c r="G51" s="113"/>
    </row>
    <row r="52" spans="1:7" x14ac:dyDescent="0.25">
      <c r="A52">
        <f t="shared" si="0"/>
        <v>1946</v>
      </c>
      <c r="C52" s="115"/>
      <c r="D52" s="115"/>
      <c r="E52" s="115"/>
      <c r="F52" s="120"/>
      <c r="G52" s="113"/>
    </row>
    <row r="53" spans="1:7" x14ac:dyDescent="0.25">
      <c r="A53">
        <f t="shared" si="0"/>
        <v>1947</v>
      </c>
      <c r="C53" s="115"/>
      <c r="D53" s="115"/>
      <c r="E53" s="115"/>
      <c r="F53" s="120"/>
      <c r="G53" s="113"/>
    </row>
    <row r="54" spans="1:7" x14ac:dyDescent="0.25">
      <c r="A54">
        <f t="shared" si="0"/>
        <v>1948</v>
      </c>
      <c r="C54" s="115"/>
      <c r="D54" s="115"/>
      <c r="E54" s="115"/>
      <c r="F54" s="120"/>
      <c r="G54" s="113"/>
    </row>
    <row r="55" spans="1:7" x14ac:dyDescent="0.25">
      <c r="A55">
        <f t="shared" si="0"/>
        <v>1949</v>
      </c>
      <c r="C55" s="115"/>
      <c r="D55" s="115"/>
      <c r="E55" s="115"/>
      <c r="F55" s="120"/>
      <c r="G55" s="113"/>
    </row>
    <row r="56" spans="1:7" x14ac:dyDescent="0.25">
      <c r="A56">
        <f t="shared" si="0"/>
        <v>1950</v>
      </c>
      <c r="C56" s="115"/>
      <c r="D56" s="115"/>
      <c r="E56" s="115"/>
      <c r="F56" s="120"/>
      <c r="G56" s="113"/>
    </row>
    <row r="57" spans="1:7" x14ac:dyDescent="0.25">
      <c r="A57">
        <f t="shared" si="0"/>
        <v>1951</v>
      </c>
      <c r="C57" s="115"/>
      <c r="D57" s="115"/>
      <c r="E57" s="115"/>
      <c r="F57" s="120"/>
      <c r="G57" s="113"/>
    </row>
    <row r="58" spans="1:7" x14ac:dyDescent="0.25">
      <c r="A58">
        <f t="shared" si="0"/>
        <v>1952</v>
      </c>
      <c r="C58" s="115"/>
      <c r="D58" s="115"/>
      <c r="E58" s="115"/>
      <c r="F58" s="120"/>
      <c r="G58" s="113"/>
    </row>
    <row r="59" spans="1:7" x14ac:dyDescent="0.25">
      <c r="A59">
        <f t="shared" si="0"/>
        <v>1953</v>
      </c>
      <c r="C59" s="115"/>
      <c r="D59" s="115"/>
      <c r="E59" s="115"/>
      <c r="F59" s="120"/>
      <c r="G59" s="113"/>
    </row>
    <row r="60" spans="1:7" x14ac:dyDescent="0.25">
      <c r="A60">
        <f t="shared" si="0"/>
        <v>1954</v>
      </c>
      <c r="C60" s="115"/>
      <c r="D60" s="115"/>
      <c r="E60" s="115"/>
      <c r="F60" s="120"/>
      <c r="G60" s="113"/>
    </row>
    <row r="61" spans="1:7" x14ac:dyDescent="0.25">
      <c r="A61">
        <f t="shared" si="0"/>
        <v>1955</v>
      </c>
      <c r="C61" s="115"/>
      <c r="D61" s="115"/>
      <c r="E61" s="115"/>
      <c r="F61" s="120"/>
      <c r="G61" s="113"/>
    </row>
    <row r="62" spans="1:7" x14ac:dyDescent="0.25">
      <c r="A62">
        <f t="shared" si="0"/>
        <v>1956</v>
      </c>
      <c r="C62" s="115"/>
      <c r="D62" s="115"/>
      <c r="E62" s="115"/>
      <c r="F62" s="120"/>
      <c r="G62" s="113"/>
    </row>
    <row r="63" spans="1:7" x14ac:dyDescent="0.25">
      <c r="A63">
        <f t="shared" si="0"/>
        <v>1957</v>
      </c>
      <c r="C63" s="115"/>
      <c r="D63" s="115"/>
      <c r="E63" s="115"/>
      <c r="F63" s="120"/>
      <c r="G63" s="113"/>
    </row>
    <row r="64" spans="1:7" x14ac:dyDescent="0.25">
      <c r="A64">
        <f t="shared" si="0"/>
        <v>1958</v>
      </c>
      <c r="C64" s="115"/>
      <c r="D64" s="115"/>
      <c r="E64" s="115"/>
      <c r="F64" s="120"/>
      <c r="G64" s="113"/>
    </row>
    <row r="65" spans="1:7" x14ac:dyDescent="0.25">
      <c r="A65">
        <f t="shared" si="0"/>
        <v>1959</v>
      </c>
      <c r="C65" s="115"/>
      <c r="D65" s="115"/>
      <c r="E65" s="115"/>
      <c r="F65" s="120"/>
      <c r="G65" s="113"/>
    </row>
    <row r="66" spans="1:7" x14ac:dyDescent="0.25">
      <c r="A66">
        <f t="shared" si="0"/>
        <v>1960</v>
      </c>
      <c r="C66" s="115"/>
      <c r="D66" s="115"/>
      <c r="E66" s="115"/>
      <c r="F66" s="120"/>
      <c r="G66" s="113"/>
    </row>
    <row r="67" spans="1:7" x14ac:dyDescent="0.25">
      <c r="A67">
        <f t="shared" si="0"/>
        <v>1961</v>
      </c>
      <c r="C67" s="115"/>
      <c r="D67" s="115"/>
      <c r="E67" s="115"/>
      <c r="F67" s="120"/>
      <c r="G67" s="113"/>
    </row>
    <row r="68" spans="1:7" x14ac:dyDescent="0.25">
      <c r="A68">
        <f t="shared" si="0"/>
        <v>1962</v>
      </c>
      <c r="C68" s="115"/>
      <c r="D68" s="115"/>
      <c r="E68" s="115"/>
      <c r="F68" s="120"/>
      <c r="G68" s="113"/>
    </row>
    <row r="69" spans="1:7" x14ac:dyDescent="0.25">
      <c r="A69">
        <f t="shared" si="0"/>
        <v>1963</v>
      </c>
      <c r="C69" s="115"/>
      <c r="D69" s="115"/>
      <c r="E69" s="115"/>
      <c r="F69" s="120"/>
      <c r="G69" s="113"/>
    </row>
    <row r="70" spans="1:7" x14ac:dyDescent="0.25">
      <c r="A70">
        <f t="shared" si="0"/>
        <v>1964</v>
      </c>
      <c r="C70" s="115"/>
      <c r="D70" s="115"/>
      <c r="E70" s="115"/>
      <c r="F70" s="120"/>
      <c r="G70" s="113"/>
    </row>
    <row r="71" spans="1:7" x14ac:dyDescent="0.25">
      <c r="A71">
        <f t="shared" si="0"/>
        <v>1965</v>
      </c>
      <c r="C71" s="115"/>
      <c r="D71" s="115"/>
      <c r="E71" s="115"/>
      <c r="F71" s="120"/>
      <c r="G71" s="113"/>
    </row>
    <row r="72" spans="1:7" x14ac:dyDescent="0.25">
      <c r="A72">
        <f t="shared" ref="A72:A123" si="1">A71+1</f>
        <v>1966</v>
      </c>
      <c r="C72" s="115"/>
      <c r="D72" s="115"/>
      <c r="E72" s="115"/>
      <c r="F72" s="120"/>
      <c r="G72" s="113"/>
    </row>
    <row r="73" spans="1:7" x14ac:dyDescent="0.25">
      <c r="A73">
        <f t="shared" si="1"/>
        <v>1967</v>
      </c>
      <c r="C73" s="115"/>
      <c r="D73" s="115"/>
      <c r="E73" s="115"/>
      <c r="F73" s="120"/>
      <c r="G73" s="113"/>
    </row>
    <row r="74" spans="1:7" x14ac:dyDescent="0.25">
      <c r="A74">
        <f t="shared" si="1"/>
        <v>1968</v>
      </c>
      <c r="C74" s="115"/>
      <c r="D74" s="115"/>
      <c r="E74" s="115"/>
      <c r="F74" s="120"/>
      <c r="G74" s="113"/>
    </row>
    <row r="75" spans="1:7" x14ac:dyDescent="0.25">
      <c r="A75">
        <f t="shared" si="1"/>
        <v>1969</v>
      </c>
      <c r="C75" s="115"/>
      <c r="D75" s="115"/>
      <c r="E75" s="115"/>
      <c r="F75" s="120"/>
      <c r="G75" s="113"/>
    </row>
    <row r="76" spans="1:7" x14ac:dyDescent="0.25">
      <c r="A76">
        <f t="shared" si="1"/>
        <v>1970</v>
      </c>
      <c r="C76" s="115"/>
      <c r="D76" s="115"/>
      <c r="E76" s="115"/>
      <c r="F76" s="120"/>
      <c r="G76" s="113"/>
    </row>
    <row r="77" spans="1:7" x14ac:dyDescent="0.25">
      <c r="A77">
        <f t="shared" si="1"/>
        <v>1971</v>
      </c>
      <c r="C77" s="115"/>
      <c r="D77" s="115"/>
      <c r="E77" s="115"/>
      <c r="F77" s="120"/>
      <c r="G77" s="113"/>
    </row>
    <row r="78" spans="1:7" x14ac:dyDescent="0.25">
      <c r="A78">
        <f t="shared" si="1"/>
        <v>1972</v>
      </c>
      <c r="C78" s="115"/>
      <c r="D78" s="115"/>
      <c r="E78" s="115"/>
      <c r="F78" s="120"/>
      <c r="G78" s="113"/>
    </row>
    <row r="79" spans="1:7" x14ac:dyDescent="0.25">
      <c r="A79">
        <f t="shared" si="1"/>
        <v>1973</v>
      </c>
      <c r="C79" s="115"/>
      <c r="D79" s="115"/>
      <c r="E79" s="115"/>
      <c r="F79" s="120"/>
      <c r="G79" s="113"/>
    </row>
    <row r="80" spans="1:7" x14ac:dyDescent="0.25">
      <c r="A80">
        <f t="shared" si="1"/>
        <v>1974</v>
      </c>
      <c r="C80" s="115"/>
      <c r="D80" s="115"/>
      <c r="E80" s="115"/>
      <c r="F80" s="120"/>
      <c r="G80" s="113"/>
    </row>
    <row r="81" spans="1:7" x14ac:dyDescent="0.25">
      <c r="A81">
        <f t="shared" si="1"/>
        <v>1975</v>
      </c>
      <c r="C81" s="115"/>
      <c r="D81" s="115"/>
      <c r="E81" s="115"/>
      <c r="F81" s="120"/>
      <c r="G81" s="113"/>
    </row>
    <row r="82" spans="1:7" x14ac:dyDescent="0.25">
      <c r="A82">
        <f t="shared" si="1"/>
        <v>1976</v>
      </c>
      <c r="C82" s="115"/>
      <c r="D82" s="115"/>
      <c r="E82" s="115"/>
      <c r="F82" s="120"/>
      <c r="G82" s="113"/>
    </row>
    <row r="83" spans="1:7" x14ac:dyDescent="0.25">
      <c r="A83">
        <f t="shared" si="1"/>
        <v>1977</v>
      </c>
      <c r="C83" s="115"/>
      <c r="D83" s="115"/>
      <c r="E83" s="115"/>
      <c r="F83" s="120"/>
      <c r="G83" s="113"/>
    </row>
    <row r="84" spans="1:7" x14ac:dyDescent="0.25">
      <c r="A84">
        <f t="shared" si="1"/>
        <v>1978</v>
      </c>
      <c r="C84" s="115"/>
      <c r="D84" s="115"/>
      <c r="E84" s="115"/>
      <c r="F84" s="120"/>
      <c r="G84" s="113"/>
    </row>
    <row r="85" spans="1:7" x14ac:dyDescent="0.25">
      <c r="A85">
        <f t="shared" si="1"/>
        <v>1979</v>
      </c>
      <c r="C85" s="115"/>
      <c r="D85" s="115"/>
      <c r="E85" s="115"/>
      <c r="F85" s="120"/>
      <c r="G85" s="113"/>
    </row>
    <row r="86" spans="1:7" x14ac:dyDescent="0.25">
      <c r="A86">
        <f t="shared" si="1"/>
        <v>1980</v>
      </c>
      <c r="B86">
        <f>B87*B87/B88</f>
        <v>45.980701039176097</v>
      </c>
      <c r="C86" s="115"/>
      <c r="D86" s="115"/>
      <c r="E86" s="115"/>
      <c r="F86" s="120"/>
      <c r="G86" s="113"/>
    </row>
    <row r="87" spans="1:7" x14ac:dyDescent="0.25">
      <c r="A87">
        <f t="shared" si="1"/>
        <v>1981</v>
      </c>
      <c r="B87">
        <f>B88*B88/B89</f>
        <v>45.712466626925455</v>
      </c>
      <c r="C87" s="115"/>
      <c r="D87" s="115"/>
      <c r="E87" s="115"/>
      <c r="F87" s="120"/>
      <c r="G87" s="113"/>
    </row>
    <row r="88" spans="1:7" x14ac:dyDescent="0.25">
      <c r="A88">
        <f t="shared" si="1"/>
        <v>1982</v>
      </c>
      <c r="B88">
        <v>45.445796995078098</v>
      </c>
      <c r="C88" s="115"/>
      <c r="D88" s="115"/>
      <c r="E88" s="115"/>
      <c r="F88" s="120"/>
      <c r="G88" s="113"/>
    </row>
    <row r="89" spans="1:7" x14ac:dyDescent="0.25">
      <c r="A89">
        <f t="shared" si="1"/>
        <v>1983</v>
      </c>
      <c r="B89">
        <v>45.180683015283599</v>
      </c>
      <c r="C89" s="115"/>
      <c r="D89" s="115"/>
      <c r="E89" s="115"/>
      <c r="F89" s="120"/>
      <c r="G89" s="113"/>
    </row>
    <row r="90" spans="1:7" x14ac:dyDescent="0.25">
      <c r="A90">
        <f t="shared" si="1"/>
        <v>1984</v>
      </c>
      <c r="B90">
        <v>44.970341507641798</v>
      </c>
      <c r="C90" s="115"/>
      <c r="D90" s="115"/>
      <c r="E90" s="115"/>
      <c r="F90" s="120"/>
      <c r="G90" s="113"/>
    </row>
    <row r="91" spans="1:7" x14ac:dyDescent="0.25">
      <c r="A91">
        <f t="shared" si="1"/>
        <v>1985</v>
      </c>
      <c r="B91">
        <v>44.723580109662301</v>
      </c>
      <c r="C91" s="115"/>
      <c r="D91" s="115"/>
      <c r="E91" s="115"/>
      <c r="F91" s="120"/>
      <c r="G91" s="113"/>
    </row>
    <row r="92" spans="1:7" x14ac:dyDescent="0.25">
      <c r="A92">
        <f t="shared" si="1"/>
        <v>1986</v>
      </c>
      <c r="B92">
        <v>44.7340401303859</v>
      </c>
      <c r="C92" s="115"/>
      <c r="D92" s="115"/>
      <c r="E92" s="115"/>
      <c r="F92" s="120"/>
      <c r="G92" s="113"/>
    </row>
    <row r="93" spans="1:7" x14ac:dyDescent="0.25">
      <c r="A93">
        <f t="shared" si="1"/>
        <v>1987</v>
      </c>
      <c r="B93">
        <v>44.598640973241601</v>
      </c>
      <c r="C93" s="115"/>
      <c r="D93" s="115"/>
      <c r="E93" s="115"/>
      <c r="F93" s="120"/>
      <c r="G93" s="113"/>
    </row>
    <row r="94" spans="1:7" x14ac:dyDescent="0.25">
      <c r="A94">
        <f t="shared" si="1"/>
        <v>1988</v>
      </c>
      <c r="B94">
        <v>44.308507469130397</v>
      </c>
      <c r="C94" s="115"/>
      <c r="D94" s="115"/>
      <c r="E94" s="115"/>
      <c r="F94" s="120"/>
      <c r="G94" s="113"/>
    </row>
    <row r="95" spans="1:7" x14ac:dyDescent="0.25">
      <c r="A95">
        <f t="shared" si="1"/>
        <v>1989</v>
      </c>
      <c r="B95">
        <v>43.513123267037003</v>
      </c>
      <c r="C95" s="115"/>
      <c r="D95" s="115"/>
      <c r="E95" s="115"/>
      <c r="F95" s="120"/>
      <c r="G95" s="113"/>
    </row>
    <row r="96" spans="1:7" x14ac:dyDescent="0.25">
      <c r="A96">
        <f t="shared" si="1"/>
        <v>1990</v>
      </c>
      <c r="B96">
        <v>43.5439750453328</v>
      </c>
      <c r="D96" s="115"/>
      <c r="E96" s="115"/>
      <c r="F96" s="120"/>
      <c r="G96" s="113"/>
    </row>
    <row r="97" spans="1:7" x14ac:dyDescent="0.25">
      <c r="A97">
        <f t="shared" si="1"/>
        <v>1991</v>
      </c>
      <c r="B97">
        <v>42.615885933857101</v>
      </c>
      <c r="D97" s="115"/>
      <c r="E97" s="115"/>
      <c r="F97" s="120"/>
      <c r="G97" s="113"/>
    </row>
    <row r="98" spans="1:7" x14ac:dyDescent="0.25">
      <c r="A98">
        <f t="shared" si="1"/>
        <v>1992</v>
      </c>
      <c r="B98">
        <v>40.658911147569299</v>
      </c>
      <c r="D98" s="115"/>
      <c r="E98" s="115"/>
      <c r="F98" s="120"/>
      <c r="G98" s="113"/>
    </row>
    <row r="99" spans="1:7" x14ac:dyDescent="0.25">
      <c r="A99">
        <f t="shared" si="1"/>
        <v>1993</v>
      </c>
      <c r="B99">
        <v>40.947988083930497</v>
      </c>
      <c r="D99" s="115"/>
      <c r="E99" s="115"/>
      <c r="F99" s="120"/>
      <c r="G99" s="113"/>
    </row>
    <row r="100" spans="1:7" x14ac:dyDescent="0.25">
      <c r="A100">
        <f t="shared" si="1"/>
        <v>1994</v>
      </c>
      <c r="B100">
        <v>40.590825921768399</v>
      </c>
      <c r="D100" s="115"/>
      <c r="E100" s="115"/>
      <c r="F100" s="120"/>
      <c r="G100" s="113"/>
    </row>
    <row r="101" spans="1:7" x14ac:dyDescent="0.25">
      <c r="A101">
        <f t="shared" si="1"/>
        <v>1995</v>
      </c>
      <c r="B101">
        <v>41.056391935066003</v>
      </c>
      <c r="D101" s="122"/>
      <c r="E101" s="115"/>
      <c r="F101" s="120"/>
      <c r="G101" s="113"/>
    </row>
    <row r="102" spans="1:7" x14ac:dyDescent="0.25">
      <c r="A102">
        <f t="shared" si="1"/>
        <v>1996</v>
      </c>
      <c r="B102">
        <v>41.147299024263802</v>
      </c>
      <c r="D102" s="122"/>
      <c r="E102" s="115"/>
      <c r="F102" s="120"/>
      <c r="G102" s="113"/>
    </row>
    <row r="103" spans="1:7" x14ac:dyDescent="0.25">
      <c r="A103">
        <f t="shared" si="1"/>
        <v>1997</v>
      </c>
      <c r="B103">
        <v>40.740055550758399</v>
      </c>
      <c r="D103" s="122"/>
      <c r="E103" s="115"/>
      <c r="F103" s="120"/>
      <c r="G103" s="113"/>
    </row>
    <row r="104" spans="1:7" x14ac:dyDescent="0.25">
      <c r="A104">
        <f t="shared" si="1"/>
        <v>1998</v>
      </c>
      <c r="B104">
        <v>40.449499419547301</v>
      </c>
      <c r="D104" s="122"/>
      <c r="E104" s="115"/>
      <c r="F104" s="120"/>
      <c r="G104" s="113"/>
    </row>
    <row r="105" spans="1:7" x14ac:dyDescent="0.25">
      <c r="A105">
        <f t="shared" si="1"/>
        <v>1999</v>
      </c>
      <c r="B105">
        <v>40.389063744255402</v>
      </c>
      <c r="D105" s="122"/>
      <c r="E105" s="115"/>
      <c r="F105" s="120"/>
      <c r="G105" s="113"/>
    </row>
    <row r="106" spans="1:7" x14ac:dyDescent="0.25">
      <c r="A106">
        <f t="shared" si="1"/>
        <v>2000</v>
      </c>
      <c r="B106">
        <v>40.695891018814301</v>
      </c>
      <c r="D106" s="122"/>
      <c r="E106" s="115"/>
      <c r="F106" s="120"/>
      <c r="G106" s="113"/>
    </row>
    <row r="107" spans="1:7" x14ac:dyDescent="0.25">
      <c r="A107">
        <f t="shared" si="1"/>
        <v>2001</v>
      </c>
      <c r="B107">
        <v>40.398361540454196</v>
      </c>
      <c r="D107" s="122"/>
      <c r="E107" s="115"/>
      <c r="F107" s="120"/>
      <c r="G107" s="113"/>
    </row>
    <row r="108" spans="1:7" x14ac:dyDescent="0.25">
      <c r="A108">
        <f t="shared" si="1"/>
        <v>2002</v>
      </c>
      <c r="B108">
        <v>40.229099386926798</v>
      </c>
      <c r="D108" s="122"/>
      <c r="E108" s="115"/>
      <c r="F108" s="120"/>
      <c r="G108" s="113"/>
    </row>
    <row r="109" spans="1:7" x14ac:dyDescent="0.25">
      <c r="A109">
        <f t="shared" si="1"/>
        <v>2003</v>
      </c>
      <c r="B109">
        <v>40.674125723167201</v>
      </c>
      <c r="D109" s="122"/>
      <c r="E109" s="115"/>
      <c r="F109" s="120"/>
      <c r="G109" s="113"/>
    </row>
    <row r="110" spans="1:7" x14ac:dyDescent="0.25">
      <c r="A110">
        <f t="shared" si="1"/>
        <v>2004</v>
      </c>
      <c r="B110">
        <v>39.762915281495502</v>
      </c>
      <c r="D110" s="122"/>
      <c r="E110" s="115"/>
      <c r="F110" s="120"/>
      <c r="G110" s="113"/>
    </row>
    <row r="111" spans="1:7" x14ac:dyDescent="0.25">
      <c r="A111">
        <f t="shared" si="1"/>
        <v>2005</v>
      </c>
      <c r="B111">
        <v>39.723690203781999</v>
      </c>
      <c r="D111" s="122"/>
      <c r="E111" s="115"/>
      <c r="F111" s="120"/>
      <c r="G111" s="113"/>
    </row>
    <row r="112" spans="1:7" x14ac:dyDescent="0.25">
      <c r="A112">
        <f t="shared" si="1"/>
        <v>2006</v>
      </c>
      <c r="B112">
        <v>39.468370607028703</v>
      </c>
      <c r="D112" s="122"/>
      <c r="E112" s="115"/>
      <c r="F112" s="120"/>
      <c r="G112" s="113"/>
    </row>
    <row r="113" spans="1:7" x14ac:dyDescent="0.25">
      <c r="A113">
        <f t="shared" si="1"/>
        <v>2007</v>
      </c>
      <c r="B113">
        <v>39.575506576864399</v>
      </c>
      <c r="D113" s="122"/>
      <c r="E113" s="115"/>
      <c r="F113" s="120"/>
      <c r="G113" s="113"/>
    </row>
    <row r="114" spans="1:7" x14ac:dyDescent="0.25">
      <c r="A114">
        <f t="shared" si="1"/>
        <v>2008</v>
      </c>
      <c r="B114">
        <v>39.487177512976203</v>
      </c>
      <c r="D114" s="122"/>
      <c r="E114" s="115"/>
      <c r="F114" s="120"/>
      <c r="G114" s="113"/>
    </row>
    <row r="115" spans="1:7" x14ac:dyDescent="0.25">
      <c r="A115">
        <f t="shared" si="1"/>
        <v>2009</v>
      </c>
      <c r="B115">
        <v>39.693569747862803</v>
      </c>
      <c r="D115" s="122"/>
      <c r="E115" s="115"/>
      <c r="F115" s="120"/>
      <c r="G115" s="113"/>
    </row>
    <row r="116" spans="1:7" x14ac:dyDescent="0.25">
      <c r="A116">
        <f t="shared" si="1"/>
        <v>2010</v>
      </c>
      <c r="B116">
        <v>40.084560918746199</v>
      </c>
      <c r="D116" s="122"/>
      <c r="E116" s="115"/>
      <c r="F116" s="120"/>
      <c r="G116" s="113"/>
    </row>
    <row r="117" spans="1:7" x14ac:dyDescent="0.25">
      <c r="A117">
        <f t="shared" si="1"/>
        <v>2011</v>
      </c>
      <c r="B117">
        <v>39.968006402111797</v>
      </c>
      <c r="D117" s="122"/>
      <c r="E117" s="115"/>
      <c r="F117" s="120"/>
      <c r="G117" s="113"/>
    </row>
    <row r="118" spans="1:7" x14ac:dyDescent="0.25">
      <c r="A118">
        <f t="shared" si="1"/>
        <v>2012</v>
      </c>
      <c r="B118">
        <v>39.7106151778775</v>
      </c>
      <c r="D118" s="122"/>
      <c r="E118" s="115"/>
      <c r="F118" s="120"/>
      <c r="G118" s="113"/>
    </row>
    <row r="119" spans="1:7" x14ac:dyDescent="0.25">
      <c r="A119">
        <f t="shared" si="1"/>
        <v>2013</v>
      </c>
      <c r="B119">
        <v>39.9</v>
      </c>
      <c r="D119" s="122"/>
      <c r="E119" s="115"/>
      <c r="F119" s="120"/>
      <c r="G119" s="113"/>
    </row>
    <row r="120" spans="1:7" x14ac:dyDescent="0.25">
      <c r="A120">
        <f t="shared" si="1"/>
        <v>2014</v>
      </c>
      <c r="B120">
        <v>39.5</v>
      </c>
      <c r="D120" s="122"/>
      <c r="E120" s="121"/>
      <c r="F120" s="117"/>
      <c r="G120" s="113"/>
    </row>
    <row r="121" spans="1:7" x14ac:dyDescent="0.25">
      <c r="A121">
        <f t="shared" si="1"/>
        <v>2015</v>
      </c>
      <c r="B121">
        <v>39.1</v>
      </c>
      <c r="D121" s="122"/>
      <c r="E121" s="121"/>
      <c r="F121" s="117"/>
      <c r="G121" s="113"/>
    </row>
    <row r="122" spans="1:7" x14ac:dyDescent="0.25">
      <c r="A122">
        <f t="shared" si="1"/>
        <v>2016</v>
      </c>
      <c r="B122">
        <v>39.200000000000003</v>
      </c>
      <c r="D122" s="122"/>
      <c r="E122" s="121"/>
      <c r="F122" s="117"/>
      <c r="G122" s="113"/>
    </row>
    <row r="123" spans="1:7" x14ac:dyDescent="0.25">
      <c r="A123">
        <f t="shared" si="1"/>
        <v>2017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xSplit="1" ySplit="5" topLeftCell="B85" activePane="bottomRight" state="frozen"/>
      <selection pane="topRight" activeCell="B1" sqref="B1"/>
      <selection pane="bottomLeft" activeCell="A6" sqref="A6"/>
      <selection pane="bottomRight" activeCell="B86" sqref="B86"/>
    </sheetView>
  </sheetViews>
  <sheetFormatPr defaultRowHeight="15" x14ac:dyDescent="0.25"/>
  <cols>
    <col min="1" max="2" width="13.7109375" customWidth="1"/>
    <col min="3" max="6" width="32.7109375" style="66" customWidth="1"/>
    <col min="7" max="7" width="14" style="66" customWidth="1"/>
    <col min="8" max="95" width="32.7109375" customWidth="1"/>
  </cols>
  <sheetData>
    <row r="1" spans="1:7" x14ac:dyDescent="0.25">
      <c r="A1" t="s">
        <v>2</v>
      </c>
      <c r="B1" t="s">
        <v>452</v>
      </c>
      <c r="C1" s="115"/>
      <c r="D1" s="115"/>
      <c r="E1" s="115"/>
      <c r="F1" s="117"/>
      <c r="G1" s="65"/>
    </row>
    <row r="2" spans="1:7" s="2" customFormat="1" ht="18.75" customHeight="1" x14ac:dyDescent="0.25">
      <c r="A2" t="s">
        <v>11</v>
      </c>
      <c r="B2" t="s">
        <v>12</v>
      </c>
      <c r="C2" s="115"/>
      <c r="D2" s="115"/>
      <c r="E2" s="115"/>
      <c r="F2" s="117"/>
      <c r="G2" s="65"/>
    </row>
    <row r="3" spans="1:7" s="2" customFormat="1" x14ac:dyDescent="0.25">
      <c r="A3" t="s">
        <v>3</v>
      </c>
      <c r="B3" t="s">
        <v>481</v>
      </c>
      <c r="C3" s="115"/>
      <c r="D3" s="115"/>
      <c r="E3" s="115"/>
      <c r="F3" s="117"/>
      <c r="G3" s="112"/>
    </row>
    <row r="4" spans="1:7" s="2" customFormat="1" x14ac:dyDescent="0.25">
      <c r="A4" t="s">
        <v>7</v>
      </c>
      <c r="B4" t="s">
        <v>482</v>
      </c>
      <c r="C4" s="115"/>
      <c r="D4" s="115"/>
      <c r="E4" s="115"/>
      <c r="F4" s="117"/>
      <c r="G4" s="65"/>
    </row>
    <row r="5" spans="1:7" s="2" customFormat="1" x14ac:dyDescent="0.25">
      <c r="A5" t="s">
        <v>189</v>
      </c>
      <c r="B5"/>
      <c r="C5" s="115"/>
      <c r="D5" s="115"/>
      <c r="E5" s="115"/>
      <c r="F5" s="117"/>
      <c r="G5" s="114"/>
    </row>
    <row r="6" spans="1:7" x14ac:dyDescent="0.25">
      <c r="A6">
        <v>1900</v>
      </c>
      <c r="C6" s="115"/>
      <c r="D6" s="115"/>
      <c r="E6" s="115"/>
      <c r="F6" s="120"/>
    </row>
    <row r="7" spans="1:7" x14ac:dyDescent="0.25">
      <c r="A7">
        <f>A6+1</f>
        <v>1901</v>
      </c>
      <c r="C7" s="115"/>
      <c r="D7" s="115"/>
      <c r="E7" s="115"/>
      <c r="F7" s="120"/>
    </row>
    <row r="8" spans="1:7" x14ac:dyDescent="0.25">
      <c r="A8">
        <f t="shared" ref="A8:A71" si="0">A7+1</f>
        <v>1902</v>
      </c>
      <c r="C8" s="115"/>
      <c r="D8" s="115"/>
      <c r="E8" s="115"/>
      <c r="F8" s="120"/>
    </row>
    <row r="9" spans="1:7" x14ac:dyDescent="0.25">
      <c r="A9">
        <f t="shared" si="0"/>
        <v>1903</v>
      </c>
      <c r="C9" s="115"/>
      <c r="D9" s="115"/>
      <c r="E9" s="115"/>
      <c r="F9" s="120"/>
    </row>
    <row r="10" spans="1:7" x14ac:dyDescent="0.25">
      <c r="A10">
        <f t="shared" si="0"/>
        <v>1904</v>
      </c>
      <c r="C10" s="115"/>
      <c r="D10" s="115"/>
      <c r="E10" s="115"/>
      <c r="F10" s="120"/>
    </row>
    <row r="11" spans="1:7" x14ac:dyDescent="0.25">
      <c r="A11">
        <f t="shared" si="0"/>
        <v>1905</v>
      </c>
      <c r="C11" s="115"/>
      <c r="D11" s="115"/>
      <c r="E11" s="115"/>
      <c r="F11" s="120"/>
    </row>
    <row r="12" spans="1:7" x14ac:dyDescent="0.25">
      <c r="A12">
        <f t="shared" si="0"/>
        <v>1906</v>
      </c>
      <c r="C12" s="115"/>
      <c r="D12" s="115"/>
      <c r="E12" s="115"/>
      <c r="F12" s="120"/>
    </row>
    <row r="13" spans="1:7" x14ac:dyDescent="0.25">
      <c r="A13">
        <f t="shared" si="0"/>
        <v>1907</v>
      </c>
      <c r="C13" s="115"/>
      <c r="D13" s="115"/>
      <c r="E13" s="115"/>
      <c r="F13" s="120"/>
    </row>
    <row r="14" spans="1:7" x14ac:dyDescent="0.25">
      <c r="A14">
        <f t="shared" si="0"/>
        <v>1908</v>
      </c>
      <c r="C14" s="115"/>
      <c r="D14" s="115"/>
      <c r="E14" s="115"/>
      <c r="F14" s="120"/>
    </row>
    <row r="15" spans="1:7" x14ac:dyDescent="0.25">
      <c r="A15">
        <f t="shared" si="0"/>
        <v>1909</v>
      </c>
      <c r="C15" s="115"/>
      <c r="D15" s="115"/>
      <c r="E15" s="115"/>
      <c r="F15" s="120"/>
    </row>
    <row r="16" spans="1:7" x14ac:dyDescent="0.25">
      <c r="A16">
        <f t="shared" si="0"/>
        <v>1910</v>
      </c>
      <c r="C16" s="115"/>
      <c r="D16" s="115"/>
      <c r="E16" s="115"/>
      <c r="F16" s="120"/>
    </row>
    <row r="17" spans="1:6" x14ac:dyDescent="0.25">
      <c r="A17">
        <f t="shared" si="0"/>
        <v>1911</v>
      </c>
      <c r="C17" s="115"/>
      <c r="D17" s="115"/>
      <c r="E17" s="115"/>
      <c r="F17" s="120"/>
    </row>
    <row r="18" spans="1:6" x14ac:dyDescent="0.25">
      <c r="A18">
        <f t="shared" si="0"/>
        <v>1912</v>
      </c>
      <c r="C18" s="115"/>
      <c r="D18" s="115"/>
      <c r="E18" s="115"/>
      <c r="F18" s="120"/>
    </row>
    <row r="19" spans="1:6" x14ac:dyDescent="0.25">
      <c r="A19">
        <f t="shared" si="0"/>
        <v>1913</v>
      </c>
      <c r="C19" s="115"/>
      <c r="D19" s="115"/>
      <c r="E19" s="115"/>
      <c r="F19" s="120"/>
    </row>
    <row r="20" spans="1:6" x14ac:dyDescent="0.25">
      <c r="A20">
        <f t="shared" si="0"/>
        <v>1914</v>
      </c>
      <c r="C20" s="115"/>
      <c r="D20" s="115"/>
      <c r="E20" s="115"/>
      <c r="F20" s="120"/>
    </row>
    <row r="21" spans="1:6" x14ac:dyDescent="0.25">
      <c r="A21">
        <f t="shared" si="0"/>
        <v>1915</v>
      </c>
      <c r="C21" s="115"/>
      <c r="D21" s="115"/>
      <c r="E21" s="115"/>
      <c r="F21" s="120"/>
    </row>
    <row r="22" spans="1:6" x14ac:dyDescent="0.25">
      <c r="A22">
        <f t="shared" si="0"/>
        <v>1916</v>
      </c>
      <c r="C22" s="115"/>
      <c r="D22" s="115"/>
      <c r="E22" s="115"/>
      <c r="F22" s="120"/>
    </row>
    <row r="23" spans="1:6" x14ac:dyDescent="0.25">
      <c r="A23">
        <f t="shared" si="0"/>
        <v>1917</v>
      </c>
      <c r="C23" s="115"/>
      <c r="D23" s="115"/>
      <c r="E23" s="115"/>
      <c r="F23" s="120"/>
    </row>
    <row r="24" spans="1:6" x14ac:dyDescent="0.25">
      <c r="A24">
        <f t="shared" si="0"/>
        <v>1918</v>
      </c>
      <c r="C24" s="115"/>
      <c r="D24" s="115"/>
      <c r="E24" s="115"/>
      <c r="F24" s="120"/>
    </row>
    <row r="25" spans="1:6" x14ac:dyDescent="0.25">
      <c r="A25">
        <f t="shared" si="0"/>
        <v>1919</v>
      </c>
      <c r="C25" s="115"/>
      <c r="D25" s="115"/>
      <c r="E25" s="115"/>
      <c r="F25" s="120"/>
    </row>
    <row r="26" spans="1:6" x14ac:dyDescent="0.25">
      <c r="A26">
        <f t="shared" si="0"/>
        <v>1920</v>
      </c>
      <c r="C26" s="115"/>
      <c r="D26" s="115"/>
      <c r="E26" s="115"/>
      <c r="F26" s="120"/>
    </row>
    <row r="27" spans="1:6" x14ac:dyDescent="0.25">
      <c r="A27">
        <f t="shared" si="0"/>
        <v>1921</v>
      </c>
      <c r="C27" s="115"/>
      <c r="D27" s="115"/>
      <c r="E27" s="115"/>
      <c r="F27" s="120"/>
    </row>
    <row r="28" spans="1:6" x14ac:dyDescent="0.25">
      <c r="A28">
        <f t="shared" si="0"/>
        <v>1922</v>
      </c>
      <c r="C28" s="115"/>
      <c r="D28" s="115"/>
      <c r="E28" s="115"/>
      <c r="F28" s="120"/>
    </row>
    <row r="29" spans="1:6" x14ac:dyDescent="0.25">
      <c r="A29">
        <f t="shared" si="0"/>
        <v>1923</v>
      </c>
      <c r="C29" s="115"/>
      <c r="D29" s="115"/>
      <c r="E29" s="115"/>
      <c r="F29" s="120"/>
    </row>
    <row r="30" spans="1:6" x14ac:dyDescent="0.25">
      <c r="A30">
        <f t="shared" si="0"/>
        <v>1924</v>
      </c>
      <c r="C30" s="115"/>
      <c r="D30" s="115"/>
      <c r="E30" s="115"/>
      <c r="F30" s="120"/>
    </row>
    <row r="31" spans="1:6" x14ac:dyDescent="0.25">
      <c r="A31">
        <f t="shared" si="0"/>
        <v>1925</v>
      </c>
      <c r="C31" s="115"/>
      <c r="D31" s="115"/>
      <c r="E31" s="115"/>
      <c r="F31" s="120"/>
    </row>
    <row r="32" spans="1:6" x14ac:dyDescent="0.25">
      <c r="A32">
        <f t="shared" si="0"/>
        <v>1926</v>
      </c>
      <c r="C32" s="115"/>
      <c r="D32" s="115"/>
      <c r="E32" s="115"/>
      <c r="F32" s="120"/>
    </row>
    <row r="33" spans="1:7" x14ac:dyDescent="0.25">
      <c r="A33">
        <f t="shared" si="0"/>
        <v>1927</v>
      </c>
      <c r="C33" s="115"/>
      <c r="D33" s="115"/>
      <c r="E33" s="115"/>
      <c r="F33" s="120"/>
    </row>
    <row r="34" spans="1:7" x14ac:dyDescent="0.25">
      <c r="A34">
        <f t="shared" si="0"/>
        <v>1928</v>
      </c>
      <c r="C34" s="115"/>
      <c r="D34" s="115"/>
      <c r="E34" s="115"/>
      <c r="F34" s="120"/>
    </row>
    <row r="35" spans="1:7" x14ac:dyDescent="0.25">
      <c r="A35">
        <f t="shared" si="0"/>
        <v>1929</v>
      </c>
      <c r="C35" s="115"/>
      <c r="D35" s="115"/>
      <c r="E35" s="115"/>
      <c r="F35" s="120"/>
    </row>
    <row r="36" spans="1:7" x14ac:dyDescent="0.25">
      <c r="A36">
        <f t="shared" si="0"/>
        <v>1930</v>
      </c>
      <c r="C36" s="115"/>
      <c r="D36" s="115"/>
      <c r="E36" s="115"/>
      <c r="F36" s="120"/>
    </row>
    <row r="37" spans="1:7" x14ac:dyDescent="0.25">
      <c r="A37">
        <f t="shared" si="0"/>
        <v>1931</v>
      </c>
      <c r="C37" s="115"/>
      <c r="D37" s="115"/>
      <c r="E37" s="115"/>
      <c r="F37" s="120"/>
    </row>
    <row r="38" spans="1:7" x14ac:dyDescent="0.25">
      <c r="A38">
        <f t="shared" si="0"/>
        <v>1932</v>
      </c>
      <c r="C38" s="115"/>
      <c r="D38" s="115"/>
      <c r="E38" s="115"/>
      <c r="F38" s="120"/>
    </row>
    <row r="39" spans="1:7" x14ac:dyDescent="0.25">
      <c r="A39">
        <f t="shared" si="0"/>
        <v>1933</v>
      </c>
      <c r="C39" s="115"/>
      <c r="D39" s="115"/>
      <c r="E39" s="115"/>
      <c r="F39" s="120"/>
    </row>
    <row r="40" spans="1:7" x14ac:dyDescent="0.25">
      <c r="A40">
        <f t="shared" si="0"/>
        <v>1934</v>
      </c>
      <c r="C40" s="115"/>
      <c r="D40" s="115"/>
      <c r="E40" s="115"/>
      <c r="F40" s="120"/>
    </row>
    <row r="41" spans="1:7" x14ac:dyDescent="0.25">
      <c r="A41">
        <f t="shared" si="0"/>
        <v>1935</v>
      </c>
      <c r="C41" s="115"/>
      <c r="D41" s="115"/>
      <c r="E41" s="115"/>
      <c r="F41" s="120"/>
    </row>
    <row r="42" spans="1:7" x14ac:dyDescent="0.25">
      <c r="A42">
        <f t="shared" si="0"/>
        <v>1936</v>
      </c>
      <c r="C42" s="115"/>
      <c r="D42" s="115"/>
      <c r="E42" s="115"/>
      <c r="F42" s="120"/>
    </row>
    <row r="43" spans="1:7" x14ac:dyDescent="0.25">
      <c r="A43">
        <f t="shared" si="0"/>
        <v>1937</v>
      </c>
      <c r="C43" s="115"/>
      <c r="D43" s="115"/>
      <c r="E43" s="115"/>
      <c r="F43" s="120"/>
    </row>
    <row r="44" spans="1:7" x14ac:dyDescent="0.25">
      <c r="A44">
        <f t="shared" si="0"/>
        <v>1938</v>
      </c>
      <c r="C44" s="115"/>
      <c r="D44" s="115"/>
      <c r="E44" s="115"/>
      <c r="F44" s="120"/>
    </row>
    <row r="45" spans="1:7" x14ac:dyDescent="0.25">
      <c r="A45">
        <f t="shared" si="0"/>
        <v>1939</v>
      </c>
      <c r="C45" s="115"/>
      <c r="D45" s="115"/>
      <c r="E45" s="115"/>
      <c r="F45" s="120"/>
    </row>
    <row r="46" spans="1:7" x14ac:dyDescent="0.25">
      <c r="A46">
        <f t="shared" si="0"/>
        <v>1940</v>
      </c>
      <c r="C46" s="115"/>
      <c r="D46" s="115"/>
      <c r="E46" s="115"/>
      <c r="F46" s="120"/>
      <c r="G46" s="113"/>
    </row>
    <row r="47" spans="1:7" x14ac:dyDescent="0.25">
      <c r="A47">
        <f t="shared" si="0"/>
        <v>1941</v>
      </c>
      <c r="C47" s="115"/>
      <c r="D47" s="115"/>
      <c r="E47" s="115"/>
      <c r="F47" s="120"/>
      <c r="G47" s="113"/>
    </row>
    <row r="48" spans="1:7" x14ac:dyDescent="0.25">
      <c r="A48">
        <f t="shared" si="0"/>
        <v>1942</v>
      </c>
      <c r="C48" s="115"/>
      <c r="D48" s="115"/>
      <c r="E48" s="115"/>
      <c r="F48" s="120"/>
      <c r="G48" s="113"/>
    </row>
    <row r="49" spans="1:7" x14ac:dyDescent="0.25">
      <c r="A49">
        <f t="shared" si="0"/>
        <v>1943</v>
      </c>
      <c r="C49" s="115"/>
      <c r="D49" s="115"/>
      <c r="E49" s="115"/>
      <c r="F49" s="120"/>
      <c r="G49" s="113"/>
    </row>
    <row r="50" spans="1:7" x14ac:dyDescent="0.25">
      <c r="A50">
        <f t="shared" si="0"/>
        <v>1944</v>
      </c>
      <c r="C50" s="115"/>
      <c r="D50" s="115"/>
      <c r="E50" s="115"/>
      <c r="F50" s="120"/>
      <c r="G50" s="113"/>
    </row>
    <row r="51" spans="1:7" x14ac:dyDescent="0.25">
      <c r="A51">
        <f t="shared" si="0"/>
        <v>1945</v>
      </c>
      <c r="C51" s="115"/>
      <c r="D51" s="115"/>
      <c r="E51" s="115"/>
      <c r="F51" s="120"/>
      <c r="G51" s="113"/>
    </row>
    <row r="52" spans="1:7" x14ac:dyDescent="0.25">
      <c r="A52">
        <f t="shared" si="0"/>
        <v>1946</v>
      </c>
      <c r="C52" s="115"/>
      <c r="D52" s="115"/>
      <c r="E52" s="115"/>
      <c r="F52" s="120"/>
      <c r="G52" s="113"/>
    </row>
    <row r="53" spans="1:7" x14ac:dyDescent="0.25">
      <c r="A53">
        <f t="shared" si="0"/>
        <v>1947</v>
      </c>
      <c r="C53" s="115"/>
      <c r="D53" s="115"/>
      <c r="E53" s="115"/>
      <c r="F53" s="120"/>
      <c r="G53" s="113"/>
    </row>
    <row r="54" spans="1:7" x14ac:dyDescent="0.25">
      <c r="A54">
        <f t="shared" si="0"/>
        <v>1948</v>
      </c>
      <c r="C54" s="115"/>
      <c r="D54" s="115"/>
      <c r="E54" s="115"/>
      <c r="F54" s="120"/>
      <c r="G54" s="113"/>
    </row>
    <row r="55" spans="1:7" x14ac:dyDescent="0.25">
      <c r="A55">
        <f t="shared" si="0"/>
        <v>1949</v>
      </c>
      <c r="C55" s="115"/>
      <c r="D55" s="115"/>
      <c r="E55" s="115"/>
      <c r="F55" s="120"/>
      <c r="G55" s="113"/>
    </row>
    <row r="56" spans="1:7" x14ac:dyDescent="0.25">
      <c r="A56">
        <f t="shared" si="0"/>
        <v>1950</v>
      </c>
      <c r="C56" s="115"/>
      <c r="D56" s="115"/>
      <c r="E56" s="115"/>
      <c r="F56" s="120"/>
      <c r="G56" s="113"/>
    </row>
    <row r="57" spans="1:7" x14ac:dyDescent="0.25">
      <c r="A57">
        <f t="shared" si="0"/>
        <v>1951</v>
      </c>
      <c r="C57" s="115"/>
      <c r="D57" s="115"/>
      <c r="E57" s="115"/>
      <c r="F57" s="120"/>
      <c r="G57" s="113"/>
    </row>
    <row r="58" spans="1:7" x14ac:dyDescent="0.25">
      <c r="A58">
        <f t="shared" si="0"/>
        <v>1952</v>
      </c>
      <c r="C58" s="115"/>
      <c r="D58" s="115"/>
      <c r="E58" s="115"/>
      <c r="F58" s="120"/>
      <c r="G58" s="113"/>
    </row>
    <row r="59" spans="1:7" x14ac:dyDescent="0.25">
      <c r="A59">
        <f t="shared" si="0"/>
        <v>1953</v>
      </c>
      <c r="C59" s="115"/>
      <c r="D59" s="115"/>
      <c r="E59" s="115"/>
      <c r="F59" s="120"/>
      <c r="G59" s="113"/>
    </row>
    <row r="60" spans="1:7" x14ac:dyDescent="0.25">
      <c r="A60">
        <f t="shared" si="0"/>
        <v>1954</v>
      </c>
      <c r="C60" s="115"/>
      <c r="D60" s="115"/>
      <c r="E60" s="115"/>
      <c r="F60" s="120"/>
      <c r="G60" s="113"/>
    </row>
    <row r="61" spans="1:7" x14ac:dyDescent="0.25">
      <c r="A61">
        <f t="shared" si="0"/>
        <v>1955</v>
      </c>
      <c r="C61" s="115"/>
      <c r="D61" s="115"/>
      <c r="E61" s="115"/>
      <c r="F61" s="120"/>
      <c r="G61" s="113"/>
    </row>
    <row r="62" spans="1:7" x14ac:dyDescent="0.25">
      <c r="A62">
        <f t="shared" si="0"/>
        <v>1956</v>
      </c>
      <c r="C62" s="115"/>
      <c r="D62" s="115"/>
      <c r="E62" s="115"/>
      <c r="F62" s="120"/>
      <c r="G62" s="113"/>
    </row>
    <row r="63" spans="1:7" x14ac:dyDescent="0.25">
      <c r="A63">
        <f t="shared" si="0"/>
        <v>1957</v>
      </c>
      <c r="C63" s="115"/>
      <c r="D63" s="115"/>
      <c r="E63" s="115"/>
      <c r="F63" s="120"/>
      <c r="G63" s="113"/>
    </row>
    <row r="64" spans="1:7" x14ac:dyDescent="0.25">
      <c r="A64">
        <f t="shared" si="0"/>
        <v>1958</v>
      </c>
      <c r="C64" s="115"/>
      <c r="D64" s="115"/>
      <c r="E64" s="115"/>
      <c r="F64" s="120"/>
      <c r="G64" s="113"/>
    </row>
    <row r="65" spans="1:7" x14ac:dyDescent="0.25">
      <c r="A65">
        <f t="shared" si="0"/>
        <v>1959</v>
      </c>
      <c r="C65" s="115"/>
      <c r="D65" s="115"/>
      <c r="E65" s="115"/>
      <c r="F65" s="120"/>
      <c r="G65" s="113"/>
    </row>
    <row r="66" spans="1:7" x14ac:dyDescent="0.25">
      <c r="A66">
        <f t="shared" si="0"/>
        <v>1960</v>
      </c>
      <c r="C66" s="115"/>
      <c r="D66" s="115"/>
      <c r="E66" s="115"/>
      <c r="F66" s="120"/>
      <c r="G66" s="113"/>
    </row>
    <row r="67" spans="1:7" x14ac:dyDescent="0.25">
      <c r="A67">
        <f t="shared" si="0"/>
        <v>1961</v>
      </c>
      <c r="C67" s="115"/>
      <c r="D67" s="115"/>
      <c r="E67" s="115"/>
      <c r="F67" s="120"/>
      <c r="G67" s="113"/>
    </row>
    <row r="68" spans="1:7" x14ac:dyDescent="0.25">
      <c r="A68">
        <f t="shared" si="0"/>
        <v>1962</v>
      </c>
      <c r="C68" s="115"/>
      <c r="D68" s="115"/>
      <c r="E68" s="115"/>
      <c r="F68" s="120"/>
      <c r="G68" s="113"/>
    </row>
    <row r="69" spans="1:7" x14ac:dyDescent="0.25">
      <c r="A69">
        <f t="shared" si="0"/>
        <v>1963</v>
      </c>
      <c r="C69" s="115"/>
      <c r="D69" s="115"/>
      <c r="E69" s="115"/>
      <c r="F69" s="120"/>
      <c r="G69" s="113"/>
    </row>
    <row r="70" spans="1:7" x14ac:dyDescent="0.25">
      <c r="A70">
        <f t="shared" si="0"/>
        <v>1964</v>
      </c>
      <c r="C70" s="115"/>
      <c r="D70" s="115"/>
      <c r="E70" s="115"/>
      <c r="F70" s="120"/>
      <c r="G70" s="113"/>
    </row>
    <row r="71" spans="1:7" x14ac:dyDescent="0.25">
      <c r="A71">
        <f t="shared" si="0"/>
        <v>1965</v>
      </c>
      <c r="C71" s="115"/>
      <c r="D71" s="115"/>
      <c r="E71" s="115"/>
      <c r="F71" s="120"/>
      <c r="G71" s="113"/>
    </row>
    <row r="72" spans="1:7" x14ac:dyDescent="0.25">
      <c r="A72">
        <f t="shared" ref="A72:A123" si="1">A71+1</f>
        <v>1966</v>
      </c>
      <c r="C72" s="115"/>
      <c r="D72" s="115"/>
      <c r="E72" s="115"/>
      <c r="F72" s="120"/>
      <c r="G72" s="113"/>
    </row>
    <row r="73" spans="1:7" x14ac:dyDescent="0.25">
      <c r="A73">
        <f t="shared" si="1"/>
        <v>1967</v>
      </c>
      <c r="C73" s="115"/>
      <c r="D73" s="115"/>
      <c r="E73" s="115"/>
      <c r="F73" s="120"/>
      <c r="G73" s="113"/>
    </row>
    <row r="74" spans="1:7" x14ac:dyDescent="0.25">
      <c r="A74">
        <f t="shared" si="1"/>
        <v>1968</v>
      </c>
      <c r="C74" s="115"/>
      <c r="D74" s="115"/>
      <c r="E74" s="115"/>
      <c r="F74" s="120"/>
      <c r="G74" s="113"/>
    </row>
    <row r="75" spans="1:7" x14ac:dyDescent="0.25">
      <c r="A75">
        <f t="shared" si="1"/>
        <v>1969</v>
      </c>
      <c r="C75" s="115"/>
      <c r="D75" s="115"/>
      <c r="E75" s="115"/>
      <c r="F75" s="120"/>
      <c r="G75" s="113"/>
    </row>
    <row r="76" spans="1:7" x14ac:dyDescent="0.25">
      <c r="A76">
        <f t="shared" si="1"/>
        <v>1970</v>
      </c>
      <c r="C76" s="115"/>
      <c r="D76" s="115"/>
      <c r="E76" s="115"/>
      <c r="F76" s="120"/>
      <c r="G76" s="113"/>
    </row>
    <row r="77" spans="1:7" x14ac:dyDescent="0.25">
      <c r="A77">
        <f t="shared" si="1"/>
        <v>1971</v>
      </c>
      <c r="C77" s="115"/>
      <c r="D77" s="115"/>
      <c r="E77" s="115"/>
      <c r="F77" s="120"/>
      <c r="G77" s="113"/>
    </row>
    <row r="78" spans="1:7" x14ac:dyDescent="0.25">
      <c r="A78">
        <f t="shared" si="1"/>
        <v>1972</v>
      </c>
      <c r="C78" s="115"/>
      <c r="D78" s="115"/>
      <c r="E78" s="115"/>
      <c r="F78" s="120"/>
      <c r="G78" s="113"/>
    </row>
    <row r="79" spans="1:7" x14ac:dyDescent="0.25">
      <c r="A79">
        <f t="shared" si="1"/>
        <v>1973</v>
      </c>
      <c r="C79" s="115"/>
      <c r="D79" s="115"/>
      <c r="E79" s="115"/>
      <c r="F79" s="120"/>
      <c r="G79" s="113"/>
    </row>
    <row r="80" spans="1:7" x14ac:dyDescent="0.25">
      <c r="A80">
        <f t="shared" si="1"/>
        <v>1974</v>
      </c>
      <c r="C80" s="115"/>
      <c r="D80" s="115"/>
      <c r="E80" s="115"/>
      <c r="F80" s="120"/>
      <c r="G80" s="113"/>
    </row>
    <row r="81" spans="1:7" x14ac:dyDescent="0.25">
      <c r="A81">
        <f t="shared" si="1"/>
        <v>1975</v>
      </c>
      <c r="C81" s="115"/>
      <c r="D81" s="115"/>
      <c r="E81" s="115"/>
      <c r="F81" s="120"/>
      <c r="G81" s="113"/>
    </row>
    <row r="82" spans="1:7" x14ac:dyDescent="0.25">
      <c r="A82">
        <f t="shared" si="1"/>
        <v>1976</v>
      </c>
      <c r="C82" s="115"/>
      <c r="D82" s="115"/>
      <c r="E82" s="115"/>
      <c r="F82" s="120"/>
      <c r="G82" s="113"/>
    </row>
    <row r="83" spans="1:7" x14ac:dyDescent="0.25">
      <c r="A83">
        <f t="shared" si="1"/>
        <v>1977</v>
      </c>
      <c r="C83" s="115"/>
      <c r="D83" s="115"/>
      <c r="E83" s="115"/>
      <c r="F83" s="120"/>
      <c r="G83" s="113"/>
    </row>
    <row r="84" spans="1:7" x14ac:dyDescent="0.25">
      <c r="A84">
        <f t="shared" si="1"/>
        <v>1978</v>
      </c>
      <c r="C84" s="115"/>
      <c r="D84" s="115"/>
      <c r="E84" s="115"/>
      <c r="F84" s="120"/>
      <c r="G84" s="113"/>
    </row>
    <row r="85" spans="1:7" x14ac:dyDescent="0.25">
      <c r="A85">
        <f t="shared" si="1"/>
        <v>1979</v>
      </c>
      <c r="C85" s="115"/>
      <c r="D85" s="115"/>
      <c r="E85" s="115"/>
      <c r="F85" s="120"/>
      <c r="G85" s="113"/>
    </row>
    <row r="86" spans="1:7" x14ac:dyDescent="0.25">
      <c r="A86">
        <f t="shared" si="1"/>
        <v>1980</v>
      </c>
      <c r="B86">
        <f>B87*B87/B88</f>
        <v>3.8223224087439616</v>
      </c>
      <c r="C86" s="115"/>
      <c r="D86" s="115"/>
      <c r="E86" s="115"/>
      <c r="F86" s="120"/>
      <c r="G86" s="113"/>
    </row>
    <row r="87" spans="1:7" x14ac:dyDescent="0.25">
      <c r="A87">
        <f t="shared" si="1"/>
        <v>1981</v>
      </c>
      <c r="B87">
        <v>3.8343358451</v>
      </c>
      <c r="C87" s="115"/>
      <c r="D87" s="115"/>
      <c r="E87" s="115"/>
      <c r="F87" s="120"/>
      <c r="G87" s="113"/>
    </row>
    <row r="88" spans="1:7" x14ac:dyDescent="0.25">
      <c r="A88">
        <f t="shared" si="1"/>
        <v>1982</v>
      </c>
      <c r="B88">
        <v>3.8463870393000001</v>
      </c>
      <c r="C88" s="115"/>
      <c r="D88" s="115"/>
      <c r="E88" s="115"/>
      <c r="F88" s="120"/>
      <c r="G88" s="113"/>
    </row>
    <row r="89" spans="1:7" x14ac:dyDescent="0.25">
      <c r="A89">
        <f t="shared" si="1"/>
        <v>1983</v>
      </c>
      <c r="B89">
        <v>4.0020002779999997</v>
      </c>
      <c r="C89" s="115"/>
      <c r="D89" s="115"/>
      <c r="E89" s="115"/>
      <c r="F89" s="120"/>
      <c r="G89" s="113"/>
    </row>
    <row r="90" spans="1:7" x14ac:dyDescent="0.25">
      <c r="A90">
        <f t="shared" si="1"/>
        <v>1984</v>
      </c>
      <c r="B90">
        <v>4.0959388169000004</v>
      </c>
      <c r="C90" s="115"/>
      <c r="D90" s="115"/>
      <c r="E90" s="115"/>
      <c r="F90" s="120"/>
      <c r="G90" s="113"/>
    </row>
    <row r="91" spans="1:7" x14ac:dyDescent="0.25">
      <c r="A91">
        <f t="shared" si="1"/>
        <v>1985</v>
      </c>
      <c r="B91">
        <v>4.2861018769000001</v>
      </c>
      <c r="C91" s="115"/>
      <c r="D91" s="115"/>
      <c r="E91" s="115"/>
      <c r="F91" s="120"/>
      <c r="G91" s="113"/>
    </row>
    <row r="92" spans="1:7" x14ac:dyDescent="0.25">
      <c r="A92">
        <f t="shared" si="1"/>
        <v>1986</v>
      </c>
      <c r="B92">
        <v>4.3860001501000001</v>
      </c>
      <c r="C92" s="115"/>
      <c r="D92" s="115"/>
      <c r="E92" s="115"/>
      <c r="F92" s="120"/>
      <c r="G92" s="113"/>
    </row>
    <row r="93" spans="1:7" x14ac:dyDescent="0.25">
      <c r="A93">
        <f t="shared" si="1"/>
        <v>1987</v>
      </c>
      <c r="B93">
        <v>4.493994936</v>
      </c>
      <c r="C93" s="115"/>
      <c r="D93" s="115"/>
      <c r="E93" s="115"/>
      <c r="F93" s="120"/>
      <c r="G93" s="113"/>
    </row>
    <row r="94" spans="1:7" x14ac:dyDescent="0.25">
      <c r="A94">
        <f t="shared" si="1"/>
        <v>1988</v>
      </c>
      <c r="B94">
        <v>4.6236533898000003</v>
      </c>
      <c r="C94" s="115"/>
      <c r="D94" s="115"/>
      <c r="E94" s="115"/>
      <c r="F94" s="120"/>
      <c r="G94" s="113"/>
    </row>
    <row r="95" spans="1:7" x14ac:dyDescent="0.25">
      <c r="A95">
        <f t="shared" si="1"/>
        <v>1989</v>
      </c>
      <c r="B95">
        <v>4.6991667572000004</v>
      </c>
      <c r="C95" s="115"/>
      <c r="D95" s="115"/>
      <c r="E95" s="115"/>
      <c r="F95" s="120"/>
      <c r="G95" s="113"/>
    </row>
    <row r="96" spans="1:7" x14ac:dyDescent="0.25">
      <c r="A96">
        <f t="shared" si="1"/>
        <v>1990</v>
      </c>
      <c r="B96">
        <v>4.8106350587</v>
      </c>
      <c r="D96" s="115"/>
      <c r="E96" s="115"/>
      <c r="F96" s="120"/>
      <c r="G96" s="113"/>
    </row>
    <row r="97" spans="1:7" x14ac:dyDescent="0.25">
      <c r="A97">
        <f t="shared" si="1"/>
        <v>1991</v>
      </c>
      <c r="B97">
        <f>AVERAGE(B96,B98)</f>
        <v>4.8802238005500005</v>
      </c>
      <c r="D97" s="115"/>
      <c r="E97" s="115"/>
      <c r="F97" s="120"/>
      <c r="G97" s="113"/>
    </row>
    <row r="98" spans="1:7" x14ac:dyDescent="0.25">
      <c r="A98">
        <f t="shared" si="1"/>
        <v>1992</v>
      </c>
      <c r="B98">
        <v>4.9498125424000001</v>
      </c>
      <c r="D98" s="115"/>
      <c r="E98" s="115"/>
      <c r="F98" s="120"/>
      <c r="G98" s="113"/>
    </row>
    <row r="99" spans="1:7" x14ac:dyDescent="0.25">
      <c r="A99">
        <f t="shared" si="1"/>
        <v>1993</v>
      </c>
      <c r="B99">
        <v>5.0768351459999996</v>
      </c>
      <c r="D99" s="115"/>
      <c r="E99" s="115"/>
      <c r="F99" s="120"/>
      <c r="G99" s="113"/>
    </row>
    <row r="100" spans="1:7" x14ac:dyDescent="0.25">
      <c r="A100">
        <f t="shared" si="1"/>
        <v>1994</v>
      </c>
      <c r="B100">
        <f>AVERAGE(B99,B101)</f>
        <v>5.1590561217499999</v>
      </c>
      <c r="D100" s="115"/>
      <c r="E100" s="115"/>
      <c r="F100" s="120"/>
      <c r="G100" s="113"/>
    </row>
    <row r="101" spans="1:7" x14ac:dyDescent="0.25">
      <c r="A101">
        <f t="shared" si="1"/>
        <v>1995</v>
      </c>
      <c r="B101">
        <v>5.2412770975000003</v>
      </c>
      <c r="D101" s="122"/>
      <c r="E101" s="115"/>
      <c r="F101" s="120"/>
      <c r="G101" s="113"/>
    </row>
    <row r="102" spans="1:7" x14ac:dyDescent="0.25">
      <c r="A102">
        <f t="shared" si="1"/>
        <v>1996</v>
      </c>
      <c r="B102">
        <v>5.4003969834000003</v>
      </c>
      <c r="D102" s="122"/>
      <c r="E102" s="115"/>
      <c r="F102" s="120"/>
      <c r="G102" s="113"/>
    </row>
    <row r="103" spans="1:7" x14ac:dyDescent="0.25">
      <c r="A103">
        <f t="shared" si="1"/>
        <v>1997</v>
      </c>
      <c r="B103">
        <v>5.4777581747999999</v>
      </c>
      <c r="D103" s="122"/>
      <c r="E103" s="115"/>
      <c r="F103" s="120"/>
      <c r="G103" s="113"/>
    </row>
    <row r="104" spans="1:7" x14ac:dyDescent="0.25">
      <c r="A104">
        <f t="shared" si="1"/>
        <v>1998</v>
      </c>
      <c r="B104">
        <v>5.6182582237999998</v>
      </c>
      <c r="D104" s="122"/>
      <c r="E104" s="115"/>
      <c r="F104" s="120"/>
      <c r="G104" s="113"/>
    </row>
    <row r="105" spans="1:7" x14ac:dyDescent="0.25">
      <c r="A105">
        <f t="shared" si="1"/>
        <v>1999</v>
      </c>
      <c r="B105">
        <v>5.7069274868999997</v>
      </c>
      <c r="D105" s="122"/>
      <c r="E105" s="115"/>
      <c r="F105" s="120"/>
      <c r="G105" s="113"/>
    </row>
    <row r="106" spans="1:7" x14ac:dyDescent="0.25">
      <c r="A106">
        <f t="shared" si="1"/>
        <v>2000</v>
      </c>
      <c r="B106">
        <f>AVERAGE(B105,B107)</f>
        <v>5.8319867348500001</v>
      </c>
      <c r="D106" s="122"/>
      <c r="E106" s="115"/>
      <c r="F106" s="120"/>
      <c r="G106" s="113"/>
    </row>
    <row r="107" spans="1:7" x14ac:dyDescent="0.25">
      <c r="A107">
        <f t="shared" si="1"/>
        <v>2001</v>
      </c>
      <c r="B107">
        <v>5.9570459828000004</v>
      </c>
      <c r="D107" s="122"/>
      <c r="E107" s="115"/>
      <c r="F107" s="120"/>
      <c r="G107" s="113"/>
    </row>
    <row r="108" spans="1:7" x14ac:dyDescent="0.25">
      <c r="A108">
        <f t="shared" si="1"/>
        <v>2002</v>
      </c>
      <c r="B108">
        <v>6.1243630239</v>
      </c>
      <c r="D108" s="122"/>
      <c r="E108" s="115"/>
      <c r="F108" s="120"/>
      <c r="G108" s="113"/>
    </row>
    <row r="109" spans="1:7" x14ac:dyDescent="0.25">
      <c r="A109">
        <f t="shared" si="1"/>
        <v>2003</v>
      </c>
      <c r="B109">
        <v>6.2712157667000001</v>
      </c>
      <c r="D109" s="122"/>
      <c r="E109" s="115"/>
      <c r="F109" s="120"/>
      <c r="G109" s="113"/>
    </row>
    <row r="110" spans="1:7" x14ac:dyDescent="0.25">
      <c r="A110">
        <f t="shared" si="1"/>
        <v>2004</v>
      </c>
      <c r="B110">
        <v>6.3794696939</v>
      </c>
      <c r="D110" s="122"/>
      <c r="E110" s="115"/>
      <c r="F110" s="120"/>
      <c r="G110" s="113"/>
    </row>
    <row r="111" spans="1:7" x14ac:dyDescent="0.25">
      <c r="A111">
        <f t="shared" si="1"/>
        <v>2005</v>
      </c>
      <c r="B111">
        <v>6.5032130041</v>
      </c>
      <c r="D111" s="122"/>
      <c r="E111" s="115"/>
      <c r="F111" s="120"/>
      <c r="G111" s="113"/>
    </row>
    <row r="112" spans="1:7" x14ac:dyDescent="0.25">
      <c r="A112">
        <f t="shared" si="1"/>
        <v>2006</v>
      </c>
      <c r="B112">
        <v>6.7219789585000003</v>
      </c>
      <c r="D112" s="122"/>
      <c r="E112" s="115"/>
      <c r="F112" s="120"/>
      <c r="G112" s="113"/>
    </row>
    <row r="113" spans="1:7" x14ac:dyDescent="0.25">
      <c r="A113">
        <f t="shared" si="1"/>
        <v>2007</v>
      </c>
      <c r="B113">
        <v>6.8647310831999997</v>
      </c>
      <c r="D113" s="122"/>
      <c r="E113" s="115"/>
      <c r="F113" s="120"/>
      <c r="G113" s="113"/>
    </row>
    <row r="114" spans="1:7" x14ac:dyDescent="0.25">
      <c r="A114">
        <f t="shared" si="1"/>
        <v>2008</v>
      </c>
      <c r="B114">
        <v>7.0404773470000004</v>
      </c>
      <c r="D114" s="122"/>
      <c r="E114" s="115"/>
      <c r="F114" s="120"/>
      <c r="G114" s="113"/>
    </row>
    <row r="115" spans="1:7" x14ac:dyDescent="0.25">
      <c r="A115">
        <f t="shared" si="1"/>
        <v>2009</v>
      </c>
      <c r="B115">
        <v>7.1860557397000004</v>
      </c>
      <c r="D115" s="122"/>
      <c r="E115" s="115"/>
      <c r="F115" s="120"/>
      <c r="G115" s="113"/>
    </row>
    <row r="116" spans="1:7" x14ac:dyDescent="0.25">
      <c r="A116">
        <f t="shared" si="1"/>
        <v>2010</v>
      </c>
      <c r="B116">
        <f>AVERAGE(B115,B117)</f>
        <v>7.2771072691500001</v>
      </c>
      <c r="D116" s="122"/>
      <c r="E116" s="115"/>
      <c r="F116" s="120"/>
      <c r="G116" s="113"/>
    </row>
    <row r="117" spans="1:7" x14ac:dyDescent="0.25">
      <c r="A117">
        <f t="shared" si="1"/>
        <v>2011</v>
      </c>
      <c r="B117">
        <v>7.3681587985999997</v>
      </c>
      <c r="D117" s="122"/>
      <c r="E117" s="115"/>
      <c r="F117" s="120"/>
      <c r="G117" s="113"/>
    </row>
    <row r="118" spans="1:7" x14ac:dyDescent="0.25">
      <c r="A118">
        <f t="shared" si="1"/>
        <v>2012</v>
      </c>
      <c r="B118">
        <v>7.5885213421</v>
      </c>
      <c r="D118" s="122"/>
      <c r="E118" s="115"/>
      <c r="F118" s="120"/>
      <c r="G118" s="113"/>
    </row>
    <row r="119" spans="1:7" x14ac:dyDescent="0.25">
      <c r="A119">
        <f t="shared" si="1"/>
        <v>2013</v>
      </c>
      <c r="B119">
        <v>7.6940968748999996</v>
      </c>
      <c r="D119" s="122"/>
      <c r="E119" s="115"/>
      <c r="F119" s="120"/>
      <c r="G119" s="113"/>
    </row>
    <row r="120" spans="1:7" x14ac:dyDescent="0.25">
      <c r="A120">
        <f t="shared" si="1"/>
        <v>2014</v>
      </c>
      <c r="B120">
        <v>7.7964785615999999</v>
      </c>
      <c r="D120" s="122"/>
      <c r="E120" s="121"/>
      <c r="F120" s="117"/>
      <c r="G120" s="113"/>
    </row>
    <row r="121" spans="1:7" x14ac:dyDescent="0.25">
      <c r="A121">
        <f t="shared" si="1"/>
        <v>2015</v>
      </c>
      <c r="B121">
        <f>B120*B120/B119</f>
        <v>7.900222592697526</v>
      </c>
      <c r="D121" s="122"/>
      <c r="E121" s="121"/>
      <c r="F121" s="117"/>
      <c r="G121" s="113"/>
    </row>
    <row r="122" spans="1:7" x14ac:dyDescent="0.25">
      <c r="A122">
        <f t="shared" si="1"/>
        <v>2016</v>
      </c>
      <c r="B122">
        <f>B121*B121/B120</f>
        <v>8.0053470962613495</v>
      </c>
      <c r="D122" s="122"/>
      <c r="E122" s="121"/>
      <c r="F122" s="117"/>
      <c r="G122" s="113"/>
    </row>
    <row r="123" spans="1:7" x14ac:dyDescent="0.25">
      <c r="A123">
        <f t="shared" si="1"/>
        <v>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3</vt:i4>
      </vt:variant>
    </vt:vector>
  </HeadingPairs>
  <TitlesOfParts>
    <vt:vector size="27" baseType="lpstr">
      <vt:lpstr>python_input</vt:lpstr>
      <vt:lpstr>K</vt:lpstr>
      <vt:lpstr>Y</vt:lpstr>
      <vt:lpstr>L</vt:lpstr>
      <vt:lpstr>S</vt:lpstr>
      <vt:lpstr>T</vt:lpstr>
      <vt:lpstr>gamma</vt:lpstr>
      <vt:lpstr>H</vt:lpstr>
      <vt:lpstr>E</vt:lpstr>
      <vt:lpstr>Labor</vt:lpstr>
      <vt:lpstr>Human Capital</vt:lpstr>
      <vt:lpstr>Planilha2</vt:lpstr>
      <vt:lpstr>Haver</vt:lpstr>
      <vt:lpstr>IPEA1</vt:lpstr>
      <vt:lpstr>IPEA2</vt:lpstr>
      <vt:lpstr>IBGE1</vt:lpstr>
      <vt:lpstr>IBGE2</vt:lpstr>
      <vt:lpstr>WEO</vt:lpstr>
      <vt:lpstr>Summary_levels</vt:lpstr>
      <vt:lpstr>Eviews_in1</vt:lpstr>
      <vt:lpstr>Eviews_in2</vt:lpstr>
      <vt:lpstr>Figures</vt:lpstr>
      <vt:lpstr>Contribution</vt:lpstr>
      <vt:lpstr>Sheet1</vt:lpstr>
      <vt:lpstr>_DLX1.USE</vt:lpstr>
      <vt:lpstr>IBGE1!Area_de_impressao</vt:lpstr>
      <vt:lpstr>IBGE1!Titulos_de_impressao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sroache</dc:creator>
  <cp:lastModifiedBy>Carlos Andre Bezerra de Goes</cp:lastModifiedBy>
  <dcterms:created xsi:type="dcterms:W3CDTF">2012-08-30T20:17:30Z</dcterms:created>
  <dcterms:modified xsi:type="dcterms:W3CDTF">2017-10-24T19:20:44Z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2035679000</vt:i4>
  </property>
  <property fmtid="{D5CDD505-2E9C-101B-9397-08002B2CF9AE}" pid="3" name="_NewReviewCycle">
    <vt:lpwstr/>
  </property>
  <property fmtid="{D5CDD505-2E9C-101B-9397-08002B2CF9AE}" pid="4" name="_EmailSubject">
    <vt:lpwstr>Potential output SIP model</vt:lpwstr>
  </property>
  <property fmtid="{D5CDD505-2E9C-101B-9397-08002B2CF9AE}" pid="5" name="_AuthorEmail">
    <vt:lpwstr>SRoache@imf.org</vt:lpwstr>
  </property>
  <property fmtid="{D5CDD505-2E9C-101B-9397-08002B2CF9AE}" pid="6" name="_AuthorEmailDisplayName">
    <vt:lpwstr>Roache, Shaun</vt:lpwstr>
  </property>
  <property fmtid="{D5CDD505-2E9C-101B-9397-08002B2CF9AE}" pid="7" name="_ReviewingToolsShownOnce">
    <vt:lpwstr/>
  </property>
</Properties>
</file>